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7875" activeTab="4"/>
  </bookViews>
  <sheets>
    <sheet name="salles" sheetId="1" r:id="rId1"/>
    <sheet name="salles avant 032017" sheetId="2" r:id="rId2"/>
    <sheet name="permanents" sheetId="3" r:id="rId3"/>
    <sheet name="ttresasbr" sheetId="4" r:id="rId4"/>
    <sheet name="Feuille 14" sheetId="5" r:id="rId5"/>
    <sheet name="recap" sheetId="6" r:id="rId6"/>
    <sheet name="variables" sheetId="7" r:id="rId7"/>
    <sheet name="notice" sheetId="8" r:id="rId8"/>
    <sheet name="nbre salles doctolib" sheetId="9" r:id="rId9"/>
  </sheets>
  <externalReferences>
    <externalReference r:id="rId10"/>
  </externalReferences>
  <definedNames>
    <definedName name="_xlnm._FilterDatabase" localSheetId="4" hidden="1">'Feuille 14'!$A$1:$V$1000</definedName>
    <definedName name="_xlnm._FilterDatabase" localSheetId="3" hidden="1">ttresasbr!$A$1:$V$2072</definedName>
    <definedName name="NBMI">variables!$A$12</definedName>
    <definedName name="Odeux">variables!$B$10</definedName>
    <definedName name="Otrb">variables!$H$10</definedName>
    <definedName name="Otrois">variables!$C$10</definedName>
    <definedName name="Oun">variables!$A$10</definedName>
    <definedName name="progm">recap!$L$62</definedName>
    <definedName name="qui">variables!$I$10</definedName>
    <definedName name="Tdeux">variables!$A$4</definedName>
    <definedName name="Ttrois">variables!$A$6</definedName>
    <definedName name="Tun">variables!$A$2</definedName>
  </definedNames>
  <calcPr calcId="125725"/>
  <pivotCaches>
    <pivotCache cacheId="3" r:id="rId11"/>
  </pivotCaches>
</workbook>
</file>

<file path=xl/calcChain.xml><?xml version="1.0" encoding="utf-8"?>
<calcChain xmlns="http://schemas.openxmlformats.org/spreadsheetml/2006/main">
  <c r="C47" i="9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D39" s="1"/>
  <c r="G39" s="1"/>
  <c r="A39"/>
  <c r="E39" s="1"/>
  <c r="C38"/>
  <c r="B38"/>
  <c r="D38" s="1"/>
  <c r="G38" s="1"/>
  <c r="A38"/>
  <c r="E38" s="1"/>
  <c r="C37"/>
  <c r="B37"/>
  <c r="D37" s="1"/>
  <c r="G37" s="1"/>
  <c r="A37"/>
  <c r="E37" s="1"/>
  <c r="C36"/>
  <c r="B36"/>
  <c r="A36"/>
  <c r="E36" s="1"/>
  <c r="C35"/>
  <c r="B35"/>
  <c r="D35" s="1"/>
  <c r="G35" s="1"/>
  <c r="A35"/>
  <c r="E35" s="1"/>
  <c r="C34"/>
  <c r="B34"/>
  <c r="D34" s="1"/>
  <c r="G34" s="1"/>
  <c r="A34"/>
  <c r="E34" s="1"/>
  <c r="D33"/>
  <c r="G33" s="1"/>
  <c r="C33"/>
  <c r="B33"/>
  <c r="A33"/>
  <c r="E33" s="1"/>
  <c r="C32"/>
  <c r="B32"/>
  <c r="A32"/>
  <c r="E32" s="1"/>
  <c r="C31"/>
  <c r="I31" s="1"/>
  <c r="B31"/>
  <c r="A31"/>
  <c r="E31" s="1"/>
  <c r="C30"/>
  <c r="B30"/>
  <c r="A30"/>
  <c r="E30" s="1"/>
  <c r="C29"/>
  <c r="I29" s="1"/>
  <c r="B29"/>
  <c r="A29"/>
  <c r="E29" s="1"/>
  <c r="C28"/>
  <c r="B28"/>
  <c r="A28"/>
  <c r="E28" s="1"/>
  <c r="C27"/>
  <c r="I27" s="1"/>
  <c r="B27"/>
  <c r="A27"/>
  <c r="E27" s="1"/>
  <c r="C26"/>
  <c r="B26"/>
  <c r="A26"/>
  <c r="E26" s="1"/>
  <c r="C25"/>
  <c r="B25"/>
  <c r="A25"/>
  <c r="E25" s="1"/>
  <c r="C24"/>
  <c r="B24"/>
  <c r="A24"/>
  <c r="E24" s="1"/>
  <c r="C23"/>
  <c r="I23" s="1"/>
  <c r="B23"/>
  <c r="A23"/>
  <c r="E23" s="1"/>
  <c r="C22"/>
  <c r="B22"/>
  <c r="D22" s="1"/>
  <c r="G22" s="1"/>
  <c r="A22"/>
  <c r="E22" s="1"/>
  <c r="C21"/>
  <c r="I21" s="1"/>
  <c r="B21"/>
  <c r="D21" s="1"/>
  <c r="G21" s="1"/>
  <c r="A21"/>
  <c r="E21" s="1"/>
  <c r="C20"/>
  <c r="B20"/>
  <c r="D20" s="1"/>
  <c r="G20" s="1"/>
  <c r="A20"/>
  <c r="E20" s="1"/>
  <c r="C19"/>
  <c r="B19"/>
  <c r="D19" s="1"/>
  <c r="G19" s="1"/>
  <c r="A19"/>
  <c r="E19" s="1"/>
  <c r="C18"/>
  <c r="B18"/>
  <c r="D18" s="1"/>
  <c r="G18" s="1"/>
  <c r="A18"/>
  <c r="E18" s="1"/>
  <c r="C17"/>
  <c r="I17" s="1"/>
  <c r="B17"/>
  <c r="D17" s="1"/>
  <c r="G17" s="1"/>
  <c r="A17"/>
  <c r="E17" s="1"/>
  <c r="C16"/>
  <c r="B16"/>
  <c r="D16" s="1"/>
  <c r="G16" s="1"/>
  <c r="A16"/>
  <c r="E16" s="1"/>
  <c r="C15"/>
  <c r="I15" s="1"/>
  <c r="B15"/>
  <c r="D15" s="1"/>
  <c r="G15" s="1"/>
  <c r="A15"/>
  <c r="E15" s="1"/>
  <c r="C14"/>
  <c r="B14"/>
  <c r="D14" s="1"/>
  <c r="G14" s="1"/>
  <c r="A14"/>
  <c r="E14" s="1"/>
  <c r="C13"/>
  <c r="B13"/>
  <c r="D13" s="1"/>
  <c r="G13" s="1"/>
  <c r="A13"/>
  <c r="E13" s="1"/>
  <c r="C12"/>
  <c r="B12"/>
  <c r="D12" s="1"/>
  <c r="G12" s="1"/>
  <c r="A12"/>
  <c r="E12" s="1"/>
  <c r="C11"/>
  <c r="B11"/>
  <c r="D11" s="1"/>
  <c r="G11" s="1"/>
  <c r="A11"/>
  <c r="E11" s="1"/>
  <c r="C10"/>
  <c r="B10"/>
  <c r="A10"/>
  <c r="C9"/>
  <c r="B9"/>
  <c r="A9"/>
  <c r="A8"/>
  <c r="F6"/>
  <c r="G6" s="1"/>
  <c r="A2"/>
  <c r="E15" i="7"/>
  <c r="I10"/>
  <c r="H10"/>
  <c r="C10"/>
  <c r="B10"/>
  <c r="A10"/>
  <c r="A7"/>
  <c r="A6"/>
  <c r="A5"/>
  <c r="A4"/>
  <c r="B18" s="1"/>
  <c r="A3"/>
  <c r="A2"/>
  <c r="E73" i="6"/>
  <c r="D73"/>
  <c r="C73"/>
  <c r="B73"/>
  <c r="E72"/>
  <c r="D72"/>
  <c r="C72"/>
  <c r="B72"/>
  <c r="E71"/>
  <c r="D71"/>
  <c r="J71" s="1"/>
  <c r="C71"/>
  <c r="B71"/>
  <c r="E70"/>
  <c r="D70"/>
  <c r="C70"/>
  <c r="B70"/>
  <c r="P69"/>
  <c r="Q69" s="1"/>
  <c r="R69" s="1"/>
  <c r="E69"/>
  <c r="D69"/>
  <c r="H71" s="1"/>
  <c r="C69"/>
  <c r="B69"/>
  <c r="P68"/>
  <c r="Q68" s="1"/>
  <c r="R68" s="1"/>
  <c r="E68"/>
  <c r="D68"/>
  <c r="C68"/>
  <c r="B68"/>
  <c r="P67"/>
  <c r="Q67" s="1"/>
  <c r="R67" s="1"/>
  <c r="E67"/>
  <c r="D67"/>
  <c r="H69" s="1"/>
  <c r="C67"/>
  <c r="B67"/>
  <c r="P66"/>
  <c r="Q66" s="1"/>
  <c r="R66" s="1"/>
  <c r="E66"/>
  <c r="D66"/>
  <c r="C66"/>
  <c r="B66"/>
  <c r="P65"/>
  <c r="Q65" s="1"/>
  <c r="R65" s="1"/>
  <c r="L65"/>
  <c r="L66" s="1"/>
  <c r="L67" s="1"/>
  <c r="L68" s="1"/>
  <c r="L69" s="1"/>
  <c r="L70" s="1"/>
  <c r="L71" s="1"/>
  <c r="L72" s="1"/>
  <c r="L73" s="1"/>
  <c r="L74" s="1"/>
  <c r="L75" s="1"/>
  <c r="E65"/>
  <c r="D65"/>
  <c r="H67" s="1"/>
  <c r="C65"/>
  <c r="B65"/>
  <c r="L64"/>
  <c r="D64"/>
  <c r="C64"/>
  <c r="B64"/>
  <c r="P63"/>
  <c r="Q63" s="1"/>
  <c r="R63" s="1"/>
  <c r="D63"/>
  <c r="J64" s="1"/>
  <c r="C63"/>
  <c r="B63"/>
  <c r="P62"/>
  <c r="Q62" s="1"/>
  <c r="R62" s="1"/>
  <c r="E62"/>
  <c r="D62"/>
  <c r="H65" s="1"/>
  <c r="C62"/>
  <c r="B62"/>
  <c r="R61"/>
  <c r="D61"/>
  <c r="H64" s="1"/>
  <c r="C61"/>
  <c r="B61"/>
  <c r="D60"/>
  <c r="J61" s="1"/>
  <c r="C60"/>
  <c r="B60"/>
  <c r="D59"/>
  <c r="H62" s="1"/>
  <c r="C59"/>
  <c r="B59"/>
  <c r="D58"/>
  <c r="H59" s="1"/>
  <c r="C58"/>
  <c r="B58"/>
  <c r="F57"/>
  <c r="D57"/>
  <c r="J57" s="1"/>
  <c r="C57"/>
  <c r="B57"/>
  <c r="D56"/>
  <c r="J56" s="1"/>
  <c r="C56"/>
  <c r="B56"/>
  <c r="D55"/>
  <c r="F55" s="1"/>
  <c r="C55"/>
  <c r="B55"/>
  <c r="D54"/>
  <c r="C54"/>
  <c r="B54"/>
  <c r="D53"/>
  <c r="E53" s="1"/>
  <c r="C53"/>
  <c r="B53"/>
  <c r="D52"/>
  <c r="H55" s="1"/>
  <c r="C52"/>
  <c r="B52"/>
  <c r="D51"/>
  <c r="E51" s="1"/>
  <c r="C51"/>
  <c r="B51"/>
  <c r="D50"/>
  <c r="H53" s="1"/>
  <c r="C50"/>
  <c r="B50"/>
  <c r="J49"/>
  <c r="F49"/>
  <c r="D49"/>
  <c r="E49" s="1"/>
  <c r="C49"/>
  <c r="B49"/>
  <c r="D48"/>
  <c r="C48"/>
  <c r="B48"/>
  <c r="D47"/>
  <c r="J48" s="1"/>
  <c r="C47"/>
  <c r="B47"/>
  <c r="D46"/>
  <c r="J46" s="1"/>
  <c r="C46"/>
  <c r="B46"/>
  <c r="D45"/>
  <c r="E45" s="1"/>
  <c r="C45"/>
  <c r="B45"/>
  <c r="D44"/>
  <c r="C44"/>
  <c r="B44"/>
  <c r="D43"/>
  <c r="C43"/>
  <c r="B43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S12"/>
  <c r="S13" s="1"/>
  <c r="E12"/>
  <c r="R11"/>
  <c r="R12" s="1"/>
  <c r="E11"/>
  <c r="E10"/>
  <c r="E9"/>
  <c r="E8"/>
  <c r="S7"/>
  <c r="E7"/>
  <c r="E6"/>
  <c r="E5"/>
  <c r="N2"/>
  <c r="R261" i="5"/>
  <c r="Q261"/>
  <c r="P261"/>
  <c r="C2072" i="4"/>
  <c r="A2072"/>
  <c r="Q2072" s="1"/>
  <c r="B2071"/>
  <c r="A2071"/>
  <c r="Q2071" s="1"/>
  <c r="A2070"/>
  <c r="Q2070" s="1"/>
  <c r="A2069"/>
  <c r="U2068"/>
  <c r="A2068"/>
  <c r="Q2068" s="1"/>
  <c r="A2067"/>
  <c r="Q2067" s="1"/>
  <c r="C2066"/>
  <c r="A2066"/>
  <c r="C2065"/>
  <c r="B2065"/>
  <c r="A2065"/>
  <c r="Q2065" s="1"/>
  <c r="A2064"/>
  <c r="Q2064" s="1"/>
  <c r="A2063"/>
  <c r="R2063" s="1"/>
  <c r="U2062"/>
  <c r="A2062"/>
  <c r="R2062" s="1"/>
  <c r="U2061"/>
  <c r="A2061"/>
  <c r="A2060"/>
  <c r="U2059"/>
  <c r="C2059"/>
  <c r="A2059"/>
  <c r="C2058"/>
  <c r="A2058"/>
  <c r="Q2058" s="1"/>
  <c r="A2057"/>
  <c r="Q2057" s="1"/>
  <c r="B2056"/>
  <c r="A2056"/>
  <c r="R2056" s="1"/>
  <c r="A2055"/>
  <c r="A2054"/>
  <c r="Q2054" s="1"/>
  <c r="A2053"/>
  <c r="C2052"/>
  <c r="B2052"/>
  <c r="A2052"/>
  <c r="R2052" s="1"/>
  <c r="A2051"/>
  <c r="B2050"/>
  <c r="A2050"/>
  <c r="A2049"/>
  <c r="Q2049" s="1"/>
  <c r="C2048"/>
  <c r="A2048"/>
  <c r="R2048" s="1"/>
  <c r="U2047"/>
  <c r="A2047"/>
  <c r="R2047" s="1"/>
  <c r="C2046"/>
  <c r="A2046"/>
  <c r="U2045"/>
  <c r="C2045"/>
  <c r="A2045"/>
  <c r="B2044"/>
  <c r="A2044"/>
  <c r="Q2044" s="1"/>
  <c r="A2043"/>
  <c r="Q2043" s="1"/>
  <c r="U2042"/>
  <c r="B2042"/>
  <c r="A2042"/>
  <c r="A2041"/>
  <c r="A2040"/>
  <c r="C2039"/>
  <c r="A2039"/>
  <c r="B2038"/>
  <c r="A2038"/>
  <c r="A2037"/>
  <c r="A2036"/>
  <c r="C2035"/>
  <c r="A2035"/>
  <c r="B2034"/>
  <c r="A2034"/>
  <c r="A2033"/>
  <c r="A2032"/>
  <c r="C2031"/>
  <c r="A2031"/>
  <c r="Q2031" s="1"/>
  <c r="B2030"/>
  <c r="A2030"/>
  <c r="Q2030" s="1"/>
  <c r="A2029"/>
  <c r="Q2029" s="1"/>
  <c r="C2028"/>
  <c r="A2028"/>
  <c r="Q2028" s="1"/>
  <c r="B2027"/>
  <c r="A2027"/>
  <c r="A2026"/>
  <c r="A2025"/>
  <c r="Q2025" s="1"/>
  <c r="A2024"/>
  <c r="Q2024" s="1"/>
  <c r="S2023"/>
  <c r="C2023"/>
  <c r="A2023"/>
  <c r="Q2023" s="1"/>
  <c r="B2022"/>
  <c r="A2022"/>
  <c r="Q2022" s="1"/>
  <c r="A2021"/>
  <c r="Q2021" s="1"/>
  <c r="B2020"/>
  <c r="A2020"/>
  <c r="A2019"/>
  <c r="A2018"/>
  <c r="Q2018" s="1"/>
  <c r="C2017"/>
  <c r="A2017"/>
  <c r="Q2017" s="1"/>
  <c r="S2016"/>
  <c r="C2016"/>
  <c r="A2016"/>
  <c r="Q2016" s="1"/>
  <c r="A2015"/>
  <c r="Q2015" s="1"/>
  <c r="U2014"/>
  <c r="A2014"/>
  <c r="Q2014" s="1"/>
  <c r="C2013"/>
  <c r="A2013"/>
  <c r="Q2013" s="1"/>
  <c r="B2012"/>
  <c r="A2012"/>
  <c r="Q2012" s="1"/>
  <c r="A2011"/>
  <c r="Q2011" s="1"/>
  <c r="A2010"/>
  <c r="Q2010" s="1"/>
  <c r="A2009"/>
  <c r="Q2009" s="1"/>
  <c r="A2008"/>
  <c r="S2007"/>
  <c r="A2007"/>
  <c r="Q2007" s="1"/>
  <c r="C2006"/>
  <c r="B2006"/>
  <c r="A2006"/>
  <c r="Q2006" s="1"/>
  <c r="U2005"/>
  <c r="C2005"/>
  <c r="B2005"/>
  <c r="A2005"/>
  <c r="Q2005" s="1"/>
  <c r="U2004"/>
  <c r="C2004"/>
  <c r="B2004"/>
  <c r="A2004"/>
  <c r="Q2004" s="1"/>
  <c r="A2003"/>
  <c r="A2002"/>
  <c r="Q2002" s="1"/>
  <c r="A2001"/>
  <c r="Q2001" s="1"/>
  <c r="C2000"/>
  <c r="B2000"/>
  <c r="A2000"/>
  <c r="A1999"/>
  <c r="T1999" s="1"/>
  <c r="A1998"/>
  <c r="Q1998" s="1"/>
  <c r="A1997"/>
  <c r="Q1997" s="1"/>
  <c r="C1996"/>
  <c r="B1996"/>
  <c r="A1996"/>
  <c r="Q1996" s="1"/>
  <c r="A1995"/>
  <c r="Q1995" s="1"/>
  <c r="A1994"/>
  <c r="Q1994" s="1"/>
  <c r="U1993"/>
  <c r="A1993"/>
  <c r="Q1993" s="1"/>
  <c r="C1992"/>
  <c r="A1992"/>
  <c r="U1991"/>
  <c r="A1991"/>
  <c r="C1990"/>
  <c r="A1990"/>
  <c r="Q1990" s="1"/>
  <c r="B1989"/>
  <c r="A1989"/>
  <c r="U1988"/>
  <c r="B1988"/>
  <c r="A1988"/>
  <c r="Q1988" s="1"/>
  <c r="A1987"/>
  <c r="Q1987" s="1"/>
  <c r="B1986"/>
  <c r="A1986"/>
  <c r="A1985"/>
  <c r="Q1985" s="1"/>
  <c r="A1984"/>
  <c r="Q1984" s="1"/>
  <c r="C1983"/>
  <c r="A1983"/>
  <c r="Q1983" s="1"/>
  <c r="B1982"/>
  <c r="A1982"/>
  <c r="Q1982" s="1"/>
  <c r="A1981"/>
  <c r="Q1981" s="1"/>
  <c r="A1980"/>
  <c r="Q1980" s="1"/>
  <c r="C1979"/>
  <c r="A1979"/>
  <c r="B1978"/>
  <c r="A1978"/>
  <c r="Q1978" s="1"/>
  <c r="A1977"/>
  <c r="Q1977" s="1"/>
  <c r="A1976"/>
  <c r="Q1976" s="1"/>
  <c r="U1975"/>
  <c r="A1975"/>
  <c r="Q1975" s="1"/>
  <c r="S1974"/>
  <c r="C1974"/>
  <c r="A1974"/>
  <c r="Q1974" s="1"/>
  <c r="U1973"/>
  <c r="C1973"/>
  <c r="A1973"/>
  <c r="Q1973" s="1"/>
  <c r="A1972"/>
  <c r="Q1972" s="1"/>
  <c r="B1971"/>
  <c r="A1971"/>
  <c r="Q1971" s="1"/>
  <c r="A1970"/>
  <c r="Q1970" s="1"/>
  <c r="A1969"/>
  <c r="Q1969" s="1"/>
  <c r="U1968"/>
  <c r="A1968"/>
  <c r="Q1968" s="1"/>
  <c r="C1967"/>
  <c r="A1967"/>
  <c r="Q1967" s="1"/>
  <c r="A1966"/>
  <c r="Q1966" s="1"/>
  <c r="B1965"/>
  <c r="A1965"/>
  <c r="Q1965" s="1"/>
  <c r="A1964"/>
  <c r="A1963"/>
  <c r="Q1963" s="1"/>
  <c r="A1962"/>
  <c r="Q1962" s="1"/>
  <c r="C1961"/>
  <c r="B1961"/>
  <c r="A1961"/>
  <c r="A1960"/>
  <c r="Q1960" s="1"/>
  <c r="B1959"/>
  <c r="A1959"/>
  <c r="A1958"/>
  <c r="U1957"/>
  <c r="B1957"/>
  <c r="A1957"/>
  <c r="R1957" s="1"/>
  <c r="A1956"/>
  <c r="C1955"/>
  <c r="A1955"/>
  <c r="Q1955" s="1"/>
  <c r="A1954"/>
  <c r="Q1954" s="1"/>
  <c r="B1953"/>
  <c r="A1953"/>
  <c r="T1953" s="1"/>
  <c r="A1952"/>
  <c r="T1952" s="1"/>
  <c r="C1951"/>
  <c r="A1951"/>
  <c r="T1951" s="1"/>
  <c r="A1950"/>
  <c r="T1950" s="1"/>
  <c r="B1949"/>
  <c r="A1949"/>
  <c r="T1949" s="1"/>
  <c r="A1948"/>
  <c r="T1948" s="1"/>
  <c r="C1947"/>
  <c r="A1947"/>
  <c r="T1947" s="1"/>
  <c r="A1946"/>
  <c r="T1946" s="1"/>
  <c r="B1945"/>
  <c r="A1945"/>
  <c r="T1945" s="1"/>
  <c r="A1944"/>
  <c r="T1944" s="1"/>
  <c r="C1943"/>
  <c r="A1943"/>
  <c r="T1943" s="1"/>
  <c r="A1942"/>
  <c r="T1942" s="1"/>
  <c r="B1941"/>
  <c r="A1941"/>
  <c r="A1940"/>
  <c r="T1940" s="1"/>
  <c r="C1939"/>
  <c r="A1939"/>
  <c r="A1938"/>
  <c r="T1938" s="1"/>
  <c r="B1937"/>
  <c r="A1937"/>
  <c r="T1937" s="1"/>
  <c r="A1936"/>
  <c r="T1936" s="1"/>
  <c r="U1935"/>
  <c r="A1935"/>
  <c r="T1935" s="1"/>
  <c r="A1934"/>
  <c r="T1934" s="1"/>
  <c r="C1933"/>
  <c r="B1933"/>
  <c r="A1933"/>
  <c r="T1933" s="1"/>
  <c r="A1932"/>
  <c r="T1932" s="1"/>
  <c r="U1931"/>
  <c r="A1931"/>
  <c r="T1931" s="1"/>
  <c r="A1930"/>
  <c r="C1929"/>
  <c r="A1929"/>
  <c r="T1929" s="1"/>
  <c r="B1928"/>
  <c r="A1928"/>
  <c r="T1928" s="1"/>
  <c r="U1927"/>
  <c r="B1927"/>
  <c r="A1927"/>
  <c r="T1927" s="1"/>
  <c r="A1926"/>
  <c r="T1926" s="1"/>
  <c r="A1925"/>
  <c r="T1925" s="1"/>
  <c r="C1924"/>
  <c r="A1924"/>
  <c r="T1924" s="1"/>
  <c r="B1923"/>
  <c r="A1923"/>
  <c r="T1923" s="1"/>
  <c r="A1922"/>
  <c r="T1922" s="1"/>
  <c r="A1921"/>
  <c r="T1921" s="1"/>
  <c r="C1920"/>
  <c r="A1920"/>
  <c r="B1919"/>
  <c r="A1919"/>
  <c r="A1918"/>
  <c r="R1918" s="1"/>
  <c r="A1917"/>
  <c r="R1917" s="1"/>
  <c r="C1916"/>
  <c r="A1916"/>
  <c r="B1915"/>
  <c r="A1915"/>
  <c r="A1914"/>
  <c r="R1914" s="1"/>
  <c r="B1913"/>
  <c r="A1913"/>
  <c r="R1913" s="1"/>
  <c r="A1912"/>
  <c r="A1911"/>
  <c r="C1910"/>
  <c r="A1910"/>
  <c r="R1910" s="1"/>
  <c r="B1909"/>
  <c r="A1909"/>
  <c r="R1909" s="1"/>
  <c r="A1908"/>
  <c r="A1907"/>
  <c r="C1906"/>
  <c r="A1906"/>
  <c r="B1905"/>
  <c r="A1905"/>
  <c r="R1905" s="1"/>
  <c r="A1904"/>
  <c r="A1903"/>
  <c r="C1902"/>
  <c r="A1902"/>
  <c r="R1902" s="1"/>
  <c r="B1901"/>
  <c r="A1901"/>
  <c r="R1901" s="1"/>
  <c r="A1900"/>
  <c r="R1900" s="1"/>
  <c r="A1899"/>
  <c r="C1898"/>
  <c r="A1898"/>
  <c r="R1898" s="1"/>
  <c r="B1897"/>
  <c r="A1897"/>
  <c r="R1897" s="1"/>
  <c r="A1896"/>
  <c r="R1896" s="1"/>
  <c r="A1895"/>
  <c r="A1894"/>
  <c r="R1894" s="1"/>
  <c r="S1893"/>
  <c r="C1893"/>
  <c r="A1893"/>
  <c r="R1893" s="1"/>
  <c r="C1892"/>
  <c r="A1892"/>
  <c r="R1892" s="1"/>
  <c r="A1891"/>
  <c r="U1890"/>
  <c r="A1890"/>
  <c r="B1889"/>
  <c r="A1889"/>
  <c r="R1889" s="1"/>
  <c r="A1888"/>
  <c r="B1887"/>
  <c r="A1887"/>
  <c r="R1887" s="1"/>
  <c r="A1886"/>
  <c r="C1885"/>
  <c r="A1885"/>
  <c r="R1885" s="1"/>
  <c r="R1884"/>
  <c r="A1884"/>
  <c r="S1884" s="1"/>
  <c r="A1883"/>
  <c r="R1883" s="1"/>
  <c r="C1882"/>
  <c r="B1882"/>
  <c r="A1882"/>
  <c r="A1881"/>
  <c r="R1881" s="1"/>
  <c r="B1880"/>
  <c r="A1880"/>
  <c r="U1879"/>
  <c r="B1879"/>
  <c r="A1879"/>
  <c r="S1879" s="1"/>
  <c r="U1878"/>
  <c r="A1878"/>
  <c r="R1878" s="1"/>
  <c r="A1877"/>
  <c r="R1877" s="1"/>
  <c r="A1876"/>
  <c r="C1875"/>
  <c r="B1875"/>
  <c r="A1875"/>
  <c r="R1875" s="1"/>
  <c r="A1874"/>
  <c r="R1874" s="1"/>
  <c r="A1873"/>
  <c r="T1873" s="1"/>
  <c r="A1872"/>
  <c r="T1872" s="1"/>
  <c r="C1871"/>
  <c r="B1871"/>
  <c r="A1871"/>
  <c r="T1871" s="1"/>
  <c r="A1870"/>
  <c r="T1870" s="1"/>
  <c r="A1869"/>
  <c r="T1869" s="1"/>
  <c r="A1868"/>
  <c r="T1868" s="1"/>
  <c r="C1867"/>
  <c r="B1867"/>
  <c r="A1867"/>
  <c r="B1866"/>
  <c r="A1866"/>
  <c r="T1866" s="1"/>
  <c r="A1865"/>
  <c r="A1864"/>
  <c r="T1864" s="1"/>
  <c r="C1863"/>
  <c r="A1863"/>
  <c r="T1863" s="1"/>
  <c r="B1862"/>
  <c r="A1862"/>
  <c r="T1862" s="1"/>
  <c r="A1861"/>
  <c r="T1861" s="1"/>
  <c r="A1860"/>
  <c r="T1860" s="1"/>
  <c r="C1859"/>
  <c r="A1859"/>
  <c r="T1859" s="1"/>
  <c r="B1858"/>
  <c r="A1858"/>
  <c r="T1858" s="1"/>
  <c r="A1857"/>
  <c r="T1857" s="1"/>
  <c r="A1856"/>
  <c r="C1855"/>
  <c r="A1855"/>
  <c r="T1855" s="1"/>
  <c r="U1854"/>
  <c r="C1854"/>
  <c r="A1854"/>
  <c r="T1854" s="1"/>
  <c r="A1853"/>
  <c r="T1853" s="1"/>
  <c r="B1852"/>
  <c r="A1852"/>
  <c r="T1852" s="1"/>
  <c r="A1851"/>
  <c r="T1851" s="1"/>
  <c r="C1850"/>
  <c r="A1850"/>
  <c r="T1850" s="1"/>
  <c r="A1849"/>
  <c r="T1849" s="1"/>
  <c r="B1848"/>
  <c r="A1848"/>
  <c r="A1847"/>
  <c r="C1846"/>
  <c r="A1846"/>
  <c r="Q1846" s="1"/>
  <c r="A1845"/>
  <c r="B1844"/>
  <c r="A1844"/>
  <c r="A1843"/>
  <c r="A1842"/>
  <c r="Q1842" s="1"/>
  <c r="A1841"/>
  <c r="C1840"/>
  <c r="B1840"/>
  <c r="A1840"/>
  <c r="A1839"/>
  <c r="A1838"/>
  <c r="Q1838" s="1"/>
  <c r="A1837"/>
  <c r="C1836"/>
  <c r="B1836"/>
  <c r="A1836"/>
  <c r="A1835"/>
  <c r="B1834"/>
  <c r="A1834"/>
  <c r="Q1834" s="1"/>
  <c r="U1833"/>
  <c r="B1833"/>
  <c r="A1833"/>
  <c r="A1832"/>
  <c r="A1831"/>
  <c r="Q1831" s="1"/>
  <c r="C1830"/>
  <c r="A1830"/>
  <c r="B1829"/>
  <c r="A1829"/>
  <c r="A1828"/>
  <c r="A1827"/>
  <c r="Q1827" s="1"/>
  <c r="C1826"/>
  <c r="A1826"/>
  <c r="T1826" s="1"/>
  <c r="B1825"/>
  <c r="A1825"/>
  <c r="R1825" s="1"/>
  <c r="U1824"/>
  <c r="Q1824"/>
  <c r="A1824"/>
  <c r="A1823"/>
  <c r="C1822"/>
  <c r="A1822"/>
  <c r="R1822" s="1"/>
  <c r="U1821"/>
  <c r="C1821"/>
  <c r="A1821"/>
  <c r="R1821" s="1"/>
  <c r="B1820"/>
  <c r="A1820"/>
  <c r="R1820" s="1"/>
  <c r="A1819"/>
  <c r="R1819" s="1"/>
  <c r="A1818"/>
  <c r="R1818" s="1"/>
  <c r="C1817"/>
  <c r="A1817"/>
  <c r="R1817" s="1"/>
  <c r="B1816"/>
  <c r="A1816"/>
  <c r="R1816" s="1"/>
  <c r="A1815"/>
  <c r="R1815" s="1"/>
  <c r="A1814"/>
  <c r="R1814" s="1"/>
  <c r="C1813"/>
  <c r="A1813"/>
  <c r="R1813" s="1"/>
  <c r="B1812"/>
  <c r="A1812"/>
  <c r="R1812" s="1"/>
  <c r="A1811"/>
  <c r="R1811" s="1"/>
  <c r="A1810"/>
  <c r="R1810" s="1"/>
  <c r="C1809"/>
  <c r="A1809"/>
  <c r="R1809" s="1"/>
  <c r="B1808"/>
  <c r="A1808"/>
  <c r="R1808" s="1"/>
  <c r="A1807"/>
  <c r="R1807" s="1"/>
  <c r="A1806"/>
  <c r="R1806" s="1"/>
  <c r="C1805"/>
  <c r="A1805"/>
  <c r="R1805" s="1"/>
  <c r="C1804"/>
  <c r="B1804"/>
  <c r="A1804"/>
  <c r="R1804" s="1"/>
  <c r="A1803"/>
  <c r="R1803" s="1"/>
  <c r="B1802"/>
  <c r="A1802"/>
  <c r="A1801"/>
  <c r="R1801" s="1"/>
  <c r="A1800"/>
  <c r="R1800" s="1"/>
  <c r="A1799"/>
  <c r="R1799" s="1"/>
  <c r="C1798"/>
  <c r="B1798"/>
  <c r="A1798"/>
  <c r="A1797"/>
  <c r="R1797" s="1"/>
  <c r="B1796"/>
  <c r="A1796"/>
  <c r="A1795"/>
  <c r="R1795" s="1"/>
  <c r="A1794"/>
  <c r="R1794" s="1"/>
  <c r="A1793"/>
  <c r="C1792"/>
  <c r="A1792"/>
  <c r="R1792" s="1"/>
  <c r="B1791"/>
  <c r="A1791"/>
  <c r="R1791" s="1"/>
  <c r="A1790"/>
  <c r="R1790" s="1"/>
  <c r="B1789"/>
  <c r="A1789"/>
  <c r="R1789" s="1"/>
  <c r="A1788"/>
  <c r="A1787"/>
  <c r="S1787" s="1"/>
  <c r="A1786"/>
  <c r="U1785"/>
  <c r="A1785"/>
  <c r="S1785" s="1"/>
  <c r="A1784"/>
  <c r="S1784" s="1"/>
  <c r="A1783"/>
  <c r="S1783" s="1"/>
  <c r="C1782"/>
  <c r="B1782"/>
  <c r="A1782"/>
  <c r="S1782" s="1"/>
  <c r="B1781"/>
  <c r="A1781"/>
  <c r="S1781" s="1"/>
  <c r="A1780"/>
  <c r="S1780" s="1"/>
  <c r="B1779"/>
  <c r="A1779"/>
  <c r="A1778"/>
  <c r="B1777"/>
  <c r="A1777"/>
  <c r="A1776"/>
  <c r="B1775"/>
  <c r="A1775"/>
  <c r="A1774"/>
  <c r="B1773"/>
  <c r="A1773"/>
  <c r="A1772"/>
  <c r="B1771"/>
  <c r="A1771"/>
  <c r="A1770"/>
  <c r="U1769"/>
  <c r="B1769"/>
  <c r="A1769"/>
  <c r="S1769" s="1"/>
  <c r="A1768"/>
  <c r="S1768" s="1"/>
  <c r="C1767"/>
  <c r="A1767"/>
  <c r="S1767" s="1"/>
  <c r="A1766"/>
  <c r="S1766" s="1"/>
  <c r="B1765"/>
  <c r="A1765"/>
  <c r="A1764"/>
  <c r="C1763"/>
  <c r="A1763"/>
  <c r="Q1763" s="1"/>
  <c r="A1762"/>
  <c r="B1761"/>
  <c r="A1761"/>
  <c r="A1760"/>
  <c r="Q1759"/>
  <c r="A1759"/>
  <c r="A1758"/>
  <c r="C1757"/>
  <c r="B1757"/>
  <c r="A1757"/>
  <c r="U1756"/>
  <c r="C1756"/>
  <c r="B1756"/>
  <c r="A1756"/>
  <c r="Q1756" s="1"/>
  <c r="A1755"/>
  <c r="A1754"/>
  <c r="S1754" s="1"/>
  <c r="Q1753"/>
  <c r="A1753"/>
  <c r="T1753" s="1"/>
  <c r="C1752"/>
  <c r="A1752"/>
  <c r="Q1751"/>
  <c r="A1751"/>
  <c r="T1751" s="1"/>
  <c r="C1750"/>
  <c r="A1750"/>
  <c r="T1750" s="1"/>
  <c r="B1749"/>
  <c r="A1749"/>
  <c r="A1748"/>
  <c r="T1748" s="1"/>
  <c r="A1747"/>
  <c r="C1746"/>
  <c r="A1746"/>
  <c r="T1746" s="1"/>
  <c r="C1745"/>
  <c r="B1745"/>
  <c r="A1745"/>
  <c r="T1745" s="1"/>
  <c r="A1744"/>
  <c r="T1744" s="1"/>
  <c r="U1743"/>
  <c r="A1743"/>
  <c r="T1743" s="1"/>
  <c r="A1742"/>
  <c r="A1741"/>
  <c r="Q1741" s="1"/>
  <c r="A1740"/>
  <c r="Q1740" s="1"/>
  <c r="Q1739"/>
  <c r="A1739"/>
  <c r="A1738"/>
  <c r="Q1738" s="1"/>
  <c r="C1737"/>
  <c r="A1737"/>
  <c r="B1736"/>
  <c r="A1736"/>
  <c r="Q1736" s="1"/>
  <c r="A1735"/>
  <c r="Q1735" s="1"/>
  <c r="A1734"/>
  <c r="Q1734" s="1"/>
  <c r="C1733"/>
  <c r="A1733"/>
  <c r="Q1733" s="1"/>
  <c r="B1732"/>
  <c r="A1732"/>
  <c r="Q1732" s="1"/>
  <c r="A1731"/>
  <c r="Q1731" s="1"/>
  <c r="A1730"/>
  <c r="Q1730" s="1"/>
  <c r="C1729"/>
  <c r="A1729"/>
  <c r="Q1729" s="1"/>
  <c r="B1728"/>
  <c r="A1728"/>
  <c r="Q1728" s="1"/>
  <c r="A1727"/>
  <c r="Q1727" s="1"/>
  <c r="A1726"/>
  <c r="T1726" s="1"/>
  <c r="C1725"/>
  <c r="A1725"/>
  <c r="Q1724"/>
  <c r="C1724"/>
  <c r="A1724"/>
  <c r="R1724" s="1"/>
  <c r="A1723"/>
  <c r="R1723" s="1"/>
  <c r="Q1722"/>
  <c r="A1722"/>
  <c r="R1722" s="1"/>
  <c r="C1721"/>
  <c r="A1721"/>
  <c r="R1721" s="1"/>
  <c r="C1720"/>
  <c r="A1720"/>
  <c r="R1720" s="1"/>
  <c r="Q1719"/>
  <c r="A1719"/>
  <c r="R1719" s="1"/>
  <c r="A1718"/>
  <c r="R1718" s="1"/>
  <c r="Q1717"/>
  <c r="C1717"/>
  <c r="A1717"/>
  <c r="R1717" s="1"/>
  <c r="Q1716"/>
  <c r="C1716"/>
  <c r="A1716"/>
  <c r="R1716" s="1"/>
  <c r="A1715"/>
  <c r="R1715" s="1"/>
  <c r="Q1714"/>
  <c r="A1714"/>
  <c r="R1714" s="1"/>
  <c r="C1713"/>
  <c r="A1713"/>
  <c r="R1713" s="1"/>
  <c r="C1712"/>
  <c r="A1712"/>
  <c r="R1712" s="1"/>
  <c r="Q1711"/>
  <c r="A1711"/>
  <c r="R1711" s="1"/>
  <c r="A1710"/>
  <c r="R1710" s="1"/>
  <c r="Q1709"/>
  <c r="C1709"/>
  <c r="A1709"/>
  <c r="R1709" s="1"/>
  <c r="Q1708"/>
  <c r="C1708"/>
  <c r="A1708"/>
  <c r="R1708" s="1"/>
  <c r="A1707"/>
  <c r="R1707" s="1"/>
  <c r="B1706"/>
  <c r="A1706"/>
  <c r="R1706" s="1"/>
  <c r="A1705"/>
  <c r="R1705" s="1"/>
  <c r="C1704"/>
  <c r="A1704"/>
  <c r="R1704" s="1"/>
  <c r="A1703"/>
  <c r="R1703" s="1"/>
  <c r="B1702"/>
  <c r="A1702"/>
  <c r="R1702" s="1"/>
  <c r="A1701"/>
  <c r="Q1700"/>
  <c r="A1700"/>
  <c r="R1700" s="1"/>
  <c r="A1699"/>
  <c r="R1699" s="1"/>
  <c r="Q1698"/>
  <c r="A1698"/>
  <c r="R1698" s="1"/>
  <c r="A1697"/>
  <c r="R1697" s="1"/>
  <c r="C1696"/>
  <c r="A1696"/>
  <c r="A1695"/>
  <c r="B1694"/>
  <c r="A1694"/>
  <c r="R1694" s="1"/>
  <c r="A1693"/>
  <c r="R1693" s="1"/>
  <c r="C1692"/>
  <c r="A1692"/>
  <c r="R1692" s="1"/>
  <c r="A1691"/>
  <c r="R1691" s="1"/>
  <c r="B1690"/>
  <c r="A1690"/>
  <c r="Q1690" s="1"/>
  <c r="A1689"/>
  <c r="R1689" s="1"/>
  <c r="U1688"/>
  <c r="A1688"/>
  <c r="R1688" s="1"/>
  <c r="A1687"/>
  <c r="Q1687" s="1"/>
  <c r="C1686"/>
  <c r="B1686"/>
  <c r="A1686"/>
  <c r="Q1686" s="1"/>
  <c r="A1685"/>
  <c r="A1684"/>
  <c r="A1683"/>
  <c r="Q1683" s="1"/>
  <c r="C1682"/>
  <c r="B1682"/>
  <c r="A1682"/>
  <c r="Q1682" s="1"/>
  <c r="A1681"/>
  <c r="Q1681" s="1"/>
  <c r="A1680"/>
  <c r="Q1680" s="1"/>
  <c r="A1679"/>
  <c r="Q1679" s="1"/>
  <c r="C1678"/>
  <c r="B1678"/>
  <c r="A1678"/>
  <c r="Q1678" s="1"/>
  <c r="U1677"/>
  <c r="C1677"/>
  <c r="B1677"/>
  <c r="A1677"/>
  <c r="Q1677" s="1"/>
  <c r="A1676"/>
  <c r="Q1676" s="1"/>
  <c r="A1675"/>
  <c r="A1674"/>
  <c r="Q1674" s="1"/>
  <c r="C1673"/>
  <c r="B1673"/>
  <c r="A1673"/>
  <c r="A1672"/>
  <c r="Q1672" s="1"/>
  <c r="A1671"/>
  <c r="Q1671" s="1"/>
  <c r="A1670"/>
  <c r="Q1670" s="1"/>
  <c r="C1669"/>
  <c r="B1669"/>
  <c r="A1669"/>
  <c r="Q1669" s="1"/>
  <c r="A1668"/>
  <c r="Q1668" s="1"/>
  <c r="A1667"/>
  <c r="Q1667" s="1"/>
  <c r="A1666"/>
  <c r="Q1666" s="1"/>
  <c r="C1665"/>
  <c r="B1665"/>
  <c r="A1665"/>
  <c r="Q1665" s="1"/>
  <c r="A1664"/>
  <c r="Q1664" s="1"/>
  <c r="A1663"/>
  <c r="Q1663" s="1"/>
  <c r="A1662"/>
  <c r="Q1662" s="1"/>
  <c r="U1661"/>
  <c r="C1661"/>
  <c r="A1661"/>
  <c r="Q1661" s="1"/>
  <c r="B1660"/>
  <c r="A1660"/>
  <c r="A1659"/>
  <c r="Q1659" s="1"/>
  <c r="U1658"/>
  <c r="B1658"/>
  <c r="A1658"/>
  <c r="Q1658" s="1"/>
  <c r="A1657"/>
  <c r="Q1657" s="1"/>
  <c r="C1656"/>
  <c r="A1656"/>
  <c r="A1655"/>
  <c r="Q1655" s="1"/>
  <c r="B1654"/>
  <c r="A1654"/>
  <c r="Q1654" s="1"/>
  <c r="A1653"/>
  <c r="C1652"/>
  <c r="A1652"/>
  <c r="A1651"/>
  <c r="B1650"/>
  <c r="A1650"/>
  <c r="A1649"/>
  <c r="C1648"/>
  <c r="A1648"/>
  <c r="A1647"/>
  <c r="B1646"/>
  <c r="A1646"/>
  <c r="A1645"/>
  <c r="C1644"/>
  <c r="A1644"/>
  <c r="A1643"/>
  <c r="B1642"/>
  <c r="A1642"/>
  <c r="A1641"/>
  <c r="C1640"/>
  <c r="B1640"/>
  <c r="A1640"/>
  <c r="B1639"/>
  <c r="A1639"/>
  <c r="A1638"/>
  <c r="C1637"/>
  <c r="B1637"/>
  <c r="A1637"/>
  <c r="B1636"/>
  <c r="A1636"/>
  <c r="A1635"/>
  <c r="C1634"/>
  <c r="A1634"/>
  <c r="U1633"/>
  <c r="C1633"/>
  <c r="A1633"/>
  <c r="C1632"/>
  <c r="B1632"/>
  <c r="A1632"/>
  <c r="B1631"/>
  <c r="A1631"/>
  <c r="A1630"/>
  <c r="U1629"/>
  <c r="A1629"/>
  <c r="C1628"/>
  <c r="A1628"/>
  <c r="C1627"/>
  <c r="B1627"/>
  <c r="A1627"/>
  <c r="B1626"/>
  <c r="A1626"/>
  <c r="A1625"/>
  <c r="C1624"/>
  <c r="A1624"/>
  <c r="C1623"/>
  <c r="B1623"/>
  <c r="A1623"/>
  <c r="B1622"/>
  <c r="A1622"/>
  <c r="A1621"/>
  <c r="C1620"/>
  <c r="A1620"/>
  <c r="C1619"/>
  <c r="B1619"/>
  <c r="A1619"/>
  <c r="B1618"/>
  <c r="A1618"/>
  <c r="A1617"/>
  <c r="C1616"/>
  <c r="A1616"/>
  <c r="C1615"/>
  <c r="B1615"/>
  <c r="A1615"/>
  <c r="B1614"/>
  <c r="A1614"/>
  <c r="A1613"/>
  <c r="C1612"/>
  <c r="A1612"/>
  <c r="C1611"/>
  <c r="B1611"/>
  <c r="A1611"/>
  <c r="B1610"/>
  <c r="A1610"/>
  <c r="A1609"/>
  <c r="C1608"/>
  <c r="A1608"/>
  <c r="Q1608" s="1"/>
  <c r="C1607"/>
  <c r="B1607"/>
  <c r="A1607"/>
  <c r="Q1607" s="1"/>
  <c r="C1606"/>
  <c r="B1606"/>
  <c r="A1606"/>
  <c r="R1606" s="1"/>
  <c r="C1605"/>
  <c r="B1605"/>
  <c r="A1605"/>
  <c r="R1605" s="1"/>
  <c r="U1604"/>
  <c r="C1604"/>
  <c r="B1604"/>
  <c r="A1604"/>
  <c r="Q1604" s="1"/>
  <c r="U1603"/>
  <c r="C1603"/>
  <c r="B1603"/>
  <c r="A1603"/>
  <c r="Q1603" s="1"/>
  <c r="B1602"/>
  <c r="A1602"/>
  <c r="Q1602" s="1"/>
  <c r="A1601"/>
  <c r="Q1601" s="1"/>
  <c r="C1600"/>
  <c r="A1600"/>
  <c r="Q1600" s="1"/>
  <c r="C1599"/>
  <c r="B1599"/>
  <c r="A1599"/>
  <c r="Q1599" s="1"/>
  <c r="B1598"/>
  <c r="A1598"/>
  <c r="Q1598" s="1"/>
  <c r="A1597"/>
  <c r="Q1597" s="1"/>
  <c r="C1596"/>
  <c r="A1596"/>
  <c r="Q1596" s="1"/>
  <c r="C1595"/>
  <c r="B1595"/>
  <c r="A1595"/>
  <c r="Q1595" s="1"/>
  <c r="B1594"/>
  <c r="A1594"/>
  <c r="Q1594" s="1"/>
  <c r="A1593"/>
  <c r="C1592"/>
  <c r="A1592"/>
  <c r="C1591"/>
  <c r="B1591"/>
  <c r="A1591"/>
  <c r="B1590"/>
  <c r="A1590"/>
  <c r="Q1590" s="1"/>
  <c r="A1589"/>
  <c r="Q1589" s="1"/>
  <c r="C1588"/>
  <c r="A1588"/>
  <c r="C1587"/>
  <c r="B1587"/>
  <c r="A1587"/>
  <c r="Q1587" s="1"/>
  <c r="B1586"/>
  <c r="A1586"/>
  <c r="Q1586" s="1"/>
  <c r="A1585"/>
  <c r="Q1585" s="1"/>
  <c r="U1584"/>
  <c r="A1584"/>
  <c r="Q1584" s="1"/>
  <c r="C1583"/>
  <c r="A1583"/>
  <c r="Q1583" s="1"/>
  <c r="C1582"/>
  <c r="B1582"/>
  <c r="A1582"/>
  <c r="Q1582" s="1"/>
  <c r="B1581"/>
  <c r="A1581"/>
  <c r="Q1581" s="1"/>
  <c r="A1580"/>
  <c r="Q1580" s="1"/>
  <c r="C1579"/>
  <c r="A1579"/>
  <c r="Q1579" s="1"/>
  <c r="U1578"/>
  <c r="C1578"/>
  <c r="A1578"/>
  <c r="Q1578" s="1"/>
  <c r="C1577"/>
  <c r="B1577"/>
  <c r="A1577"/>
  <c r="Q1577" s="1"/>
  <c r="U1576"/>
  <c r="C1576"/>
  <c r="B1576"/>
  <c r="A1576"/>
  <c r="Q1576" s="1"/>
  <c r="B1575"/>
  <c r="A1575"/>
  <c r="Q1575" s="1"/>
  <c r="A1574"/>
  <c r="C1573"/>
  <c r="A1573"/>
  <c r="Q1573" s="1"/>
  <c r="C1572"/>
  <c r="B1572"/>
  <c r="A1572"/>
  <c r="Q1572" s="1"/>
  <c r="B1571"/>
  <c r="A1571"/>
  <c r="Q1571" s="1"/>
  <c r="A1570"/>
  <c r="Q1570" s="1"/>
  <c r="C1569"/>
  <c r="A1569"/>
  <c r="Q1569" s="1"/>
  <c r="C1568"/>
  <c r="B1568"/>
  <c r="A1568"/>
  <c r="Q1568" s="1"/>
  <c r="B1567"/>
  <c r="A1567"/>
  <c r="A1566"/>
  <c r="C1565"/>
  <c r="A1565"/>
  <c r="C1564"/>
  <c r="B1564"/>
  <c r="A1564"/>
  <c r="B1563"/>
  <c r="A1563"/>
  <c r="A1562"/>
  <c r="C1561"/>
  <c r="A1561"/>
  <c r="C1560"/>
  <c r="B1560"/>
  <c r="A1560"/>
  <c r="B1559"/>
  <c r="A1559"/>
  <c r="A1558"/>
  <c r="C1557"/>
  <c r="A1557"/>
  <c r="C1556"/>
  <c r="B1556"/>
  <c r="A1556"/>
  <c r="B1555"/>
  <c r="A1555"/>
  <c r="A1554"/>
  <c r="C1553"/>
  <c r="A1553"/>
  <c r="C1552"/>
  <c r="B1552"/>
  <c r="A1552"/>
  <c r="B1551"/>
  <c r="A1551"/>
  <c r="A1550"/>
  <c r="C1549"/>
  <c r="A1549"/>
  <c r="C1548"/>
  <c r="B1548"/>
  <c r="A1548"/>
  <c r="B1547"/>
  <c r="A1547"/>
  <c r="A1546"/>
  <c r="C1545"/>
  <c r="A1545"/>
  <c r="C1544"/>
  <c r="B1544"/>
  <c r="A1544"/>
  <c r="B1543"/>
  <c r="A1543"/>
  <c r="U1542"/>
  <c r="B1542"/>
  <c r="A1542"/>
  <c r="A1541"/>
  <c r="C1540"/>
  <c r="A1540"/>
  <c r="C1539"/>
  <c r="B1539"/>
  <c r="A1539"/>
  <c r="B1538"/>
  <c r="A1538"/>
  <c r="A1537"/>
  <c r="C1536"/>
  <c r="A1536"/>
  <c r="U1535"/>
  <c r="C1535"/>
  <c r="A1535"/>
  <c r="C1534"/>
  <c r="B1534"/>
  <c r="A1534"/>
  <c r="B1533"/>
  <c r="A1533"/>
  <c r="A1532"/>
  <c r="C1531"/>
  <c r="A1531"/>
  <c r="C1530"/>
  <c r="B1530"/>
  <c r="A1530"/>
  <c r="B1529"/>
  <c r="A1529"/>
  <c r="U1528"/>
  <c r="B1528"/>
  <c r="A1528"/>
  <c r="A1527"/>
  <c r="C1526"/>
  <c r="A1526"/>
  <c r="C1525"/>
  <c r="A1525"/>
  <c r="R1525" s="1"/>
  <c r="U1524"/>
  <c r="C1524"/>
  <c r="A1524"/>
  <c r="T1524" s="1"/>
  <c r="C1523"/>
  <c r="B1523"/>
  <c r="A1523"/>
  <c r="B1522"/>
  <c r="A1522"/>
  <c r="T1522" s="1"/>
  <c r="B1521"/>
  <c r="A1521"/>
  <c r="A1520"/>
  <c r="U1519"/>
  <c r="B1519"/>
  <c r="A1519"/>
  <c r="B1518"/>
  <c r="A1518"/>
  <c r="A1517"/>
  <c r="T1517" s="1"/>
  <c r="R1516"/>
  <c r="A1516"/>
  <c r="T1516" s="1"/>
  <c r="A1515"/>
  <c r="T1515" s="1"/>
  <c r="R1514"/>
  <c r="A1514"/>
  <c r="T1514" s="1"/>
  <c r="C1513"/>
  <c r="A1513"/>
  <c r="R1512"/>
  <c r="C1512"/>
  <c r="A1512"/>
  <c r="T1512" s="1"/>
  <c r="C1511"/>
  <c r="B1511"/>
  <c r="A1511"/>
  <c r="C1510"/>
  <c r="B1510"/>
  <c r="A1510"/>
  <c r="T1510" s="1"/>
  <c r="B1509"/>
  <c r="A1509"/>
  <c r="A1508"/>
  <c r="R1508" s="1"/>
  <c r="C1507"/>
  <c r="A1507"/>
  <c r="R1507" s="1"/>
  <c r="C1506"/>
  <c r="A1506"/>
  <c r="R1506" s="1"/>
  <c r="C1505"/>
  <c r="A1505"/>
  <c r="R1505" s="1"/>
  <c r="C1504"/>
  <c r="B1504"/>
  <c r="A1504"/>
  <c r="R1504" s="1"/>
  <c r="B1503"/>
  <c r="A1503"/>
  <c r="R1503" s="1"/>
  <c r="A1502"/>
  <c r="C1501"/>
  <c r="A1501"/>
  <c r="Q1501" s="1"/>
  <c r="C1500"/>
  <c r="B1500"/>
  <c r="A1500"/>
  <c r="Q1500" s="1"/>
  <c r="B1499"/>
  <c r="A1499"/>
  <c r="Q1499" s="1"/>
  <c r="A1498"/>
  <c r="Q1498" s="1"/>
  <c r="C1497"/>
  <c r="A1497"/>
  <c r="Q1497" s="1"/>
  <c r="C1496"/>
  <c r="B1496"/>
  <c r="A1496"/>
  <c r="Q1496" s="1"/>
  <c r="B1495"/>
  <c r="A1495"/>
  <c r="Q1495" s="1"/>
  <c r="A1494"/>
  <c r="Q1494" s="1"/>
  <c r="C1493"/>
  <c r="A1493"/>
  <c r="Q1493" s="1"/>
  <c r="C1492"/>
  <c r="B1492"/>
  <c r="A1492"/>
  <c r="Q1492" s="1"/>
  <c r="B1491"/>
  <c r="A1491"/>
  <c r="Q1491" s="1"/>
  <c r="A1490"/>
  <c r="Q1490" s="1"/>
  <c r="U1489"/>
  <c r="A1489"/>
  <c r="Q1489" s="1"/>
  <c r="C1488"/>
  <c r="A1488"/>
  <c r="Q1488" s="1"/>
  <c r="C1487"/>
  <c r="B1487"/>
  <c r="A1487"/>
  <c r="Q1487" s="1"/>
  <c r="B1486"/>
  <c r="A1486"/>
  <c r="Q1486" s="1"/>
  <c r="A1485"/>
  <c r="Q1485" s="1"/>
  <c r="C1484"/>
  <c r="A1484"/>
  <c r="Q1484" s="1"/>
  <c r="C1483"/>
  <c r="B1483"/>
  <c r="A1483"/>
  <c r="Q1483" s="1"/>
  <c r="B1482"/>
  <c r="A1482"/>
  <c r="Q1482" s="1"/>
  <c r="A1481"/>
  <c r="Q1481" s="1"/>
  <c r="C1480"/>
  <c r="A1480"/>
  <c r="Q1480" s="1"/>
  <c r="C1479"/>
  <c r="B1479"/>
  <c r="A1479"/>
  <c r="Q1479" s="1"/>
  <c r="B1478"/>
  <c r="A1478"/>
  <c r="Q1478" s="1"/>
  <c r="A1477"/>
  <c r="Q1477" s="1"/>
  <c r="C1476"/>
  <c r="A1476"/>
  <c r="Q1476" s="1"/>
  <c r="C1475"/>
  <c r="B1475"/>
  <c r="A1475"/>
  <c r="Q1475" s="1"/>
  <c r="B1474"/>
  <c r="A1474"/>
  <c r="Q1474" s="1"/>
  <c r="A1473"/>
  <c r="Q1473" s="1"/>
  <c r="C1472"/>
  <c r="A1472"/>
  <c r="Q1472" s="1"/>
  <c r="C1471"/>
  <c r="B1471"/>
  <c r="A1471"/>
  <c r="Q1471" s="1"/>
  <c r="B1470"/>
  <c r="A1470"/>
  <c r="Q1470" s="1"/>
  <c r="A1469"/>
  <c r="Q1469" s="1"/>
  <c r="C1468"/>
  <c r="A1468"/>
  <c r="Q1468" s="1"/>
  <c r="C1467"/>
  <c r="B1467"/>
  <c r="A1467"/>
  <c r="Q1467" s="1"/>
  <c r="B1466"/>
  <c r="A1466"/>
  <c r="Q1466" s="1"/>
  <c r="A1465"/>
  <c r="Q1465" s="1"/>
  <c r="C1464"/>
  <c r="A1464"/>
  <c r="Q1464" s="1"/>
  <c r="C1463"/>
  <c r="B1463"/>
  <c r="A1463"/>
  <c r="Q1463" s="1"/>
  <c r="B1462"/>
  <c r="A1462"/>
  <c r="Q1462" s="1"/>
  <c r="A1461"/>
  <c r="Q1461" s="1"/>
  <c r="C1460"/>
  <c r="A1460"/>
  <c r="Q1460" s="1"/>
  <c r="C1459"/>
  <c r="B1459"/>
  <c r="A1459"/>
  <c r="Q1459" s="1"/>
  <c r="B1458"/>
  <c r="A1458"/>
  <c r="Q1458" s="1"/>
  <c r="A1457"/>
  <c r="T1457" s="1"/>
  <c r="C1456"/>
  <c r="A1456"/>
  <c r="T1456" s="1"/>
  <c r="U1455"/>
  <c r="C1455"/>
  <c r="A1455"/>
  <c r="T1455" s="1"/>
  <c r="C1454"/>
  <c r="B1454"/>
  <c r="A1454"/>
  <c r="T1454" s="1"/>
  <c r="U1453"/>
  <c r="C1453"/>
  <c r="B1453"/>
  <c r="A1453"/>
  <c r="T1453" s="1"/>
  <c r="B1452"/>
  <c r="A1452"/>
  <c r="T1452" s="1"/>
  <c r="A1451"/>
  <c r="T1451" s="1"/>
  <c r="C1450"/>
  <c r="A1450"/>
  <c r="C1449"/>
  <c r="B1449"/>
  <c r="A1449"/>
  <c r="T1449" s="1"/>
  <c r="B1448"/>
  <c r="A1448"/>
  <c r="A1447"/>
  <c r="R1447" s="1"/>
  <c r="C1446"/>
  <c r="A1446"/>
  <c r="C1445"/>
  <c r="A1445"/>
  <c r="R1445" s="1"/>
  <c r="R1444"/>
  <c r="C1444"/>
  <c r="A1444"/>
  <c r="C1443"/>
  <c r="B1443"/>
  <c r="A1443"/>
  <c r="R1443" s="1"/>
  <c r="B1442"/>
  <c r="A1442"/>
  <c r="B1441"/>
  <c r="A1441"/>
  <c r="R1441" s="1"/>
  <c r="B1440"/>
  <c r="A1440"/>
  <c r="R1440" s="1"/>
  <c r="A1439"/>
  <c r="R1439" s="1"/>
  <c r="U1438"/>
  <c r="A1438"/>
  <c r="R1438" s="1"/>
  <c r="C1437"/>
  <c r="A1437"/>
  <c r="C1436"/>
  <c r="B1436"/>
  <c r="A1436"/>
  <c r="R1436" s="1"/>
  <c r="B1435"/>
  <c r="A1435"/>
  <c r="R1435" s="1"/>
  <c r="A1434"/>
  <c r="Q1434" s="1"/>
  <c r="C1433"/>
  <c r="A1433"/>
  <c r="Q1433" s="1"/>
  <c r="C1432"/>
  <c r="B1432"/>
  <c r="A1432"/>
  <c r="Q1432" s="1"/>
  <c r="B1431"/>
  <c r="A1431"/>
  <c r="Q1431" s="1"/>
  <c r="U1430"/>
  <c r="B1430"/>
  <c r="A1430"/>
  <c r="Q1430" s="1"/>
  <c r="U1429"/>
  <c r="B1429"/>
  <c r="A1429"/>
  <c r="Q1429" s="1"/>
  <c r="A1428"/>
  <c r="Q1428" s="1"/>
  <c r="C1427"/>
  <c r="A1427"/>
  <c r="C1426"/>
  <c r="B1426"/>
  <c r="A1426"/>
  <c r="Q1426" s="1"/>
  <c r="B1425"/>
  <c r="A1425"/>
  <c r="Q1425" s="1"/>
  <c r="U1424"/>
  <c r="B1424"/>
  <c r="A1424"/>
  <c r="Q1424" s="1"/>
  <c r="A1423"/>
  <c r="Q1423" s="1"/>
  <c r="C1422"/>
  <c r="A1422"/>
  <c r="Q1422" s="1"/>
  <c r="U1421"/>
  <c r="C1421"/>
  <c r="A1421"/>
  <c r="Q1421" s="1"/>
  <c r="C1420"/>
  <c r="B1420"/>
  <c r="A1420"/>
  <c r="Q1420" s="1"/>
  <c r="B1419"/>
  <c r="A1419"/>
  <c r="Q1419" s="1"/>
  <c r="A1418"/>
  <c r="Q1418" s="1"/>
  <c r="C1417"/>
  <c r="A1417"/>
  <c r="Q1417" s="1"/>
  <c r="C1416"/>
  <c r="B1416"/>
  <c r="A1416"/>
  <c r="Q1416" s="1"/>
  <c r="B1415"/>
  <c r="A1415"/>
  <c r="Q1415" s="1"/>
  <c r="A1414"/>
  <c r="C1413"/>
  <c r="A1413"/>
  <c r="Q1413" s="1"/>
  <c r="C1412"/>
  <c r="B1412"/>
  <c r="A1412"/>
  <c r="Q1412" s="1"/>
  <c r="B1411"/>
  <c r="A1411"/>
  <c r="A1410"/>
  <c r="Q1410" s="1"/>
  <c r="C1409"/>
  <c r="A1409"/>
  <c r="Q1409" s="1"/>
  <c r="C1408"/>
  <c r="B1408"/>
  <c r="A1408"/>
  <c r="Q1408" s="1"/>
  <c r="B1407"/>
  <c r="A1407"/>
  <c r="Q1407" s="1"/>
  <c r="A1406"/>
  <c r="Q1406" s="1"/>
  <c r="C1405"/>
  <c r="A1405"/>
  <c r="Q1405" s="1"/>
  <c r="C1404"/>
  <c r="B1404"/>
  <c r="A1404"/>
  <c r="Q1404" s="1"/>
  <c r="B1403"/>
  <c r="A1403"/>
  <c r="Q1403" s="1"/>
  <c r="A1402"/>
  <c r="Q1402" s="1"/>
  <c r="C1401"/>
  <c r="A1401"/>
  <c r="Q1401" s="1"/>
  <c r="C1400"/>
  <c r="B1400"/>
  <c r="A1400"/>
  <c r="Q1400" s="1"/>
  <c r="B1399"/>
  <c r="A1399"/>
  <c r="Q1399" s="1"/>
  <c r="A1398"/>
  <c r="Q1398" s="1"/>
  <c r="C1397"/>
  <c r="A1397"/>
  <c r="Q1397" s="1"/>
  <c r="C1396"/>
  <c r="B1396"/>
  <c r="A1396"/>
  <c r="Q1396" s="1"/>
  <c r="B1395"/>
  <c r="A1395"/>
  <c r="Q1395" s="1"/>
  <c r="A1394"/>
  <c r="Q1394" s="1"/>
  <c r="C1393"/>
  <c r="A1393"/>
  <c r="Q1393" s="1"/>
  <c r="U1392"/>
  <c r="C1392"/>
  <c r="A1392"/>
  <c r="Q1392" s="1"/>
  <c r="C1391"/>
  <c r="B1391"/>
  <c r="A1391"/>
  <c r="Q1391" s="1"/>
  <c r="U1390"/>
  <c r="C1390"/>
  <c r="B1390"/>
  <c r="A1390"/>
  <c r="Q1390" s="1"/>
  <c r="B1389"/>
  <c r="A1389"/>
  <c r="Q1389" s="1"/>
  <c r="U1388"/>
  <c r="B1388"/>
  <c r="A1388"/>
  <c r="Q1388" s="1"/>
  <c r="A1387"/>
  <c r="C1386"/>
  <c r="A1386"/>
  <c r="Q1386" s="1"/>
  <c r="C1385"/>
  <c r="B1385"/>
  <c r="A1385"/>
  <c r="B1384"/>
  <c r="A1384"/>
  <c r="Q1384" s="1"/>
  <c r="A1383"/>
  <c r="Q1383" s="1"/>
  <c r="C1382"/>
  <c r="A1382"/>
  <c r="C1381"/>
  <c r="B1381"/>
  <c r="A1381"/>
  <c r="B1380"/>
  <c r="A1380"/>
  <c r="Q1380" s="1"/>
  <c r="A1379"/>
  <c r="Q1379" s="1"/>
  <c r="U1378"/>
  <c r="A1378"/>
  <c r="Q1378" s="1"/>
  <c r="U1377"/>
  <c r="A1377"/>
  <c r="Q1377" s="1"/>
  <c r="C1376"/>
  <c r="A1376"/>
  <c r="Q1376" s="1"/>
  <c r="C1375"/>
  <c r="B1375"/>
  <c r="A1375"/>
  <c r="B1374"/>
  <c r="A1374"/>
  <c r="A1373"/>
  <c r="C1372"/>
  <c r="A1372"/>
  <c r="U1371"/>
  <c r="C1371"/>
  <c r="A1371"/>
  <c r="C1370"/>
  <c r="B1370"/>
  <c r="A1370"/>
  <c r="B1369"/>
  <c r="A1369"/>
  <c r="A1368"/>
  <c r="C1367"/>
  <c r="A1367"/>
  <c r="C1366"/>
  <c r="B1366"/>
  <c r="A1366"/>
  <c r="B1365"/>
  <c r="A1365"/>
  <c r="A1364"/>
  <c r="C1363"/>
  <c r="A1363"/>
  <c r="C1362"/>
  <c r="B1362"/>
  <c r="A1362"/>
  <c r="B1361"/>
  <c r="A1361"/>
  <c r="A1360"/>
  <c r="U1359"/>
  <c r="A1359"/>
  <c r="C1358"/>
  <c r="A1358"/>
  <c r="U1357"/>
  <c r="C1357"/>
  <c r="A1357"/>
  <c r="C1356"/>
  <c r="B1356"/>
  <c r="A1356"/>
  <c r="B1355"/>
  <c r="A1355"/>
  <c r="A1354"/>
  <c r="C1353"/>
  <c r="A1353"/>
  <c r="C1352"/>
  <c r="B1352"/>
  <c r="A1352"/>
  <c r="B1351"/>
  <c r="A1351"/>
  <c r="A1350"/>
  <c r="C1349"/>
  <c r="A1349"/>
  <c r="C1348"/>
  <c r="B1348"/>
  <c r="A1348"/>
  <c r="B1347"/>
  <c r="A1347"/>
  <c r="A1346"/>
  <c r="C1345"/>
  <c r="A1345"/>
  <c r="C1344"/>
  <c r="B1344"/>
  <c r="A1344"/>
  <c r="U1343"/>
  <c r="C1343"/>
  <c r="B1343"/>
  <c r="A1343"/>
  <c r="B1342"/>
  <c r="A1342"/>
  <c r="A1341"/>
  <c r="C1340"/>
  <c r="A1340"/>
  <c r="C1339"/>
  <c r="B1339"/>
  <c r="A1339"/>
  <c r="C1338"/>
  <c r="B1338"/>
  <c r="A1338"/>
  <c r="B1337"/>
  <c r="A1337"/>
  <c r="C1336"/>
  <c r="A1336"/>
  <c r="C1335"/>
  <c r="B1335"/>
  <c r="A1335"/>
  <c r="U1334"/>
  <c r="C1334"/>
  <c r="B1334"/>
  <c r="A1334"/>
  <c r="C1333"/>
  <c r="B1333"/>
  <c r="A1333"/>
  <c r="B1332"/>
  <c r="A1332"/>
  <c r="C1331"/>
  <c r="A1331"/>
  <c r="C1330"/>
  <c r="B1330"/>
  <c r="A1330"/>
  <c r="C1329"/>
  <c r="B1329"/>
  <c r="A1329"/>
  <c r="B1328"/>
  <c r="A1328"/>
  <c r="U1327"/>
  <c r="B1327"/>
  <c r="A1327"/>
  <c r="C1326"/>
  <c r="A1326"/>
  <c r="C1325"/>
  <c r="B1325"/>
  <c r="A1325"/>
  <c r="C1324"/>
  <c r="B1324"/>
  <c r="A1324"/>
  <c r="B1323"/>
  <c r="A1323"/>
  <c r="C1322"/>
  <c r="A1322"/>
  <c r="C1321"/>
  <c r="B1321"/>
  <c r="A1321"/>
  <c r="C1320"/>
  <c r="B1320"/>
  <c r="A1320"/>
  <c r="B1319"/>
  <c r="A1319"/>
  <c r="U1318"/>
  <c r="B1318"/>
  <c r="A1318"/>
  <c r="C1317"/>
  <c r="A1317"/>
  <c r="U1316"/>
  <c r="C1316"/>
  <c r="A1316"/>
  <c r="Q1316" s="1"/>
  <c r="U1315"/>
  <c r="C1315"/>
  <c r="A1315"/>
  <c r="Q1315" s="1"/>
  <c r="C1314"/>
  <c r="B1314"/>
  <c r="A1314"/>
  <c r="C1313"/>
  <c r="B1313"/>
  <c r="A1313"/>
  <c r="C1312"/>
  <c r="B1312"/>
  <c r="A1312"/>
  <c r="C1311"/>
  <c r="B1311"/>
  <c r="A1311"/>
  <c r="Q1311" s="1"/>
  <c r="C1310"/>
  <c r="B1310"/>
  <c r="A1310"/>
  <c r="Q1310" s="1"/>
  <c r="C1309"/>
  <c r="B1309"/>
  <c r="A1309"/>
  <c r="Q1309" s="1"/>
  <c r="Q1308"/>
  <c r="C1308"/>
  <c r="B1308"/>
  <c r="A1308"/>
  <c r="U1307"/>
  <c r="C1307"/>
  <c r="B1307"/>
  <c r="A1307"/>
  <c r="Q1307" s="1"/>
  <c r="C1306"/>
  <c r="B1306"/>
  <c r="A1306"/>
  <c r="Q1306" s="1"/>
  <c r="C1305"/>
  <c r="B1305"/>
  <c r="A1305"/>
  <c r="Q1305" s="1"/>
  <c r="C1304"/>
  <c r="B1304"/>
  <c r="A1304"/>
  <c r="Q1304" s="1"/>
  <c r="C1303"/>
  <c r="B1303"/>
  <c r="A1303"/>
  <c r="Q1303" s="1"/>
  <c r="C1302"/>
  <c r="B1302"/>
  <c r="A1302"/>
  <c r="Q1302" s="1"/>
  <c r="C1301"/>
  <c r="B1301"/>
  <c r="A1301"/>
  <c r="Q1301" s="1"/>
  <c r="C1300"/>
  <c r="B1300"/>
  <c r="A1300"/>
  <c r="Q1300" s="1"/>
  <c r="C1299"/>
  <c r="B1299"/>
  <c r="A1299"/>
  <c r="Q1299" s="1"/>
  <c r="C1298"/>
  <c r="B1298"/>
  <c r="A1298"/>
  <c r="Q1298" s="1"/>
  <c r="C1297"/>
  <c r="B1297"/>
  <c r="A1297"/>
  <c r="Q1297" s="1"/>
  <c r="C1296"/>
  <c r="B1296"/>
  <c r="A1296"/>
  <c r="Q1296" s="1"/>
  <c r="C1295"/>
  <c r="B1295"/>
  <c r="A1295"/>
  <c r="Q1295" s="1"/>
  <c r="C1294"/>
  <c r="B1294"/>
  <c r="A1294"/>
  <c r="Q1294" s="1"/>
  <c r="U1293"/>
  <c r="C1293"/>
  <c r="B1293"/>
  <c r="A1293"/>
  <c r="Q1293" s="1"/>
  <c r="C1292"/>
  <c r="B1292"/>
  <c r="A1292"/>
  <c r="Q1292" s="1"/>
  <c r="C1291"/>
  <c r="B1291"/>
  <c r="A1291"/>
  <c r="Q1291" s="1"/>
  <c r="C1290"/>
  <c r="B1290"/>
  <c r="A1290"/>
  <c r="Q1290" s="1"/>
  <c r="C1289"/>
  <c r="B1289"/>
  <c r="A1289"/>
  <c r="Q1289" s="1"/>
  <c r="C1288"/>
  <c r="B1288"/>
  <c r="A1288"/>
  <c r="Q1288" s="1"/>
  <c r="C1287"/>
  <c r="B1287"/>
  <c r="A1287"/>
  <c r="Q1287" s="1"/>
  <c r="C1286"/>
  <c r="B1286"/>
  <c r="A1286"/>
  <c r="Q1286" s="1"/>
  <c r="C1285"/>
  <c r="B1285"/>
  <c r="A1285"/>
  <c r="Q1285" s="1"/>
  <c r="U1284"/>
  <c r="C1284"/>
  <c r="B1284"/>
  <c r="A1284"/>
  <c r="Q1284" s="1"/>
  <c r="C1283"/>
  <c r="B1283"/>
  <c r="A1283"/>
  <c r="Q1283" s="1"/>
  <c r="C1282"/>
  <c r="B1282"/>
  <c r="A1282"/>
  <c r="Q1282" s="1"/>
  <c r="C1281"/>
  <c r="B1281"/>
  <c r="A1281"/>
  <c r="Q1281" s="1"/>
  <c r="C1280"/>
  <c r="B1280"/>
  <c r="A1280"/>
  <c r="Q1280" s="1"/>
  <c r="C1279"/>
  <c r="B1279"/>
  <c r="A1279"/>
  <c r="Q1279" s="1"/>
  <c r="C1278"/>
  <c r="B1278"/>
  <c r="A1278"/>
  <c r="Q1278" s="1"/>
  <c r="U1277"/>
  <c r="C1277"/>
  <c r="B1277"/>
  <c r="A1277"/>
  <c r="Q1277" s="1"/>
  <c r="C1276"/>
  <c r="B1276"/>
  <c r="A1276"/>
  <c r="Q1276" s="1"/>
  <c r="C1275"/>
  <c r="B1275"/>
  <c r="A1275"/>
  <c r="C1274"/>
  <c r="B1274"/>
  <c r="A1274"/>
  <c r="Q1274" s="1"/>
  <c r="U1273"/>
  <c r="C1273"/>
  <c r="B1273"/>
  <c r="A1273"/>
  <c r="Q1273" s="1"/>
  <c r="C1272"/>
  <c r="B1272"/>
  <c r="A1272"/>
  <c r="Q1272" s="1"/>
  <c r="C1271"/>
  <c r="B1271"/>
  <c r="A1271"/>
  <c r="Q1271" s="1"/>
  <c r="C1270"/>
  <c r="B1270"/>
  <c r="A1270"/>
  <c r="Q1270" s="1"/>
  <c r="C1269"/>
  <c r="B1269"/>
  <c r="A1269"/>
  <c r="Q1269" s="1"/>
  <c r="C1268"/>
  <c r="B1268"/>
  <c r="A1268"/>
  <c r="Q1268" s="1"/>
  <c r="C1267"/>
  <c r="B1267"/>
  <c r="A1267"/>
  <c r="Q1267" s="1"/>
  <c r="C1266"/>
  <c r="B1266"/>
  <c r="A1266"/>
  <c r="Q1266" s="1"/>
  <c r="C1265"/>
  <c r="B1265"/>
  <c r="A1265"/>
  <c r="Q1265" s="1"/>
  <c r="U1264"/>
  <c r="C1264"/>
  <c r="B1264"/>
  <c r="A1264"/>
  <c r="C1263"/>
  <c r="B1263"/>
  <c r="A1263"/>
  <c r="Q1263" s="1"/>
  <c r="C1262"/>
  <c r="B1262"/>
  <c r="A1262"/>
  <c r="C1261"/>
  <c r="B1261"/>
  <c r="A1261"/>
  <c r="Q1261" s="1"/>
  <c r="C1260"/>
  <c r="B1260"/>
  <c r="A1260"/>
  <c r="C1259"/>
  <c r="B1259"/>
  <c r="A1259"/>
  <c r="Q1259" s="1"/>
  <c r="U1258"/>
  <c r="Q1258"/>
  <c r="C1258"/>
  <c r="B1258"/>
  <c r="A1258"/>
  <c r="C1257"/>
  <c r="B1257"/>
  <c r="A1257"/>
  <c r="Q1257" s="1"/>
  <c r="C1256"/>
  <c r="B1256"/>
  <c r="A1256"/>
  <c r="Q1256" s="1"/>
  <c r="C1255"/>
  <c r="B1255"/>
  <c r="A1255"/>
  <c r="Q1255" s="1"/>
  <c r="U1254"/>
  <c r="C1254"/>
  <c r="B1254"/>
  <c r="A1254"/>
  <c r="Q1254" s="1"/>
  <c r="C1253"/>
  <c r="B1253"/>
  <c r="A1253"/>
  <c r="C1252"/>
  <c r="B1252"/>
  <c r="A1252"/>
  <c r="C1251"/>
  <c r="B1251"/>
  <c r="A1251"/>
  <c r="C1250"/>
  <c r="B1250"/>
  <c r="A1250"/>
  <c r="C1249"/>
  <c r="B1249"/>
  <c r="A1249"/>
  <c r="U1248"/>
  <c r="C1248"/>
  <c r="B1248"/>
  <c r="A1248"/>
  <c r="Q1248" s="1"/>
  <c r="U1247"/>
  <c r="C1247"/>
  <c r="B1247"/>
  <c r="A1247"/>
  <c r="Q1247" s="1"/>
  <c r="C1246"/>
  <c r="B1246"/>
  <c r="A1246"/>
  <c r="C1245"/>
  <c r="B1245"/>
  <c r="A1245"/>
  <c r="Q1245" s="1"/>
  <c r="C1244"/>
  <c r="B1244"/>
  <c r="A1244"/>
  <c r="U1243"/>
  <c r="C1243"/>
  <c r="B1243"/>
  <c r="A1243"/>
  <c r="Q1243" s="1"/>
  <c r="C1242"/>
  <c r="B1242"/>
  <c r="A1242"/>
  <c r="Q1242" s="1"/>
  <c r="C1241"/>
  <c r="B1241"/>
  <c r="A1241"/>
  <c r="Q1240"/>
  <c r="C1240"/>
  <c r="B1240"/>
  <c r="A1240"/>
  <c r="C1239"/>
  <c r="B1239"/>
  <c r="A1239"/>
  <c r="Q1239" s="1"/>
  <c r="C1238"/>
  <c r="B1238"/>
  <c r="A1238"/>
  <c r="Q1238" s="1"/>
  <c r="C1237"/>
  <c r="B1237"/>
  <c r="A1237"/>
  <c r="Q1237" s="1"/>
  <c r="C1236"/>
  <c r="B1236"/>
  <c r="A1236"/>
  <c r="Q1236" s="1"/>
  <c r="C1235"/>
  <c r="B1235"/>
  <c r="A1235"/>
  <c r="Q1235" s="1"/>
  <c r="C1234"/>
  <c r="B1234"/>
  <c r="A1234"/>
  <c r="Q1234" s="1"/>
  <c r="C1233"/>
  <c r="B1233"/>
  <c r="A1233"/>
  <c r="Q1232"/>
  <c r="C1232"/>
  <c r="B1232"/>
  <c r="A1232"/>
  <c r="C1231"/>
  <c r="B1231"/>
  <c r="A1231"/>
  <c r="Q1231" s="1"/>
  <c r="U1230"/>
  <c r="C1230"/>
  <c r="B1230"/>
  <c r="A1230"/>
  <c r="C1229"/>
  <c r="B1229"/>
  <c r="A1229"/>
  <c r="U1228"/>
  <c r="C1228"/>
  <c r="B1228"/>
  <c r="A1228"/>
  <c r="C1227"/>
  <c r="B1227"/>
  <c r="A1227"/>
  <c r="C1226"/>
  <c r="B1226"/>
  <c r="A1226"/>
  <c r="C1225"/>
  <c r="B1225"/>
  <c r="A1225"/>
  <c r="C1224"/>
  <c r="B1224"/>
  <c r="A1224"/>
  <c r="C1223"/>
  <c r="B1223"/>
  <c r="A1223"/>
  <c r="C1222"/>
  <c r="B1222"/>
  <c r="A1222"/>
  <c r="C1221"/>
  <c r="B1221"/>
  <c r="A1221"/>
  <c r="C1220"/>
  <c r="B1220"/>
  <c r="A1220"/>
  <c r="C1219"/>
  <c r="B1219"/>
  <c r="A1219"/>
  <c r="C1218"/>
  <c r="B1218"/>
  <c r="A1218"/>
  <c r="C1217"/>
  <c r="B1217"/>
  <c r="A1217"/>
  <c r="C1216"/>
  <c r="B1216"/>
  <c r="A1216"/>
  <c r="C1215"/>
  <c r="B1215"/>
  <c r="A1215"/>
  <c r="C1214"/>
  <c r="B1214"/>
  <c r="A1214"/>
  <c r="C1213"/>
  <c r="B1213"/>
  <c r="A1213"/>
  <c r="Q1212"/>
  <c r="C1212"/>
  <c r="B1212"/>
  <c r="A1212"/>
  <c r="T1212" s="1"/>
  <c r="U1211"/>
  <c r="T1211"/>
  <c r="C1211"/>
  <c r="B1211"/>
  <c r="A1211"/>
  <c r="R1211" s="1"/>
  <c r="C1210"/>
  <c r="B1210"/>
  <c r="A1210"/>
  <c r="C1209"/>
  <c r="B1209"/>
  <c r="A1209"/>
  <c r="C1208"/>
  <c r="B1208"/>
  <c r="A1208"/>
  <c r="R1208" s="1"/>
  <c r="C1207"/>
  <c r="B1207"/>
  <c r="A1207"/>
  <c r="T1206"/>
  <c r="C1206"/>
  <c r="B1206"/>
  <c r="A1206"/>
  <c r="R1206" s="1"/>
  <c r="C1205"/>
  <c r="B1205"/>
  <c r="A1205"/>
  <c r="U1204"/>
  <c r="C1204"/>
  <c r="B1204"/>
  <c r="A1204"/>
  <c r="T1203"/>
  <c r="C1203"/>
  <c r="B1203"/>
  <c r="A1203"/>
  <c r="R1203" s="1"/>
  <c r="C1202"/>
  <c r="B1202"/>
  <c r="A1202"/>
  <c r="T1201"/>
  <c r="C1201"/>
  <c r="B1201"/>
  <c r="A1201"/>
  <c r="R1201" s="1"/>
  <c r="C1200"/>
  <c r="B1200"/>
  <c r="A1200"/>
  <c r="U1199"/>
  <c r="Q1199"/>
  <c r="C1199"/>
  <c r="B1199"/>
  <c r="A1199"/>
  <c r="R1199" s="1"/>
  <c r="T1198"/>
  <c r="C1198"/>
  <c r="B1198"/>
  <c r="A1198"/>
  <c r="R1198" s="1"/>
  <c r="Q1197"/>
  <c r="C1197"/>
  <c r="B1197"/>
  <c r="A1197"/>
  <c r="R1197" s="1"/>
  <c r="T1196"/>
  <c r="C1196"/>
  <c r="B1196"/>
  <c r="A1196"/>
  <c r="R1196" s="1"/>
  <c r="U1195"/>
  <c r="C1195"/>
  <c r="B1195"/>
  <c r="A1195"/>
  <c r="T1194"/>
  <c r="C1194"/>
  <c r="B1194"/>
  <c r="A1194"/>
  <c r="R1194" s="1"/>
  <c r="C1193"/>
  <c r="B1193"/>
  <c r="A1193"/>
  <c r="C1192"/>
  <c r="B1192"/>
  <c r="A1192"/>
  <c r="T1191"/>
  <c r="C1191"/>
  <c r="B1191"/>
  <c r="A1191"/>
  <c r="R1191" s="1"/>
  <c r="U1190"/>
  <c r="C1190"/>
  <c r="B1190"/>
  <c r="A1190"/>
  <c r="U1189"/>
  <c r="C1189"/>
  <c r="B1189"/>
  <c r="A1189"/>
  <c r="R1189" s="1"/>
  <c r="U1188"/>
  <c r="C1188"/>
  <c r="B1188"/>
  <c r="A1188"/>
  <c r="R1188" s="1"/>
  <c r="C1187"/>
  <c r="B1187"/>
  <c r="A1187"/>
  <c r="S1187" s="1"/>
  <c r="C1186"/>
  <c r="B1186"/>
  <c r="A1186"/>
  <c r="T1185"/>
  <c r="C1185"/>
  <c r="B1185"/>
  <c r="A1185"/>
  <c r="R1185" s="1"/>
  <c r="C1184"/>
  <c r="B1184"/>
  <c r="A1184"/>
  <c r="R1184" s="1"/>
  <c r="C1183"/>
  <c r="B1183"/>
  <c r="A1183"/>
  <c r="R1183" s="1"/>
  <c r="U1182"/>
  <c r="C1182"/>
  <c r="B1182"/>
  <c r="A1182"/>
  <c r="C1181"/>
  <c r="B1181"/>
  <c r="A1181"/>
  <c r="R1181" s="1"/>
  <c r="C1180"/>
  <c r="B1180"/>
  <c r="A1180"/>
  <c r="C1179"/>
  <c r="B1179"/>
  <c r="A1179"/>
  <c r="T1178"/>
  <c r="C1178"/>
  <c r="B1178"/>
  <c r="A1178"/>
  <c r="R1178" s="1"/>
  <c r="U1177"/>
  <c r="C1177"/>
  <c r="B1177"/>
  <c r="A1177"/>
  <c r="T1176"/>
  <c r="C1176"/>
  <c r="B1176"/>
  <c r="A1176"/>
  <c r="R1176" s="1"/>
  <c r="C1175"/>
  <c r="B1175"/>
  <c r="A1175"/>
  <c r="U1174"/>
  <c r="C1174"/>
  <c r="B1174"/>
  <c r="A1174"/>
  <c r="C1173"/>
  <c r="B1173"/>
  <c r="A1173"/>
  <c r="R1173" s="1"/>
  <c r="C1172"/>
  <c r="B1172"/>
  <c r="A1172"/>
  <c r="C1171"/>
  <c r="B1171"/>
  <c r="A1171"/>
  <c r="R1171" s="1"/>
  <c r="C1170"/>
  <c r="B1170"/>
  <c r="A1170"/>
  <c r="C1169"/>
  <c r="B1169"/>
  <c r="A1169"/>
  <c r="R1169" s="1"/>
  <c r="C1168"/>
  <c r="B1168"/>
  <c r="A1168"/>
  <c r="R1168" s="1"/>
  <c r="U1167"/>
  <c r="C1167"/>
  <c r="B1167"/>
  <c r="A1167"/>
  <c r="C1166"/>
  <c r="B1166"/>
  <c r="A1166"/>
  <c r="C1165"/>
  <c r="B1165"/>
  <c r="A1165"/>
  <c r="S1164"/>
  <c r="C1164"/>
  <c r="B1164"/>
  <c r="A1164"/>
  <c r="T1163"/>
  <c r="C1163"/>
  <c r="B1163"/>
  <c r="A1163"/>
  <c r="R1163" s="1"/>
  <c r="S1162"/>
  <c r="C1162"/>
  <c r="B1162"/>
  <c r="A1162"/>
  <c r="U1161"/>
  <c r="C1161"/>
  <c r="B1161"/>
  <c r="A1161"/>
  <c r="R1161" s="1"/>
  <c r="C1160"/>
  <c r="B1160"/>
  <c r="A1160"/>
  <c r="R1160" s="1"/>
  <c r="C1159"/>
  <c r="B1159"/>
  <c r="A1159"/>
  <c r="R1159" s="1"/>
  <c r="C1158"/>
  <c r="B1158"/>
  <c r="A1158"/>
  <c r="R1158" s="1"/>
  <c r="C1157"/>
  <c r="B1157"/>
  <c r="A1157"/>
  <c r="R1157" s="1"/>
  <c r="C1156"/>
  <c r="B1156"/>
  <c r="A1156"/>
  <c r="T1156" s="1"/>
  <c r="C1155"/>
  <c r="B1155"/>
  <c r="A1155"/>
  <c r="Q1155" s="1"/>
  <c r="C1154"/>
  <c r="B1154"/>
  <c r="A1154"/>
  <c r="Q1154" s="1"/>
  <c r="C1153"/>
  <c r="B1153"/>
  <c r="A1153"/>
  <c r="Q1153" s="1"/>
  <c r="U1152"/>
  <c r="C1152"/>
  <c r="B1152"/>
  <c r="A1152"/>
  <c r="Q1152" s="1"/>
  <c r="C1151"/>
  <c r="B1151"/>
  <c r="A1151"/>
  <c r="Q1151" s="1"/>
  <c r="C1150"/>
  <c r="B1150"/>
  <c r="A1150"/>
  <c r="Q1150" s="1"/>
  <c r="C1149"/>
  <c r="B1149"/>
  <c r="A1149"/>
  <c r="U1148"/>
  <c r="C1148"/>
  <c r="B1148"/>
  <c r="A1148"/>
  <c r="C1147"/>
  <c r="B1147"/>
  <c r="A1147"/>
  <c r="Q1147" s="1"/>
  <c r="C1146"/>
  <c r="B1146"/>
  <c r="A1146"/>
  <c r="Q1146" s="1"/>
  <c r="C1145"/>
  <c r="B1145"/>
  <c r="A1145"/>
  <c r="U1144"/>
  <c r="C1144"/>
  <c r="B1144"/>
  <c r="A1144"/>
  <c r="Q1144" s="1"/>
  <c r="U1143"/>
  <c r="C1143"/>
  <c r="B1143"/>
  <c r="A1143"/>
  <c r="Q1143" s="1"/>
  <c r="C1142"/>
  <c r="B1142"/>
  <c r="A1142"/>
  <c r="Q1142" s="1"/>
  <c r="S1141"/>
  <c r="C1141"/>
  <c r="B1141"/>
  <c r="A1141"/>
  <c r="Q1141" s="1"/>
  <c r="C1140"/>
  <c r="B1140"/>
  <c r="A1140"/>
  <c r="S1139"/>
  <c r="C1139"/>
  <c r="B1139"/>
  <c r="A1139"/>
  <c r="Q1139" s="1"/>
  <c r="C1138"/>
  <c r="B1138"/>
  <c r="A1138"/>
  <c r="U1137"/>
  <c r="C1137"/>
  <c r="B1137"/>
  <c r="A1137"/>
  <c r="Q1137" s="1"/>
  <c r="C1136"/>
  <c r="B1136"/>
  <c r="A1136"/>
  <c r="Q1136" s="1"/>
  <c r="C1135"/>
  <c r="B1135"/>
  <c r="A1135"/>
  <c r="C1134"/>
  <c r="B1134"/>
  <c r="A1134"/>
  <c r="Q1134" s="1"/>
  <c r="C1133"/>
  <c r="B1133"/>
  <c r="A1133"/>
  <c r="Q1133" s="1"/>
  <c r="U1132"/>
  <c r="T1132"/>
  <c r="C1132"/>
  <c r="B1132"/>
  <c r="A1132"/>
  <c r="U1131"/>
  <c r="C1131"/>
  <c r="B1131"/>
  <c r="A1131"/>
  <c r="Q1131" s="1"/>
  <c r="S1130"/>
  <c r="C1130"/>
  <c r="B1130"/>
  <c r="A1130"/>
  <c r="Q1130" s="1"/>
  <c r="T1129"/>
  <c r="C1129"/>
  <c r="B1129"/>
  <c r="A1129"/>
  <c r="C1128"/>
  <c r="B1128"/>
  <c r="A1128"/>
  <c r="Q1128" s="1"/>
  <c r="C1127"/>
  <c r="B1127"/>
  <c r="A1127"/>
  <c r="Q1127" s="1"/>
  <c r="C1126"/>
  <c r="B1126"/>
  <c r="A1126"/>
  <c r="Q1126" s="1"/>
  <c r="C1125"/>
  <c r="B1125"/>
  <c r="A1125"/>
  <c r="U1124"/>
  <c r="C1124"/>
  <c r="B1124"/>
  <c r="A1124"/>
  <c r="Q1124" s="1"/>
  <c r="C1123"/>
  <c r="B1123"/>
  <c r="A1123"/>
  <c r="Q1123" s="1"/>
  <c r="C1122"/>
  <c r="B1122"/>
  <c r="A1122"/>
  <c r="C1121"/>
  <c r="B1121"/>
  <c r="A1121"/>
  <c r="U1120"/>
  <c r="C1120"/>
  <c r="B1120"/>
  <c r="A1120"/>
  <c r="Q1120" s="1"/>
  <c r="C1119"/>
  <c r="B1119"/>
  <c r="A1119"/>
  <c r="Q1119" s="1"/>
  <c r="U1118"/>
  <c r="C1118"/>
  <c r="B1118"/>
  <c r="A1118"/>
  <c r="C1117"/>
  <c r="B1117"/>
  <c r="A1117"/>
  <c r="U1116"/>
  <c r="C1116"/>
  <c r="B1116"/>
  <c r="A1116"/>
  <c r="Q1116" s="1"/>
  <c r="U1115"/>
  <c r="C1115"/>
  <c r="B1115"/>
  <c r="A1115"/>
  <c r="Q1115" s="1"/>
  <c r="C1114"/>
  <c r="B1114"/>
  <c r="A1114"/>
  <c r="R1114" s="1"/>
  <c r="C1113"/>
  <c r="B1113"/>
  <c r="A1113"/>
  <c r="Q1113" s="1"/>
  <c r="U1112"/>
  <c r="C1112"/>
  <c r="B1112"/>
  <c r="A1112"/>
  <c r="Q1112" s="1"/>
  <c r="C1111"/>
  <c r="B1111"/>
  <c r="A1111"/>
  <c r="Q1111" s="1"/>
  <c r="C1110"/>
  <c r="B1110"/>
  <c r="A1110"/>
  <c r="Q1110" s="1"/>
  <c r="U1109"/>
  <c r="C1109"/>
  <c r="B1109"/>
  <c r="A1109"/>
  <c r="U1108"/>
  <c r="C1108"/>
  <c r="B1108"/>
  <c r="A1108"/>
  <c r="Q1108" s="1"/>
  <c r="U1107"/>
  <c r="C1107"/>
  <c r="B1107"/>
  <c r="A1107"/>
  <c r="Q1107" s="1"/>
  <c r="U1106"/>
  <c r="S1106"/>
  <c r="C1106"/>
  <c r="B1106"/>
  <c r="A1106"/>
  <c r="Q1106" s="1"/>
  <c r="C1105"/>
  <c r="B1105"/>
  <c r="A1105"/>
  <c r="C1104"/>
  <c r="B1104"/>
  <c r="A1104"/>
  <c r="Q1104" s="1"/>
  <c r="C1103"/>
  <c r="B1103"/>
  <c r="A1103"/>
  <c r="Q1103" s="1"/>
  <c r="C1102"/>
  <c r="B1102"/>
  <c r="A1102"/>
  <c r="Q1102" s="1"/>
  <c r="C1101"/>
  <c r="B1101"/>
  <c r="A1101"/>
  <c r="C1100"/>
  <c r="B1100"/>
  <c r="A1100"/>
  <c r="Q1100" s="1"/>
  <c r="U1099"/>
  <c r="C1099"/>
  <c r="B1099"/>
  <c r="A1099"/>
  <c r="Q1099" s="1"/>
  <c r="U1098"/>
  <c r="C1098"/>
  <c r="B1098"/>
  <c r="A1098"/>
  <c r="C1097"/>
  <c r="B1097"/>
  <c r="A1097"/>
  <c r="U1096"/>
  <c r="C1096"/>
  <c r="B1096"/>
  <c r="A1096"/>
  <c r="Q1096" s="1"/>
  <c r="C1095"/>
  <c r="B1095"/>
  <c r="A1095"/>
  <c r="C1094"/>
  <c r="B1094"/>
  <c r="A1094"/>
  <c r="R1094" s="1"/>
  <c r="C1093"/>
  <c r="B1093"/>
  <c r="A1093"/>
  <c r="S1092"/>
  <c r="C1092"/>
  <c r="B1092"/>
  <c r="A1092"/>
  <c r="Q1092" s="1"/>
  <c r="C1091"/>
  <c r="B1091"/>
  <c r="A1091"/>
  <c r="Q1091" s="1"/>
  <c r="C1090"/>
  <c r="B1090"/>
  <c r="A1090"/>
  <c r="R1090" s="1"/>
  <c r="C1089"/>
  <c r="B1089"/>
  <c r="A1089"/>
  <c r="Q1089" s="1"/>
  <c r="C1088"/>
  <c r="B1088"/>
  <c r="A1088"/>
  <c r="Q1088" s="1"/>
  <c r="C1087"/>
  <c r="B1087"/>
  <c r="A1087"/>
  <c r="C1086"/>
  <c r="B1086"/>
  <c r="A1086"/>
  <c r="R1086" s="1"/>
  <c r="U1085"/>
  <c r="C1085"/>
  <c r="B1085"/>
  <c r="A1085"/>
  <c r="R1085" s="1"/>
  <c r="C1084"/>
  <c r="B1084"/>
  <c r="A1084"/>
  <c r="Q1084" s="1"/>
  <c r="C1083"/>
  <c r="B1083"/>
  <c r="A1083"/>
  <c r="Q1083" s="1"/>
  <c r="C1082"/>
  <c r="B1082"/>
  <c r="A1082"/>
  <c r="Q1082" s="1"/>
  <c r="C1081"/>
  <c r="B1081"/>
  <c r="A1081"/>
  <c r="C1080"/>
  <c r="B1080"/>
  <c r="A1080"/>
  <c r="Q1080" s="1"/>
  <c r="C1079"/>
  <c r="B1079"/>
  <c r="A1079"/>
  <c r="C1078"/>
  <c r="B1078"/>
  <c r="A1078"/>
  <c r="Q1078" s="1"/>
  <c r="C1077"/>
  <c r="B1077"/>
  <c r="A1077"/>
  <c r="R1077" s="1"/>
  <c r="C1076"/>
  <c r="B1076"/>
  <c r="A1076"/>
  <c r="R1076" s="1"/>
  <c r="C1075"/>
  <c r="B1075"/>
  <c r="A1075"/>
  <c r="T1075" s="1"/>
  <c r="C1074"/>
  <c r="B1074"/>
  <c r="A1074"/>
  <c r="R1074" s="1"/>
  <c r="C1073"/>
  <c r="B1073"/>
  <c r="A1073"/>
  <c r="R1073" s="1"/>
  <c r="Q1072"/>
  <c r="C1072"/>
  <c r="B1072"/>
  <c r="A1072"/>
  <c r="R1072" s="1"/>
  <c r="C1071"/>
  <c r="B1071"/>
  <c r="A1071"/>
  <c r="C1070"/>
  <c r="B1070"/>
  <c r="A1070"/>
  <c r="R1070" s="1"/>
  <c r="C1069"/>
  <c r="B1069"/>
  <c r="A1069"/>
  <c r="T1069" s="1"/>
  <c r="C1068"/>
  <c r="B1068"/>
  <c r="A1068"/>
  <c r="T1067"/>
  <c r="C1067"/>
  <c r="B1067"/>
  <c r="A1067"/>
  <c r="C1066"/>
  <c r="B1066"/>
  <c r="A1066"/>
  <c r="R1066" s="1"/>
  <c r="C1065"/>
  <c r="B1065"/>
  <c r="A1065"/>
  <c r="R1065" s="1"/>
  <c r="C1064"/>
  <c r="B1064"/>
  <c r="A1064"/>
  <c r="R1064" s="1"/>
  <c r="C1063"/>
  <c r="B1063"/>
  <c r="A1063"/>
  <c r="C1062"/>
  <c r="B1062"/>
  <c r="A1062"/>
  <c r="C1061"/>
  <c r="B1061"/>
  <c r="A1061"/>
  <c r="U1060"/>
  <c r="T1060"/>
  <c r="C1060"/>
  <c r="B1060"/>
  <c r="A1060"/>
  <c r="C1059"/>
  <c r="B1059"/>
  <c r="A1059"/>
  <c r="R1059" s="1"/>
  <c r="U1058"/>
  <c r="Q1058"/>
  <c r="C1058"/>
  <c r="B1058"/>
  <c r="A1058"/>
  <c r="R1058" s="1"/>
  <c r="T1057"/>
  <c r="C1057"/>
  <c r="B1057"/>
  <c r="A1057"/>
  <c r="C1056"/>
  <c r="B1056"/>
  <c r="A1056"/>
  <c r="R1056" s="1"/>
  <c r="U1055"/>
  <c r="Q1055"/>
  <c r="C1055"/>
  <c r="B1055"/>
  <c r="A1055"/>
  <c r="R1055" s="1"/>
  <c r="T1054"/>
  <c r="C1054"/>
  <c r="B1054"/>
  <c r="A1054"/>
  <c r="C1053"/>
  <c r="B1053"/>
  <c r="A1053"/>
  <c r="R1053" s="1"/>
  <c r="C1052"/>
  <c r="B1052"/>
  <c r="A1052"/>
  <c r="R1052" s="1"/>
  <c r="C1051"/>
  <c r="B1051"/>
  <c r="A1051"/>
  <c r="R1051" s="1"/>
  <c r="U1050"/>
  <c r="C1050"/>
  <c r="B1050"/>
  <c r="A1050"/>
  <c r="R1050" s="1"/>
  <c r="C1049"/>
  <c r="B1049"/>
  <c r="A1049"/>
  <c r="R1049" s="1"/>
  <c r="C1048"/>
  <c r="B1048"/>
  <c r="A1048"/>
  <c r="R1048" s="1"/>
  <c r="C1047"/>
  <c r="B1047"/>
  <c r="A1047"/>
  <c r="C1046"/>
  <c r="B1046"/>
  <c r="A1046"/>
  <c r="R1046" s="1"/>
  <c r="U1045"/>
  <c r="C1045"/>
  <c r="B1045"/>
  <c r="A1045"/>
  <c r="R1045" s="1"/>
  <c r="C1044"/>
  <c r="B1044"/>
  <c r="A1044"/>
  <c r="C1043"/>
  <c r="B1043"/>
  <c r="A1043"/>
  <c r="R1043" s="1"/>
  <c r="C1042"/>
  <c r="B1042"/>
  <c r="A1042"/>
  <c r="R1042" s="1"/>
  <c r="C1041"/>
  <c r="B1041"/>
  <c r="A1041"/>
  <c r="R1041" s="1"/>
  <c r="C1040"/>
  <c r="B1040"/>
  <c r="A1040"/>
  <c r="T1040" s="1"/>
  <c r="C1039"/>
  <c r="B1039"/>
  <c r="A1039"/>
  <c r="R1039" s="1"/>
  <c r="C1038"/>
  <c r="B1038"/>
  <c r="A1038"/>
  <c r="R1038" s="1"/>
  <c r="C1037"/>
  <c r="B1037"/>
  <c r="A1037"/>
  <c r="C1036"/>
  <c r="B1036"/>
  <c r="A1036"/>
  <c r="R1036" s="1"/>
  <c r="C1035"/>
  <c r="B1035"/>
  <c r="A1035"/>
  <c r="R1035" s="1"/>
  <c r="C1034"/>
  <c r="B1034"/>
  <c r="A1034"/>
  <c r="T1034" s="1"/>
  <c r="C1033"/>
  <c r="B1033"/>
  <c r="A1033"/>
  <c r="R1033" s="1"/>
  <c r="C1032"/>
  <c r="B1032"/>
  <c r="A1032"/>
  <c r="C1031"/>
  <c r="B1031"/>
  <c r="A1031"/>
  <c r="R1031" s="1"/>
  <c r="C1030"/>
  <c r="B1030"/>
  <c r="A1030"/>
  <c r="R1030" s="1"/>
  <c r="C1029"/>
  <c r="B1029"/>
  <c r="A1029"/>
  <c r="R1029" s="1"/>
  <c r="C1028"/>
  <c r="B1028"/>
  <c r="A1028"/>
  <c r="T1028" s="1"/>
  <c r="C1027"/>
  <c r="B1027"/>
  <c r="A1027"/>
  <c r="R1027" s="1"/>
  <c r="C1026"/>
  <c r="B1026"/>
  <c r="A1026"/>
  <c r="R1026" s="1"/>
  <c r="Q1025"/>
  <c r="C1025"/>
  <c r="B1025"/>
  <c r="A1025"/>
  <c r="R1025" s="1"/>
  <c r="C1024"/>
  <c r="B1024"/>
  <c r="A1024"/>
  <c r="C1023"/>
  <c r="B1023"/>
  <c r="A1023"/>
  <c r="R1023" s="1"/>
  <c r="C1022"/>
  <c r="B1022"/>
  <c r="A1022"/>
  <c r="R1022" s="1"/>
  <c r="Q1021"/>
  <c r="C1021"/>
  <c r="B1021"/>
  <c r="A1021"/>
  <c r="R1021" s="1"/>
  <c r="T1020"/>
  <c r="C1020"/>
  <c r="B1020"/>
  <c r="A1020"/>
  <c r="C1019"/>
  <c r="B1019"/>
  <c r="A1019"/>
  <c r="R1019" s="1"/>
  <c r="C1018"/>
  <c r="B1018"/>
  <c r="A1018"/>
  <c r="R1018" s="1"/>
  <c r="C1017"/>
  <c r="B1017"/>
  <c r="A1017"/>
  <c r="R1017" s="1"/>
  <c r="C1016"/>
  <c r="B1016"/>
  <c r="A1016"/>
  <c r="C1015"/>
  <c r="B1015"/>
  <c r="A1015"/>
  <c r="R1015" s="1"/>
  <c r="U1014"/>
  <c r="C1014"/>
  <c r="B1014"/>
  <c r="A1014"/>
  <c r="R1014" s="1"/>
  <c r="C1013"/>
  <c r="B1013"/>
  <c r="A1013"/>
  <c r="C1012"/>
  <c r="B1012"/>
  <c r="A1012"/>
  <c r="U1011"/>
  <c r="C1011"/>
  <c r="B1011"/>
  <c r="A1011"/>
  <c r="C1010"/>
  <c r="B1010"/>
  <c r="A1010"/>
  <c r="C1009"/>
  <c r="B1009"/>
  <c r="A1009"/>
  <c r="C1008"/>
  <c r="B1008"/>
  <c r="A1008"/>
  <c r="C1007"/>
  <c r="B1007"/>
  <c r="A1007"/>
  <c r="C1006"/>
  <c r="B1006"/>
  <c r="A1006"/>
  <c r="C1005"/>
  <c r="B1005"/>
  <c r="A1005"/>
  <c r="U1004"/>
  <c r="C1004"/>
  <c r="B1004"/>
  <c r="A1004"/>
  <c r="R1004" s="1"/>
  <c r="U1003"/>
  <c r="C1003"/>
  <c r="B1003"/>
  <c r="A1003"/>
  <c r="R1003" s="1"/>
  <c r="C1002"/>
  <c r="B1002"/>
  <c r="A1002"/>
  <c r="R1002" s="1"/>
  <c r="C1001"/>
  <c r="B1001"/>
  <c r="A1001"/>
  <c r="C1000"/>
  <c r="B1000"/>
  <c r="A1000"/>
  <c r="R1000" s="1"/>
  <c r="C999"/>
  <c r="B999"/>
  <c r="A999"/>
  <c r="R999" s="1"/>
  <c r="C998"/>
  <c r="B998"/>
  <c r="A998"/>
  <c r="R998" s="1"/>
  <c r="C997"/>
  <c r="B997"/>
  <c r="A997"/>
  <c r="R997" s="1"/>
  <c r="C996"/>
  <c r="B996"/>
  <c r="A996"/>
  <c r="R996" s="1"/>
  <c r="C995"/>
  <c r="B995"/>
  <c r="A995"/>
  <c r="R995" s="1"/>
  <c r="C994"/>
  <c r="B994"/>
  <c r="A994"/>
  <c r="R994" s="1"/>
  <c r="C993"/>
  <c r="B993"/>
  <c r="A993"/>
  <c r="R993" s="1"/>
  <c r="C992"/>
  <c r="B992"/>
  <c r="A992"/>
  <c r="R992" s="1"/>
  <c r="C991"/>
  <c r="B991"/>
  <c r="A991"/>
  <c r="C990"/>
  <c r="B990"/>
  <c r="A990"/>
  <c r="C989"/>
  <c r="B989"/>
  <c r="A989"/>
  <c r="C988"/>
  <c r="B988"/>
  <c r="A988"/>
  <c r="C987"/>
  <c r="B987"/>
  <c r="A987"/>
  <c r="C986"/>
  <c r="B986"/>
  <c r="A986"/>
  <c r="C985"/>
  <c r="B985"/>
  <c r="A985"/>
  <c r="C984"/>
  <c r="B984"/>
  <c r="A984"/>
  <c r="C983"/>
  <c r="B983"/>
  <c r="A983"/>
  <c r="C982"/>
  <c r="B982"/>
  <c r="A982"/>
  <c r="C981"/>
  <c r="B981"/>
  <c r="A981"/>
  <c r="C980"/>
  <c r="B980"/>
  <c r="A980"/>
  <c r="C979"/>
  <c r="B979"/>
  <c r="A979"/>
  <c r="C978"/>
  <c r="B978"/>
  <c r="A978"/>
  <c r="C977"/>
  <c r="B977"/>
  <c r="A977"/>
  <c r="C976"/>
  <c r="B976"/>
  <c r="A976"/>
  <c r="C975"/>
  <c r="B975"/>
  <c r="A975"/>
  <c r="C974"/>
  <c r="B974"/>
  <c r="A974"/>
  <c r="C973"/>
  <c r="B973"/>
  <c r="A973"/>
  <c r="C972"/>
  <c r="B972"/>
  <c r="A972"/>
  <c r="C971"/>
  <c r="B971"/>
  <c r="A971"/>
  <c r="U970"/>
  <c r="C970"/>
  <c r="B970"/>
  <c r="A970"/>
  <c r="C969"/>
  <c r="B969"/>
  <c r="A969"/>
  <c r="C968"/>
  <c r="B968"/>
  <c r="A968"/>
  <c r="C967"/>
  <c r="B967"/>
  <c r="A967"/>
  <c r="U966"/>
  <c r="C966"/>
  <c r="B966"/>
  <c r="A966"/>
  <c r="C965"/>
  <c r="B965"/>
  <c r="A965"/>
  <c r="C964"/>
  <c r="B964"/>
  <c r="A964"/>
  <c r="C963"/>
  <c r="B963"/>
  <c r="A963"/>
  <c r="U962"/>
  <c r="C962"/>
  <c r="B962"/>
  <c r="A962"/>
  <c r="U961"/>
  <c r="C961"/>
  <c r="B961"/>
  <c r="A961"/>
  <c r="U960"/>
  <c r="C960"/>
  <c r="B960"/>
  <c r="A960"/>
  <c r="C959"/>
  <c r="B959"/>
  <c r="A959"/>
  <c r="C958"/>
  <c r="B958"/>
  <c r="A958"/>
  <c r="C957"/>
  <c r="B957"/>
  <c r="A957"/>
  <c r="C956"/>
  <c r="B956"/>
  <c r="A956"/>
  <c r="C955"/>
  <c r="B955"/>
  <c r="A955"/>
  <c r="C954"/>
  <c r="B954"/>
  <c r="A954"/>
  <c r="C953"/>
  <c r="B953"/>
  <c r="A953"/>
  <c r="C952"/>
  <c r="B952"/>
  <c r="A952"/>
  <c r="C951"/>
  <c r="B951"/>
  <c r="A951"/>
  <c r="C950"/>
  <c r="B950"/>
  <c r="A950"/>
  <c r="C949"/>
  <c r="B949"/>
  <c r="A949"/>
  <c r="C948"/>
  <c r="B948"/>
  <c r="A948"/>
  <c r="C947"/>
  <c r="B947"/>
  <c r="A947"/>
  <c r="C946"/>
  <c r="B946"/>
  <c r="A946"/>
  <c r="C945"/>
  <c r="B945"/>
  <c r="A945"/>
  <c r="C944"/>
  <c r="B944"/>
  <c r="A944"/>
  <c r="C943"/>
  <c r="B943"/>
  <c r="A943"/>
  <c r="R943" s="1"/>
  <c r="C942"/>
  <c r="B942"/>
  <c r="A942"/>
  <c r="Q942" s="1"/>
  <c r="C941"/>
  <c r="B941"/>
  <c r="A941"/>
  <c r="R941" s="1"/>
  <c r="U940"/>
  <c r="C940"/>
  <c r="B940"/>
  <c r="A940"/>
  <c r="Q940" s="1"/>
  <c r="C939"/>
  <c r="B939"/>
  <c r="A939"/>
  <c r="Q939" s="1"/>
  <c r="Q938"/>
  <c r="C938"/>
  <c r="B938"/>
  <c r="A938"/>
  <c r="R938" s="1"/>
  <c r="C937"/>
  <c r="B937"/>
  <c r="A937"/>
  <c r="Q937" s="1"/>
  <c r="Q936"/>
  <c r="C936"/>
  <c r="B936"/>
  <c r="A936"/>
  <c r="R936" s="1"/>
  <c r="R935"/>
  <c r="C935"/>
  <c r="B935"/>
  <c r="A935"/>
  <c r="Q935" s="1"/>
  <c r="Q934"/>
  <c r="C934"/>
  <c r="B934"/>
  <c r="A934"/>
  <c r="R934" s="1"/>
  <c r="U933"/>
  <c r="C933"/>
  <c r="B933"/>
  <c r="A933"/>
  <c r="Q933" s="1"/>
  <c r="C932"/>
  <c r="B932"/>
  <c r="A932"/>
  <c r="Q932" s="1"/>
  <c r="U931"/>
  <c r="Q931"/>
  <c r="C931"/>
  <c r="B931"/>
  <c r="A931"/>
  <c r="R931" s="1"/>
  <c r="Q930"/>
  <c r="C930"/>
  <c r="B930"/>
  <c r="A930"/>
  <c r="R930" s="1"/>
  <c r="R929"/>
  <c r="C929"/>
  <c r="B929"/>
  <c r="A929"/>
  <c r="Q929" s="1"/>
  <c r="Q928"/>
  <c r="C928"/>
  <c r="B928"/>
  <c r="A928"/>
  <c r="R928" s="1"/>
  <c r="C927"/>
  <c r="B927"/>
  <c r="A927"/>
  <c r="Q927" s="1"/>
  <c r="Q926"/>
  <c r="C926"/>
  <c r="B926"/>
  <c r="A926"/>
  <c r="R926" s="1"/>
  <c r="R925"/>
  <c r="C925"/>
  <c r="B925"/>
  <c r="A925"/>
  <c r="Q925" s="1"/>
  <c r="C924"/>
  <c r="B924"/>
  <c r="A924"/>
  <c r="R924" s="1"/>
  <c r="C923"/>
  <c r="B923"/>
  <c r="A923"/>
  <c r="R923" s="1"/>
  <c r="U922"/>
  <c r="R922"/>
  <c r="C922"/>
  <c r="B922"/>
  <c r="A922"/>
  <c r="Q922" s="1"/>
  <c r="U921"/>
  <c r="Q921"/>
  <c r="C921"/>
  <c r="B921"/>
  <c r="A921"/>
  <c r="R921" s="1"/>
  <c r="Q920"/>
  <c r="C920"/>
  <c r="B920"/>
  <c r="A920"/>
  <c r="R920" s="1"/>
  <c r="R919"/>
  <c r="C919"/>
  <c r="B919"/>
  <c r="A919"/>
  <c r="Q919" s="1"/>
  <c r="Q918"/>
  <c r="C918"/>
  <c r="B918"/>
  <c r="A918"/>
  <c r="R918" s="1"/>
  <c r="C917"/>
  <c r="B917"/>
  <c r="A917"/>
  <c r="R917" s="1"/>
  <c r="C916"/>
  <c r="B916"/>
  <c r="A916"/>
  <c r="Q916" s="1"/>
  <c r="C915"/>
  <c r="B915"/>
  <c r="A915"/>
  <c r="Q915" s="1"/>
  <c r="U914"/>
  <c r="Q914"/>
  <c r="C914"/>
  <c r="B914"/>
  <c r="A914"/>
  <c r="Q913"/>
  <c r="C913"/>
  <c r="B913"/>
  <c r="A913"/>
  <c r="Q912"/>
  <c r="C912"/>
  <c r="B912"/>
  <c r="A912"/>
  <c r="C911"/>
  <c r="B911"/>
  <c r="A911"/>
  <c r="C910"/>
  <c r="B910"/>
  <c r="A910"/>
  <c r="Q910" s="1"/>
  <c r="C909"/>
  <c r="B909"/>
  <c r="A909"/>
  <c r="Q909" s="1"/>
  <c r="C908"/>
  <c r="B908"/>
  <c r="A908"/>
  <c r="Q908" s="1"/>
  <c r="C907"/>
  <c r="B907"/>
  <c r="A907"/>
  <c r="Q907" s="1"/>
  <c r="C906"/>
  <c r="B906"/>
  <c r="A906"/>
  <c r="Q906" s="1"/>
  <c r="C905"/>
  <c r="B905"/>
  <c r="A905"/>
  <c r="Q905" s="1"/>
  <c r="Q904"/>
  <c r="C904"/>
  <c r="B904"/>
  <c r="A904"/>
  <c r="Q903"/>
  <c r="C903"/>
  <c r="B903"/>
  <c r="A903"/>
  <c r="Q902"/>
  <c r="C902"/>
  <c r="B902"/>
  <c r="A902"/>
  <c r="U901"/>
  <c r="Q901"/>
  <c r="C901"/>
  <c r="B901"/>
  <c r="A901"/>
  <c r="U900"/>
  <c r="C900"/>
  <c r="B900"/>
  <c r="A900"/>
  <c r="U899"/>
  <c r="C899"/>
  <c r="B899"/>
  <c r="A899"/>
  <c r="U898"/>
  <c r="C898"/>
  <c r="B898"/>
  <c r="A898"/>
  <c r="C897"/>
  <c r="B897"/>
  <c r="A897"/>
  <c r="Q897" s="1"/>
  <c r="U896"/>
  <c r="C896"/>
  <c r="B896"/>
  <c r="A896"/>
  <c r="Q896" s="1"/>
  <c r="Q895"/>
  <c r="C895"/>
  <c r="B895"/>
  <c r="A895"/>
  <c r="Q894"/>
  <c r="C894"/>
  <c r="B894"/>
  <c r="A894"/>
  <c r="U893"/>
  <c r="C893"/>
  <c r="B893"/>
  <c r="A893"/>
  <c r="Q893" s="1"/>
  <c r="C892"/>
  <c r="B892"/>
  <c r="A892"/>
  <c r="C891"/>
  <c r="B891"/>
  <c r="A891"/>
  <c r="Q891" s="1"/>
  <c r="C890"/>
  <c r="B890"/>
  <c r="A890"/>
  <c r="Q890" s="1"/>
  <c r="C889"/>
  <c r="B889"/>
  <c r="A889"/>
  <c r="C888"/>
  <c r="B888"/>
  <c r="A888"/>
  <c r="U887"/>
  <c r="C887"/>
  <c r="B887"/>
  <c r="A887"/>
  <c r="C886"/>
  <c r="B886"/>
  <c r="A886"/>
  <c r="Q886" s="1"/>
  <c r="C885"/>
  <c r="B885"/>
  <c r="A885"/>
  <c r="Q885" s="1"/>
  <c r="C884"/>
  <c r="B884"/>
  <c r="A884"/>
  <c r="C883"/>
  <c r="B883"/>
  <c r="A883"/>
  <c r="U882"/>
  <c r="C882"/>
  <c r="B882"/>
  <c r="A882"/>
  <c r="C881"/>
  <c r="B881"/>
  <c r="A881"/>
  <c r="Q881" s="1"/>
  <c r="C880"/>
  <c r="B880"/>
  <c r="A880"/>
  <c r="Q880" s="1"/>
  <c r="C879"/>
  <c r="B879"/>
  <c r="A879"/>
  <c r="Q879" s="1"/>
  <c r="U878"/>
  <c r="C878"/>
  <c r="B878"/>
  <c r="A878"/>
  <c r="Q878" s="1"/>
  <c r="C877"/>
  <c r="B877"/>
  <c r="A877"/>
  <c r="C876"/>
  <c r="B876"/>
  <c r="A876"/>
  <c r="Q876" s="1"/>
  <c r="C875"/>
  <c r="B875"/>
  <c r="A875"/>
  <c r="U874"/>
  <c r="Q874"/>
  <c r="C874"/>
  <c r="B874"/>
  <c r="A874"/>
  <c r="C873"/>
  <c r="B873"/>
  <c r="A873"/>
  <c r="C872"/>
  <c r="B872"/>
  <c r="A872"/>
  <c r="C871"/>
  <c r="B871"/>
  <c r="A871"/>
  <c r="Q871" s="1"/>
  <c r="C870"/>
  <c r="B870"/>
  <c r="A870"/>
  <c r="U869"/>
  <c r="C869"/>
  <c r="B869"/>
  <c r="A869"/>
  <c r="Q869" s="1"/>
  <c r="C868"/>
  <c r="B868"/>
  <c r="A868"/>
  <c r="Q868" s="1"/>
  <c r="C867"/>
  <c r="B867"/>
  <c r="A867"/>
  <c r="C866"/>
  <c r="B866"/>
  <c r="A866"/>
  <c r="Q866" s="1"/>
  <c r="Q865"/>
  <c r="C865"/>
  <c r="B865"/>
  <c r="A865"/>
  <c r="C864"/>
  <c r="B864"/>
  <c r="A864"/>
  <c r="C863"/>
  <c r="B863"/>
  <c r="A863"/>
  <c r="C862"/>
  <c r="B862"/>
  <c r="A862"/>
  <c r="Q862" s="1"/>
  <c r="C861"/>
  <c r="B861"/>
  <c r="A861"/>
  <c r="Q861" s="1"/>
  <c r="C860"/>
  <c r="B860"/>
  <c r="A860"/>
  <c r="Q860" s="1"/>
  <c r="C859"/>
  <c r="B859"/>
  <c r="A859"/>
  <c r="C858"/>
  <c r="B858"/>
  <c r="A858"/>
  <c r="Q858" s="1"/>
  <c r="C857"/>
  <c r="B857"/>
  <c r="A857"/>
  <c r="Q857" s="1"/>
  <c r="C856"/>
  <c r="B856"/>
  <c r="A856"/>
  <c r="Q856" s="1"/>
  <c r="C855"/>
  <c r="B855"/>
  <c r="A855"/>
  <c r="C854"/>
  <c r="B854"/>
  <c r="A854"/>
  <c r="Q854" s="1"/>
  <c r="C853"/>
  <c r="B853"/>
  <c r="A853"/>
  <c r="Q853" s="1"/>
  <c r="U852"/>
  <c r="C852"/>
  <c r="B852"/>
  <c r="A852"/>
  <c r="U851"/>
  <c r="C851"/>
  <c r="B851"/>
  <c r="A851"/>
  <c r="C850"/>
  <c r="B850"/>
  <c r="A850"/>
  <c r="Q850" s="1"/>
  <c r="C849"/>
  <c r="B849"/>
  <c r="A849"/>
  <c r="C848"/>
  <c r="B848"/>
  <c r="A848"/>
  <c r="Q848" s="1"/>
  <c r="C847"/>
  <c r="B847"/>
  <c r="A847"/>
  <c r="Q846"/>
  <c r="C846"/>
  <c r="B846"/>
  <c r="A846"/>
  <c r="C845"/>
  <c r="B845"/>
  <c r="A845"/>
  <c r="C844"/>
  <c r="B844"/>
  <c r="A844"/>
  <c r="Q844" s="1"/>
  <c r="C843"/>
  <c r="B843"/>
  <c r="A843"/>
  <c r="C842"/>
  <c r="B842"/>
  <c r="A842"/>
  <c r="Q842" s="1"/>
  <c r="C841"/>
  <c r="B841"/>
  <c r="A841"/>
  <c r="C840"/>
  <c r="B840"/>
  <c r="A840"/>
  <c r="Q840" s="1"/>
  <c r="C839"/>
  <c r="B839"/>
  <c r="A839"/>
  <c r="C838"/>
  <c r="B838"/>
  <c r="A838"/>
  <c r="Q838" s="1"/>
  <c r="C837"/>
  <c r="B837"/>
  <c r="A837"/>
  <c r="C836"/>
  <c r="B836"/>
  <c r="A836"/>
  <c r="Q836" s="1"/>
  <c r="C835"/>
  <c r="B835"/>
  <c r="A835"/>
  <c r="C834"/>
  <c r="B834"/>
  <c r="A834"/>
  <c r="Q834" s="1"/>
  <c r="C833"/>
  <c r="B833"/>
  <c r="A833"/>
  <c r="C832"/>
  <c r="B832"/>
  <c r="A832"/>
  <c r="C831"/>
  <c r="B831"/>
  <c r="A831"/>
  <c r="C830"/>
  <c r="B830"/>
  <c r="A830"/>
  <c r="Q830" s="1"/>
  <c r="U829"/>
  <c r="C829"/>
  <c r="B829"/>
  <c r="A829"/>
  <c r="Q829" s="1"/>
  <c r="C828"/>
  <c r="B828"/>
  <c r="A828"/>
  <c r="C827"/>
  <c r="B827"/>
  <c r="A827"/>
  <c r="Q827" s="1"/>
  <c r="C826"/>
  <c r="B826"/>
  <c r="A826"/>
  <c r="U825"/>
  <c r="C825"/>
  <c r="B825"/>
  <c r="A825"/>
  <c r="C824"/>
  <c r="B824"/>
  <c r="A824"/>
  <c r="Q824" s="1"/>
  <c r="C823"/>
  <c r="B823"/>
  <c r="A823"/>
  <c r="R823" s="1"/>
  <c r="C822"/>
  <c r="B822"/>
  <c r="A822"/>
  <c r="C821"/>
  <c r="B821"/>
  <c r="A821"/>
  <c r="C820"/>
  <c r="B820"/>
  <c r="A820"/>
  <c r="Q820" s="1"/>
  <c r="Q819"/>
  <c r="C819"/>
  <c r="B819"/>
  <c r="A819"/>
  <c r="R819" s="1"/>
  <c r="C818"/>
  <c r="B818"/>
  <c r="A818"/>
  <c r="C817"/>
  <c r="B817"/>
  <c r="A817"/>
  <c r="C816"/>
  <c r="B816"/>
  <c r="A816"/>
  <c r="Q816" s="1"/>
  <c r="C815"/>
  <c r="B815"/>
  <c r="A815"/>
  <c r="R815" s="1"/>
  <c r="C814"/>
  <c r="B814"/>
  <c r="A814"/>
  <c r="C813"/>
  <c r="B813"/>
  <c r="A813"/>
  <c r="C812"/>
  <c r="B812"/>
  <c r="A812"/>
  <c r="S812" s="1"/>
  <c r="C811"/>
  <c r="B811"/>
  <c r="A811"/>
  <c r="S811" s="1"/>
  <c r="U810"/>
  <c r="C810"/>
  <c r="B810"/>
  <c r="A810"/>
  <c r="S810" s="1"/>
  <c r="C809"/>
  <c r="B809"/>
  <c r="A809"/>
  <c r="S809" s="1"/>
  <c r="C808"/>
  <c r="B808"/>
  <c r="A808"/>
  <c r="S808" s="1"/>
  <c r="C807"/>
  <c r="B807"/>
  <c r="A807"/>
  <c r="S807" s="1"/>
  <c r="C806"/>
  <c r="B806"/>
  <c r="A806"/>
  <c r="S806" s="1"/>
  <c r="C805"/>
  <c r="B805"/>
  <c r="A805"/>
  <c r="S805" s="1"/>
  <c r="C804"/>
  <c r="B804"/>
  <c r="A804"/>
  <c r="S804" s="1"/>
  <c r="C803"/>
  <c r="B803"/>
  <c r="A803"/>
  <c r="C802"/>
  <c r="B802"/>
  <c r="A802"/>
  <c r="S802" s="1"/>
  <c r="C801"/>
  <c r="B801"/>
  <c r="A801"/>
  <c r="S801" s="1"/>
  <c r="C800"/>
  <c r="B800"/>
  <c r="A800"/>
  <c r="S800" s="1"/>
  <c r="C799"/>
  <c r="B799"/>
  <c r="A799"/>
  <c r="S799" s="1"/>
  <c r="C798"/>
  <c r="B798"/>
  <c r="A798"/>
  <c r="S798" s="1"/>
  <c r="C797"/>
  <c r="B797"/>
  <c r="A797"/>
  <c r="S797" s="1"/>
  <c r="U796"/>
  <c r="C796"/>
  <c r="B796"/>
  <c r="A796"/>
  <c r="S796" s="1"/>
  <c r="C795"/>
  <c r="B795"/>
  <c r="A795"/>
  <c r="S795" s="1"/>
  <c r="C794"/>
  <c r="B794"/>
  <c r="A794"/>
  <c r="S794" s="1"/>
  <c r="C793"/>
  <c r="B793"/>
  <c r="A793"/>
  <c r="S793" s="1"/>
  <c r="C792"/>
  <c r="B792"/>
  <c r="A792"/>
  <c r="S792" s="1"/>
  <c r="U791"/>
  <c r="C791"/>
  <c r="B791"/>
  <c r="A791"/>
  <c r="S791" s="1"/>
  <c r="C790"/>
  <c r="B790"/>
  <c r="A790"/>
  <c r="S790" s="1"/>
  <c r="C789"/>
  <c r="B789"/>
  <c r="A789"/>
  <c r="S789" s="1"/>
  <c r="C788"/>
  <c r="B788"/>
  <c r="A788"/>
  <c r="S788" s="1"/>
  <c r="C787"/>
  <c r="B787"/>
  <c r="A787"/>
  <c r="S787" s="1"/>
  <c r="C786"/>
  <c r="B786"/>
  <c r="A786"/>
  <c r="S786" s="1"/>
  <c r="C785"/>
  <c r="B785"/>
  <c r="A785"/>
  <c r="S785" s="1"/>
  <c r="C784"/>
  <c r="B784"/>
  <c r="A784"/>
  <c r="S784" s="1"/>
  <c r="C783"/>
  <c r="B783"/>
  <c r="A783"/>
  <c r="C782"/>
  <c r="B782"/>
  <c r="A782"/>
  <c r="C781"/>
  <c r="B781"/>
  <c r="A781"/>
  <c r="Q781" s="1"/>
  <c r="C780"/>
  <c r="B780"/>
  <c r="A780"/>
  <c r="Q780" s="1"/>
  <c r="C779"/>
  <c r="B779"/>
  <c r="A779"/>
  <c r="C778"/>
  <c r="B778"/>
  <c r="A778"/>
  <c r="C777"/>
  <c r="B777"/>
  <c r="A777"/>
  <c r="C776"/>
  <c r="B776"/>
  <c r="A776"/>
  <c r="Q776" s="1"/>
  <c r="C775"/>
  <c r="B775"/>
  <c r="A775"/>
  <c r="C774"/>
  <c r="B774"/>
  <c r="A774"/>
  <c r="C773"/>
  <c r="B773"/>
  <c r="A773"/>
  <c r="Q773" s="1"/>
  <c r="C772"/>
  <c r="B772"/>
  <c r="A772"/>
  <c r="Q772" s="1"/>
  <c r="C771"/>
  <c r="B771"/>
  <c r="A771"/>
  <c r="C770"/>
  <c r="B770"/>
  <c r="A770"/>
  <c r="C769"/>
  <c r="B769"/>
  <c r="A769"/>
  <c r="Q769" s="1"/>
  <c r="C768"/>
  <c r="B768"/>
  <c r="A768"/>
  <c r="Q768" s="1"/>
  <c r="C767"/>
  <c r="B767"/>
  <c r="A767"/>
  <c r="C766"/>
  <c r="B766"/>
  <c r="A766"/>
  <c r="Q765"/>
  <c r="C765"/>
  <c r="B765"/>
  <c r="A765"/>
  <c r="Q764"/>
  <c r="C764"/>
  <c r="B764"/>
  <c r="A764"/>
  <c r="C763"/>
  <c r="B763"/>
  <c r="A763"/>
  <c r="C762"/>
  <c r="B762"/>
  <c r="A762"/>
  <c r="C761"/>
  <c r="B761"/>
  <c r="A761"/>
  <c r="Q761" s="1"/>
  <c r="C760"/>
  <c r="B760"/>
  <c r="A760"/>
  <c r="C759"/>
  <c r="B759"/>
  <c r="A759"/>
  <c r="C758"/>
  <c r="B758"/>
  <c r="A758"/>
  <c r="C757"/>
  <c r="B757"/>
  <c r="A757"/>
  <c r="Q757" s="1"/>
  <c r="C756"/>
  <c r="B756"/>
  <c r="A756"/>
  <c r="Q756" s="1"/>
  <c r="C755"/>
  <c r="B755"/>
  <c r="A755"/>
  <c r="C754"/>
  <c r="B754"/>
  <c r="A754"/>
  <c r="C753"/>
  <c r="B753"/>
  <c r="A753"/>
  <c r="Q753" s="1"/>
  <c r="C752"/>
  <c r="B752"/>
  <c r="A752"/>
  <c r="Q752" s="1"/>
  <c r="C751"/>
  <c r="B751"/>
  <c r="A751"/>
  <c r="C750"/>
  <c r="B750"/>
  <c r="A750"/>
  <c r="C749"/>
  <c r="B749"/>
  <c r="A749"/>
  <c r="Q749" s="1"/>
  <c r="C748"/>
  <c r="B748"/>
  <c r="A748"/>
  <c r="C747"/>
  <c r="B747"/>
  <c r="A747"/>
  <c r="C746"/>
  <c r="B746"/>
  <c r="A746"/>
  <c r="C745"/>
  <c r="B745"/>
  <c r="A745"/>
  <c r="Q745" s="1"/>
  <c r="U744"/>
  <c r="C744"/>
  <c r="B744"/>
  <c r="A744"/>
  <c r="R744" s="1"/>
  <c r="C743"/>
  <c r="B743"/>
  <c r="A743"/>
  <c r="Q742"/>
  <c r="C742"/>
  <c r="B742"/>
  <c r="A742"/>
  <c r="U741"/>
  <c r="C741"/>
  <c r="B741"/>
  <c r="A741"/>
  <c r="C740"/>
  <c r="B740"/>
  <c r="A740"/>
  <c r="Q739"/>
  <c r="C739"/>
  <c r="B739"/>
  <c r="A739"/>
  <c r="U738"/>
  <c r="C738"/>
  <c r="B738"/>
  <c r="A738"/>
  <c r="C737"/>
  <c r="B737"/>
  <c r="A737"/>
  <c r="C736"/>
  <c r="B736"/>
  <c r="A736"/>
  <c r="C735"/>
  <c r="B735"/>
  <c r="A735"/>
  <c r="R734"/>
  <c r="C734"/>
  <c r="B734"/>
  <c r="A734"/>
  <c r="C733"/>
  <c r="B733"/>
  <c r="A733"/>
  <c r="C732"/>
  <c r="B732"/>
  <c r="A732"/>
  <c r="C731"/>
  <c r="B731"/>
  <c r="A731"/>
  <c r="Q731" s="1"/>
  <c r="U730"/>
  <c r="C730"/>
  <c r="B730"/>
  <c r="A730"/>
  <c r="C729"/>
  <c r="B729"/>
  <c r="A729"/>
  <c r="U728"/>
  <c r="C728"/>
  <c r="B728"/>
  <c r="A728"/>
  <c r="R728" s="1"/>
  <c r="C727"/>
  <c r="B727"/>
  <c r="A727"/>
  <c r="C726"/>
  <c r="B726"/>
  <c r="A726"/>
  <c r="C725"/>
  <c r="B725"/>
  <c r="A725"/>
  <c r="Q725" s="1"/>
  <c r="C724"/>
  <c r="B724"/>
  <c r="A724"/>
  <c r="C723"/>
  <c r="B723"/>
  <c r="A723"/>
  <c r="C722"/>
  <c r="B722"/>
  <c r="A722"/>
  <c r="C721"/>
  <c r="B721"/>
  <c r="A721"/>
  <c r="Q721" s="1"/>
  <c r="C720"/>
  <c r="B720"/>
  <c r="A720"/>
  <c r="C719"/>
  <c r="B719"/>
  <c r="A719"/>
  <c r="C718"/>
  <c r="B718"/>
  <c r="A718"/>
  <c r="C717"/>
  <c r="B717"/>
  <c r="A717"/>
  <c r="Q717" s="1"/>
  <c r="C716"/>
  <c r="B716"/>
  <c r="A716"/>
  <c r="R716" s="1"/>
  <c r="C715"/>
  <c r="B715"/>
  <c r="A715"/>
  <c r="U714"/>
  <c r="C714"/>
  <c r="B714"/>
  <c r="A714"/>
  <c r="C713"/>
  <c r="B713"/>
  <c r="A713"/>
  <c r="Q713" s="1"/>
  <c r="Q712"/>
  <c r="C712"/>
  <c r="B712"/>
  <c r="A712"/>
  <c r="R712" s="1"/>
  <c r="C711"/>
  <c r="B711"/>
  <c r="A711"/>
  <c r="C710"/>
  <c r="B710"/>
  <c r="A710"/>
  <c r="C709"/>
  <c r="B709"/>
  <c r="A709"/>
  <c r="C708"/>
  <c r="B708"/>
  <c r="A708"/>
  <c r="R708" s="1"/>
  <c r="U707"/>
  <c r="C707"/>
  <c r="B707"/>
  <c r="A707"/>
  <c r="U706"/>
  <c r="C706"/>
  <c r="B706"/>
  <c r="A706"/>
  <c r="C705"/>
  <c r="B705"/>
  <c r="A705"/>
  <c r="Q705" s="1"/>
  <c r="C704"/>
  <c r="B704"/>
  <c r="A704"/>
  <c r="R704" s="1"/>
  <c r="C703"/>
  <c r="B703"/>
  <c r="A703"/>
  <c r="C702"/>
  <c r="B702"/>
  <c r="A702"/>
  <c r="C701"/>
  <c r="B701"/>
  <c r="A701"/>
  <c r="Q701" s="1"/>
  <c r="Q700"/>
  <c r="C700"/>
  <c r="B700"/>
  <c r="A700"/>
  <c r="R700" s="1"/>
  <c r="U699"/>
  <c r="C699"/>
  <c r="B699"/>
  <c r="A699"/>
  <c r="C698"/>
  <c r="B698"/>
  <c r="A698"/>
  <c r="C697"/>
  <c r="B697"/>
  <c r="A697"/>
  <c r="Q697" s="1"/>
  <c r="C696"/>
  <c r="B696"/>
  <c r="A696"/>
  <c r="C695"/>
  <c r="B695"/>
  <c r="A695"/>
  <c r="C694"/>
  <c r="B694"/>
  <c r="A694"/>
  <c r="C693"/>
  <c r="B693"/>
  <c r="A693"/>
  <c r="R693" s="1"/>
  <c r="C692"/>
  <c r="B692"/>
  <c r="A692"/>
  <c r="Q692" s="1"/>
  <c r="C691"/>
  <c r="B691"/>
  <c r="A691"/>
  <c r="U690"/>
  <c r="C690"/>
  <c r="B690"/>
  <c r="A690"/>
  <c r="C689"/>
  <c r="B689"/>
  <c r="A689"/>
  <c r="Q689" s="1"/>
  <c r="C688"/>
  <c r="B688"/>
  <c r="A688"/>
  <c r="Q688" s="1"/>
  <c r="C687"/>
  <c r="B687"/>
  <c r="A687"/>
  <c r="C686"/>
  <c r="B686"/>
  <c r="A686"/>
  <c r="C685"/>
  <c r="B685"/>
  <c r="A685"/>
  <c r="Q685" s="1"/>
  <c r="C684"/>
  <c r="B684"/>
  <c r="A684"/>
  <c r="Q684" s="1"/>
  <c r="C683"/>
  <c r="B683"/>
  <c r="A683"/>
  <c r="C682"/>
  <c r="B682"/>
  <c r="A682"/>
  <c r="C681"/>
  <c r="B681"/>
  <c r="A681"/>
  <c r="Q681" s="1"/>
  <c r="C680"/>
  <c r="B680"/>
  <c r="A680"/>
  <c r="Q680" s="1"/>
  <c r="C679"/>
  <c r="B679"/>
  <c r="A679"/>
  <c r="U678"/>
  <c r="C678"/>
  <c r="B678"/>
  <c r="A678"/>
  <c r="U677"/>
  <c r="C677"/>
  <c r="B677"/>
  <c r="A677"/>
  <c r="R677" s="1"/>
  <c r="C676"/>
  <c r="B676"/>
  <c r="A676"/>
  <c r="R676" s="1"/>
  <c r="C675"/>
  <c r="B675"/>
  <c r="A675"/>
  <c r="C674"/>
  <c r="B674"/>
  <c r="A674"/>
  <c r="U673"/>
  <c r="C673"/>
  <c r="B673"/>
  <c r="A673"/>
  <c r="R673" s="1"/>
  <c r="U672"/>
  <c r="C672"/>
  <c r="B672"/>
  <c r="A672"/>
  <c r="Q672" s="1"/>
  <c r="C671"/>
  <c r="B671"/>
  <c r="A671"/>
  <c r="C670"/>
  <c r="B670"/>
  <c r="A670"/>
  <c r="C669"/>
  <c r="B669"/>
  <c r="A669"/>
  <c r="Q669" s="1"/>
  <c r="C668"/>
  <c r="B668"/>
  <c r="A668"/>
  <c r="Q668" s="1"/>
  <c r="C667"/>
  <c r="B667"/>
  <c r="A667"/>
  <c r="U666"/>
  <c r="C666"/>
  <c r="B666"/>
  <c r="A666"/>
  <c r="U665"/>
  <c r="C665"/>
  <c r="B665"/>
  <c r="A665"/>
  <c r="R665" s="1"/>
  <c r="U664"/>
  <c r="C664"/>
  <c r="B664"/>
  <c r="A664"/>
  <c r="Q664" s="1"/>
  <c r="U663"/>
  <c r="C663"/>
  <c r="B663"/>
  <c r="A663"/>
  <c r="U662"/>
  <c r="C662"/>
  <c r="B662"/>
  <c r="A662"/>
  <c r="U661"/>
  <c r="C661"/>
  <c r="B661"/>
  <c r="A661"/>
  <c r="R661" s="1"/>
  <c r="C660"/>
  <c r="B660"/>
  <c r="A660"/>
  <c r="R660" s="1"/>
  <c r="C659"/>
  <c r="B659"/>
  <c r="A659"/>
  <c r="C658"/>
  <c r="B658"/>
  <c r="A658"/>
  <c r="Q657"/>
  <c r="C657"/>
  <c r="B657"/>
  <c r="A657"/>
  <c r="R657" s="1"/>
  <c r="Q656"/>
  <c r="C656"/>
  <c r="B656"/>
  <c r="A656"/>
  <c r="R656" s="1"/>
  <c r="C655"/>
  <c r="B655"/>
  <c r="A655"/>
  <c r="C654"/>
  <c r="B654"/>
  <c r="A654"/>
  <c r="C653"/>
  <c r="B653"/>
  <c r="A653"/>
  <c r="C652"/>
  <c r="B652"/>
  <c r="A652"/>
  <c r="Q652" s="1"/>
  <c r="C651"/>
  <c r="B651"/>
  <c r="A651"/>
  <c r="U650"/>
  <c r="C650"/>
  <c r="B650"/>
  <c r="A650"/>
  <c r="C649"/>
  <c r="B649"/>
  <c r="A649"/>
  <c r="Q649" s="1"/>
  <c r="C648"/>
  <c r="B648"/>
  <c r="A648"/>
  <c r="R648" s="1"/>
  <c r="C647"/>
  <c r="B647"/>
  <c r="A647"/>
  <c r="C646"/>
  <c r="B646"/>
  <c r="A646"/>
  <c r="U645"/>
  <c r="C645"/>
  <c r="B645"/>
  <c r="A645"/>
  <c r="R645" s="1"/>
  <c r="C644"/>
  <c r="B644"/>
  <c r="A644"/>
  <c r="R644" s="1"/>
  <c r="C643"/>
  <c r="B643"/>
  <c r="A643"/>
  <c r="U642"/>
  <c r="C642"/>
  <c r="B642"/>
  <c r="A642"/>
  <c r="C641"/>
  <c r="B641"/>
  <c r="A641"/>
  <c r="T641" s="1"/>
  <c r="C640"/>
  <c r="B640"/>
  <c r="A640"/>
  <c r="T640" s="1"/>
  <c r="C639"/>
  <c r="B639"/>
  <c r="A639"/>
  <c r="T639" s="1"/>
  <c r="C638"/>
  <c r="B638"/>
  <c r="A638"/>
  <c r="T638" s="1"/>
  <c r="C637"/>
  <c r="B637"/>
  <c r="A637"/>
  <c r="T637" s="1"/>
  <c r="U636"/>
  <c r="C636"/>
  <c r="B636"/>
  <c r="A636"/>
  <c r="T636" s="1"/>
  <c r="C635"/>
  <c r="B635"/>
  <c r="A635"/>
  <c r="T635" s="1"/>
  <c r="C634"/>
  <c r="B634"/>
  <c r="A634"/>
  <c r="T634" s="1"/>
  <c r="U633"/>
  <c r="C633"/>
  <c r="B633"/>
  <c r="A633"/>
  <c r="T633" s="1"/>
  <c r="C632"/>
  <c r="B632"/>
  <c r="A632"/>
  <c r="T632" s="1"/>
  <c r="C631"/>
  <c r="B631"/>
  <c r="A631"/>
  <c r="T631" s="1"/>
  <c r="C630"/>
  <c r="B630"/>
  <c r="A630"/>
  <c r="C629"/>
  <c r="B629"/>
  <c r="A629"/>
  <c r="T629" s="1"/>
  <c r="C628"/>
  <c r="B628"/>
  <c r="A628"/>
  <c r="U627"/>
  <c r="C627"/>
  <c r="B627"/>
  <c r="A627"/>
  <c r="T627" s="1"/>
  <c r="C626"/>
  <c r="B626"/>
  <c r="A626"/>
  <c r="C625"/>
  <c r="B625"/>
  <c r="A625"/>
  <c r="T625" s="1"/>
  <c r="C624"/>
  <c r="B624"/>
  <c r="A624"/>
  <c r="T624" s="1"/>
  <c r="C623"/>
  <c r="B623"/>
  <c r="A623"/>
  <c r="R622"/>
  <c r="C622"/>
  <c r="B622"/>
  <c r="A622"/>
  <c r="T622" s="1"/>
  <c r="U621"/>
  <c r="C621"/>
  <c r="B621"/>
  <c r="A621"/>
  <c r="T621" s="1"/>
  <c r="C620"/>
  <c r="B620"/>
  <c r="A620"/>
  <c r="T620" s="1"/>
  <c r="C619"/>
  <c r="B619"/>
  <c r="A619"/>
  <c r="T619" s="1"/>
  <c r="C618"/>
  <c r="B618"/>
  <c r="A618"/>
  <c r="T618" s="1"/>
  <c r="C617"/>
  <c r="B617"/>
  <c r="A617"/>
  <c r="T617" s="1"/>
  <c r="C616"/>
  <c r="B616"/>
  <c r="A616"/>
  <c r="C615"/>
  <c r="B615"/>
  <c r="A615"/>
  <c r="T615" s="1"/>
  <c r="C614"/>
  <c r="B614"/>
  <c r="A614"/>
  <c r="C613"/>
  <c r="B613"/>
  <c r="A613"/>
  <c r="T613" s="1"/>
  <c r="C612"/>
  <c r="B612"/>
  <c r="A612"/>
  <c r="T612" s="1"/>
  <c r="C611"/>
  <c r="B611"/>
  <c r="A611"/>
  <c r="T611" s="1"/>
  <c r="U610"/>
  <c r="C610"/>
  <c r="B610"/>
  <c r="A610"/>
  <c r="T610" s="1"/>
  <c r="C609"/>
  <c r="B609"/>
  <c r="A609"/>
  <c r="T609" s="1"/>
  <c r="C608"/>
  <c r="B608"/>
  <c r="A608"/>
  <c r="T608" s="1"/>
  <c r="C607"/>
  <c r="B607"/>
  <c r="A607"/>
  <c r="T607" s="1"/>
  <c r="C606"/>
  <c r="B606"/>
  <c r="A606"/>
  <c r="T606" s="1"/>
  <c r="C605"/>
  <c r="B605"/>
  <c r="A605"/>
  <c r="T605" s="1"/>
  <c r="C604"/>
  <c r="B604"/>
  <c r="A604"/>
  <c r="T604" s="1"/>
  <c r="C603"/>
  <c r="B603"/>
  <c r="A603"/>
  <c r="T603" s="1"/>
  <c r="C602"/>
  <c r="B602"/>
  <c r="A602"/>
  <c r="T602" s="1"/>
  <c r="C601"/>
  <c r="B601"/>
  <c r="A601"/>
  <c r="T601" s="1"/>
  <c r="U600"/>
  <c r="C600"/>
  <c r="B600"/>
  <c r="A600"/>
  <c r="T600" s="1"/>
  <c r="C599"/>
  <c r="B599"/>
  <c r="A599"/>
  <c r="T599" s="1"/>
  <c r="U598"/>
  <c r="R598"/>
  <c r="C598"/>
  <c r="B598"/>
  <c r="A598"/>
  <c r="T598" s="1"/>
  <c r="U597"/>
  <c r="C597"/>
  <c r="B597"/>
  <c r="A597"/>
  <c r="T597" s="1"/>
  <c r="C596"/>
  <c r="B596"/>
  <c r="A596"/>
  <c r="T596" s="1"/>
  <c r="U595"/>
  <c r="R595"/>
  <c r="C595"/>
  <c r="B595"/>
  <c r="A595"/>
  <c r="T595" s="1"/>
  <c r="C594"/>
  <c r="B594"/>
  <c r="A594"/>
  <c r="C593"/>
  <c r="B593"/>
  <c r="A593"/>
  <c r="T593" s="1"/>
  <c r="C592"/>
  <c r="B592"/>
  <c r="A592"/>
  <c r="T592" s="1"/>
  <c r="C591"/>
  <c r="B591"/>
  <c r="A591"/>
  <c r="T591" s="1"/>
  <c r="C590"/>
  <c r="B590"/>
  <c r="A590"/>
  <c r="T590" s="1"/>
  <c r="C589"/>
  <c r="B589"/>
  <c r="A589"/>
  <c r="T589" s="1"/>
  <c r="C588"/>
  <c r="B588"/>
  <c r="A588"/>
  <c r="T588" s="1"/>
  <c r="C587"/>
  <c r="B587"/>
  <c r="A587"/>
  <c r="T587" s="1"/>
  <c r="C586"/>
  <c r="B586"/>
  <c r="A586"/>
  <c r="T586" s="1"/>
  <c r="C585"/>
  <c r="B585"/>
  <c r="A585"/>
  <c r="C584"/>
  <c r="B584"/>
  <c r="A584"/>
  <c r="T584" s="1"/>
  <c r="C583"/>
  <c r="B583"/>
  <c r="A583"/>
  <c r="C582"/>
  <c r="B582"/>
  <c r="A582"/>
  <c r="C581"/>
  <c r="B581"/>
  <c r="A581"/>
  <c r="C580"/>
  <c r="B580"/>
  <c r="A580"/>
  <c r="Q580" s="1"/>
  <c r="C579"/>
  <c r="B579"/>
  <c r="A579"/>
  <c r="C578"/>
  <c r="B578"/>
  <c r="A578"/>
  <c r="C577"/>
  <c r="B577"/>
  <c r="A577"/>
  <c r="C576"/>
  <c r="B576"/>
  <c r="A576"/>
  <c r="Q576" s="1"/>
  <c r="C575"/>
  <c r="B575"/>
  <c r="A575"/>
  <c r="C574"/>
  <c r="B574"/>
  <c r="A574"/>
  <c r="C573"/>
  <c r="B573"/>
  <c r="A573"/>
  <c r="Q572"/>
  <c r="C572"/>
  <c r="B572"/>
  <c r="A572"/>
  <c r="U571"/>
  <c r="C571"/>
  <c r="B571"/>
  <c r="A571"/>
  <c r="C570"/>
  <c r="B570"/>
  <c r="A570"/>
  <c r="C569"/>
  <c r="B569"/>
  <c r="A569"/>
  <c r="Q569" s="1"/>
  <c r="C568"/>
  <c r="B568"/>
  <c r="A568"/>
  <c r="C567"/>
  <c r="B567"/>
  <c r="A567"/>
  <c r="C566"/>
  <c r="B566"/>
  <c r="A566"/>
  <c r="C565"/>
  <c r="B565"/>
  <c r="A565"/>
  <c r="Q565" s="1"/>
  <c r="C564"/>
  <c r="B564"/>
  <c r="A564"/>
  <c r="U563"/>
  <c r="C563"/>
  <c r="B563"/>
  <c r="A563"/>
  <c r="C562"/>
  <c r="B562"/>
  <c r="A562"/>
  <c r="Q562" s="1"/>
  <c r="U561"/>
  <c r="C561"/>
  <c r="B561"/>
  <c r="A561"/>
  <c r="C560"/>
  <c r="B560"/>
  <c r="A560"/>
  <c r="C559"/>
  <c r="B559"/>
  <c r="A559"/>
  <c r="Q559" s="1"/>
  <c r="C558"/>
  <c r="B558"/>
  <c r="A558"/>
  <c r="C557"/>
  <c r="B557"/>
  <c r="A557"/>
  <c r="C556"/>
  <c r="B556"/>
  <c r="A556"/>
  <c r="C555"/>
  <c r="B555"/>
  <c r="A555"/>
  <c r="Q555" s="1"/>
  <c r="C554"/>
  <c r="B554"/>
  <c r="A554"/>
  <c r="C553"/>
  <c r="B553"/>
  <c r="A553"/>
  <c r="C552"/>
  <c r="B552"/>
  <c r="A552"/>
  <c r="C551"/>
  <c r="B551"/>
  <c r="A551"/>
  <c r="Q551" s="1"/>
  <c r="C550"/>
  <c r="B550"/>
  <c r="A550"/>
  <c r="C549"/>
  <c r="B549"/>
  <c r="A549"/>
  <c r="C548"/>
  <c r="B548"/>
  <c r="A548"/>
  <c r="C547"/>
  <c r="B547"/>
  <c r="A547"/>
  <c r="Q547" s="1"/>
  <c r="C546"/>
  <c r="B546"/>
  <c r="A546"/>
  <c r="C545"/>
  <c r="B545"/>
  <c r="A545"/>
  <c r="C544"/>
  <c r="B544"/>
  <c r="A544"/>
  <c r="C543"/>
  <c r="B543"/>
  <c r="A543"/>
  <c r="Q543" s="1"/>
  <c r="C542"/>
  <c r="B542"/>
  <c r="A542"/>
  <c r="C541"/>
  <c r="B541"/>
  <c r="A541"/>
  <c r="C540"/>
  <c r="B540"/>
  <c r="A540"/>
  <c r="U539"/>
  <c r="C539"/>
  <c r="B539"/>
  <c r="A539"/>
  <c r="C538"/>
  <c r="B538"/>
  <c r="A538"/>
  <c r="C537"/>
  <c r="B537"/>
  <c r="A537"/>
  <c r="C536"/>
  <c r="B536"/>
  <c r="A536"/>
  <c r="Q536" s="1"/>
  <c r="C535"/>
  <c r="B535"/>
  <c r="A535"/>
  <c r="C534"/>
  <c r="B534"/>
  <c r="A534"/>
  <c r="C533"/>
  <c r="B533"/>
  <c r="A533"/>
  <c r="C532"/>
  <c r="B532"/>
  <c r="A532"/>
  <c r="Q532" s="1"/>
  <c r="C531"/>
  <c r="B531"/>
  <c r="A531"/>
  <c r="C530"/>
  <c r="B530"/>
  <c r="A530"/>
  <c r="C529"/>
  <c r="B529"/>
  <c r="A529"/>
  <c r="C528"/>
  <c r="B528"/>
  <c r="A528"/>
  <c r="Q528" s="1"/>
  <c r="C527"/>
  <c r="B527"/>
  <c r="A527"/>
  <c r="U526"/>
  <c r="C526"/>
  <c r="B526"/>
  <c r="A526"/>
  <c r="C525"/>
  <c r="B525"/>
  <c r="A525"/>
  <c r="Q525" s="1"/>
  <c r="C524"/>
  <c r="B524"/>
  <c r="A524"/>
  <c r="C523"/>
  <c r="B523"/>
  <c r="A523"/>
  <c r="C522"/>
  <c r="B522"/>
  <c r="A522"/>
  <c r="C521"/>
  <c r="B521"/>
  <c r="A521"/>
  <c r="Q521" s="1"/>
  <c r="C520"/>
  <c r="B520"/>
  <c r="A520"/>
  <c r="Q520" s="1"/>
  <c r="C519"/>
  <c r="B519"/>
  <c r="A519"/>
  <c r="Q519" s="1"/>
  <c r="C518"/>
  <c r="B518"/>
  <c r="A518"/>
  <c r="Q518" s="1"/>
  <c r="C517"/>
  <c r="B517"/>
  <c r="A517"/>
  <c r="Q517" s="1"/>
  <c r="C516"/>
  <c r="B516"/>
  <c r="A516"/>
  <c r="Q516" s="1"/>
  <c r="C515"/>
  <c r="B515"/>
  <c r="A515"/>
  <c r="Q515" s="1"/>
  <c r="C514"/>
  <c r="B514"/>
  <c r="A514"/>
  <c r="Q514" s="1"/>
  <c r="C513"/>
  <c r="B513"/>
  <c r="A513"/>
  <c r="Q513" s="1"/>
  <c r="C512"/>
  <c r="B512"/>
  <c r="A512"/>
  <c r="Q512" s="1"/>
  <c r="C511"/>
  <c r="B511"/>
  <c r="A511"/>
  <c r="Q511" s="1"/>
  <c r="C510"/>
  <c r="B510"/>
  <c r="A510"/>
  <c r="Q510" s="1"/>
  <c r="C509"/>
  <c r="B509"/>
  <c r="A509"/>
  <c r="Q509" s="1"/>
  <c r="U508"/>
  <c r="Q508"/>
  <c r="C508"/>
  <c r="B508"/>
  <c r="A508"/>
  <c r="Q507"/>
  <c r="C507"/>
  <c r="B507"/>
  <c r="A507"/>
  <c r="Q506"/>
  <c r="C506"/>
  <c r="B506"/>
  <c r="A506"/>
  <c r="Q505"/>
  <c r="C505"/>
  <c r="B505"/>
  <c r="A505"/>
  <c r="Q504"/>
  <c r="C504"/>
  <c r="B504"/>
  <c r="A504"/>
  <c r="Q503"/>
  <c r="C503"/>
  <c r="B503"/>
  <c r="A503"/>
  <c r="Q502"/>
  <c r="C502"/>
  <c r="B502"/>
  <c r="A502"/>
  <c r="Q501"/>
  <c r="C501"/>
  <c r="B501"/>
  <c r="A501"/>
  <c r="Q500"/>
  <c r="C500"/>
  <c r="B500"/>
  <c r="A500"/>
  <c r="U499"/>
  <c r="C499"/>
  <c r="B499"/>
  <c r="A499"/>
  <c r="Q499" s="1"/>
  <c r="C498"/>
  <c r="B498"/>
  <c r="A498"/>
  <c r="Q498" s="1"/>
  <c r="C497"/>
  <c r="B497"/>
  <c r="A497"/>
  <c r="Q497" s="1"/>
  <c r="C496"/>
  <c r="B496"/>
  <c r="A496"/>
  <c r="Q496" s="1"/>
  <c r="C495"/>
  <c r="B495"/>
  <c r="A495"/>
  <c r="Q495" s="1"/>
  <c r="C494"/>
  <c r="B494"/>
  <c r="A494"/>
  <c r="Q494" s="1"/>
  <c r="C493"/>
  <c r="B493"/>
  <c r="A493"/>
  <c r="Q493" s="1"/>
  <c r="C492"/>
  <c r="B492"/>
  <c r="A492"/>
  <c r="Q492" s="1"/>
  <c r="C491"/>
  <c r="B491"/>
  <c r="A491"/>
  <c r="Q491" s="1"/>
  <c r="C490"/>
  <c r="B490"/>
  <c r="A490"/>
  <c r="Q490" s="1"/>
  <c r="C489"/>
  <c r="B489"/>
  <c r="A489"/>
  <c r="Q489" s="1"/>
  <c r="U488"/>
  <c r="C488"/>
  <c r="B488"/>
  <c r="A488"/>
  <c r="Q488" s="1"/>
  <c r="C487"/>
  <c r="B487"/>
  <c r="A487"/>
  <c r="Q487" s="1"/>
  <c r="U486"/>
  <c r="C486"/>
  <c r="B486"/>
  <c r="A486"/>
  <c r="Q486" s="1"/>
  <c r="C485"/>
  <c r="B485"/>
  <c r="A485"/>
  <c r="Q485" s="1"/>
  <c r="C484"/>
  <c r="B484"/>
  <c r="A484"/>
  <c r="Q484" s="1"/>
  <c r="C483"/>
  <c r="B483"/>
  <c r="A483"/>
  <c r="Q483" s="1"/>
  <c r="C482"/>
  <c r="B482"/>
  <c r="A482"/>
  <c r="Q482" s="1"/>
  <c r="C481"/>
  <c r="B481"/>
  <c r="A481"/>
  <c r="Q481" s="1"/>
  <c r="C480"/>
  <c r="B480"/>
  <c r="A480"/>
  <c r="Q480" s="1"/>
  <c r="C479"/>
  <c r="B479"/>
  <c r="A479"/>
  <c r="Q479" s="1"/>
  <c r="C478"/>
  <c r="B478"/>
  <c r="A478"/>
  <c r="Q478" s="1"/>
  <c r="C477"/>
  <c r="B477"/>
  <c r="A477"/>
  <c r="Q477" s="1"/>
  <c r="C476"/>
  <c r="B476"/>
  <c r="A476"/>
  <c r="Q476" s="1"/>
  <c r="C475"/>
  <c r="B475"/>
  <c r="A475"/>
  <c r="Q475" s="1"/>
  <c r="C474"/>
  <c r="B474"/>
  <c r="A474"/>
  <c r="Q474" s="1"/>
  <c r="C473"/>
  <c r="B473"/>
  <c r="A473"/>
  <c r="Q473" s="1"/>
  <c r="C472"/>
  <c r="B472"/>
  <c r="A472"/>
  <c r="Q472" s="1"/>
  <c r="C471"/>
  <c r="B471"/>
  <c r="A471"/>
  <c r="Q471" s="1"/>
  <c r="C470"/>
  <c r="B470"/>
  <c r="A470"/>
  <c r="Q470" s="1"/>
  <c r="C469"/>
  <c r="B469"/>
  <c r="A469"/>
  <c r="Q469" s="1"/>
  <c r="C468"/>
  <c r="B468"/>
  <c r="A468"/>
  <c r="Q468" s="1"/>
  <c r="C467"/>
  <c r="B467"/>
  <c r="A467"/>
  <c r="Q467" s="1"/>
  <c r="C466"/>
  <c r="B466"/>
  <c r="A466"/>
  <c r="Q466" s="1"/>
  <c r="C465"/>
  <c r="B465"/>
  <c r="A465"/>
  <c r="Q465" s="1"/>
  <c r="C464"/>
  <c r="B464"/>
  <c r="A464"/>
  <c r="Q464" s="1"/>
  <c r="C463"/>
  <c r="B463"/>
  <c r="A463"/>
  <c r="Q463" s="1"/>
  <c r="C462"/>
  <c r="B462"/>
  <c r="A462"/>
  <c r="Q462" s="1"/>
  <c r="C461"/>
  <c r="B461"/>
  <c r="A461"/>
  <c r="Q461" s="1"/>
  <c r="C460"/>
  <c r="B460"/>
  <c r="A460"/>
  <c r="Q460" s="1"/>
  <c r="C459"/>
  <c r="B459"/>
  <c r="A459"/>
  <c r="Q459" s="1"/>
  <c r="C458"/>
  <c r="B458"/>
  <c r="A458"/>
  <c r="Q458" s="1"/>
  <c r="C457"/>
  <c r="B457"/>
  <c r="A457"/>
  <c r="Q457" s="1"/>
  <c r="C456"/>
  <c r="B456"/>
  <c r="A456"/>
  <c r="C455"/>
  <c r="B455"/>
  <c r="A455"/>
  <c r="Q455" s="1"/>
  <c r="C454"/>
  <c r="B454"/>
  <c r="A454"/>
  <c r="C453"/>
  <c r="B453"/>
  <c r="A453"/>
  <c r="Q452"/>
  <c r="C452"/>
  <c r="B452"/>
  <c r="A452"/>
  <c r="Q451"/>
  <c r="C451"/>
  <c r="B451"/>
  <c r="A451"/>
  <c r="U450"/>
  <c r="C450"/>
  <c r="B450"/>
  <c r="A450"/>
  <c r="Q450" s="1"/>
  <c r="C449"/>
  <c r="B449"/>
  <c r="A449"/>
  <c r="C448"/>
  <c r="B448"/>
  <c r="A448"/>
  <c r="U447"/>
  <c r="C447"/>
  <c r="B447"/>
  <c r="A447"/>
  <c r="C446"/>
  <c r="B446"/>
  <c r="A446"/>
  <c r="Q446" s="1"/>
  <c r="C445"/>
  <c r="B445"/>
  <c r="A445"/>
  <c r="Q445" s="1"/>
  <c r="C444"/>
  <c r="B444"/>
  <c r="A444"/>
  <c r="C443"/>
  <c r="B443"/>
  <c r="A443"/>
  <c r="C442"/>
  <c r="B442"/>
  <c r="A442"/>
  <c r="Q442" s="1"/>
  <c r="C441"/>
  <c r="B441"/>
  <c r="A441"/>
  <c r="Q441" s="1"/>
  <c r="C440"/>
  <c r="B440"/>
  <c r="A440"/>
  <c r="C439"/>
  <c r="B439"/>
  <c r="A439"/>
  <c r="C438"/>
  <c r="B438"/>
  <c r="A438"/>
  <c r="Q438" s="1"/>
  <c r="C437"/>
  <c r="B437"/>
  <c r="A437"/>
  <c r="Q437" s="1"/>
  <c r="U436"/>
  <c r="C436"/>
  <c r="B436"/>
  <c r="A436"/>
  <c r="Q436" s="1"/>
  <c r="C435"/>
  <c r="B435"/>
  <c r="A435"/>
  <c r="C434"/>
  <c r="B434"/>
  <c r="A434"/>
  <c r="Q434" s="1"/>
  <c r="U433"/>
  <c r="C433"/>
  <c r="B433"/>
  <c r="A433"/>
  <c r="C432"/>
  <c r="B432"/>
  <c r="A432"/>
  <c r="Q432" s="1"/>
  <c r="U431"/>
  <c r="C431"/>
  <c r="B431"/>
  <c r="A431"/>
  <c r="Q431" s="1"/>
  <c r="C430"/>
  <c r="B430"/>
  <c r="A430"/>
  <c r="Q430" s="1"/>
  <c r="C429"/>
  <c r="B429"/>
  <c r="A429"/>
  <c r="C428"/>
  <c r="B428"/>
  <c r="A428"/>
  <c r="U427"/>
  <c r="C427"/>
  <c r="B427"/>
  <c r="A427"/>
  <c r="C426"/>
  <c r="B426"/>
  <c r="A426"/>
  <c r="Q426" s="1"/>
  <c r="C425"/>
  <c r="B425"/>
  <c r="A425"/>
  <c r="Q425" s="1"/>
  <c r="C424"/>
  <c r="B424"/>
  <c r="A424"/>
  <c r="C423"/>
  <c r="B423"/>
  <c r="A423"/>
  <c r="Q422"/>
  <c r="C422"/>
  <c r="B422"/>
  <c r="A422"/>
  <c r="Q421"/>
  <c r="C421"/>
  <c r="B421"/>
  <c r="A421"/>
  <c r="C420"/>
  <c r="B420"/>
  <c r="A420"/>
  <c r="C419"/>
  <c r="B419"/>
  <c r="A419"/>
  <c r="C418"/>
  <c r="B418"/>
  <c r="A418"/>
  <c r="Q418" s="1"/>
  <c r="C417"/>
  <c r="B417"/>
  <c r="A417"/>
  <c r="Q417" s="1"/>
  <c r="U416"/>
  <c r="Q416"/>
  <c r="C416"/>
  <c r="B416"/>
  <c r="A416"/>
  <c r="U415"/>
  <c r="C415"/>
  <c r="B415"/>
  <c r="A415"/>
  <c r="Q415" s="1"/>
  <c r="C414"/>
  <c r="B414"/>
  <c r="A414"/>
  <c r="C413"/>
  <c r="B413"/>
  <c r="A413"/>
  <c r="U412"/>
  <c r="C412"/>
  <c r="B412"/>
  <c r="A412"/>
  <c r="C411"/>
  <c r="B411"/>
  <c r="A411"/>
  <c r="Q411" s="1"/>
  <c r="C410"/>
  <c r="B410"/>
  <c r="A410"/>
  <c r="Q410" s="1"/>
  <c r="C409"/>
  <c r="B409"/>
  <c r="A409"/>
  <c r="C408"/>
  <c r="B408"/>
  <c r="A408"/>
  <c r="C407"/>
  <c r="B407"/>
  <c r="A407"/>
  <c r="Q407" s="1"/>
  <c r="U406"/>
  <c r="Q406"/>
  <c r="C406"/>
  <c r="B406"/>
  <c r="A406"/>
  <c r="Q405"/>
  <c r="C405"/>
  <c r="B405"/>
  <c r="A405"/>
  <c r="C404"/>
  <c r="B404"/>
  <c r="A404"/>
  <c r="C403"/>
  <c r="B403"/>
  <c r="A403"/>
  <c r="Q403" s="1"/>
  <c r="C402"/>
  <c r="B402"/>
  <c r="A402"/>
  <c r="C401"/>
  <c r="B401"/>
  <c r="A401"/>
  <c r="Q401" s="1"/>
  <c r="C400"/>
  <c r="B400"/>
  <c r="A400"/>
  <c r="C399"/>
  <c r="B399"/>
  <c r="A399"/>
  <c r="Q399" s="1"/>
  <c r="C398"/>
  <c r="B398"/>
  <c r="A398"/>
  <c r="Q397"/>
  <c r="C397"/>
  <c r="B397"/>
  <c r="A397"/>
  <c r="C396"/>
  <c r="B396"/>
  <c r="A396"/>
  <c r="C395"/>
  <c r="B395"/>
  <c r="A395"/>
  <c r="Q395" s="1"/>
  <c r="C394"/>
  <c r="B394"/>
  <c r="A394"/>
  <c r="C393"/>
  <c r="B393"/>
  <c r="A393"/>
  <c r="Q393" s="1"/>
  <c r="C392"/>
  <c r="B392"/>
  <c r="A392"/>
  <c r="C391"/>
  <c r="B391"/>
  <c r="A391"/>
  <c r="Q391" s="1"/>
  <c r="C390"/>
  <c r="B390"/>
  <c r="A390"/>
  <c r="C389"/>
  <c r="B389"/>
  <c r="A389"/>
  <c r="Q389" s="1"/>
  <c r="C388"/>
  <c r="B388"/>
  <c r="A388"/>
  <c r="C387"/>
  <c r="B387"/>
  <c r="A387"/>
  <c r="Q387" s="1"/>
  <c r="C386"/>
  <c r="B386"/>
  <c r="A386"/>
  <c r="C385"/>
  <c r="B385"/>
  <c r="A385"/>
  <c r="Q385" s="1"/>
  <c r="C384"/>
  <c r="B384"/>
  <c r="A384"/>
  <c r="C383"/>
  <c r="B383"/>
  <c r="A383"/>
  <c r="Q383" s="1"/>
  <c r="C382"/>
  <c r="B382"/>
  <c r="A382"/>
  <c r="C381"/>
  <c r="B381"/>
  <c r="A381"/>
  <c r="Q381" s="1"/>
  <c r="C380"/>
  <c r="B380"/>
  <c r="A380"/>
  <c r="Q379"/>
  <c r="C379"/>
  <c r="B379"/>
  <c r="A379"/>
  <c r="C378"/>
  <c r="B378"/>
  <c r="A378"/>
  <c r="C377"/>
  <c r="B377"/>
  <c r="A377"/>
  <c r="Q377" s="1"/>
  <c r="C376"/>
  <c r="B376"/>
  <c r="A376"/>
  <c r="C375"/>
  <c r="B375"/>
  <c r="A375"/>
  <c r="Q375" s="1"/>
  <c r="C374"/>
  <c r="B374"/>
  <c r="A374"/>
  <c r="Q374" s="1"/>
  <c r="U373"/>
  <c r="C373"/>
  <c r="B373"/>
  <c r="A373"/>
  <c r="C372"/>
  <c r="B372"/>
  <c r="A372"/>
  <c r="Q372" s="1"/>
  <c r="C371"/>
  <c r="B371"/>
  <c r="A371"/>
  <c r="Q371" s="1"/>
  <c r="C370"/>
  <c r="B370"/>
  <c r="A370"/>
  <c r="C369"/>
  <c r="B369"/>
  <c r="A369"/>
  <c r="C368"/>
  <c r="B368"/>
  <c r="A368"/>
  <c r="Q368" s="1"/>
  <c r="C367"/>
  <c r="B367"/>
  <c r="A367"/>
  <c r="Q367" s="1"/>
  <c r="C366"/>
  <c r="B366"/>
  <c r="A366"/>
  <c r="C365"/>
  <c r="B365"/>
  <c r="A365"/>
  <c r="C364"/>
  <c r="B364"/>
  <c r="A364"/>
  <c r="Q364" s="1"/>
  <c r="C363"/>
  <c r="B363"/>
  <c r="A363"/>
  <c r="R363" s="1"/>
  <c r="C362"/>
  <c r="B362"/>
  <c r="A362"/>
  <c r="C361"/>
  <c r="B361"/>
  <c r="A361"/>
  <c r="C360"/>
  <c r="B360"/>
  <c r="A360"/>
  <c r="Q360" s="1"/>
  <c r="Q359"/>
  <c r="C359"/>
  <c r="B359"/>
  <c r="A359"/>
  <c r="R359" s="1"/>
  <c r="C358"/>
  <c r="B358"/>
  <c r="A358"/>
  <c r="C357"/>
  <c r="B357"/>
  <c r="A357"/>
  <c r="C356"/>
  <c r="B356"/>
  <c r="A356"/>
  <c r="Q356" s="1"/>
  <c r="C355"/>
  <c r="B355"/>
  <c r="A355"/>
  <c r="Q355" s="1"/>
  <c r="C354"/>
  <c r="B354"/>
  <c r="A354"/>
  <c r="C353"/>
  <c r="B353"/>
  <c r="A353"/>
  <c r="C352"/>
  <c r="B352"/>
  <c r="A352"/>
  <c r="Q352" s="1"/>
  <c r="C351"/>
  <c r="B351"/>
  <c r="A351"/>
  <c r="Q351" s="1"/>
  <c r="C350"/>
  <c r="B350"/>
  <c r="A350"/>
  <c r="C349"/>
  <c r="B349"/>
  <c r="A349"/>
  <c r="C348"/>
  <c r="B348"/>
  <c r="A348"/>
  <c r="Q348" s="1"/>
  <c r="C347"/>
  <c r="B347"/>
  <c r="A347"/>
  <c r="R347" s="1"/>
  <c r="C346"/>
  <c r="B346"/>
  <c r="A346"/>
  <c r="C345"/>
  <c r="B345"/>
  <c r="A345"/>
  <c r="C344"/>
  <c r="B344"/>
  <c r="A344"/>
  <c r="Q344" s="1"/>
  <c r="C343"/>
  <c r="B343"/>
  <c r="A343"/>
  <c r="Q343" s="1"/>
  <c r="C342"/>
  <c r="B342"/>
  <c r="A342"/>
  <c r="C341"/>
  <c r="B341"/>
  <c r="A341"/>
  <c r="Q340"/>
  <c r="C340"/>
  <c r="B340"/>
  <c r="A340"/>
  <c r="C339"/>
  <c r="B339"/>
  <c r="A339"/>
  <c r="Q339" s="1"/>
  <c r="C338"/>
  <c r="B338"/>
  <c r="A338"/>
  <c r="C337"/>
  <c r="B337"/>
  <c r="A337"/>
  <c r="C336"/>
  <c r="B336"/>
  <c r="A336"/>
  <c r="Q336" s="1"/>
  <c r="U335"/>
  <c r="C335"/>
  <c r="B335"/>
  <c r="A335"/>
  <c r="R335" s="1"/>
  <c r="C334"/>
  <c r="B334"/>
  <c r="A334"/>
  <c r="C333"/>
  <c r="B333"/>
  <c r="A333"/>
  <c r="Q333" s="1"/>
  <c r="C332"/>
  <c r="B332"/>
  <c r="A332"/>
  <c r="C331"/>
  <c r="B331"/>
  <c r="A331"/>
  <c r="R331" s="1"/>
  <c r="C330"/>
  <c r="B330"/>
  <c r="A330"/>
  <c r="C329"/>
  <c r="B329"/>
  <c r="A329"/>
  <c r="Q329" s="1"/>
  <c r="C328"/>
  <c r="B328"/>
  <c r="A328"/>
  <c r="C327"/>
  <c r="B327"/>
  <c r="A327"/>
  <c r="R327" s="1"/>
  <c r="C326"/>
  <c r="B326"/>
  <c r="A326"/>
  <c r="Q325"/>
  <c r="C325"/>
  <c r="B325"/>
  <c r="A325"/>
  <c r="C324"/>
  <c r="B324"/>
  <c r="A324"/>
  <c r="C323"/>
  <c r="B323"/>
  <c r="A323"/>
  <c r="R323" s="1"/>
  <c r="C322"/>
  <c r="B322"/>
  <c r="A322"/>
  <c r="C321"/>
  <c r="B321"/>
  <c r="A321"/>
  <c r="Q321" s="1"/>
  <c r="C320"/>
  <c r="B320"/>
  <c r="A320"/>
  <c r="C319"/>
  <c r="B319"/>
  <c r="A319"/>
  <c r="R319" s="1"/>
  <c r="C318"/>
  <c r="B318"/>
  <c r="A318"/>
  <c r="C317"/>
  <c r="B317"/>
  <c r="A317"/>
  <c r="Q317" s="1"/>
  <c r="C316"/>
  <c r="B316"/>
  <c r="A316"/>
  <c r="U315"/>
  <c r="C315"/>
  <c r="B315"/>
  <c r="A315"/>
  <c r="Q314"/>
  <c r="C314"/>
  <c r="B314"/>
  <c r="A314"/>
  <c r="R314" s="1"/>
  <c r="C313"/>
  <c r="B313"/>
  <c r="A313"/>
  <c r="C312"/>
  <c r="B312"/>
  <c r="A312"/>
  <c r="C311"/>
  <c r="B311"/>
  <c r="A311"/>
  <c r="C310"/>
  <c r="B310"/>
  <c r="A310"/>
  <c r="Q310" s="1"/>
  <c r="C309"/>
  <c r="B309"/>
  <c r="A309"/>
  <c r="R308"/>
  <c r="C308"/>
  <c r="B308"/>
  <c r="A308"/>
  <c r="C307"/>
  <c r="B307"/>
  <c r="A307"/>
  <c r="C306"/>
  <c r="B306"/>
  <c r="A306"/>
  <c r="R306" s="1"/>
  <c r="C305"/>
  <c r="B305"/>
  <c r="A305"/>
  <c r="R305" s="1"/>
  <c r="C304"/>
  <c r="B304"/>
  <c r="A304"/>
  <c r="R304" s="1"/>
  <c r="C303"/>
  <c r="B303"/>
  <c r="A303"/>
  <c r="C302"/>
  <c r="B302"/>
  <c r="A302"/>
  <c r="Q302" s="1"/>
  <c r="C301"/>
  <c r="B301"/>
  <c r="A301"/>
  <c r="U300"/>
  <c r="C300"/>
  <c r="B300"/>
  <c r="A300"/>
  <c r="R300" s="1"/>
  <c r="C299"/>
  <c r="B299"/>
  <c r="A299"/>
  <c r="Q298"/>
  <c r="C298"/>
  <c r="B298"/>
  <c r="A298"/>
  <c r="R298" s="1"/>
  <c r="R297"/>
  <c r="C297"/>
  <c r="B297"/>
  <c r="A297"/>
  <c r="R296"/>
  <c r="C296"/>
  <c r="B296"/>
  <c r="A296"/>
  <c r="C295"/>
  <c r="B295"/>
  <c r="A295"/>
  <c r="C294"/>
  <c r="B294"/>
  <c r="A294"/>
  <c r="R294" s="1"/>
  <c r="C293"/>
  <c r="B293"/>
  <c r="A293"/>
  <c r="C292"/>
  <c r="B292"/>
  <c r="A292"/>
  <c r="R292" s="1"/>
  <c r="C291"/>
  <c r="B291"/>
  <c r="A291"/>
  <c r="C290"/>
  <c r="B290"/>
  <c r="A290"/>
  <c r="Q290" s="1"/>
  <c r="C289"/>
  <c r="B289"/>
  <c r="A289"/>
  <c r="R289" s="1"/>
  <c r="C288"/>
  <c r="B288"/>
  <c r="A288"/>
  <c r="C287"/>
  <c r="B287"/>
  <c r="A287"/>
  <c r="Q286"/>
  <c r="C286"/>
  <c r="B286"/>
  <c r="A286"/>
  <c r="R286" s="1"/>
  <c r="C285"/>
  <c r="B285"/>
  <c r="A285"/>
  <c r="Q285" s="1"/>
  <c r="C284"/>
  <c r="B284"/>
  <c r="A284"/>
  <c r="R284" s="1"/>
  <c r="C283"/>
  <c r="B283"/>
  <c r="A283"/>
  <c r="Q283" s="1"/>
  <c r="U282"/>
  <c r="C282"/>
  <c r="B282"/>
  <c r="A282"/>
  <c r="R282" s="1"/>
  <c r="C281"/>
  <c r="B281"/>
  <c r="A281"/>
  <c r="C280"/>
  <c r="B280"/>
  <c r="A280"/>
  <c r="C279"/>
  <c r="B279"/>
  <c r="A279"/>
  <c r="Q278"/>
  <c r="C278"/>
  <c r="B278"/>
  <c r="A278"/>
  <c r="U277"/>
  <c r="C277"/>
  <c r="B277"/>
  <c r="A277"/>
  <c r="Q277" s="1"/>
  <c r="Q276"/>
  <c r="C276"/>
  <c r="B276"/>
  <c r="A276"/>
  <c r="R276" s="1"/>
  <c r="R275"/>
  <c r="C275"/>
  <c r="B275"/>
  <c r="A275"/>
  <c r="T275" s="1"/>
  <c r="C274"/>
  <c r="B274"/>
  <c r="A274"/>
  <c r="T274" s="1"/>
  <c r="C273"/>
  <c r="B273"/>
  <c r="A273"/>
  <c r="T273" s="1"/>
  <c r="C272"/>
  <c r="B272"/>
  <c r="A272"/>
  <c r="T272" s="1"/>
  <c r="C271"/>
  <c r="B271"/>
  <c r="A271"/>
  <c r="T271" s="1"/>
  <c r="C270"/>
  <c r="B270"/>
  <c r="A270"/>
  <c r="T270" s="1"/>
  <c r="C269"/>
  <c r="B269"/>
  <c r="A269"/>
  <c r="T269" s="1"/>
  <c r="C268"/>
  <c r="B268"/>
  <c r="A268"/>
  <c r="T268" s="1"/>
  <c r="C267"/>
  <c r="B267"/>
  <c r="A267"/>
  <c r="T267" s="1"/>
  <c r="C266"/>
  <c r="B266"/>
  <c r="A266"/>
  <c r="T266" s="1"/>
  <c r="C265"/>
  <c r="B265"/>
  <c r="A265"/>
  <c r="C264"/>
  <c r="B264"/>
  <c r="A264"/>
  <c r="C263"/>
  <c r="B263"/>
  <c r="A263"/>
  <c r="T263" s="1"/>
  <c r="C262"/>
  <c r="B262"/>
  <c r="A262"/>
  <c r="T262" s="1"/>
  <c r="C261"/>
  <c r="B261"/>
  <c r="A261"/>
  <c r="T261" s="1"/>
  <c r="C260"/>
  <c r="B260"/>
  <c r="A260"/>
  <c r="T260" s="1"/>
  <c r="C259"/>
  <c r="B259"/>
  <c r="A259"/>
  <c r="C258"/>
  <c r="B258"/>
  <c r="A258"/>
  <c r="C257"/>
  <c r="B257"/>
  <c r="A257"/>
  <c r="T257" s="1"/>
  <c r="C256"/>
  <c r="B256"/>
  <c r="A256"/>
  <c r="T256" s="1"/>
  <c r="U255"/>
  <c r="C255"/>
  <c r="B255"/>
  <c r="A255"/>
  <c r="T255" s="1"/>
  <c r="C254"/>
  <c r="B254"/>
  <c r="A254"/>
  <c r="C253"/>
  <c r="B253"/>
  <c r="A253"/>
  <c r="T253" s="1"/>
  <c r="C252"/>
  <c r="B252"/>
  <c r="A252"/>
  <c r="T252" s="1"/>
  <c r="C251"/>
  <c r="B251"/>
  <c r="A251"/>
  <c r="T251" s="1"/>
  <c r="C250"/>
  <c r="B250"/>
  <c r="A250"/>
  <c r="T250" s="1"/>
  <c r="C249"/>
  <c r="B249"/>
  <c r="A249"/>
  <c r="S248"/>
  <c r="C248"/>
  <c r="B248"/>
  <c r="A248"/>
  <c r="T248" s="1"/>
  <c r="S247"/>
  <c r="C247"/>
  <c r="B247"/>
  <c r="A247"/>
  <c r="T247" s="1"/>
  <c r="S246"/>
  <c r="C246"/>
  <c r="B246"/>
  <c r="A246"/>
  <c r="T246" s="1"/>
  <c r="U245"/>
  <c r="C245"/>
  <c r="B245"/>
  <c r="A245"/>
  <c r="T245" s="1"/>
  <c r="C244"/>
  <c r="B244"/>
  <c r="A244"/>
  <c r="T244" s="1"/>
  <c r="C243"/>
  <c r="B243"/>
  <c r="A243"/>
  <c r="T243" s="1"/>
  <c r="C242"/>
  <c r="B242"/>
  <c r="A242"/>
  <c r="T242" s="1"/>
  <c r="C241"/>
  <c r="B241"/>
  <c r="A241"/>
  <c r="T241" s="1"/>
  <c r="C240"/>
  <c r="B240"/>
  <c r="A240"/>
  <c r="T240" s="1"/>
  <c r="C239"/>
  <c r="B239"/>
  <c r="A239"/>
  <c r="T239" s="1"/>
  <c r="C238"/>
  <c r="B238"/>
  <c r="A238"/>
  <c r="T238" s="1"/>
  <c r="C237"/>
  <c r="B237"/>
  <c r="A237"/>
  <c r="S236"/>
  <c r="C236"/>
  <c r="B236"/>
  <c r="A236"/>
  <c r="T236" s="1"/>
  <c r="S235"/>
  <c r="C235"/>
  <c r="B235"/>
  <c r="A235"/>
  <c r="T235" s="1"/>
  <c r="S234"/>
  <c r="C234"/>
  <c r="B234"/>
  <c r="A234"/>
  <c r="T234" s="1"/>
  <c r="C233"/>
  <c r="B233"/>
  <c r="A233"/>
  <c r="C232"/>
  <c r="B232"/>
  <c r="A232"/>
  <c r="S232" s="1"/>
  <c r="C231"/>
  <c r="B231"/>
  <c r="A231"/>
  <c r="C230"/>
  <c r="B230"/>
  <c r="A230"/>
  <c r="Q230" s="1"/>
  <c r="C229"/>
  <c r="B229"/>
  <c r="A229"/>
  <c r="Q229" s="1"/>
  <c r="C228"/>
  <c r="B228"/>
  <c r="A228"/>
  <c r="S228" s="1"/>
  <c r="C227"/>
  <c r="B227"/>
  <c r="A227"/>
  <c r="S227" s="1"/>
  <c r="C226"/>
  <c r="B226"/>
  <c r="A226"/>
  <c r="Q226" s="1"/>
  <c r="C225"/>
  <c r="B225"/>
  <c r="A225"/>
  <c r="Q225" s="1"/>
  <c r="C224"/>
  <c r="B224"/>
  <c r="A224"/>
  <c r="C223"/>
  <c r="B223"/>
  <c r="A223"/>
  <c r="S223" s="1"/>
  <c r="C222"/>
  <c r="B222"/>
  <c r="A222"/>
  <c r="Q222" s="1"/>
  <c r="C221"/>
  <c r="B221"/>
  <c r="A221"/>
  <c r="Q221" s="1"/>
  <c r="C220"/>
  <c r="B220"/>
  <c r="A220"/>
  <c r="C219"/>
  <c r="B219"/>
  <c r="A219"/>
  <c r="C218"/>
  <c r="B218"/>
  <c r="A218"/>
  <c r="Q218" s="1"/>
  <c r="C217"/>
  <c r="B217"/>
  <c r="A217"/>
  <c r="Q217" s="1"/>
  <c r="C216"/>
  <c r="B216"/>
  <c r="A216"/>
  <c r="S216" s="1"/>
  <c r="C215"/>
  <c r="B215"/>
  <c r="A215"/>
  <c r="S215" s="1"/>
  <c r="C214"/>
  <c r="B214"/>
  <c r="A214"/>
  <c r="Q214" s="1"/>
  <c r="C213"/>
  <c r="B213"/>
  <c r="A213"/>
  <c r="Q213" s="1"/>
  <c r="C212"/>
  <c r="B212"/>
  <c r="A212"/>
  <c r="C211"/>
  <c r="B211"/>
  <c r="A211"/>
  <c r="S211" s="1"/>
  <c r="C210"/>
  <c r="B210"/>
  <c r="A210"/>
  <c r="Q210" s="1"/>
  <c r="C209"/>
  <c r="B209"/>
  <c r="A209"/>
  <c r="Q209" s="1"/>
  <c r="C208"/>
  <c r="B208"/>
  <c r="A208"/>
  <c r="S208" s="1"/>
  <c r="C207"/>
  <c r="B207"/>
  <c r="A207"/>
  <c r="S207" s="1"/>
  <c r="C206"/>
  <c r="B206"/>
  <c r="A206"/>
  <c r="Q206" s="1"/>
  <c r="C205"/>
  <c r="B205"/>
  <c r="A205"/>
  <c r="Q205" s="1"/>
  <c r="C204"/>
  <c r="B204"/>
  <c r="A204"/>
  <c r="C203"/>
  <c r="B203"/>
  <c r="A203"/>
  <c r="C202"/>
  <c r="B202"/>
  <c r="A202"/>
  <c r="Q202" s="1"/>
  <c r="C201"/>
  <c r="B201"/>
  <c r="A201"/>
  <c r="Q201" s="1"/>
  <c r="C200"/>
  <c r="B200"/>
  <c r="A200"/>
  <c r="S200" s="1"/>
  <c r="C199"/>
  <c r="B199"/>
  <c r="A199"/>
  <c r="S199" s="1"/>
  <c r="C198"/>
  <c r="B198"/>
  <c r="A198"/>
  <c r="Q198" s="1"/>
  <c r="C197"/>
  <c r="B197"/>
  <c r="A197"/>
  <c r="Q197" s="1"/>
  <c r="C196"/>
  <c r="B196"/>
  <c r="A196"/>
  <c r="C195"/>
  <c r="B195"/>
  <c r="A195"/>
  <c r="C194"/>
  <c r="B194"/>
  <c r="A194"/>
  <c r="Q194" s="1"/>
  <c r="C193"/>
  <c r="B193"/>
  <c r="A193"/>
  <c r="Q193" s="1"/>
  <c r="C192"/>
  <c r="B192"/>
  <c r="A192"/>
  <c r="C191"/>
  <c r="B191"/>
  <c r="A191"/>
  <c r="S191" s="1"/>
  <c r="C190"/>
  <c r="B190"/>
  <c r="A190"/>
  <c r="Q190" s="1"/>
  <c r="C189"/>
  <c r="B189"/>
  <c r="A189"/>
  <c r="Q189" s="1"/>
  <c r="C188"/>
  <c r="B188"/>
  <c r="A188"/>
  <c r="C187"/>
  <c r="B187"/>
  <c r="A187"/>
  <c r="S187" s="1"/>
  <c r="C186"/>
  <c r="B186"/>
  <c r="A186"/>
  <c r="Q186" s="1"/>
  <c r="C185"/>
  <c r="B185"/>
  <c r="A185"/>
  <c r="Q185" s="1"/>
  <c r="C184"/>
  <c r="B184"/>
  <c r="A184"/>
  <c r="U183"/>
  <c r="C183"/>
  <c r="B183"/>
  <c r="A183"/>
  <c r="S183" s="1"/>
  <c r="C182"/>
  <c r="B182"/>
  <c r="A182"/>
  <c r="Q182" s="1"/>
  <c r="U181"/>
  <c r="C181"/>
  <c r="B181"/>
  <c r="A181"/>
  <c r="Q181" s="1"/>
  <c r="C180"/>
  <c r="B180"/>
  <c r="A180"/>
  <c r="C179"/>
  <c r="B179"/>
  <c r="A179"/>
  <c r="S179" s="1"/>
  <c r="C178"/>
  <c r="B178"/>
  <c r="A178"/>
  <c r="Q178" s="1"/>
  <c r="C177"/>
  <c r="B177"/>
  <c r="A177"/>
  <c r="Q177" s="1"/>
  <c r="C176"/>
  <c r="B176"/>
  <c r="A176"/>
  <c r="C175"/>
  <c r="B175"/>
  <c r="A175"/>
  <c r="S175" s="1"/>
  <c r="U174"/>
  <c r="C174"/>
  <c r="B174"/>
  <c r="A174"/>
  <c r="Q174" s="1"/>
  <c r="C173"/>
  <c r="B173"/>
  <c r="A173"/>
  <c r="Q173" s="1"/>
  <c r="C172"/>
  <c r="B172"/>
  <c r="A172"/>
  <c r="C171"/>
  <c r="B171"/>
  <c r="A171"/>
  <c r="S171" s="1"/>
  <c r="C170"/>
  <c r="B170"/>
  <c r="A170"/>
  <c r="Q170" s="1"/>
  <c r="C169"/>
  <c r="B169"/>
  <c r="A169"/>
  <c r="Q169" s="1"/>
  <c r="C168"/>
  <c r="B168"/>
  <c r="A168"/>
  <c r="C167"/>
  <c r="B167"/>
  <c r="A167"/>
  <c r="S167" s="1"/>
  <c r="C166"/>
  <c r="B166"/>
  <c r="A166"/>
  <c r="Q166" s="1"/>
  <c r="C165"/>
  <c r="B165"/>
  <c r="A165"/>
  <c r="Q165" s="1"/>
  <c r="C164"/>
  <c r="B164"/>
  <c r="A164"/>
  <c r="C163"/>
  <c r="B163"/>
  <c r="A163"/>
  <c r="C162"/>
  <c r="B162"/>
  <c r="A162"/>
  <c r="Q162" s="1"/>
  <c r="C161"/>
  <c r="B161"/>
  <c r="A161"/>
  <c r="Q161" s="1"/>
  <c r="C160"/>
  <c r="B160"/>
  <c r="A160"/>
  <c r="C159"/>
  <c r="B159"/>
  <c r="A159"/>
  <c r="S159" s="1"/>
  <c r="C158"/>
  <c r="B158"/>
  <c r="A158"/>
  <c r="Q158" s="1"/>
  <c r="C157"/>
  <c r="B157"/>
  <c r="A157"/>
  <c r="Q157" s="1"/>
  <c r="C156"/>
  <c r="B156"/>
  <c r="A156"/>
  <c r="S155"/>
  <c r="C155"/>
  <c r="B155"/>
  <c r="A155"/>
  <c r="Q154"/>
  <c r="C154"/>
  <c r="B154"/>
  <c r="A154"/>
  <c r="S153"/>
  <c r="C153"/>
  <c r="B153"/>
  <c r="A153"/>
  <c r="Q153" s="1"/>
  <c r="C152"/>
  <c r="B152"/>
  <c r="A152"/>
  <c r="C151"/>
  <c r="B151"/>
  <c r="A151"/>
  <c r="S151" s="1"/>
  <c r="C150"/>
  <c r="B150"/>
  <c r="A150"/>
  <c r="Q150" s="1"/>
  <c r="C149"/>
  <c r="B149"/>
  <c r="A149"/>
  <c r="Q149" s="1"/>
  <c r="C148"/>
  <c r="B148"/>
  <c r="A148"/>
  <c r="C147"/>
  <c r="B147"/>
  <c r="A147"/>
  <c r="S147" s="1"/>
  <c r="C146"/>
  <c r="B146"/>
  <c r="A146"/>
  <c r="Q146" s="1"/>
  <c r="C145"/>
  <c r="B145"/>
  <c r="A145"/>
  <c r="Q145" s="1"/>
  <c r="C144"/>
  <c r="B144"/>
  <c r="A144"/>
  <c r="C143"/>
  <c r="B143"/>
  <c r="A143"/>
  <c r="Q143" s="1"/>
  <c r="C142"/>
  <c r="B142"/>
  <c r="A142"/>
  <c r="Q142" s="1"/>
  <c r="C141"/>
  <c r="B141"/>
  <c r="A141"/>
  <c r="Q141" s="1"/>
  <c r="C140"/>
  <c r="B140"/>
  <c r="A140"/>
  <c r="C139"/>
  <c r="B139"/>
  <c r="A139"/>
  <c r="S139" s="1"/>
  <c r="C138"/>
  <c r="B138"/>
  <c r="A138"/>
  <c r="S138" s="1"/>
  <c r="C137"/>
  <c r="B137"/>
  <c r="A137"/>
  <c r="Q137" s="1"/>
  <c r="C136"/>
  <c r="B136"/>
  <c r="A136"/>
  <c r="Q135"/>
  <c r="C135"/>
  <c r="B135"/>
  <c r="A135"/>
  <c r="S135" s="1"/>
  <c r="C134"/>
  <c r="B134"/>
  <c r="A134"/>
  <c r="Q134" s="1"/>
  <c r="C133"/>
  <c r="B133"/>
  <c r="A133"/>
  <c r="Q133" s="1"/>
  <c r="C132"/>
  <c r="B132"/>
  <c r="A132"/>
  <c r="C131"/>
  <c r="B131"/>
  <c r="A131"/>
  <c r="Q131" s="1"/>
  <c r="C130"/>
  <c r="B130"/>
  <c r="A130"/>
  <c r="Q130" s="1"/>
  <c r="C129"/>
  <c r="B129"/>
  <c r="A129"/>
  <c r="Q129" s="1"/>
  <c r="C128"/>
  <c r="B128"/>
  <c r="A128"/>
  <c r="C127"/>
  <c r="B127"/>
  <c r="A127"/>
  <c r="Q127" s="1"/>
  <c r="Q126"/>
  <c r="C126"/>
  <c r="B126"/>
  <c r="A126"/>
  <c r="S126" s="1"/>
  <c r="S125"/>
  <c r="C125"/>
  <c r="B125"/>
  <c r="A125"/>
  <c r="Q125" s="1"/>
  <c r="C124"/>
  <c r="B124"/>
  <c r="A124"/>
  <c r="C123"/>
  <c r="B123"/>
  <c r="A123"/>
  <c r="S123" s="1"/>
  <c r="C122"/>
  <c r="B122"/>
  <c r="A122"/>
  <c r="S122" s="1"/>
  <c r="C121"/>
  <c r="B121"/>
  <c r="A121"/>
  <c r="Q121" s="1"/>
  <c r="C120"/>
  <c r="B120"/>
  <c r="A120"/>
  <c r="C119"/>
  <c r="B119"/>
  <c r="A119"/>
  <c r="S119" s="1"/>
  <c r="C118"/>
  <c r="B118"/>
  <c r="A118"/>
  <c r="Q118" s="1"/>
  <c r="C117"/>
  <c r="B117"/>
  <c r="A117"/>
  <c r="Q117" s="1"/>
  <c r="C116"/>
  <c r="B116"/>
  <c r="A116"/>
  <c r="C115"/>
  <c r="B115"/>
  <c r="A115"/>
  <c r="Q115" s="1"/>
  <c r="C114"/>
  <c r="B114"/>
  <c r="A114"/>
  <c r="Q114" s="1"/>
  <c r="C113"/>
  <c r="B113"/>
  <c r="A113"/>
  <c r="Q113" s="1"/>
  <c r="C112"/>
  <c r="B112"/>
  <c r="A112"/>
  <c r="C111"/>
  <c r="B111"/>
  <c r="A111"/>
  <c r="Q111" s="1"/>
  <c r="C110"/>
  <c r="B110"/>
  <c r="A110"/>
  <c r="S110" s="1"/>
  <c r="C109"/>
  <c r="B109"/>
  <c r="A109"/>
  <c r="Q109" s="1"/>
  <c r="C108"/>
  <c r="B108"/>
  <c r="A108"/>
  <c r="C107"/>
  <c r="B107"/>
  <c r="A107"/>
  <c r="S107" s="1"/>
  <c r="C106"/>
  <c r="B106"/>
  <c r="A106"/>
  <c r="S106" s="1"/>
  <c r="C105"/>
  <c r="B105"/>
  <c r="A105"/>
  <c r="Q105" s="1"/>
  <c r="C104"/>
  <c r="B104"/>
  <c r="A104"/>
  <c r="Q103"/>
  <c r="C103"/>
  <c r="B103"/>
  <c r="A103"/>
  <c r="S103" s="1"/>
  <c r="C102"/>
  <c r="B102"/>
  <c r="A102"/>
  <c r="Q102" s="1"/>
  <c r="C101"/>
  <c r="B101"/>
  <c r="A101"/>
  <c r="Q101" s="1"/>
  <c r="C100"/>
  <c r="B100"/>
  <c r="A100"/>
  <c r="C99"/>
  <c r="B99"/>
  <c r="A99"/>
  <c r="Q99" s="1"/>
  <c r="C98"/>
  <c r="B98"/>
  <c r="A98"/>
  <c r="Q98" s="1"/>
  <c r="C97"/>
  <c r="B97"/>
  <c r="A97"/>
  <c r="Q97" s="1"/>
  <c r="C96"/>
  <c r="B96"/>
  <c r="A96"/>
  <c r="U95"/>
  <c r="C95"/>
  <c r="B95"/>
  <c r="A95"/>
  <c r="S95" s="1"/>
  <c r="U94"/>
  <c r="C94"/>
  <c r="B94"/>
  <c r="A94"/>
  <c r="S94" s="1"/>
  <c r="C93"/>
  <c r="B93"/>
  <c r="A93"/>
  <c r="Q93" s="1"/>
  <c r="C92"/>
  <c r="B92"/>
  <c r="A92"/>
  <c r="C91"/>
  <c r="B91"/>
  <c r="A91"/>
  <c r="Q91" s="1"/>
  <c r="C90"/>
  <c r="B90"/>
  <c r="A90"/>
  <c r="Q90" s="1"/>
  <c r="C89"/>
  <c r="B89"/>
  <c r="A89"/>
  <c r="Q89" s="1"/>
  <c r="C88"/>
  <c r="B88"/>
  <c r="A88"/>
  <c r="C87"/>
  <c r="B87"/>
  <c r="A87"/>
  <c r="Q87" s="1"/>
  <c r="C86"/>
  <c r="B86"/>
  <c r="A86"/>
  <c r="S86" s="1"/>
  <c r="C85"/>
  <c r="B85"/>
  <c r="A85"/>
  <c r="Q85" s="1"/>
  <c r="C84"/>
  <c r="B84"/>
  <c r="A84"/>
  <c r="C83"/>
  <c r="B83"/>
  <c r="A83"/>
  <c r="S83" s="1"/>
  <c r="C82"/>
  <c r="B82"/>
  <c r="A82"/>
  <c r="S82" s="1"/>
  <c r="C81"/>
  <c r="B81"/>
  <c r="A81"/>
  <c r="Q81" s="1"/>
  <c r="C80"/>
  <c r="B80"/>
  <c r="A80"/>
  <c r="C79"/>
  <c r="B79"/>
  <c r="A79"/>
  <c r="S79" s="1"/>
  <c r="C78"/>
  <c r="B78"/>
  <c r="A78"/>
  <c r="S78" s="1"/>
  <c r="U77"/>
  <c r="C77"/>
  <c r="B77"/>
  <c r="A77"/>
  <c r="Q77" s="1"/>
  <c r="C76"/>
  <c r="B76"/>
  <c r="A76"/>
  <c r="C75"/>
  <c r="B75"/>
  <c r="A75"/>
  <c r="Q75" s="1"/>
  <c r="C74"/>
  <c r="B74"/>
  <c r="A74"/>
  <c r="S74" s="1"/>
  <c r="C73"/>
  <c r="B73"/>
  <c r="A73"/>
  <c r="Q73" s="1"/>
  <c r="C72"/>
  <c r="B72"/>
  <c r="A72"/>
  <c r="C71"/>
  <c r="B71"/>
  <c r="A71"/>
  <c r="S71" s="1"/>
  <c r="C70"/>
  <c r="B70"/>
  <c r="A70"/>
  <c r="S70" s="1"/>
  <c r="C69"/>
  <c r="B69"/>
  <c r="A69"/>
  <c r="Q69" s="1"/>
  <c r="C68"/>
  <c r="B68"/>
  <c r="A68"/>
  <c r="Q67"/>
  <c r="C67"/>
  <c r="B67"/>
  <c r="A67"/>
  <c r="S67" s="1"/>
  <c r="C66"/>
  <c r="B66"/>
  <c r="A66"/>
  <c r="Q66" s="1"/>
  <c r="C65"/>
  <c r="B65"/>
  <c r="A65"/>
  <c r="Q65" s="1"/>
  <c r="C64"/>
  <c r="B64"/>
  <c r="A64"/>
  <c r="C63"/>
  <c r="B63"/>
  <c r="A63"/>
  <c r="S63" s="1"/>
  <c r="U62"/>
  <c r="C62"/>
  <c r="B62"/>
  <c r="A62"/>
  <c r="S62" s="1"/>
  <c r="U61"/>
  <c r="C61"/>
  <c r="B61"/>
  <c r="A61"/>
  <c r="Q61" s="1"/>
  <c r="C60"/>
  <c r="B60"/>
  <c r="A60"/>
  <c r="C59"/>
  <c r="B59"/>
  <c r="A59"/>
  <c r="S59" s="1"/>
  <c r="C58"/>
  <c r="B58"/>
  <c r="A58"/>
  <c r="S58" s="1"/>
  <c r="C57"/>
  <c r="B57"/>
  <c r="A57"/>
  <c r="Q57" s="1"/>
  <c r="C56"/>
  <c r="B56"/>
  <c r="A56"/>
  <c r="C55"/>
  <c r="B55"/>
  <c r="A55"/>
  <c r="Q55" s="1"/>
  <c r="C54"/>
  <c r="B54"/>
  <c r="A54"/>
  <c r="Q54" s="1"/>
  <c r="C53"/>
  <c r="B53"/>
  <c r="A53"/>
  <c r="Q53" s="1"/>
  <c r="C52"/>
  <c r="B52"/>
  <c r="A52"/>
  <c r="C51"/>
  <c r="B51"/>
  <c r="A51"/>
  <c r="Q51" s="1"/>
  <c r="C50"/>
  <c r="B50"/>
  <c r="A50"/>
  <c r="S50" s="1"/>
  <c r="C49"/>
  <c r="B49"/>
  <c r="A49"/>
  <c r="Q49" s="1"/>
  <c r="C48"/>
  <c r="B48"/>
  <c r="A48"/>
  <c r="C47"/>
  <c r="B47"/>
  <c r="A47"/>
  <c r="S47" s="1"/>
  <c r="C46"/>
  <c r="B46"/>
  <c r="A46"/>
  <c r="S46" s="1"/>
  <c r="C45"/>
  <c r="B45"/>
  <c r="A45"/>
  <c r="Q45" s="1"/>
  <c r="C44"/>
  <c r="B44"/>
  <c r="A44"/>
  <c r="C43"/>
  <c r="B43"/>
  <c r="A43"/>
  <c r="S43" s="1"/>
  <c r="C42"/>
  <c r="B42"/>
  <c r="A42"/>
  <c r="T42" s="1"/>
  <c r="C41"/>
  <c r="B41"/>
  <c r="A41"/>
  <c r="T41" s="1"/>
  <c r="C40"/>
  <c r="B40"/>
  <c r="A40"/>
  <c r="T40" s="1"/>
  <c r="C39"/>
  <c r="B39"/>
  <c r="A39"/>
  <c r="T39" s="1"/>
  <c r="C38"/>
  <c r="B38"/>
  <c r="A38"/>
  <c r="T38" s="1"/>
  <c r="C37"/>
  <c r="B37"/>
  <c r="A37"/>
  <c r="T37" s="1"/>
  <c r="C36"/>
  <c r="B36"/>
  <c r="A36"/>
  <c r="T36" s="1"/>
  <c r="C35"/>
  <c r="B35"/>
  <c r="A35"/>
  <c r="T35" s="1"/>
  <c r="C34"/>
  <c r="B34"/>
  <c r="A34"/>
  <c r="T34" s="1"/>
  <c r="C33"/>
  <c r="B33"/>
  <c r="A33"/>
  <c r="T33" s="1"/>
  <c r="C32"/>
  <c r="B32"/>
  <c r="A32"/>
  <c r="T32" s="1"/>
  <c r="C31"/>
  <c r="B31"/>
  <c r="A31"/>
  <c r="T31" s="1"/>
  <c r="C30"/>
  <c r="B30"/>
  <c r="A30"/>
  <c r="T30" s="1"/>
  <c r="C29"/>
  <c r="B29"/>
  <c r="A29"/>
  <c r="T29" s="1"/>
  <c r="C28"/>
  <c r="B28"/>
  <c r="A28"/>
  <c r="T28" s="1"/>
  <c r="C27"/>
  <c r="B27"/>
  <c r="A27"/>
  <c r="T27" s="1"/>
  <c r="C26"/>
  <c r="B26"/>
  <c r="A26"/>
  <c r="T26" s="1"/>
  <c r="C25"/>
  <c r="B25"/>
  <c r="A25"/>
  <c r="T25" s="1"/>
  <c r="C24"/>
  <c r="B24"/>
  <c r="A24"/>
  <c r="T24" s="1"/>
  <c r="C23"/>
  <c r="B23"/>
  <c r="A23"/>
  <c r="T23" s="1"/>
  <c r="C22"/>
  <c r="B22"/>
  <c r="A22"/>
  <c r="T22" s="1"/>
  <c r="C21"/>
  <c r="B21"/>
  <c r="A21"/>
  <c r="T21" s="1"/>
  <c r="C20"/>
  <c r="B20"/>
  <c r="A20"/>
  <c r="T20" s="1"/>
  <c r="C19"/>
  <c r="B19"/>
  <c r="A19"/>
  <c r="T19" s="1"/>
  <c r="C18"/>
  <c r="B18"/>
  <c r="A18"/>
  <c r="T18" s="1"/>
  <c r="C17"/>
  <c r="B17"/>
  <c r="A17"/>
  <c r="T17" s="1"/>
  <c r="C16"/>
  <c r="B16"/>
  <c r="A16"/>
  <c r="T16" s="1"/>
  <c r="U15"/>
  <c r="C15"/>
  <c r="B15"/>
  <c r="A15"/>
  <c r="T15" s="1"/>
  <c r="C14"/>
  <c r="B14"/>
  <c r="A14"/>
  <c r="T14" s="1"/>
  <c r="C13"/>
  <c r="B13"/>
  <c r="A13"/>
  <c r="T13" s="1"/>
  <c r="C12"/>
  <c r="B12"/>
  <c r="A12"/>
  <c r="T12" s="1"/>
  <c r="C11"/>
  <c r="B11"/>
  <c r="A11"/>
  <c r="T11" s="1"/>
  <c r="C10"/>
  <c r="B10"/>
  <c r="A10"/>
  <c r="T10" s="1"/>
  <c r="C9"/>
  <c r="B9"/>
  <c r="A9"/>
  <c r="T9" s="1"/>
  <c r="C8"/>
  <c r="B8"/>
  <c r="A8"/>
  <c r="T8" s="1"/>
  <c r="U7"/>
  <c r="C7"/>
  <c r="B7"/>
  <c r="A7"/>
  <c r="T7" s="1"/>
  <c r="C6"/>
  <c r="B6"/>
  <c r="A6"/>
  <c r="T6" s="1"/>
  <c r="C5"/>
  <c r="B5"/>
  <c r="A5"/>
  <c r="T5" s="1"/>
  <c r="C4"/>
  <c r="B4"/>
  <c r="A4"/>
  <c r="T4" s="1"/>
  <c r="C3"/>
  <c r="B3"/>
  <c r="A3"/>
  <c r="T3" s="1"/>
  <c r="U2"/>
  <c r="R2"/>
  <c r="C2"/>
  <c r="B2"/>
  <c r="A2"/>
  <c r="T2" s="1"/>
  <c r="M2087" i="1"/>
  <c r="M2038"/>
  <c r="G12"/>
  <c r="Q1697" i="4" l="1"/>
  <c r="Q1699"/>
  <c r="Q1710"/>
  <c r="Q1713"/>
  <c r="Q1715"/>
  <c r="Q1718"/>
  <c r="Q1721"/>
  <c r="Q1723"/>
  <c r="R1785"/>
  <c r="Q1792"/>
  <c r="Q1800"/>
  <c r="S2013"/>
  <c r="S2015"/>
  <c r="S45"/>
  <c r="Q46"/>
  <c r="Q47"/>
  <c r="Q294"/>
  <c r="R615"/>
  <c r="R637"/>
  <c r="R638"/>
  <c r="R639"/>
  <c r="R640"/>
  <c r="R641"/>
  <c r="Q704"/>
  <c r="R784"/>
  <c r="R785"/>
  <c r="R786"/>
  <c r="R787"/>
  <c r="R788"/>
  <c r="R789"/>
  <c r="R790"/>
  <c r="R791"/>
  <c r="Q815"/>
  <c r="Q1002"/>
  <c r="Q1003"/>
  <c r="Q1051"/>
  <c r="Q1064"/>
  <c r="Q1076"/>
  <c r="S1102"/>
  <c r="S1103"/>
  <c r="S1150"/>
  <c r="Q1157"/>
  <c r="T1158"/>
  <c r="Q1159"/>
  <c r="T1173"/>
  <c r="Q1189"/>
  <c r="Q923"/>
  <c r="Q924"/>
  <c r="Q1017"/>
  <c r="Q1045"/>
  <c r="S1110"/>
  <c r="S1111"/>
  <c r="S1126"/>
  <c r="S1136"/>
  <c r="S1510"/>
  <c r="Q1712"/>
  <c r="Q1720"/>
  <c r="R1783"/>
  <c r="S1894"/>
  <c r="S2009"/>
  <c r="S2024"/>
  <c r="T2058"/>
  <c r="I13" i="9"/>
  <c r="T1519" i="4"/>
  <c r="R1519"/>
  <c r="T1521"/>
  <c r="R1521"/>
  <c r="S1775"/>
  <c r="T1775"/>
  <c r="R1823"/>
  <c r="Q1823"/>
  <c r="T1823"/>
  <c r="S1888"/>
  <c r="R1888"/>
  <c r="Q1991"/>
  <c r="S1991"/>
  <c r="R28"/>
  <c r="S157"/>
  <c r="T1161"/>
  <c r="T1169"/>
  <c r="T1184"/>
  <c r="S1777"/>
  <c r="T1777"/>
  <c r="R27"/>
  <c r="R29"/>
  <c r="R30"/>
  <c r="R31"/>
  <c r="R32"/>
  <c r="R33"/>
  <c r="R34"/>
  <c r="R35"/>
  <c r="R36"/>
  <c r="R37"/>
  <c r="R38"/>
  <c r="R39"/>
  <c r="R40"/>
  <c r="Q59"/>
  <c r="Q62"/>
  <c r="S105"/>
  <c r="Q106"/>
  <c r="Q107"/>
  <c r="S137"/>
  <c r="Q138"/>
  <c r="Q139"/>
  <c r="S73"/>
  <c r="Q74"/>
  <c r="S81"/>
  <c r="Q82"/>
  <c r="Q83"/>
  <c r="Q95"/>
  <c r="S109"/>
  <c r="Q110"/>
  <c r="Q119"/>
  <c r="S165"/>
  <c r="S221"/>
  <c r="R271"/>
  <c r="R272"/>
  <c r="R374"/>
  <c r="R584"/>
  <c r="R601"/>
  <c r="R602"/>
  <c r="R603"/>
  <c r="R604"/>
  <c r="R605"/>
  <c r="R606"/>
  <c r="R607"/>
  <c r="R608"/>
  <c r="R609"/>
  <c r="R610"/>
  <c r="R617"/>
  <c r="R618"/>
  <c r="R619"/>
  <c r="R620"/>
  <c r="R621"/>
  <c r="R624"/>
  <c r="R625"/>
  <c r="R634"/>
  <c r="R635"/>
  <c r="R636"/>
  <c r="Q644"/>
  <c r="Q645"/>
  <c r="Q665"/>
  <c r="Q673"/>
  <c r="Q941"/>
  <c r="R942"/>
  <c r="Q943"/>
  <c r="Q1014"/>
  <c r="Q1029"/>
  <c r="Q1035"/>
  <c r="Q1041"/>
  <c r="Q1048"/>
  <c r="Q1070"/>
  <c r="S1096"/>
  <c r="T1099"/>
  <c r="S1123"/>
  <c r="S1144"/>
  <c r="S1153"/>
  <c r="T1159"/>
  <c r="T1160"/>
  <c r="Q1161"/>
  <c r="T1168"/>
  <c r="Q1169"/>
  <c r="T1171"/>
  <c r="T1181"/>
  <c r="T1183"/>
  <c r="Q1184"/>
  <c r="T1188"/>
  <c r="T1208"/>
  <c r="T1969"/>
  <c r="T1518"/>
  <c r="R1518"/>
  <c r="S1771"/>
  <c r="T1771"/>
  <c r="S1779"/>
  <c r="R1779"/>
  <c r="S1788"/>
  <c r="R1788"/>
  <c r="Q1986"/>
  <c r="S1986"/>
  <c r="Q2020"/>
  <c r="S2020"/>
  <c r="S49"/>
  <c r="Q50"/>
  <c r="S69"/>
  <c r="Q70"/>
  <c r="Q71"/>
  <c r="Q79"/>
  <c r="S213"/>
  <c r="S61"/>
  <c r="R8"/>
  <c r="R9"/>
  <c r="R10"/>
  <c r="R11"/>
  <c r="R12"/>
  <c r="R13"/>
  <c r="R14"/>
  <c r="R15"/>
  <c r="Q43"/>
  <c r="S85"/>
  <c r="Q86"/>
  <c r="S121"/>
  <c r="Q122"/>
  <c r="Q123"/>
  <c r="S169"/>
  <c r="S201"/>
  <c r="S225"/>
  <c r="S260"/>
  <c r="S261"/>
  <c r="S262"/>
  <c r="S263"/>
  <c r="Q282"/>
  <c r="Q306"/>
  <c r="Q347"/>
  <c r="Q363"/>
  <c r="R599"/>
  <c r="R600"/>
  <c r="R627"/>
  <c r="R629"/>
  <c r="Q648"/>
  <c r="Q660"/>
  <c r="Q661"/>
  <c r="Q676"/>
  <c r="Q677"/>
  <c r="Q716"/>
  <c r="Q823"/>
  <c r="T1157"/>
  <c r="T1199"/>
  <c r="R1515"/>
  <c r="S1773"/>
  <c r="T1773"/>
  <c r="R1824"/>
  <c r="T1824"/>
  <c r="Q2042"/>
  <c r="S2042"/>
  <c r="T1189"/>
  <c r="T1197"/>
  <c r="Q1794"/>
  <c r="S1963"/>
  <c r="T2054"/>
  <c r="E21" i="7"/>
  <c r="F21" s="1"/>
  <c r="E17"/>
  <c r="F17" s="1"/>
  <c r="C2070" i="4"/>
  <c r="B2069"/>
  <c r="B2068"/>
  <c r="C2064"/>
  <c r="B2063"/>
  <c r="B2062"/>
  <c r="B2061"/>
  <c r="C2056"/>
  <c r="B2055"/>
  <c r="B2054"/>
  <c r="C2051"/>
  <c r="C2050"/>
  <c r="B2049"/>
  <c r="C2044"/>
  <c r="B2043"/>
  <c r="C2042"/>
  <c r="B2041"/>
  <c r="C2038"/>
  <c r="B2037"/>
  <c r="C2034"/>
  <c r="C2033"/>
  <c r="B2032"/>
  <c r="C2027"/>
  <c r="B2026"/>
  <c r="C2021"/>
  <c r="C2020"/>
  <c r="C2019"/>
  <c r="B2018"/>
  <c r="C2011"/>
  <c r="B2010"/>
  <c r="B2009"/>
  <c r="C2003"/>
  <c r="B2002"/>
  <c r="C1999"/>
  <c r="B1998"/>
  <c r="C1995"/>
  <c r="B1994"/>
  <c r="B1993"/>
  <c r="B1991"/>
  <c r="C1987"/>
  <c r="C1986"/>
  <c r="B1985"/>
  <c r="C1982"/>
  <c r="B1981"/>
  <c r="C1978"/>
  <c r="B1977"/>
  <c r="C1971"/>
  <c r="B1970"/>
  <c r="B1969"/>
  <c r="B1968"/>
  <c r="C1965"/>
  <c r="B1964"/>
  <c r="B1963"/>
  <c r="C1960"/>
  <c r="C1959"/>
  <c r="B1958"/>
  <c r="C1957"/>
  <c r="B1956"/>
  <c r="C1953"/>
  <c r="B1952"/>
  <c r="C1949"/>
  <c r="B1948"/>
  <c r="C1945"/>
  <c r="B1944"/>
  <c r="C1941"/>
  <c r="B1940"/>
  <c r="C1937"/>
  <c r="B1936"/>
  <c r="B1935"/>
  <c r="C1932"/>
  <c r="C1931"/>
  <c r="B1930"/>
  <c r="C1926"/>
  <c r="B1925"/>
  <c r="C1922"/>
  <c r="B1921"/>
  <c r="C1918"/>
  <c r="B1917"/>
  <c r="C1914"/>
  <c r="C1913"/>
  <c r="B1912"/>
  <c r="C1909"/>
  <c r="B1908"/>
  <c r="C1905"/>
  <c r="B1904"/>
  <c r="C1901"/>
  <c r="B1900"/>
  <c r="C1897"/>
  <c r="B1896"/>
  <c r="C1889"/>
  <c r="C1888"/>
  <c r="C1887"/>
  <c r="B1886"/>
  <c r="C1881"/>
  <c r="C1880"/>
  <c r="C1879"/>
  <c r="C1878"/>
  <c r="B1877"/>
  <c r="C1874"/>
  <c r="B1873"/>
  <c r="C1870"/>
  <c r="B1869"/>
  <c r="C1865"/>
  <c r="B1864"/>
  <c r="C1861"/>
  <c r="B1860"/>
  <c r="C1857"/>
  <c r="B1856"/>
  <c r="C1852"/>
  <c r="B1851"/>
  <c r="C1848"/>
  <c r="B1847"/>
  <c r="C1844"/>
  <c r="B1843"/>
  <c r="B1842"/>
  <c r="C1839"/>
  <c r="B1838"/>
  <c r="C1835"/>
  <c r="C1834"/>
  <c r="C1833"/>
  <c r="B1832"/>
  <c r="C1829"/>
  <c r="B1828"/>
  <c r="B1827"/>
  <c r="B1824"/>
  <c r="C1823"/>
  <c r="C1820"/>
  <c r="B1819"/>
  <c r="C1816"/>
  <c r="B1815"/>
  <c r="C1812"/>
  <c r="B1811"/>
  <c r="C1808"/>
  <c r="B1807"/>
  <c r="C1803"/>
  <c r="C1802"/>
  <c r="B1801"/>
  <c r="B1800"/>
  <c r="C1797"/>
  <c r="C1796"/>
  <c r="B1795"/>
  <c r="B1794"/>
  <c r="C1789"/>
  <c r="C1788"/>
  <c r="B1787"/>
  <c r="B1785"/>
  <c r="C1780"/>
  <c r="C1779"/>
  <c r="C1778"/>
  <c r="C1777"/>
  <c r="C1776"/>
  <c r="C1775"/>
  <c r="C1774"/>
  <c r="C1773"/>
  <c r="C1772"/>
  <c r="C1771"/>
  <c r="C1770"/>
  <c r="C1769"/>
  <c r="B1768"/>
  <c r="C1765"/>
  <c r="B1764"/>
  <c r="C1761"/>
  <c r="B1760"/>
  <c r="B1759"/>
  <c r="C1755"/>
  <c r="B1754"/>
  <c r="B1753"/>
  <c r="C1749"/>
  <c r="B1748"/>
  <c r="C1744"/>
  <c r="C1743"/>
  <c r="B1742"/>
  <c r="B1741"/>
  <c r="B1740"/>
  <c r="B1739"/>
  <c r="B1738"/>
  <c r="C1735"/>
  <c r="B1734"/>
  <c r="C1731"/>
  <c r="B1730"/>
  <c r="C1727"/>
  <c r="B1726"/>
  <c r="C1706"/>
  <c r="B1705"/>
  <c r="C1702"/>
  <c r="B1701"/>
  <c r="B1700"/>
  <c r="B1699"/>
  <c r="B1698"/>
  <c r="B1697"/>
  <c r="C1694"/>
  <c r="B1693"/>
  <c r="C1690"/>
  <c r="B1689"/>
  <c r="B1688"/>
  <c r="C1685"/>
  <c r="B1684"/>
  <c r="C1681"/>
  <c r="B1680"/>
  <c r="C1676"/>
  <c r="B1675"/>
  <c r="C1672"/>
  <c r="B1671"/>
  <c r="C1668"/>
  <c r="B1667"/>
  <c r="C1664"/>
  <c r="B1663"/>
  <c r="C1659"/>
  <c r="C1658"/>
  <c r="B1657"/>
  <c r="C1654"/>
  <c r="B1653"/>
  <c r="C1650"/>
  <c r="B1649"/>
  <c r="C1646"/>
  <c r="B1645"/>
  <c r="C1642"/>
  <c r="B1641"/>
  <c r="C1638"/>
  <c r="E20" i="7"/>
  <c r="F20" s="1"/>
  <c r="B2072" i="4"/>
  <c r="C2069"/>
  <c r="C2068"/>
  <c r="B2067"/>
  <c r="C2063"/>
  <c r="C2062"/>
  <c r="C2061"/>
  <c r="B2060"/>
  <c r="B2059"/>
  <c r="B2058"/>
  <c r="C2055"/>
  <c r="C2054"/>
  <c r="B2053"/>
  <c r="C2049"/>
  <c r="B2048"/>
  <c r="B2047"/>
  <c r="C2043"/>
  <c r="C2041"/>
  <c r="B2040"/>
  <c r="C2037"/>
  <c r="B2036"/>
  <c r="C2032"/>
  <c r="B2031"/>
  <c r="C2026"/>
  <c r="B2025"/>
  <c r="B2024"/>
  <c r="B2023"/>
  <c r="C2018"/>
  <c r="B2017"/>
  <c r="B2016"/>
  <c r="B2015"/>
  <c r="B2014"/>
  <c r="B2013"/>
  <c r="C2010"/>
  <c r="C2009"/>
  <c r="B2008"/>
  <c r="B2007"/>
  <c r="C2002"/>
  <c r="B2001"/>
  <c r="C1998"/>
  <c r="B1997"/>
  <c r="C1994"/>
  <c r="C1993"/>
  <c r="B1992"/>
  <c r="C1991"/>
  <c r="B1990"/>
  <c r="C1985"/>
  <c r="B1984"/>
  <c r="C1981"/>
  <c r="B1980"/>
  <c r="C1977"/>
  <c r="B1976"/>
  <c r="B1975"/>
  <c r="B1974"/>
  <c r="B1973"/>
  <c r="C1970"/>
  <c r="C1969"/>
  <c r="C1968"/>
  <c r="B1967"/>
  <c r="C1964"/>
  <c r="C1963"/>
  <c r="B1962"/>
  <c r="C1958"/>
  <c r="C1956"/>
  <c r="B1955"/>
  <c r="C1952"/>
  <c r="B1951"/>
  <c r="C1948"/>
  <c r="B1947"/>
  <c r="C1944"/>
  <c r="B1943"/>
  <c r="C1940"/>
  <c r="B1939"/>
  <c r="C1936"/>
  <c r="C1935"/>
  <c r="B1934"/>
  <c r="C1930"/>
  <c r="B1929"/>
  <c r="C1925"/>
  <c r="B1924"/>
  <c r="C1921"/>
  <c r="B1920"/>
  <c r="C1917"/>
  <c r="B1916"/>
  <c r="C1912"/>
  <c r="B1911"/>
  <c r="C1908"/>
  <c r="B1907"/>
  <c r="C1904"/>
  <c r="B1903"/>
  <c r="C1900"/>
  <c r="B1899"/>
  <c r="C1896"/>
  <c r="B1895"/>
  <c r="B1894"/>
  <c r="B1893"/>
  <c r="B1892"/>
  <c r="C1886"/>
  <c r="B1885"/>
  <c r="B1884"/>
  <c r="B1883"/>
  <c r="C1877"/>
  <c r="B1876"/>
  <c r="C1873"/>
  <c r="B1872"/>
  <c r="C1869"/>
  <c r="B1868"/>
  <c r="C1864"/>
  <c r="B1863"/>
  <c r="C1860"/>
  <c r="B1859"/>
  <c r="C1856"/>
  <c r="B1855"/>
  <c r="B1854"/>
  <c r="C1851"/>
  <c r="B1850"/>
  <c r="C1847"/>
  <c r="B1846"/>
  <c r="C1843"/>
  <c r="C1842"/>
  <c r="B1841"/>
  <c r="C1838"/>
  <c r="B1837"/>
  <c r="C1832"/>
  <c r="B1831"/>
  <c r="C1828"/>
  <c r="C1827"/>
  <c r="B1826"/>
  <c r="C1824"/>
  <c r="C1819"/>
  <c r="B1818"/>
  <c r="C1815"/>
  <c r="B1814"/>
  <c r="C1811"/>
  <c r="B1810"/>
  <c r="C1807"/>
  <c r="B1806"/>
  <c r="C1801"/>
  <c r="C1800"/>
  <c r="B1799"/>
  <c r="C1795"/>
  <c r="C1794"/>
  <c r="B1793"/>
  <c r="B1792"/>
  <c r="C1787"/>
  <c r="B1786"/>
  <c r="C1785"/>
  <c r="B1784"/>
  <c r="B1783"/>
  <c r="C1768"/>
  <c r="B1767"/>
  <c r="C1764"/>
  <c r="B1763"/>
  <c r="C1760"/>
  <c r="C1759"/>
  <c r="B1758"/>
  <c r="C1754"/>
  <c r="C1753"/>
  <c r="B1752"/>
  <c r="B1751"/>
  <c r="C1748"/>
  <c r="B1747"/>
  <c r="C1742"/>
  <c r="C1741"/>
  <c r="C1740"/>
  <c r="C1739"/>
  <c r="C1738"/>
  <c r="B1737"/>
  <c r="C1734"/>
  <c r="B1733"/>
  <c r="C1730"/>
  <c r="B1729"/>
  <c r="C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C1705"/>
  <c r="B1704"/>
  <c r="C1701"/>
  <c r="C1700"/>
  <c r="C1699"/>
  <c r="C1698"/>
  <c r="C1697"/>
  <c r="B1696"/>
  <c r="C1693"/>
  <c r="B1692"/>
  <c r="C1689"/>
  <c r="C1688"/>
  <c r="B1687"/>
  <c r="C1684"/>
  <c r="B1683"/>
  <c r="C1680"/>
  <c r="B1679"/>
  <c r="C1675"/>
  <c r="B1674"/>
  <c r="C1671"/>
  <c r="B1670"/>
  <c r="C1667"/>
  <c r="B1666"/>
  <c r="C1663"/>
  <c r="B1662"/>
  <c r="B1661"/>
  <c r="C1657"/>
  <c r="B1656"/>
  <c r="C1653"/>
  <c r="B1652"/>
  <c r="C1649"/>
  <c r="B1648"/>
  <c r="C1645"/>
  <c r="B1644"/>
  <c r="C1641"/>
  <c r="E16" i="7"/>
  <c r="F16" s="1"/>
  <c r="F15"/>
  <c r="R1796" i="4"/>
  <c r="Q1796"/>
  <c r="R1802"/>
  <c r="Q1802"/>
  <c r="S1880"/>
  <c r="R1880"/>
  <c r="Q1959"/>
  <c r="S1959"/>
  <c r="Q2050"/>
  <c r="T2050"/>
  <c r="B1315"/>
  <c r="B1316"/>
  <c r="B1317"/>
  <c r="C1318"/>
  <c r="C1319"/>
  <c r="B1322"/>
  <c r="C1323"/>
  <c r="B1326"/>
  <c r="C1327"/>
  <c r="C1328"/>
  <c r="B1331"/>
  <c r="C1332"/>
  <c r="B1336"/>
  <c r="C1337"/>
  <c r="B1340"/>
  <c r="C1341"/>
  <c r="B1345"/>
  <c r="C1346"/>
  <c r="B1349"/>
  <c r="C1350"/>
  <c r="B1353"/>
  <c r="C1354"/>
  <c r="B1357"/>
  <c r="B1358"/>
  <c r="C1359"/>
  <c r="C1360"/>
  <c r="B1363"/>
  <c r="C1364"/>
  <c r="B1367"/>
  <c r="C1368"/>
  <c r="B1371"/>
  <c r="B1372"/>
  <c r="C1373"/>
  <c r="B1376"/>
  <c r="C1377"/>
  <c r="C1378"/>
  <c r="C1379"/>
  <c r="B1382"/>
  <c r="C1383"/>
  <c r="B1386"/>
  <c r="C1387"/>
  <c r="B1392"/>
  <c r="B1393"/>
  <c r="C1394"/>
  <c r="B1397"/>
  <c r="C1398"/>
  <c r="B1401"/>
  <c r="C1402"/>
  <c r="B1405"/>
  <c r="C1406"/>
  <c r="B1409"/>
  <c r="C1410"/>
  <c r="B1413"/>
  <c r="C1414"/>
  <c r="B1417"/>
  <c r="C1418"/>
  <c r="B1421"/>
  <c r="B1422"/>
  <c r="C1423"/>
  <c r="B1427"/>
  <c r="C1428"/>
  <c r="B1433"/>
  <c r="C1434"/>
  <c r="B1437"/>
  <c r="C1438"/>
  <c r="C1439"/>
  <c r="B1444"/>
  <c r="B1445"/>
  <c r="B1446"/>
  <c r="C1447"/>
  <c r="B1450"/>
  <c r="C1451"/>
  <c r="B1455"/>
  <c r="B1456"/>
  <c r="C1457"/>
  <c r="B1460"/>
  <c r="C1461"/>
  <c r="B1464"/>
  <c r="C1465"/>
  <c r="B1468"/>
  <c r="C1469"/>
  <c r="B1472"/>
  <c r="C1473"/>
  <c r="B1476"/>
  <c r="C1477"/>
  <c r="B1480"/>
  <c r="C1481"/>
  <c r="B1484"/>
  <c r="C1485"/>
  <c r="B1488"/>
  <c r="C1489"/>
  <c r="C1490"/>
  <c r="B1493"/>
  <c r="C1494"/>
  <c r="B1497"/>
  <c r="C1498"/>
  <c r="B1501"/>
  <c r="C1502"/>
  <c r="B1505"/>
  <c r="B1506"/>
  <c r="B1507"/>
  <c r="C1508"/>
  <c r="B1512"/>
  <c r="B1513"/>
  <c r="C1514"/>
  <c r="C1515"/>
  <c r="C1516"/>
  <c r="C1517"/>
  <c r="C1520"/>
  <c r="B1524"/>
  <c r="B1525"/>
  <c r="B1526"/>
  <c r="C1527"/>
  <c r="B1531"/>
  <c r="C1532"/>
  <c r="B1535"/>
  <c r="B1536"/>
  <c r="C1537"/>
  <c r="B1540"/>
  <c r="C1541"/>
  <c r="B1545"/>
  <c r="C1546"/>
  <c r="B1549"/>
  <c r="C1550"/>
  <c r="B1553"/>
  <c r="C1554"/>
  <c r="B1557"/>
  <c r="C1558"/>
  <c r="B1561"/>
  <c r="C1562"/>
  <c r="B1565"/>
  <c r="C1566"/>
  <c r="B1569"/>
  <c r="C1570"/>
  <c r="B1573"/>
  <c r="C1574"/>
  <c r="B1578"/>
  <c r="B1579"/>
  <c r="C1580"/>
  <c r="B1583"/>
  <c r="C1584"/>
  <c r="C1585"/>
  <c r="B1588"/>
  <c r="C1589"/>
  <c r="B1592"/>
  <c r="C1593"/>
  <c r="B1596"/>
  <c r="C1597"/>
  <c r="B1600"/>
  <c r="C1601"/>
  <c r="B1608"/>
  <c r="C1609"/>
  <c r="B1612"/>
  <c r="C1613"/>
  <c r="B1616"/>
  <c r="C1617"/>
  <c r="B1620"/>
  <c r="C1621"/>
  <c r="B1624"/>
  <c r="C1625"/>
  <c r="B1628"/>
  <c r="C1629"/>
  <c r="C1630"/>
  <c r="B1633"/>
  <c r="B1634"/>
  <c r="C1635"/>
  <c r="B1638"/>
  <c r="C1643"/>
  <c r="C1647"/>
  <c r="C1651"/>
  <c r="C1655"/>
  <c r="B1659"/>
  <c r="C1662"/>
  <c r="C1666"/>
  <c r="C1670"/>
  <c r="C1674"/>
  <c r="C1679"/>
  <c r="C1683"/>
  <c r="C1687"/>
  <c r="C1691"/>
  <c r="C1695"/>
  <c r="C1703"/>
  <c r="C1707"/>
  <c r="C1710"/>
  <c r="C1714"/>
  <c r="C1718"/>
  <c r="C1722"/>
  <c r="B1727"/>
  <c r="B1731"/>
  <c r="B1735"/>
  <c r="B1743"/>
  <c r="B1746"/>
  <c r="B1750"/>
  <c r="C1758"/>
  <c r="C1762"/>
  <c r="C1766"/>
  <c r="B1770"/>
  <c r="B1772"/>
  <c r="B1774"/>
  <c r="B1776"/>
  <c r="B1778"/>
  <c r="B1780"/>
  <c r="C1783"/>
  <c r="C1786"/>
  <c r="C1790"/>
  <c r="C1793"/>
  <c r="C1799"/>
  <c r="B1805"/>
  <c r="B1809"/>
  <c r="B1813"/>
  <c r="B1817"/>
  <c r="B1821"/>
  <c r="B1822"/>
  <c r="B1830"/>
  <c r="C1837"/>
  <c r="C1841"/>
  <c r="C1845"/>
  <c r="C1849"/>
  <c r="C1853"/>
  <c r="B1857"/>
  <c r="B1861"/>
  <c r="B1865"/>
  <c r="C1868"/>
  <c r="C1872"/>
  <c r="C1876"/>
  <c r="C1883"/>
  <c r="C1890"/>
  <c r="C1891"/>
  <c r="C1894"/>
  <c r="B1898"/>
  <c r="B1902"/>
  <c r="B1906"/>
  <c r="B1910"/>
  <c r="B1914"/>
  <c r="B1918"/>
  <c r="B1922"/>
  <c r="B1926"/>
  <c r="B1931"/>
  <c r="C1934"/>
  <c r="C1938"/>
  <c r="C1942"/>
  <c r="C1946"/>
  <c r="C1950"/>
  <c r="C1954"/>
  <c r="C1962"/>
  <c r="C1966"/>
  <c r="C1972"/>
  <c r="C1975"/>
  <c r="B1979"/>
  <c r="B1983"/>
  <c r="B1987"/>
  <c r="C1997"/>
  <c r="C2001"/>
  <c r="C2007"/>
  <c r="B2011"/>
  <c r="C2014"/>
  <c r="B2019"/>
  <c r="B2021"/>
  <c r="C2024"/>
  <c r="B2028"/>
  <c r="C2029"/>
  <c r="B2033"/>
  <c r="B2035"/>
  <c r="B2039"/>
  <c r="B2045"/>
  <c r="B2046"/>
  <c r="C2053"/>
  <c r="C2057"/>
  <c r="C2060"/>
  <c r="B2066"/>
  <c r="B2070"/>
  <c r="S1770"/>
  <c r="T1770"/>
  <c r="S1772"/>
  <c r="T1772"/>
  <c r="S1774"/>
  <c r="T1774"/>
  <c r="S1776"/>
  <c r="T1776"/>
  <c r="S1778"/>
  <c r="T1778"/>
  <c r="Q2019"/>
  <c r="S2019"/>
  <c r="Q2033"/>
  <c r="S2033"/>
  <c r="B1341"/>
  <c r="C1342"/>
  <c r="B1346"/>
  <c r="C1347"/>
  <c r="B1350"/>
  <c r="C1351"/>
  <c r="B1354"/>
  <c r="C1355"/>
  <c r="B1359"/>
  <c r="B1360"/>
  <c r="C1361"/>
  <c r="B1364"/>
  <c r="C1365"/>
  <c r="B1368"/>
  <c r="C1369"/>
  <c r="B1373"/>
  <c r="C1374"/>
  <c r="B1377"/>
  <c r="B1378"/>
  <c r="B1379"/>
  <c r="C1380"/>
  <c r="B1383"/>
  <c r="C1384"/>
  <c r="B1387"/>
  <c r="C1388"/>
  <c r="C1389"/>
  <c r="B1394"/>
  <c r="C1395"/>
  <c r="B1398"/>
  <c r="C1399"/>
  <c r="B1402"/>
  <c r="C1403"/>
  <c r="B1406"/>
  <c r="C1407"/>
  <c r="B1410"/>
  <c r="C1411"/>
  <c r="B1414"/>
  <c r="C1415"/>
  <c r="B1418"/>
  <c r="C1419"/>
  <c r="B1423"/>
  <c r="C1424"/>
  <c r="C1425"/>
  <c r="B1428"/>
  <c r="C1429"/>
  <c r="C1430"/>
  <c r="C1431"/>
  <c r="B1434"/>
  <c r="C1435"/>
  <c r="B1438"/>
  <c r="B1439"/>
  <c r="C1440"/>
  <c r="C1441"/>
  <c r="C1442"/>
  <c r="B1447"/>
  <c r="C1448"/>
  <c r="B1451"/>
  <c r="C1452"/>
  <c r="B1457"/>
  <c r="C1458"/>
  <c r="B1461"/>
  <c r="C1462"/>
  <c r="B1465"/>
  <c r="C1466"/>
  <c r="B1469"/>
  <c r="C1470"/>
  <c r="B1473"/>
  <c r="C1474"/>
  <c r="B1477"/>
  <c r="C1478"/>
  <c r="B1481"/>
  <c r="C1482"/>
  <c r="B1485"/>
  <c r="C1486"/>
  <c r="B1489"/>
  <c r="B1490"/>
  <c r="C1491"/>
  <c r="B1494"/>
  <c r="C1495"/>
  <c r="B1498"/>
  <c r="C1499"/>
  <c r="B1502"/>
  <c r="C1503"/>
  <c r="B1508"/>
  <c r="C1509"/>
  <c r="B1514"/>
  <c r="B1515"/>
  <c r="B1516"/>
  <c r="B1517"/>
  <c r="C1518"/>
  <c r="C1519"/>
  <c r="B1520"/>
  <c r="C1521"/>
  <c r="C1522"/>
  <c r="B1527"/>
  <c r="C1528"/>
  <c r="C1529"/>
  <c r="B1532"/>
  <c r="C1533"/>
  <c r="B1537"/>
  <c r="C1538"/>
  <c r="B1541"/>
  <c r="C1542"/>
  <c r="C1543"/>
  <c r="B1546"/>
  <c r="C1547"/>
  <c r="B1550"/>
  <c r="C1551"/>
  <c r="B1554"/>
  <c r="C1555"/>
  <c r="B1558"/>
  <c r="C1559"/>
  <c r="B1562"/>
  <c r="C1563"/>
  <c r="B1566"/>
  <c r="C1567"/>
  <c r="B1570"/>
  <c r="C1571"/>
  <c r="B1574"/>
  <c r="C1575"/>
  <c r="B1580"/>
  <c r="C1581"/>
  <c r="B1584"/>
  <c r="B1585"/>
  <c r="C1586"/>
  <c r="B1589"/>
  <c r="C1590"/>
  <c r="B1593"/>
  <c r="C1594"/>
  <c r="B1597"/>
  <c r="C1598"/>
  <c r="B1601"/>
  <c r="C1602"/>
  <c r="Q1605"/>
  <c r="Q1606"/>
  <c r="B1609"/>
  <c r="C1610"/>
  <c r="B1613"/>
  <c r="C1614"/>
  <c r="B1617"/>
  <c r="C1618"/>
  <c r="B1621"/>
  <c r="C1622"/>
  <c r="B1625"/>
  <c r="C1626"/>
  <c r="B1629"/>
  <c r="B1630"/>
  <c r="C1631"/>
  <c r="B1635"/>
  <c r="C1636"/>
  <c r="C1639"/>
  <c r="B1643"/>
  <c r="B1647"/>
  <c r="B1651"/>
  <c r="B1655"/>
  <c r="C1660"/>
  <c r="B1664"/>
  <c r="B1668"/>
  <c r="B1672"/>
  <c r="B1676"/>
  <c r="B1681"/>
  <c r="B1685"/>
  <c r="B1691"/>
  <c r="B1695"/>
  <c r="B1703"/>
  <c r="B1707"/>
  <c r="C1711"/>
  <c r="C1715"/>
  <c r="C1719"/>
  <c r="C1723"/>
  <c r="C1728"/>
  <c r="C1732"/>
  <c r="C1736"/>
  <c r="B1744"/>
  <c r="C1747"/>
  <c r="C1751"/>
  <c r="B1755"/>
  <c r="B1762"/>
  <c r="B1766"/>
  <c r="C1781"/>
  <c r="C1784"/>
  <c r="B1788"/>
  <c r="B1790"/>
  <c r="C1791"/>
  <c r="B1797"/>
  <c r="B1803"/>
  <c r="C1806"/>
  <c r="C1810"/>
  <c r="C1814"/>
  <c r="C1818"/>
  <c r="B1823"/>
  <c r="C1825"/>
  <c r="C1831"/>
  <c r="B1835"/>
  <c r="B1839"/>
  <c r="B1845"/>
  <c r="B1849"/>
  <c r="B1853"/>
  <c r="C1858"/>
  <c r="C1862"/>
  <c r="C1866"/>
  <c r="B1870"/>
  <c r="B1874"/>
  <c r="B1878"/>
  <c r="B1881"/>
  <c r="C1884"/>
  <c r="B1888"/>
  <c r="B1890"/>
  <c r="B1891"/>
  <c r="C1895"/>
  <c r="C1899"/>
  <c r="C1903"/>
  <c r="C1907"/>
  <c r="C1911"/>
  <c r="C1915"/>
  <c r="C1919"/>
  <c r="C1923"/>
  <c r="C1927"/>
  <c r="C1928"/>
  <c r="B1932"/>
  <c r="B1938"/>
  <c r="B1942"/>
  <c r="B1946"/>
  <c r="B1950"/>
  <c r="B1954"/>
  <c r="B1960"/>
  <c r="B1966"/>
  <c r="B1972"/>
  <c r="C1976"/>
  <c r="C1980"/>
  <c r="C1984"/>
  <c r="C1988"/>
  <c r="C1989"/>
  <c r="B1995"/>
  <c r="B1999"/>
  <c r="B2003"/>
  <c r="C2008"/>
  <c r="C2012"/>
  <c r="C2015"/>
  <c r="C2022"/>
  <c r="C2025"/>
  <c r="B2029"/>
  <c r="C2030"/>
  <c r="C2036"/>
  <c r="C2040"/>
  <c r="C2047"/>
  <c r="B2051"/>
  <c r="B2057"/>
  <c r="B2064"/>
  <c r="C2067"/>
  <c r="C2071"/>
  <c r="F39" i="9"/>
  <c r="I30"/>
  <c r="T1822" i="4"/>
  <c r="F33" i="9"/>
  <c r="Q1745" i="4"/>
  <c r="R1781"/>
  <c r="Q1790"/>
  <c r="Q1804"/>
  <c r="Q1822"/>
  <c r="R1866"/>
  <c r="S2028"/>
  <c r="S2029"/>
  <c r="T2065"/>
  <c r="I24" i="9"/>
  <c r="F35"/>
  <c r="F37"/>
  <c r="R1013" i="4"/>
  <c r="Q1013"/>
  <c r="R1016"/>
  <c r="Q1016"/>
  <c r="R1024"/>
  <c r="Q1024"/>
  <c r="R1044"/>
  <c r="Q1044"/>
  <c r="R1047"/>
  <c r="Q1047"/>
  <c r="R1063"/>
  <c r="Q1063"/>
  <c r="Q1093"/>
  <c r="T1093"/>
  <c r="Q1118"/>
  <c r="S1118"/>
  <c r="Q1121"/>
  <c r="T1121"/>
  <c r="Q1135"/>
  <c r="S1135"/>
  <c r="Q1138"/>
  <c r="S1138"/>
  <c r="Q1148"/>
  <c r="S1148"/>
  <c r="R1172"/>
  <c r="T1172"/>
  <c r="Q1172"/>
  <c r="R1174"/>
  <c r="T1174"/>
  <c r="Q1174"/>
  <c r="R1177"/>
  <c r="T1177"/>
  <c r="Q1177"/>
  <c r="R1180"/>
  <c r="T1180"/>
  <c r="Q1180"/>
  <c r="R1182"/>
  <c r="T1182"/>
  <c r="Q1182"/>
  <c r="R1190"/>
  <c r="T1190"/>
  <c r="Q1190"/>
  <c r="R1193"/>
  <c r="T1193"/>
  <c r="Q1193"/>
  <c r="R1195"/>
  <c r="T1195"/>
  <c r="Q1195"/>
  <c r="R1200"/>
  <c r="T1200"/>
  <c r="Q1200"/>
  <c r="R1202"/>
  <c r="T1202"/>
  <c r="Q1202"/>
  <c r="R1204"/>
  <c r="T1204"/>
  <c r="Q1204"/>
  <c r="R1207"/>
  <c r="T1207"/>
  <c r="Q1207"/>
  <c r="S55"/>
  <c r="S131"/>
  <c r="S270"/>
  <c r="S274"/>
  <c r="R310"/>
  <c r="R339"/>
  <c r="R351"/>
  <c r="R367"/>
  <c r="R664"/>
  <c r="R669"/>
  <c r="R681"/>
  <c r="R685"/>
  <c r="R689"/>
  <c r="R692"/>
  <c r="Q693"/>
  <c r="R701"/>
  <c r="R705"/>
  <c r="Q708"/>
  <c r="R797"/>
  <c r="R798"/>
  <c r="R799"/>
  <c r="R800"/>
  <c r="R801"/>
  <c r="R802"/>
  <c r="R811"/>
  <c r="R812"/>
  <c r="R816"/>
  <c r="R820"/>
  <c r="R824"/>
  <c r="R916"/>
  <c r="Q917"/>
  <c r="R927"/>
  <c r="R933"/>
  <c r="R940"/>
  <c r="R1005"/>
  <c r="Q1005"/>
  <c r="Q1109"/>
  <c r="S1109"/>
  <c r="Q1122"/>
  <c r="S1122"/>
  <c r="Q1125"/>
  <c r="S1125"/>
  <c r="R1167"/>
  <c r="T1167"/>
  <c r="Q1167"/>
  <c r="S66"/>
  <c r="S91"/>
  <c r="S99"/>
  <c r="S102"/>
  <c r="S115"/>
  <c r="S118"/>
  <c r="S134"/>
  <c r="R3"/>
  <c r="R4"/>
  <c r="R5"/>
  <c r="R6"/>
  <c r="R7"/>
  <c r="S41"/>
  <c r="R42"/>
  <c r="S51"/>
  <c r="S54"/>
  <c r="S57"/>
  <c r="Q58"/>
  <c r="Q63"/>
  <c r="S65"/>
  <c r="S75"/>
  <c r="Q78"/>
  <c r="S87"/>
  <c r="S90"/>
  <c r="S93"/>
  <c r="Q94"/>
  <c r="S98"/>
  <c r="S101"/>
  <c r="S111"/>
  <c r="S114"/>
  <c r="S117"/>
  <c r="S127"/>
  <c r="S130"/>
  <c r="S133"/>
  <c r="S145"/>
  <c r="S161"/>
  <c r="S173"/>
  <c r="S177"/>
  <c r="S185"/>
  <c r="S205"/>
  <c r="S229"/>
  <c r="S238"/>
  <c r="S239"/>
  <c r="S240"/>
  <c r="S241"/>
  <c r="S242"/>
  <c r="S243"/>
  <c r="S244"/>
  <c r="S245"/>
  <c r="S250"/>
  <c r="S251"/>
  <c r="S252"/>
  <c r="S253"/>
  <c r="S256"/>
  <c r="S257"/>
  <c r="S266"/>
  <c r="S267"/>
  <c r="S268"/>
  <c r="S269"/>
  <c r="R270"/>
  <c r="S273"/>
  <c r="R274"/>
  <c r="R277"/>
  <c r="R290"/>
  <c r="R355"/>
  <c r="R371"/>
  <c r="R586"/>
  <c r="R587"/>
  <c r="R588"/>
  <c r="R589"/>
  <c r="R590"/>
  <c r="R591"/>
  <c r="R592"/>
  <c r="R593"/>
  <c r="R596"/>
  <c r="R597"/>
  <c r="R611"/>
  <c r="R612"/>
  <c r="R613"/>
  <c r="R631"/>
  <c r="R632"/>
  <c r="R633"/>
  <c r="R649"/>
  <c r="R652"/>
  <c r="R668"/>
  <c r="R672"/>
  <c r="R680"/>
  <c r="R684"/>
  <c r="R688"/>
  <c r="R697"/>
  <c r="R792"/>
  <c r="R793"/>
  <c r="R794"/>
  <c r="R795"/>
  <c r="R796"/>
  <c r="R804"/>
  <c r="R805"/>
  <c r="R806"/>
  <c r="R807"/>
  <c r="R808"/>
  <c r="R809"/>
  <c r="R810"/>
  <c r="R915"/>
  <c r="R932"/>
  <c r="R937"/>
  <c r="R939"/>
  <c r="T1013"/>
  <c r="T1016"/>
  <c r="T1024"/>
  <c r="T1044"/>
  <c r="T1047"/>
  <c r="T1063"/>
  <c r="T1118"/>
  <c r="T1135"/>
  <c r="T1138"/>
  <c r="T1148"/>
  <c r="S1172"/>
  <c r="S1174"/>
  <c r="S1177"/>
  <c r="S1180"/>
  <c r="S1182"/>
  <c r="S1190"/>
  <c r="S1193"/>
  <c r="S1195"/>
  <c r="S1200"/>
  <c r="S1202"/>
  <c r="S1204"/>
  <c r="S1207"/>
  <c r="R1006"/>
  <c r="Q1006"/>
  <c r="R1010"/>
  <c r="Q1010"/>
  <c r="R1020"/>
  <c r="Q1020"/>
  <c r="R1028"/>
  <c r="Q1028"/>
  <c r="R1034"/>
  <c r="Q1034"/>
  <c r="R1040"/>
  <c r="Q1040"/>
  <c r="R1067"/>
  <c r="Q1067"/>
  <c r="R1075"/>
  <c r="Q1075"/>
  <c r="S42"/>
  <c r="S40"/>
  <c r="R41"/>
  <c r="S53"/>
  <c r="S77"/>
  <c r="S89"/>
  <c r="S97"/>
  <c r="S113"/>
  <c r="S129"/>
  <c r="S149"/>
  <c r="S181"/>
  <c r="S189"/>
  <c r="S197"/>
  <c r="S209"/>
  <c r="S255"/>
  <c r="S272"/>
  <c r="R273"/>
  <c r="T1122"/>
  <c r="T1125"/>
  <c r="S1167"/>
  <c r="R991"/>
  <c r="Q991"/>
  <c r="R1011"/>
  <c r="Q1011"/>
  <c r="R1054"/>
  <c r="Q1054"/>
  <c r="R1057"/>
  <c r="Q1057"/>
  <c r="R1060"/>
  <c r="Q1060"/>
  <c r="R1069"/>
  <c r="Q1069"/>
  <c r="Q1098"/>
  <c r="T1098"/>
  <c r="Q1117"/>
  <c r="S1117"/>
  <c r="Q1129"/>
  <c r="S1129"/>
  <c r="Q1132"/>
  <c r="S1132"/>
  <c r="Q1156"/>
  <c r="S1156"/>
  <c r="R1162"/>
  <c r="T1162"/>
  <c r="Q1162"/>
  <c r="R1164"/>
  <c r="T1164"/>
  <c r="Q1164"/>
  <c r="R1187"/>
  <c r="T1187"/>
  <c r="Q1187"/>
  <c r="R16"/>
  <c r="R17"/>
  <c r="R18"/>
  <c r="R19"/>
  <c r="R20"/>
  <c r="R21"/>
  <c r="R22"/>
  <c r="R23"/>
  <c r="R24"/>
  <c r="R25"/>
  <c r="R26"/>
  <c r="S271"/>
  <c r="S275"/>
  <c r="S1515"/>
  <c r="S1519"/>
  <c r="S1744"/>
  <c r="T1754"/>
  <c r="T1780"/>
  <c r="T1784"/>
  <c r="T1789"/>
  <c r="T1795"/>
  <c r="T1801"/>
  <c r="S1805"/>
  <c r="S1807"/>
  <c r="S1809"/>
  <c r="S1811"/>
  <c r="S1813"/>
  <c r="S1815"/>
  <c r="S1817"/>
  <c r="S1819"/>
  <c r="S1821"/>
  <c r="R1826"/>
  <c r="S1875"/>
  <c r="R1879"/>
  <c r="S1905"/>
  <c r="T1954"/>
  <c r="T1955"/>
  <c r="T1959"/>
  <c r="T1960"/>
  <c r="S1967"/>
  <c r="S1972"/>
  <c r="T1982"/>
  <c r="S1983"/>
  <c r="T1986"/>
  <c r="S1987"/>
  <c r="T1991"/>
  <c r="T1993"/>
  <c r="S1997"/>
  <c r="S2001"/>
  <c r="T2005"/>
  <c r="T2010"/>
  <c r="S2011"/>
  <c r="T2014"/>
  <c r="T2017"/>
  <c r="S2018"/>
  <c r="T2021"/>
  <c r="S2022"/>
  <c r="T2025"/>
  <c r="T2029"/>
  <c r="S2030"/>
  <c r="S2043"/>
  <c r="S2049"/>
  <c r="S2057"/>
  <c r="S2064"/>
  <c r="S2067"/>
  <c r="T2068"/>
  <c r="E50" i="6"/>
  <c r="J51"/>
  <c r="E52"/>
  <c r="H57"/>
  <c r="J54"/>
  <c r="E55"/>
  <c r="F56"/>
  <c r="I25" i="9"/>
  <c r="T1015" i="4"/>
  <c r="T1019"/>
  <c r="T1023"/>
  <c r="T1027"/>
  <c r="T1031"/>
  <c r="T1033"/>
  <c r="T1039"/>
  <c r="T1043"/>
  <c r="T1046"/>
  <c r="T1050"/>
  <c r="T1053"/>
  <c r="T1056"/>
  <c r="T1059"/>
  <c r="T1066"/>
  <c r="T1074"/>
  <c r="S1078"/>
  <c r="T1092"/>
  <c r="T1096"/>
  <c r="T1128"/>
  <c r="T1134"/>
  <c r="T1143"/>
  <c r="T1147"/>
  <c r="T1152"/>
  <c r="T1155"/>
  <c r="S1158"/>
  <c r="S1160"/>
  <c r="S1168"/>
  <c r="S1178"/>
  <c r="S1183"/>
  <c r="S1185"/>
  <c r="S1191"/>
  <c r="S1196"/>
  <c r="S1198"/>
  <c r="S1512"/>
  <c r="S1514"/>
  <c r="S1518"/>
  <c r="R1608"/>
  <c r="Q1744"/>
  <c r="S1751"/>
  <c r="S1753"/>
  <c r="Q1754"/>
  <c r="T1779"/>
  <c r="R1780"/>
  <c r="T1783"/>
  <c r="R1784"/>
  <c r="T1788"/>
  <c r="Q1789"/>
  <c r="T1792"/>
  <c r="T1794"/>
  <c r="Q1795"/>
  <c r="T1800"/>
  <c r="Q1801"/>
  <c r="T1804"/>
  <c r="Q1805"/>
  <c r="T1806"/>
  <c r="Q1807"/>
  <c r="T1808"/>
  <c r="Q1809"/>
  <c r="T1810"/>
  <c r="Q1811"/>
  <c r="T1812"/>
  <c r="Q1813"/>
  <c r="T1814"/>
  <c r="Q1815"/>
  <c r="T1816"/>
  <c r="Q1817"/>
  <c r="T1818"/>
  <c r="Q1819"/>
  <c r="T1820"/>
  <c r="Q1821"/>
  <c r="S1822"/>
  <c r="S1824"/>
  <c r="T1825"/>
  <c r="Q1826"/>
  <c r="R1868"/>
  <c r="R1869"/>
  <c r="R1870"/>
  <c r="R1871"/>
  <c r="R1872"/>
  <c r="R1873"/>
  <c r="S1874"/>
  <c r="S1878"/>
  <c r="S1881"/>
  <c r="S1885"/>
  <c r="S1889"/>
  <c r="S1901"/>
  <c r="S1954"/>
  <c r="T1963"/>
  <c r="T1974"/>
  <c r="S1982"/>
  <c r="S2005"/>
  <c r="T2007"/>
  <c r="T2009"/>
  <c r="S2010"/>
  <c r="T2013"/>
  <c r="S2014"/>
  <c r="T2016"/>
  <c r="S2017"/>
  <c r="T2020"/>
  <c r="S2021"/>
  <c r="T2024"/>
  <c r="S2025"/>
  <c r="T2028"/>
  <c r="T2042"/>
  <c r="F51" i="6"/>
  <c r="F53"/>
  <c r="G57" s="1"/>
  <c r="J55"/>
  <c r="E56"/>
  <c r="I14" i="9"/>
  <c r="I18"/>
  <c r="I22"/>
  <c r="I26"/>
  <c r="Q1015" i="4"/>
  <c r="T1018"/>
  <c r="Q1019"/>
  <c r="T1022"/>
  <c r="Q1023"/>
  <c r="T1026"/>
  <c r="Q1027"/>
  <c r="T1030"/>
  <c r="Q1031"/>
  <c r="Q1033"/>
  <c r="T1036"/>
  <c r="T1038"/>
  <c r="Q1039"/>
  <c r="T1042"/>
  <c r="Q1043"/>
  <c r="Q1046"/>
  <c r="T1049"/>
  <c r="Q1050"/>
  <c r="T1052"/>
  <c r="Q1053"/>
  <c r="Q1056"/>
  <c r="Q1059"/>
  <c r="T1065"/>
  <c r="Q1066"/>
  <c r="T1073"/>
  <c r="Q1074"/>
  <c r="T1077"/>
  <c r="R1078"/>
  <c r="T1080"/>
  <c r="T1083"/>
  <c r="T1084"/>
  <c r="T1088"/>
  <c r="T1089"/>
  <c r="S1091"/>
  <c r="S1108"/>
  <c r="T1113"/>
  <c r="S1116"/>
  <c r="T1119"/>
  <c r="T1120"/>
  <c r="T1124"/>
  <c r="T1127"/>
  <c r="S1128"/>
  <c r="T1131"/>
  <c r="T1133"/>
  <c r="S1134"/>
  <c r="T1137"/>
  <c r="T1142"/>
  <c r="S1143"/>
  <c r="T1146"/>
  <c r="S1147"/>
  <c r="T1151"/>
  <c r="S1152"/>
  <c r="T1154"/>
  <c r="S1155"/>
  <c r="Q1158"/>
  <c r="Q1160"/>
  <c r="S1163"/>
  <c r="Q1168"/>
  <c r="S1171"/>
  <c r="S1173"/>
  <c r="S1176"/>
  <c r="Q1178"/>
  <c r="S1181"/>
  <c r="Q1183"/>
  <c r="Q1185"/>
  <c r="S1188"/>
  <c r="Q1191"/>
  <c r="S1194"/>
  <c r="Q1196"/>
  <c r="Q1198"/>
  <c r="S1201"/>
  <c r="S1203"/>
  <c r="S1206"/>
  <c r="S1208"/>
  <c r="S1211"/>
  <c r="S1517"/>
  <c r="S1522"/>
  <c r="S1524"/>
  <c r="R1604"/>
  <c r="R1607"/>
  <c r="Q1689"/>
  <c r="Q1702"/>
  <c r="Q1703"/>
  <c r="Q1704"/>
  <c r="Q1705"/>
  <c r="Q1706"/>
  <c r="Q1707"/>
  <c r="S1743"/>
  <c r="S1746"/>
  <c r="S1748"/>
  <c r="S1750"/>
  <c r="T1782"/>
  <c r="T1787"/>
  <c r="T1791"/>
  <c r="T1797"/>
  <c r="T1799"/>
  <c r="T1803"/>
  <c r="S1806"/>
  <c r="S1808"/>
  <c r="S1810"/>
  <c r="S1812"/>
  <c r="S1814"/>
  <c r="S1816"/>
  <c r="S1818"/>
  <c r="S1820"/>
  <c r="S1825"/>
  <c r="T1978"/>
  <c r="T1994"/>
  <c r="T1998"/>
  <c r="T2002"/>
  <c r="T2004"/>
  <c r="T2006"/>
  <c r="T2012"/>
  <c r="T2015"/>
  <c r="T2019"/>
  <c r="T2023"/>
  <c r="T2031"/>
  <c r="T2033"/>
  <c r="J44" i="6"/>
  <c r="H51"/>
  <c r="J50"/>
  <c r="J52"/>
  <c r="F54"/>
  <c r="G58" s="1"/>
  <c r="E57"/>
  <c r="J58"/>
  <c r="E59"/>
  <c r="F11" i="9"/>
  <c r="I19"/>
  <c r="Q992" i="4"/>
  <c r="Q993"/>
  <c r="Q994"/>
  <c r="Q995"/>
  <c r="Q996"/>
  <c r="Q997"/>
  <c r="Q998"/>
  <c r="Q999"/>
  <c r="Q1000"/>
  <c r="Q1004"/>
  <c r="T1014"/>
  <c r="T1017"/>
  <c r="Q1018"/>
  <c r="T1021"/>
  <c r="Q1022"/>
  <c r="T1025"/>
  <c r="Q1026"/>
  <c r="T1029"/>
  <c r="Q1030"/>
  <c r="T1035"/>
  <c r="Q1036"/>
  <c r="Q1038"/>
  <c r="T1041"/>
  <c r="Q1042"/>
  <c r="T1045"/>
  <c r="T1048"/>
  <c r="Q1049"/>
  <c r="T1051"/>
  <c r="Q1052"/>
  <c r="T1055"/>
  <c r="T1058"/>
  <c r="T1064"/>
  <c r="Q1065"/>
  <c r="T1070"/>
  <c r="T1072"/>
  <c r="Q1073"/>
  <c r="T1076"/>
  <c r="Q1077"/>
  <c r="S1082"/>
  <c r="S1083"/>
  <c r="S1088"/>
  <c r="T1100"/>
  <c r="T1103"/>
  <c r="T1104"/>
  <c r="S1107"/>
  <c r="T1111"/>
  <c r="T1112"/>
  <c r="S1115"/>
  <c r="S1119"/>
  <c r="T1123"/>
  <c r="S1124"/>
  <c r="T1126"/>
  <c r="S1127"/>
  <c r="T1130"/>
  <c r="S1131"/>
  <c r="S1133"/>
  <c r="T1136"/>
  <c r="S1137"/>
  <c r="T1139"/>
  <c r="T1141"/>
  <c r="S1142"/>
  <c r="T1144"/>
  <c r="S1146"/>
  <c r="T1150"/>
  <c r="S1151"/>
  <c r="T1153"/>
  <c r="S1154"/>
  <c r="S1157"/>
  <c r="S1159"/>
  <c r="S1161"/>
  <c r="Q1163"/>
  <c r="S1169"/>
  <c r="Q1171"/>
  <c r="Q1173"/>
  <c r="Q1176"/>
  <c r="Q1181"/>
  <c r="S1184"/>
  <c r="Q1188"/>
  <c r="S1189"/>
  <c r="Q1194"/>
  <c r="S1197"/>
  <c r="S1199"/>
  <c r="Q1201"/>
  <c r="Q1203"/>
  <c r="Q1206"/>
  <c r="Q1208"/>
  <c r="Q1211"/>
  <c r="R1212"/>
  <c r="S1516"/>
  <c r="R1517"/>
  <c r="S1521"/>
  <c r="R1522"/>
  <c r="R1524"/>
  <c r="R1594"/>
  <c r="R1595"/>
  <c r="R1596"/>
  <c r="R1597"/>
  <c r="R1598"/>
  <c r="R1599"/>
  <c r="R1600"/>
  <c r="R1601"/>
  <c r="R1602"/>
  <c r="R1603"/>
  <c r="Q1688"/>
  <c r="Q1691"/>
  <c r="Q1692"/>
  <c r="Q1693"/>
  <c r="Q1694"/>
  <c r="Q1726"/>
  <c r="Q1743"/>
  <c r="S1745"/>
  <c r="Q1746"/>
  <c r="Q1748"/>
  <c r="Q1750"/>
  <c r="T1766"/>
  <c r="T1767"/>
  <c r="T1768"/>
  <c r="T1769"/>
  <c r="T1781"/>
  <c r="R1782"/>
  <c r="T1785"/>
  <c r="R1787"/>
  <c r="T1790"/>
  <c r="Q1791"/>
  <c r="T1796"/>
  <c r="Q1797"/>
  <c r="Q1799"/>
  <c r="T1802"/>
  <c r="Q1803"/>
  <c r="T1805"/>
  <c r="Q1806"/>
  <c r="T1807"/>
  <c r="Q1808"/>
  <c r="T1809"/>
  <c r="Q1810"/>
  <c r="T1811"/>
  <c r="Q1812"/>
  <c r="T1813"/>
  <c r="Q1814"/>
  <c r="T1815"/>
  <c r="Q1816"/>
  <c r="T1817"/>
  <c r="Q1818"/>
  <c r="T1819"/>
  <c r="Q1820"/>
  <c r="T1821"/>
  <c r="S1823"/>
  <c r="Q1825"/>
  <c r="R1849"/>
  <c r="R1850"/>
  <c r="R1851"/>
  <c r="R1857"/>
  <c r="R1858"/>
  <c r="R1859"/>
  <c r="R1860"/>
  <c r="R1861"/>
  <c r="R1862"/>
  <c r="R1863"/>
  <c r="R1864"/>
  <c r="S1897"/>
  <c r="T1967"/>
  <c r="T1968"/>
  <c r="T1972"/>
  <c r="T1973"/>
  <c r="S1978"/>
  <c r="T1983"/>
  <c r="T1987"/>
  <c r="S1994"/>
  <c r="T1997"/>
  <c r="S1998"/>
  <c r="T2001"/>
  <c r="S2002"/>
  <c r="S2004"/>
  <c r="S2006"/>
  <c r="T2011"/>
  <c r="S2012"/>
  <c r="T2018"/>
  <c r="T2022"/>
  <c r="T2030"/>
  <c r="S2031"/>
  <c r="T2043"/>
  <c r="T2044"/>
  <c r="T2049"/>
  <c r="T2057"/>
  <c r="T2064"/>
  <c r="H52" i="6"/>
  <c r="F50"/>
  <c r="H54"/>
  <c r="F52"/>
  <c r="H56"/>
  <c r="J53"/>
  <c r="E54"/>
  <c r="F58"/>
  <c r="I12" i="9"/>
  <c r="I16"/>
  <c r="I20"/>
  <c r="I28"/>
  <c r="T48" i="4"/>
  <c r="R48"/>
  <c r="Q48"/>
  <c r="S48"/>
  <c r="T72"/>
  <c r="R72"/>
  <c r="Q72"/>
  <c r="S72"/>
  <c r="T84"/>
  <c r="R84"/>
  <c r="Q84"/>
  <c r="S84"/>
  <c r="T108"/>
  <c r="R108"/>
  <c r="Q108"/>
  <c r="S108"/>
  <c r="T156"/>
  <c r="R156"/>
  <c r="Q156"/>
  <c r="S156"/>
  <c r="T168"/>
  <c r="R168"/>
  <c r="Q168"/>
  <c r="S168"/>
  <c r="T44"/>
  <c r="R44"/>
  <c r="Q44"/>
  <c r="S44"/>
  <c r="T60"/>
  <c r="R60"/>
  <c r="Q60"/>
  <c r="S60"/>
  <c r="T68"/>
  <c r="R68"/>
  <c r="Q68"/>
  <c r="S68"/>
  <c r="T80"/>
  <c r="R80"/>
  <c r="Q80"/>
  <c r="S80"/>
  <c r="T104"/>
  <c r="R104"/>
  <c r="Q104"/>
  <c r="S104"/>
  <c r="T120"/>
  <c r="R120"/>
  <c r="Q120"/>
  <c r="S120"/>
  <c r="T136"/>
  <c r="R136"/>
  <c r="Q136"/>
  <c r="S136"/>
  <c r="T144"/>
  <c r="R144"/>
  <c r="Q144"/>
  <c r="S144"/>
  <c r="Q160"/>
  <c r="Q172"/>
  <c r="T124"/>
  <c r="R124"/>
  <c r="Q124"/>
  <c r="S124"/>
  <c r="T140"/>
  <c r="R140"/>
  <c r="Q140"/>
  <c r="S140"/>
  <c r="T56"/>
  <c r="R56"/>
  <c r="Q56"/>
  <c r="S56"/>
  <c r="T64"/>
  <c r="R64"/>
  <c r="Q64"/>
  <c r="S64"/>
  <c r="T92"/>
  <c r="R92"/>
  <c r="Q92"/>
  <c r="S92"/>
  <c r="T100"/>
  <c r="R100"/>
  <c r="Q100"/>
  <c r="S100"/>
  <c r="T116"/>
  <c r="R116"/>
  <c r="Q116"/>
  <c r="S116"/>
  <c r="T132"/>
  <c r="R132"/>
  <c r="Q132"/>
  <c r="S132"/>
  <c r="Q148"/>
  <c r="T52"/>
  <c r="R52"/>
  <c r="Q52"/>
  <c r="S52"/>
  <c r="T76"/>
  <c r="R76"/>
  <c r="Q76"/>
  <c r="S76"/>
  <c r="T88"/>
  <c r="R88"/>
  <c r="Q88"/>
  <c r="S88"/>
  <c r="T96"/>
  <c r="R96"/>
  <c r="Q96"/>
  <c r="S96"/>
  <c r="T112"/>
  <c r="R112"/>
  <c r="Q112"/>
  <c r="S112"/>
  <c r="T128"/>
  <c r="R128"/>
  <c r="Q128"/>
  <c r="S128"/>
  <c r="T152"/>
  <c r="R152"/>
  <c r="Q152"/>
  <c r="S152"/>
  <c r="Q164"/>
  <c r="T176"/>
  <c r="R176"/>
  <c r="T188"/>
  <c r="R188"/>
  <c r="T196"/>
  <c r="R196"/>
  <c r="T212"/>
  <c r="R212"/>
  <c r="T224"/>
  <c r="R224"/>
  <c r="S301"/>
  <c r="T301"/>
  <c r="R301"/>
  <c r="S354"/>
  <c r="T354"/>
  <c r="Q354"/>
  <c r="R354"/>
  <c r="T43"/>
  <c r="R43"/>
  <c r="T47"/>
  <c r="R47"/>
  <c r="T51"/>
  <c r="R51"/>
  <c r="T55"/>
  <c r="R55"/>
  <c r="T59"/>
  <c r="R59"/>
  <c r="T63"/>
  <c r="R63"/>
  <c r="T67"/>
  <c r="R67"/>
  <c r="T71"/>
  <c r="R71"/>
  <c r="T75"/>
  <c r="R75"/>
  <c r="T79"/>
  <c r="R79"/>
  <c r="T83"/>
  <c r="R83"/>
  <c r="T87"/>
  <c r="R87"/>
  <c r="T91"/>
  <c r="R91"/>
  <c r="T95"/>
  <c r="R95"/>
  <c r="T99"/>
  <c r="R99"/>
  <c r="T103"/>
  <c r="R103"/>
  <c r="T107"/>
  <c r="R107"/>
  <c r="T111"/>
  <c r="R111"/>
  <c r="T115"/>
  <c r="R115"/>
  <c r="T119"/>
  <c r="R119"/>
  <c r="T123"/>
  <c r="R123"/>
  <c r="T127"/>
  <c r="R127"/>
  <c r="T131"/>
  <c r="R131"/>
  <c r="T135"/>
  <c r="R135"/>
  <c r="T139"/>
  <c r="R139"/>
  <c r="T147"/>
  <c r="R147"/>
  <c r="T151"/>
  <c r="R151"/>
  <c r="T155"/>
  <c r="R155"/>
  <c r="T159"/>
  <c r="R159"/>
  <c r="T167"/>
  <c r="R167"/>
  <c r="T171"/>
  <c r="R171"/>
  <c r="T175"/>
  <c r="R175"/>
  <c r="T179"/>
  <c r="R179"/>
  <c r="T183"/>
  <c r="R183"/>
  <c r="T187"/>
  <c r="R187"/>
  <c r="T191"/>
  <c r="R191"/>
  <c r="T199"/>
  <c r="R199"/>
  <c r="T207"/>
  <c r="R207"/>
  <c r="T211"/>
  <c r="R211"/>
  <c r="T215"/>
  <c r="R215"/>
  <c r="T223"/>
  <c r="R223"/>
  <c r="T227"/>
  <c r="R227"/>
  <c r="S320"/>
  <c r="T320"/>
  <c r="Q320"/>
  <c r="R320"/>
  <c r="S324"/>
  <c r="T324"/>
  <c r="Q324"/>
  <c r="R324"/>
  <c r="S328"/>
  <c r="T328"/>
  <c r="Q328"/>
  <c r="R328"/>
  <c r="Q332"/>
  <c r="S350"/>
  <c r="T350"/>
  <c r="Q350"/>
  <c r="R350"/>
  <c r="S366"/>
  <c r="T366"/>
  <c r="Q366"/>
  <c r="R366"/>
  <c r="S390"/>
  <c r="T390"/>
  <c r="Q390"/>
  <c r="S440"/>
  <c r="T440"/>
  <c r="R440"/>
  <c r="Q440"/>
  <c r="Q7"/>
  <c r="Q10"/>
  <c r="Q13"/>
  <c r="Q16"/>
  <c r="Q19"/>
  <c r="Q22"/>
  <c r="Q25"/>
  <c r="Q30"/>
  <c r="Q32"/>
  <c r="Q33"/>
  <c r="Q34"/>
  <c r="Q35"/>
  <c r="Q36"/>
  <c r="Q37"/>
  <c r="Q38"/>
  <c r="Q39"/>
  <c r="Q40"/>
  <c r="Q41"/>
  <c r="Q42"/>
  <c r="S176"/>
  <c r="S188"/>
  <c r="S196"/>
  <c r="S212"/>
  <c r="S224"/>
  <c r="T200"/>
  <c r="R200"/>
  <c r="T208"/>
  <c r="R208"/>
  <c r="T216"/>
  <c r="R216"/>
  <c r="T228"/>
  <c r="R228"/>
  <c r="T232"/>
  <c r="R232"/>
  <c r="S279"/>
  <c r="T279"/>
  <c r="R279"/>
  <c r="S338"/>
  <c r="T338"/>
  <c r="Q338"/>
  <c r="R338"/>
  <c r="S370"/>
  <c r="T370"/>
  <c r="Q370"/>
  <c r="R370"/>
  <c r="T46"/>
  <c r="R46"/>
  <c r="T50"/>
  <c r="R50"/>
  <c r="T54"/>
  <c r="R54"/>
  <c r="T58"/>
  <c r="R58"/>
  <c r="T62"/>
  <c r="R62"/>
  <c r="T66"/>
  <c r="R66"/>
  <c r="T70"/>
  <c r="R70"/>
  <c r="T74"/>
  <c r="R74"/>
  <c r="T78"/>
  <c r="R78"/>
  <c r="T82"/>
  <c r="R82"/>
  <c r="T86"/>
  <c r="R86"/>
  <c r="T90"/>
  <c r="R90"/>
  <c r="T94"/>
  <c r="R94"/>
  <c r="T98"/>
  <c r="R98"/>
  <c r="T102"/>
  <c r="R102"/>
  <c r="T106"/>
  <c r="R106"/>
  <c r="T110"/>
  <c r="R110"/>
  <c r="T114"/>
  <c r="R114"/>
  <c r="T118"/>
  <c r="R118"/>
  <c r="T122"/>
  <c r="R122"/>
  <c r="T126"/>
  <c r="R126"/>
  <c r="T130"/>
  <c r="R130"/>
  <c r="T134"/>
  <c r="R134"/>
  <c r="T138"/>
  <c r="R138"/>
  <c r="T150"/>
  <c r="R150"/>
  <c r="T162"/>
  <c r="R162"/>
  <c r="T166"/>
  <c r="R166"/>
  <c r="T170"/>
  <c r="R170"/>
  <c r="T174"/>
  <c r="R174"/>
  <c r="T182"/>
  <c r="R182"/>
  <c r="T190"/>
  <c r="R190"/>
  <c r="T198"/>
  <c r="R198"/>
  <c r="T206"/>
  <c r="R206"/>
  <c r="T210"/>
  <c r="R210"/>
  <c r="T218"/>
  <c r="R218"/>
  <c r="T222"/>
  <c r="R222"/>
  <c r="T226"/>
  <c r="R226"/>
  <c r="S283"/>
  <c r="T283"/>
  <c r="R283"/>
  <c r="S293"/>
  <c r="T293"/>
  <c r="R293"/>
  <c r="S346"/>
  <c r="T346"/>
  <c r="Q346"/>
  <c r="R346"/>
  <c r="S362"/>
  <c r="T362"/>
  <c r="Q362"/>
  <c r="R362"/>
  <c r="Q420"/>
  <c r="Q301"/>
  <c r="Q2"/>
  <c r="Q5"/>
  <c r="Q8"/>
  <c r="Q11"/>
  <c r="Q14"/>
  <c r="Q17"/>
  <c r="Q20"/>
  <c r="Q23"/>
  <c r="Q26"/>
  <c r="Q29"/>
  <c r="Q176"/>
  <c r="Q180"/>
  <c r="Q184"/>
  <c r="Q188"/>
  <c r="Q192"/>
  <c r="Q196"/>
  <c r="Q200"/>
  <c r="Q204"/>
  <c r="Q208"/>
  <c r="Q212"/>
  <c r="Q216"/>
  <c r="Q220"/>
  <c r="Q224"/>
  <c r="Q228"/>
  <c r="Q232"/>
  <c r="Q279"/>
  <c r="Q293"/>
  <c r="R390"/>
  <c r="T45"/>
  <c r="R45"/>
  <c r="T49"/>
  <c r="R49"/>
  <c r="T53"/>
  <c r="R53"/>
  <c r="T57"/>
  <c r="R57"/>
  <c r="T61"/>
  <c r="R61"/>
  <c r="T65"/>
  <c r="R65"/>
  <c r="T69"/>
  <c r="R69"/>
  <c r="T73"/>
  <c r="R73"/>
  <c r="T77"/>
  <c r="R77"/>
  <c r="T81"/>
  <c r="R81"/>
  <c r="T85"/>
  <c r="R85"/>
  <c r="T89"/>
  <c r="R89"/>
  <c r="T93"/>
  <c r="R93"/>
  <c r="T97"/>
  <c r="R97"/>
  <c r="T101"/>
  <c r="R101"/>
  <c r="T105"/>
  <c r="R105"/>
  <c r="T109"/>
  <c r="R109"/>
  <c r="T113"/>
  <c r="R113"/>
  <c r="T117"/>
  <c r="R117"/>
  <c r="T121"/>
  <c r="R121"/>
  <c r="T125"/>
  <c r="R125"/>
  <c r="T129"/>
  <c r="R129"/>
  <c r="T133"/>
  <c r="R133"/>
  <c r="T137"/>
  <c r="R137"/>
  <c r="T145"/>
  <c r="R145"/>
  <c r="T149"/>
  <c r="R149"/>
  <c r="T153"/>
  <c r="R153"/>
  <c r="T157"/>
  <c r="R157"/>
  <c r="T161"/>
  <c r="R161"/>
  <c r="T165"/>
  <c r="R165"/>
  <c r="T169"/>
  <c r="R169"/>
  <c r="T173"/>
  <c r="R173"/>
  <c r="T177"/>
  <c r="R177"/>
  <c r="T181"/>
  <c r="R181"/>
  <c r="T185"/>
  <c r="R185"/>
  <c r="T189"/>
  <c r="R189"/>
  <c r="T197"/>
  <c r="R197"/>
  <c r="T201"/>
  <c r="R201"/>
  <c r="T205"/>
  <c r="R205"/>
  <c r="T209"/>
  <c r="R209"/>
  <c r="T213"/>
  <c r="R213"/>
  <c r="T221"/>
  <c r="R221"/>
  <c r="T225"/>
  <c r="R225"/>
  <c r="T229"/>
  <c r="R229"/>
  <c r="T233"/>
  <c r="Q233"/>
  <c r="R233"/>
  <c r="S285"/>
  <c r="T285"/>
  <c r="R285"/>
  <c r="Q288"/>
  <c r="S309"/>
  <c r="T309"/>
  <c r="R309"/>
  <c r="S342"/>
  <c r="T342"/>
  <c r="Q342"/>
  <c r="R342"/>
  <c r="S358"/>
  <c r="T358"/>
  <c r="Q358"/>
  <c r="R358"/>
  <c r="Q3"/>
  <c r="Q4"/>
  <c r="Q6"/>
  <c r="Q9"/>
  <c r="Q12"/>
  <c r="Q15"/>
  <c r="Q18"/>
  <c r="Q21"/>
  <c r="Q24"/>
  <c r="Q27"/>
  <c r="Q28"/>
  <c r="Q31"/>
  <c r="S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Q147"/>
  <c r="S150"/>
  <c r="Q151"/>
  <c r="Q155"/>
  <c r="Q159"/>
  <c r="S162"/>
  <c r="Q163"/>
  <c r="S166"/>
  <c r="Q167"/>
  <c r="S170"/>
  <c r="Q171"/>
  <c r="S174"/>
  <c r="Q175"/>
  <c r="Q179"/>
  <c r="S182"/>
  <c r="Q183"/>
  <c r="Q187"/>
  <c r="S190"/>
  <c r="Q191"/>
  <c r="Q195"/>
  <c r="S198"/>
  <c r="Q199"/>
  <c r="Q203"/>
  <c r="S206"/>
  <c r="Q207"/>
  <c r="S210"/>
  <c r="Q211"/>
  <c r="Q215"/>
  <c r="S218"/>
  <c r="Q219"/>
  <c r="S222"/>
  <c r="Q223"/>
  <c r="S226"/>
  <c r="Q227"/>
  <c r="Q231"/>
  <c r="S233"/>
  <c r="Q309"/>
  <c r="S291"/>
  <c r="T291"/>
  <c r="R291"/>
  <c r="S296"/>
  <c r="T296"/>
  <c r="Q296"/>
  <c r="S304"/>
  <c r="T304"/>
  <c r="Q304"/>
  <c r="S307"/>
  <c r="T307"/>
  <c r="R307"/>
  <c r="Q312"/>
  <c r="S315"/>
  <c r="T315"/>
  <c r="Q315"/>
  <c r="S378"/>
  <c r="T378"/>
  <c r="Q378"/>
  <c r="S394"/>
  <c r="T394"/>
  <c r="Q394"/>
  <c r="S414"/>
  <c r="T414"/>
  <c r="R414"/>
  <c r="Q414"/>
  <c r="S429"/>
  <c r="T429"/>
  <c r="R429"/>
  <c r="Q429"/>
  <c r="S435"/>
  <c r="T435"/>
  <c r="R435"/>
  <c r="Q435"/>
  <c r="S449"/>
  <c r="T449"/>
  <c r="R449"/>
  <c r="Q449"/>
  <c r="T524"/>
  <c r="S524"/>
  <c r="Q524"/>
  <c r="Q291"/>
  <c r="Q299"/>
  <c r="Q307"/>
  <c r="R378"/>
  <c r="R394"/>
  <c r="S277"/>
  <c r="T277"/>
  <c r="Q280"/>
  <c r="S289"/>
  <c r="T289"/>
  <c r="S297"/>
  <c r="T297"/>
  <c r="S305"/>
  <c r="T305"/>
  <c r="S319"/>
  <c r="T319"/>
  <c r="Q319"/>
  <c r="S323"/>
  <c r="T323"/>
  <c r="Q323"/>
  <c r="S327"/>
  <c r="T327"/>
  <c r="Q327"/>
  <c r="S331"/>
  <c r="T331"/>
  <c r="Q331"/>
  <c r="S335"/>
  <c r="T335"/>
  <c r="Q335"/>
  <c r="S339"/>
  <c r="T339"/>
  <c r="S347"/>
  <c r="T347"/>
  <c r="S351"/>
  <c r="T351"/>
  <c r="S355"/>
  <c r="T355"/>
  <c r="S359"/>
  <c r="T359"/>
  <c r="S363"/>
  <c r="T363"/>
  <c r="S367"/>
  <c r="T367"/>
  <c r="S371"/>
  <c r="T371"/>
  <c r="S382"/>
  <c r="T382"/>
  <c r="Q382"/>
  <c r="S398"/>
  <c r="T398"/>
  <c r="Q398"/>
  <c r="R234"/>
  <c r="R235"/>
  <c r="R236"/>
  <c r="R238"/>
  <c r="R239"/>
  <c r="R240"/>
  <c r="R241"/>
  <c r="R242"/>
  <c r="R243"/>
  <c r="R244"/>
  <c r="R245"/>
  <c r="R246"/>
  <c r="R247"/>
  <c r="R248"/>
  <c r="R250"/>
  <c r="R251"/>
  <c r="R252"/>
  <c r="R253"/>
  <c r="R255"/>
  <c r="R256"/>
  <c r="R257"/>
  <c r="R260"/>
  <c r="R261"/>
  <c r="R262"/>
  <c r="R263"/>
  <c r="R266"/>
  <c r="R267"/>
  <c r="R268"/>
  <c r="R269"/>
  <c r="Q289"/>
  <c r="Q297"/>
  <c r="Q305"/>
  <c r="Q313"/>
  <c r="R382"/>
  <c r="R398"/>
  <c r="R524"/>
  <c r="S276"/>
  <c r="T276"/>
  <c r="S284"/>
  <c r="T284"/>
  <c r="Q284"/>
  <c r="S287"/>
  <c r="T287"/>
  <c r="R287"/>
  <c r="S292"/>
  <c r="T292"/>
  <c r="Q292"/>
  <c r="S295"/>
  <c r="T295"/>
  <c r="R295"/>
  <c r="S300"/>
  <c r="T300"/>
  <c r="Q300"/>
  <c r="S308"/>
  <c r="T308"/>
  <c r="Q308"/>
  <c r="S311"/>
  <c r="T311"/>
  <c r="R311"/>
  <c r="S374"/>
  <c r="T374"/>
  <c r="S386"/>
  <c r="T386"/>
  <c r="Q386"/>
  <c r="S402"/>
  <c r="T402"/>
  <c r="Q402"/>
  <c r="S409"/>
  <c r="T409"/>
  <c r="R409"/>
  <c r="Q409"/>
  <c r="Q424"/>
  <c r="S444"/>
  <c r="T444"/>
  <c r="R444"/>
  <c r="Q444"/>
  <c r="Q454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81"/>
  <c r="Q287"/>
  <c r="Q295"/>
  <c r="Q303"/>
  <c r="Q311"/>
  <c r="R315"/>
  <c r="Q316"/>
  <c r="R386"/>
  <c r="R402"/>
  <c r="S318"/>
  <c r="T318"/>
  <c r="S322"/>
  <c r="T322"/>
  <c r="S326"/>
  <c r="T326"/>
  <c r="S341"/>
  <c r="T341"/>
  <c r="S349"/>
  <c r="T349"/>
  <c r="S353"/>
  <c r="T353"/>
  <c r="S357"/>
  <c r="T357"/>
  <c r="S361"/>
  <c r="T361"/>
  <c r="S365"/>
  <c r="T365"/>
  <c r="S369"/>
  <c r="T369"/>
  <c r="S373"/>
  <c r="T373"/>
  <c r="S376"/>
  <c r="T376"/>
  <c r="S380"/>
  <c r="T380"/>
  <c r="S384"/>
  <c r="T384"/>
  <c r="S388"/>
  <c r="T388"/>
  <c r="S392"/>
  <c r="T392"/>
  <c r="S396"/>
  <c r="T396"/>
  <c r="S400"/>
  <c r="T400"/>
  <c r="S406"/>
  <c r="T406"/>
  <c r="R406"/>
  <c r="S407"/>
  <c r="T407"/>
  <c r="R407"/>
  <c r="S411"/>
  <c r="T411"/>
  <c r="R411"/>
  <c r="S418"/>
  <c r="T418"/>
  <c r="R418"/>
  <c r="S426"/>
  <c r="T426"/>
  <c r="R426"/>
  <c r="S431"/>
  <c r="T431"/>
  <c r="R431"/>
  <c r="S432"/>
  <c r="T432"/>
  <c r="R432"/>
  <c r="S442"/>
  <c r="T442"/>
  <c r="R442"/>
  <c r="S446"/>
  <c r="T446"/>
  <c r="R446"/>
  <c r="S452"/>
  <c r="T452"/>
  <c r="R452"/>
  <c r="S456"/>
  <c r="T456"/>
  <c r="R456"/>
  <c r="T568"/>
  <c r="S568"/>
  <c r="Q568"/>
  <c r="T575"/>
  <c r="S575"/>
  <c r="Q575"/>
  <c r="T583"/>
  <c r="S583"/>
  <c r="Q583"/>
  <c r="S759"/>
  <c r="T759"/>
  <c r="Q759"/>
  <c r="S775"/>
  <c r="T775"/>
  <c r="Q775"/>
  <c r="S826"/>
  <c r="T826"/>
  <c r="Q826"/>
  <c r="R826"/>
  <c r="R318"/>
  <c r="R322"/>
  <c r="R326"/>
  <c r="R341"/>
  <c r="R349"/>
  <c r="R353"/>
  <c r="R357"/>
  <c r="R361"/>
  <c r="R365"/>
  <c r="R369"/>
  <c r="R373"/>
  <c r="R376"/>
  <c r="R380"/>
  <c r="R384"/>
  <c r="R388"/>
  <c r="R392"/>
  <c r="R396"/>
  <c r="R400"/>
  <c r="Q456"/>
  <c r="R568"/>
  <c r="R575"/>
  <c r="R583"/>
  <c r="S282"/>
  <c r="T282"/>
  <c r="S286"/>
  <c r="T286"/>
  <c r="S290"/>
  <c r="T290"/>
  <c r="S294"/>
  <c r="T294"/>
  <c r="S298"/>
  <c r="T298"/>
  <c r="S306"/>
  <c r="T306"/>
  <c r="S310"/>
  <c r="T310"/>
  <c r="S314"/>
  <c r="T314"/>
  <c r="S317"/>
  <c r="T317"/>
  <c r="S321"/>
  <c r="T321"/>
  <c r="S325"/>
  <c r="T325"/>
  <c r="S329"/>
  <c r="T329"/>
  <c r="S333"/>
  <c r="T333"/>
  <c r="S336"/>
  <c r="T336"/>
  <c r="S344"/>
  <c r="T344"/>
  <c r="S348"/>
  <c r="T348"/>
  <c r="S352"/>
  <c r="T352"/>
  <c r="S356"/>
  <c r="T356"/>
  <c r="S360"/>
  <c r="T360"/>
  <c r="S364"/>
  <c r="T364"/>
  <c r="S368"/>
  <c r="T368"/>
  <c r="S372"/>
  <c r="T372"/>
  <c r="S375"/>
  <c r="T375"/>
  <c r="S379"/>
  <c r="T379"/>
  <c r="S383"/>
  <c r="T383"/>
  <c r="S387"/>
  <c r="T387"/>
  <c r="S391"/>
  <c r="T391"/>
  <c r="S395"/>
  <c r="T395"/>
  <c r="S399"/>
  <c r="T399"/>
  <c r="S403"/>
  <c r="T403"/>
  <c r="S408"/>
  <c r="T408"/>
  <c r="R408"/>
  <c r="S412"/>
  <c r="T412"/>
  <c r="R412"/>
  <c r="S413"/>
  <c r="T413"/>
  <c r="R413"/>
  <c r="S419"/>
  <c r="T419"/>
  <c r="R419"/>
  <c r="S423"/>
  <c r="T423"/>
  <c r="R423"/>
  <c r="S427"/>
  <c r="T427"/>
  <c r="R427"/>
  <c r="S428"/>
  <c r="T428"/>
  <c r="R428"/>
  <c r="S433"/>
  <c r="T433"/>
  <c r="R433"/>
  <c r="S434"/>
  <c r="T434"/>
  <c r="R434"/>
  <c r="S447"/>
  <c r="T447"/>
  <c r="R447"/>
  <c r="S448"/>
  <c r="T448"/>
  <c r="R448"/>
  <c r="S453"/>
  <c r="T453"/>
  <c r="R453"/>
  <c r="Q531"/>
  <c r="T539"/>
  <c r="S539"/>
  <c r="Q539"/>
  <c r="T546"/>
  <c r="S546"/>
  <c r="Q546"/>
  <c r="T554"/>
  <c r="S554"/>
  <c r="Q554"/>
  <c r="S675"/>
  <c r="T675"/>
  <c r="Q675"/>
  <c r="R675"/>
  <c r="S720"/>
  <c r="T720"/>
  <c r="Q720"/>
  <c r="S728"/>
  <c r="T728"/>
  <c r="Q728"/>
  <c r="S744"/>
  <c r="T744"/>
  <c r="Q744"/>
  <c r="R317"/>
  <c r="Q318"/>
  <c r="R321"/>
  <c r="Q322"/>
  <c r="R325"/>
  <c r="Q326"/>
  <c r="R329"/>
  <c r="Q330"/>
  <c r="R333"/>
  <c r="Q334"/>
  <c r="R336"/>
  <c r="Q337"/>
  <c r="Q341"/>
  <c r="R344"/>
  <c r="Q345"/>
  <c r="R348"/>
  <c r="Q349"/>
  <c r="R352"/>
  <c r="Q353"/>
  <c r="R356"/>
  <c r="Q357"/>
  <c r="R360"/>
  <c r="Q361"/>
  <c r="R364"/>
  <c r="Q365"/>
  <c r="R368"/>
  <c r="Q369"/>
  <c r="R372"/>
  <c r="Q373"/>
  <c r="R375"/>
  <c r="Q376"/>
  <c r="R379"/>
  <c r="Q380"/>
  <c r="R383"/>
  <c r="Q384"/>
  <c r="R387"/>
  <c r="Q388"/>
  <c r="R391"/>
  <c r="Q392"/>
  <c r="R395"/>
  <c r="Q396"/>
  <c r="R399"/>
  <c r="Q400"/>
  <c r="R403"/>
  <c r="Q404"/>
  <c r="R539"/>
  <c r="R546"/>
  <c r="R554"/>
  <c r="R759"/>
  <c r="R775"/>
  <c r="T564"/>
  <c r="S564"/>
  <c r="Q564"/>
  <c r="T579"/>
  <c r="S579"/>
  <c r="Q579"/>
  <c r="Q643"/>
  <c r="S841"/>
  <c r="T841"/>
  <c r="Q841"/>
  <c r="R841"/>
  <c r="R564"/>
  <c r="R579"/>
  <c r="R720"/>
  <c r="S377"/>
  <c r="T377"/>
  <c r="S381"/>
  <c r="T381"/>
  <c r="S385"/>
  <c r="T385"/>
  <c r="S389"/>
  <c r="T389"/>
  <c r="S393"/>
  <c r="T393"/>
  <c r="S397"/>
  <c r="T397"/>
  <c r="S401"/>
  <c r="T401"/>
  <c r="S410"/>
  <c r="T410"/>
  <c r="R410"/>
  <c r="S415"/>
  <c r="T415"/>
  <c r="R415"/>
  <c r="S416"/>
  <c r="T416"/>
  <c r="R416"/>
  <c r="S421"/>
  <c r="T421"/>
  <c r="R421"/>
  <c r="S425"/>
  <c r="T425"/>
  <c r="R425"/>
  <c r="S436"/>
  <c r="T436"/>
  <c r="R436"/>
  <c r="S437"/>
  <c r="T437"/>
  <c r="R437"/>
  <c r="S441"/>
  <c r="T441"/>
  <c r="R441"/>
  <c r="S445"/>
  <c r="T445"/>
  <c r="R445"/>
  <c r="S450"/>
  <c r="T450"/>
  <c r="R450"/>
  <c r="S451"/>
  <c r="T451"/>
  <c r="R451"/>
  <c r="T527"/>
  <c r="S527"/>
  <c r="Q527"/>
  <c r="T535"/>
  <c r="S535"/>
  <c r="Q535"/>
  <c r="T542"/>
  <c r="S542"/>
  <c r="Q542"/>
  <c r="T550"/>
  <c r="S550"/>
  <c r="Q550"/>
  <c r="Q558"/>
  <c r="S734"/>
  <c r="T734"/>
  <c r="Q734"/>
  <c r="R377"/>
  <c r="R381"/>
  <c r="R385"/>
  <c r="R389"/>
  <c r="R393"/>
  <c r="R397"/>
  <c r="R401"/>
  <c r="Q408"/>
  <c r="Q412"/>
  <c r="Q413"/>
  <c r="Q419"/>
  <c r="Q423"/>
  <c r="Q427"/>
  <c r="Q428"/>
  <c r="Q433"/>
  <c r="Q439"/>
  <c r="Q443"/>
  <c r="Q447"/>
  <c r="Q448"/>
  <c r="Q453"/>
  <c r="R527"/>
  <c r="R535"/>
  <c r="R542"/>
  <c r="R550"/>
  <c r="S457"/>
  <c r="T457"/>
  <c r="S458"/>
  <c r="T458"/>
  <c r="S459"/>
  <c r="T459"/>
  <c r="S460"/>
  <c r="T460"/>
  <c r="S461"/>
  <c r="T461"/>
  <c r="S462"/>
  <c r="T462"/>
  <c r="S464"/>
  <c r="T464"/>
  <c r="S465"/>
  <c r="T465"/>
  <c r="S466"/>
  <c r="T466"/>
  <c r="S467"/>
  <c r="T467"/>
  <c r="S468"/>
  <c r="T468"/>
  <c r="S470"/>
  <c r="T470"/>
  <c r="S471"/>
  <c r="T471"/>
  <c r="S472"/>
  <c r="T472"/>
  <c r="S474"/>
  <c r="T474"/>
  <c r="S475"/>
  <c r="T475"/>
  <c r="S476"/>
  <c r="T476"/>
  <c r="S478"/>
  <c r="T478"/>
  <c r="S479"/>
  <c r="T479"/>
  <c r="S480"/>
  <c r="T480"/>
  <c r="S481"/>
  <c r="T481"/>
  <c r="S482"/>
  <c r="T482"/>
  <c r="S485"/>
  <c r="T485"/>
  <c r="S486"/>
  <c r="T486"/>
  <c r="S487"/>
  <c r="T487"/>
  <c r="S488"/>
  <c r="T488"/>
  <c r="S489"/>
  <c r="T489"/>
  <c r="S490"/>
  <c r="T490"/>
  <c r="S491"/>
  <c r="T491"/>
  <c r="S494"/>
  <c r="T494"/>
  <c r="S495"/>
  <c r="T495"/>
  <c r="S496"/>
  <c r="T496"/>
  <c r="S497"/>
  <c r="T497"/>
  <c r="S499"/>
  <c r="T499"/>
  <c r="S500"/>
  <c r="T500"/>
  <c r="S501"/>
  <c r="T501"/>
  <c r="S502"/>
  <c r="T502"/>
  <c r="S503"/>
  <c r="T503"/>
  <c r="S506"/>
  <c r="T506"/>
  <c r="S508"/>
  <c r="T508"/>
  <c r="S509"/>
  <c r="T509"/>
  <c r="S510"/>
  <c r="T510"/>
  <c r="S511"/>
  <c r="T511"/>
  <c r="S512"/>
  <c r="T512"/>
  <c r="S513"/>
  <c r="T513"/>
  <c r="S514"/>
  <c r="T514"/>
  <c r="S516"/>
  <c r="T516"/>
  <c r="S518"/>
  <c r="T518"/>
  <c r="S520"/>
  <c r="T520"/>
  <c r="T521"/>
  <c r="S521"/>
  <c r="T530"/>
  <c r="S530"/>
  <c r="T534"/>
  <c r="S534"/>
  <c r="T538"/>
  <c r="S538"/>
  <c r="T541"/>
  <c r="S541"/>
  <c r="T545"/>
  <c r="S545"/>
  <c r="T553"/>
  <c r="S553"/>
  <c r="T557"/>
  <c r="S557"/>
  <c r="T561"/>
  <c r="S561"/>
  <c r="T567"/>
  <c r="S567"/>
  <c r="T571"/>
  <c r="S571"/>
  <c r="T578"/>
  <c r="S578"/>
  <c r="T582"/>
  <c r="S582"/>
  <c r="S663"/>
  <c r="T663"/>
  <c r="Q663"/>
  <c r="R663"/>
  <c r="S691"/>
  <c r="T691"/>
  <c r="Q691"/>
  <c r="R691"/>
  <c r="S695"/>
  <c r="T695"/>
  <c r="Q695"/>
  <c r="R695"/>
  <c r="S707"/>
  <c r="T707"/>
  <c r="Q707"/>
  <c r="R707"/>
  <c r="S747"/>
  <c r="T747"/>
  <c r="Q747"/>
  <c r="S763"/>
  <c r="T763"/>
  <c r="Q763"/>
  <c r="R530"/>
  <c r="R534"/>
  <c r="R538"/>
  <c r="R541"/>
  <c r="R545"/>
  <c r="R553"/>
  <c r="R557"/>
  <c r="R561"/>
  <c r="R567"/>
  <c r="R571"/>
  <c r="R578"/>
  <c r="R582"/>
  <c r="R747"/>
  <c r="R763"/>
  <c r="T522"/>
  <c r="S522"/>
  <c r="T526"/>
  <c r="S526"/>
  <c r="T529"/>
  <c r="S529"/>
  <c r="T533"/>
  <c r="S533"/>
  <c r="T537"/>
  <c r="S537"/>
  <c r="T540"/>
  <c r="S540"/>
  <c r="T544"/>
  <c r="S544"/>
  <c r="T548"/>
  <c r="S548"/>
  <c r="T552"/>
  <c r="S552"/>
  <c r="T560"/>
  <c r="S560"/>
  <c r="T563"/>
  <c r="S563"/>
  <c r="T566"/>
  <c r="S566"/>
  <c r="T570"/>
  <c r="S570"/>
  <c r="T577"/>
  <c r="S577"/>
  <c r="T581"/>
  <c r="S581"/>
  <c r="S651"/>
  <c r="T651"/>
  <c r="Q651"/>
  <c r="R651"/>
  <c r="S667"/>
  <c r="T667"/>
  <c r="Q667"/>
  <c r="R667"/>
  <c r="S671"/>
  <c r="T671"/>
  <c r="Q671"/>
  <c r="R671"/>
  <c r="S679"/>
  <c r="T679"/>
  <c r="Q679"/>
  <c r="R679"/>
  <c r="S683"/>
  <c r="T683"/>
  <c r="Q683"/>
  <c r="R683"/>
  <c r="S699"/>
  <c r="T699"/>
  <c r="Q699"/>
  <c r="R699"/>
  <c r="S703"/>
  <c r="T703"/>
  <c r="Q703"/>
  <c r="R703"/>
  <c r="S715"/>
  <c r="T715"/>
  <c r="Q715"/>
  <c r="R715"/>
  <c r="S738"/>
  <c r="T738"/>
  <c r="Q738"/>
  <c r="S751"/>
  <c r="T751"/>
  <c r="Q751"/>
  <c r="S779"/>
  <c r="T779"/>
  <c r="Q779"/>
  <c r="R522"/>
  <c r="Q523"/>
  <c r="R526"/>
  <c r="R529"/>
  <c r="Q530"/>
  <c r="R533"/>
  <c r="Q534"/>
  <c r="R537"/>
  <c r="Q538"/>
  <c r="R540"/>
  <c r="Q541"/>
  <c r="R544"/>
  <c r="Q545"/>
  <c r="R548"/>
  <c r="Q549"/>
  <c r="R552"/>
  <c r="Q553"/>
  <c r="Q557"/>
  <c r="R560"/>
  <c r="Q561"/>
  <c r="R563"/>
  <c r="R566"/>
  <c r="Q567"/>
  <c r="R570"/>
  <c r="Q571"/>
  <c r="Q574"/>
  <c r="R577"/>
  <c r="Q578"/>
  <c r="R581"/>
  <c r="Q582"/>
  <c r="R738"/>
  <c r="R751"/>
  <c r="R779"/>
  <c r="T525"/>
  <c r="S525"/>
  <c r="T528"/>
  <c r="S528"/>
  <c r="T532"/>
  <c r="S532"/>
  <c r="T536"/>
  <c r="S536"/>
  <c r="T543"/>
  <c r="S543"/>
  <c r="T547"/>
  <c r="S547"/>
  <c r="T551"/>
  <c r="S551"/>
  <c r="T555"/>
  <c r="S555"/>
  <c r="T562"/>
  <c r="S562"/>
  <c r="T565"/>
  <c r="S565"/>
  <c r="T569"/>
  <c r="S569"/>
  <c r="T572"/>
  <c r="S572"/>
  <c r="T576"/>
  <c r="S576"/>
  <c r="T580"/>
  <c r="S580"/>
  <c r="S647"/>
  <c r="T647"/>
  <c r="Q647"/>
  <c r="R647"/>
  <c r="S655"/>
  <c r="T655"/>
  <c r="Q655"/>
  <c r="R655"/>
  <c r="S659"/>
  <c r="T659"/>
  <c r="Q659"/>
  <c r="R659"/>
  <c r="S741"/>
  <c r="T741"/>
  <c r="Q741"/>
  <c r="S771"/>
  <c r="T771"/>
  <c r="Q771"/>
  <c r="S783"/>
  <c r="T783"/>
  <c r="Q783"/>
  <c r="S899"/>
  <c r="T899"/>
  <c r="R899"/>
  <c r="Q899"/>
  <c r="R457"/>
  <c r="R458"/>
  <c r="R459"/>
  <c r="R460"/>
  <c r="R461"/>
  <c r="R462"/>
  <c r="R464"/>
  <c r="R465"/>
  <c r="R466"/>
  <c r="R467"/>
  <c r="R468"/>
  <c r="R470"/>
  <c r="R471"/>
  <c r="R472"/>
  <c r="R474"/>
  <c r="R475"/>
  <c r="R476"/>
  <c r="R478"/>
  <c r="R479"/>
  <c r="R480"/>
  <c r="R481"/>
  <c r="R482"/>
  <c r="R485"/>
  <c r="R486"/>
  <c r="R487"/>
  <c r="R488"/>
  <c r="R489"/>
  <c r="R490"/>
  <c r="R491"/>
  <c r="R494"/>
  <c r="R495"/>
  <c r="R496"/>
  <c r="R497"/>
  <c r="R499"/>
  <c r="R500"/>
  <c r="R501"/>
  <c r="R502"/>
  <c r="R503"/>
  <c r="R506"/>
  <c r="R508"/>
  <c r="R509"/>
  <c r="R510"/>
  <c r="R511"/>
  <c r="R512"/>
  <c r="R513"/>
  <c r="R514"/>
  <c r="R516"/>
  <c r="R518"/>
  <c r="R520"/>
  <c r="R521"/>
  <c r="Q522"/>
  <c r="R525"/>
  <c r="Q526"/>
  <c r="R528"/>
  <c r="Q529"/>
  <c r="R532"/>
  <c r="Q533"/>
  <c r="R536"/>
  <c r="Q537"/>
  <c r="Q540"/>
  <c r="R543"/>
  <c r="Q544"/>
  <c r="R547"/>
  <c r="Q548"/>
  <c r="R551"/>
  <c r="Q552"/>
  <c r="R555"/>
  <c r="Q556"/>
  <c r="Q560"/>
  <c r="R562"/>
  <c r="Q563"/>
  <c r="R565"/>
  <c r="Q566"/>
  <c r="R569"/>
  <c r="Q570"/>
  <c r="R572"/>
  <c r="Q573"/>
  <c r="R576"/>
  <c r="Q577"/>
  <c r="R580"/>
  <c r="Q581"/>
  <c r="R741"/>
  <c r="R771"/>
  <c r="R783"/>
  <c r="S642"/>
  <c r="T642"/>
  <c r="S646"/>
  <c r="T646"/>
  <c r="S650"/>
  <c r="T650"/>
  <c r="S654"/>
  <c r="T654"/>
  <c r="S658"/>
  <c r="T658"/>
  <c r="S662"/>
  <c r="T662"/>
  <c r="S666"/>
  <c r="T666"/>
  <c r="S670"/>
  <c r="T670"/>
  <c r="S674"/>
  <c r="T674"/>
  <c r="S678"/>
  <c r="T678"/>
  <c r="S682"/>
  <c r="T682"/>
  <c r="S686"/>
  <c r="T686"/>
  <c r="S690"/>
  <c r="T690"/>
  <c r="S698"/>
  <c r="T698"/>
  <c r="S702"/>
  <c r="T702"/>
  <c r="S706"/>
  <c r="T706"/>
  <c r="S710"/>
  <c r="T710"/>
  <c r="S714"/>
  <c r="T714"/>
  <c r="S723"/>
  <c r="T723"/>
  <c r="S727"/>
  <c r="T727"/>
  <c r="S730"/>
  <c r="T730"/>
  <c r="S733"/>
  <c r="T733"/>
  <c r="S737"/>
  <c r="T737"/>
  <c r="S740"/>
  <c r="T740"/>
  <c r="S743"/>
  <c r="T743"/>
  <c r="S746"/>
  <c r="T746"/>
  <c r="S750"/>
  <c r="T750"/>
  <c r="S754"/>
  <c r="T754"/>
  <c r="S758"/>
  <c r="T758"/>
  <c r="S762"/>
  <c r="T762"/>
  <c r="S770"/>
  <c r="T770"/>
  <c r="S774"/>
  <c r="T774"/>
  <c r="S778"/>
  <c r="T778"/>
  <c r="S782"/>
  <c r="T782"/>
  <c r="S814"/>
  <c r="T814"/>
  <c r="Q814"/>
  <c r="R814"/>
  <c r="S818"/>
  <c r="T818"/>
  <c r="Q818"/>
  <c r="R818"/>
  <c r="S822"/>
  <c r="T822"/>
  <c r="Q822"/>
  <c r="R822"/>
  <c r="S845"/>
  <c r="T845"/>
  <c r="Q845"/>
  <c r="S867"/>
  <c r="T867"/>
  <c r="R867"/>
  <c r="Q867"/>
  <c r="S888"/>
  <c r="T888"/>
  <c r="R888"/>
  <c r="Q888"/>
  <c r="S892"/>
  <c r="T892"/>
  <c r="R892"/>
  <c r="Q892"/>
  <c r="S898"/>
  <c r="T898"/>
  <c r="R898"/>
  <c r="Q898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R723"/>
  <c r="R727"/>
  <c r="R730"/>
  <c r="R733"/>
  <c r="R737"/>
  <c r="R740"/>
  <c r="R743"/>
  <c r="R746"/>
  <c r="R750"/>
  <c r="R754"/>
  <c r="R758"/>
  <c r="R762"/>
  <c r="R770"/>
  <c r="R774"/>
  <c r="R778"/>
  <c r="R782"/>
  <c r="R845"/>
  <c r="S645"/>
  <c r="T645"/>
  <c r="S649"/>
  <c r="T649"/>
  <c r="S657"/>
  <c r="T657"/>
  <c r="S661"/>
  <c r="T661"/>
  <c r="S665"/>
  <c r="T665"/>
  <c r="S669"/>
  <c r="T669"/>
  <c r="S673"/>
  <c r="T673"/>
  <c r="S677"/>
  <c r="T677"/>
  <c r="S681"/>
  <c r="T681"/>
  <c r="S685"/>
  <c r="T685"/>
  <c r="S689"/>
  <c r="T689"/>
  <c r="S693"/>
  <c r="T693"/>
  <c r="S697"/>
  <c r="T697"/>
  <c r="S701"/>
  <c r="T701"/>
  <c r="S705"/>
  <c r="T705"/>
  <c r="S713"/>
  <c r="T713"/>
  <c r="S718"/>
  <c r="T718"/>
  <c r="S729"/>
  <c r="T729"/>
  <c r="S732"/>
  <c r="T732"/>
  <c r="S736"/>
  <c r="T736"/>
  <c r="S739"/>
  <c r="T739"/>
  <c r="S742"/>
  <c r="T742"/>
  <c r="S745"/>
  <c r="T745"/>
  <c r="S749"/>
  <c r="T749"/>
  <c r="S753"/>
  <c r="T753"/>
  <c r="S757"/>
  <c r="T757"/>
  <c r="S761"/>
  <c r="T761"/>
  <c r="S765"/>
  <c r="T765"/>
  <c r="S769"/>
  <c r="T769"/>
  <c r="S773"/>
  <c r="T773"/>
  <c r="S781"/>
  <c r="T781"/>
  <c r="S833"/>
  <c r="T833"/>
  <c r="Q833"/>
  <c r="S859"/>
  <c r="T859"/>
  <c r="R859"/>
  <c r="Q859"/>
  <c r="S877"/>
  <c r="T877"/>
  <c r="R877"/>
  <c r="Q877"/>
  <c r="S883"/>
  <c r="T883"/>
  <c r="R883"/>
  <c r="Q883"/>
  <c r="S887"/>
  <c r="T887"/>
  <c r="R887"/>
  <c r="Q887"/>
  <c r="R642"/>
  <c r="R646"/>
  <c r="R650"/>
  <c r="R654"/>
  <c r="R658"/>
  <c r="R662"/>
  <c r="R666"/>
  <c r="R670"/>
  <c r="R674"/>
  <c r="R678"/>
  <c r="R682"/>
  <c r="R686"/>
  <c r="R690"/>
  <c r="R698"/>
  <c r="R702"/>
  <c r="R706"/>
  <c r="R710"/>
  <c r="R714"/>
  <c r="R718"/>
  <c r="Q723"/>
  <c r="Q727"/>
  <c r="R729"/>
  <c r="Q730"/>
  <c r="R732"/>
  <c r="Q733"/>
  <c r="R736"/>
  <c r="Q737"/>
  <c r="R739"/>
  <c r="Q740"/>
  <c r="R742"/>
  <c r="Q743"/>
  <c r="R745"/>
  <c r="Q746"/>
  <c r="R749"/>
  <c r="Q750"/>
  <c r="R753"/>
  <c r="Q754"/>
  <c r="R757"/>
  <c r="Q758"/>
  <c r="R761"/>
  <c r="Q762"/>
  <c r="R765"/>
  <c r="R769"/>
  <c r="Q770"/>
  <c r="R773"/>
  <c r="Q774"/>
  <c r="Q778"/>
  <c r="R781"/>
  <c r="Q782"/>
  <c r="R833"/>
  <c r="S644"/>
  <c r="T644"/>
  <c r="S648"/>
  <c r="T648"/>
  <c r="S652"/>
  <c r="T652"/>
  <c r="S656"/>
  <c r="T656"/>
  <c r="S660"/>
  <c r="T660"/>
  <c r="S664"/>
  <c r="T664"/>
  <c r="S668"/>
  <c r="T668"/>
  <c r="S672"/>
  <c r="T672"/>
  <c r="S676"/>
  <c r="T676"/>
  <c r="S680"/>
  <c r="T680"/>
  <c r="S684"/>
  <c r="T684"/>
  <c r="S688"/>
  <c r="T688"/>
  <c r="S692"/>
  <c r="T692"/>
  <c r="S700"/>
  <c r="T700"/>
  <c r="S704"/>
  <c r="T704"/>
  <c r="S708"/>
  <c r="T708"/>
  <c r="S712"/>
  <c r="T712"/>
  <c r="S716"/>
  <c r="T716"/>
  <c r="S717"/>
  <c r="T717"/>
  <c r="S721"/>
  <c r="T721"/>
  <c r="S725"/>
  <c r="T725"/>
  <c r="S731"/>
  <c r="T731"/>
  <c r="S752"/>
  <c r="T752"/>
  <c r="S756"/>
  <c r="T756"/>
  <c r="S764"/>
  <c r="T764"/>
  <c r="S768"/>
  <c r="T768"/>
  <c r="S772"/>
  <c r="T772"/>
  <c r="S776"/>
  <c r="T776"/>
  <c r="S780"/>
  <c r="T780"/>
  <c r="S837"/>
  <c r="T837"/>
  <c r="Q837"/>
  <c r="S852"/>
  <c r="T852"/>
  <c r="Q852"/>
  <c r="S855"/>
  <c r="T855"/>
  <c r="R855"/>
  <c r="Q855"/>
  <c r="S872"/>
  <c r="T872"/>
  <c r="R872"/>
  <c r="Q872"/>
  <c r="S882"/>
  <c r="T882"/>
  <c r="R882"/>
  <c r="Q882"/>
  <c r="S900"/>
  <c r="T900"/>
  <c r="R900"/>
  <c r="Q900"/>
  <c r="S584"/>
  <c r="S586"/>
  <c r="S587"/>
  <c r="S588"/>
  <c r="S589"/>
  <c r="S590"/>
  <c r="S591"/>
  <c r="S592"/>
  <c r="S593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5"/>
  <c r="S617"/>
  <c r="S618"/>
  <c r="S619"/>
  <c r="S620"/>
  <c r="S621"/>
  <c r="S622"/>
  <c r="S624"/>
  <c r="S625"/>
  <c r="S627"/>
  <c r="S629"/>
  <c r="S631"/>
  <c r="S632"/>
  <c r="S633"/>
  <c r="S634"/>
  <c r="S635"/>
  <c r="S636"/>
  <c r="S637"/>
  <c r="S638"/>
  <c r="S639"/>
  <c r="S640"/>
  <c r="S641"/>
  <c r="Q642"/>
  <c r="Q646"/>
  <c r="Q650"/>
  <c r="Q654"/>
  <c r="Q658"/>
  <c r="Q662"/>
  <c r="Q666"/>
  <c r="Q670"/>
  <c r="Q674"/>
  <c r="Q678"/>
  <c r="Q682"/>
  <c r="Q686"/>
  <c r="Q690"/>
  <c r="Q698"/>
  <c r="Q702"/>
  <c r="Q706"/>
  <c r="Q710"/>
  <c r="R713"/>
  <c r="Q714"/>
  <c r="R717"/>
  <c r="Q718"/>
  <c r="R721"/>
  <c r="R725"/>
  <c r="Q729"/>
  <c r="R731"/>
  <c r="Q732"/>
  <c r="Q736"/>
  <c r="R752"/>
  <c r="R756"/>
  <c r="R764"/>
  <c r="R768"/>
  <c r="R772"/>
  <c r="R776"/>
  <c r="R780"/>
  <c r="R837"/>
  <c r="R852"/>
  <c r="S813"/>
  <c r="T813"/>
  <c r="S817"/>
  <c r="T817"/>
  <c r="S821"/>
  <c r="T821"/>
  <c r="S825"/>
  <c r="T825"/>
  <c r="S829"/>
  <c r="T829"/>
  <c r="S836"/>
  <c r="T836"/>
  <c r="S840"/>
  <c r="T840"/>
  <c r="S844"/>
  <c r="T844"/>
  <c r="S848"/>
  <c r="T848"/>
  <c r="S854"/>
  <c r="T854"/>
  <c r="S856"/>
  <c r="T856"/>
  <c r="R856"/>
  <c r="S860"/>
  <c r="T860"/>
  <c r="R860"/>
  <c r="S868"/>
  <c r="T868"/>
  <c r="R868"/>
  <c r="S878"/>
  <c r="T878"/>
  <c r="R878"/>
  <c r="S879"/>
  <c r="T879"/>
  <c r="R879"/>
  <c r="S893"/>
  <c r="T893"/>
  <c r="R893"/>
  <c r="S894"/>
  <c r="T894"/>
  <c r="R894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4"/>
  <c r="Q805"/>
  <c r="Q806"/>
  <c r="Q807"/>
  <c r="Q808"/>
  <c r="Q809"/>
  <c r="Q810"/>
  <c r="Q811"/>
  <c r="Q812"/>
  <c r="R829"/>
  <c r="R836"/>
  <c r="R840"/>
  <c r="R844"/>
  <c r="R848"/>
  <c r="R854"/>
  <c r="S816"/>
  <c r="T816"/>
  <c r="S820"/>
  <c r="T820"/>
  <c r="S824"/>
  <c r="T824"/>
  <c r="S828"/>
  <c r="T828"/>
  <c r="S831"/>
  <c r="T831"/>
  <c r="S835"/>
  <c r="T835"/>
  <c r="S839"/>
  <c r="T839"/>
  <c r="S843"/>
  <c r="T843"/>
  <c r="S847"/>
  <c r="T847"/>
  <c r="S851"/>
  <c r="T851"/>
  <c r="S853"/>
  <c r="T853"/>
  <c r="S857"/>
  <c r="T857"/>
  <c r="R857"/>
  <c r="S861"/>
  <c r="T861"/>
  <c r="R861"/>
  <c r="S865"/>
  <c r="T865"/>
  <c r="R865"/>
  <c r="S869"/>
  <c r="T869"/>
  <c r="R869"/>
  <c r="S874"/>
  <c r="T874"/>
  <c r="R874"/>
  <c r="S880"/>
  <c r="T880"/>
  <c r="R880"/>
  <c r="S885"/>
  <c r="T885"/>
  <c r="R885"/>
  <c r="S890"/>
  <c r="T890"/>
  <c r="R890"/>
  <c r="S895"/>
  <c r="T895"/>
  <c r="R895"/>
  <c r="R813"/>
  <c r="R817"/>
  <c r="R821"/>
  <c r="R825"/>
  <c r="R828"/>
  <c r="R831"/>
  <c r="R835"/>
  <c r="R839"/>
  <c r="R843"/>
  <c r="R847"/>
  <c r="R851"/>
  <c r="R853"/>
  <c r="S815"/>
  <c r="T815"/>
  <c r="S819"/>
  <c r="T819"/>
  <c r="S823"/>
  <c r="T823"/>
  <c r="S827"/>
  <c r="T827"/>
  <c r="S830"/>
  <c r="T830"/>
  <c r="S834"/>
  <c r="T834"/>
  <c r="S838"/>
  <c r="T838"/>
  <c r="S842"/>
  <c r="T842"/>
  <c r="S846"/>
  <c r="T846"/>
  <c r="S850"/>
  <c r="T850"/>
  <c r="S858"/>
  <c r="T858"/>
  <c r="R858"/>
  <c r="S862"/>
  <c r="T862"/>
  <c r="R862"/>
  <c r="S866"/>
  <c r="T866"/>
  <c r="R866"/>
  <c r="S871"/>
  <c r="T871"/>
  <c r="R871"/>
  <c r="S876"/>
  <c r="T876"/>
  <c r="R876"/>
  <c r="S881"/>
  <c r="T881"/>
  <c r="R881"/>
  <c r="S886"/>
  <c r="T886"/>
  <c r="R886"/>
  <c r="S891"/>
  <c r="T891"/>
  <c r="R891"/>
  <c r="S896"/>
  <c r="T896"/>
  <c r="R896"/>
  <c r="S897"/>
  <c r="T897"/>
  <c r="R897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4"/>
  <c r="T805"/>
  <c r="T806"/>
  <c r="T807"/>
  <c r="T808"/>
  <c r="T809"/>
  <c r="T810"/>
  <c r="T811"/>
  <c r="T812"/>
  <c r="Q813"/>
  <c r="Q817"/>
  <c r="Q821"/>
  <c r="Q825"/>
  <c r="R827"/>
  <c r="Q828"/>
  <c r="R830"/>
  <c r="Q831"/>
  <c r="R834"/>
  <c r="Q835"/>
  <c r="R838"/>
  <c r="Q839"/>
  <c r="R842"/>
  <c r="Q843"/>
  <c r="R846"/>
  <c r="Q847"/>
  <c r="R850"/>
  <c r="Q851"/>
  <c r="S901"/>
  <c r="T901"/>
  <c r="S902"/>
  <c r="T902"/>
  <c r="S903"/>
  <c r="T903"/>
  <c r="S904"/>
  <c r="T904"/>
  <c r="S905"/>
  <c r="T905"/>
  <c r="S906"/>
  <c r="T906"/>
  <c r="S907"/>
  <c r="T907"/>
  <c r="S908"/>
  <c r="T908"/>
  <c r="S909"/>
  <c r="T909"/>
  <c r="S910"/>
  <c r="T910"/>
  <c r="S912"/>
  <c r="T912"/>
  <c r="S913"/>
  <c r="T913"/>
  <c r="S914"/>
  <c r="T914"/>
  <c r="S915"/>
  <c r="T915"/>
  <c r="S916"/>
  <c r="T916"/>
  <c r="S917"/>
  <c r="T917"/>
  <c r="S918"/>
  <c r="T918"/>
  <c r="S919"/>
  <c r="T919"/>
  <c r="S920"/>
  <c r="T920"/>
  <c r="S921"/>
  <c r="T921"/>
  <c r="S922"/>
  <c r="T922"/>
  <c r="S923"/>
  <c r="T923"/>
  <c r="S924"/>
  <c r="T924"/>
  <c r="S925"/>
  <c r="T925"/>
  <c r="S926"/>
  <c r="T926"/>
  <c r="S927"/>
  <c r="T927"/>
  <c r="S928"/>
  <c r="T928"/>
  <c r="S929"/>
  <c r="T929"/>
  <c r="S930"/>
  <c r="T930"/>
  <c r="S931"/>
  <c r="T931"/>
  <c r="S932"/>
  <c r="T932"/>
  <c r="S933"/>
  <c r="T933"/>
  <c r="S934"/>
  <c r="T934"/>
  <c r="S935"/>
  <c r="T935"/>
  <c r="S936"/>
  <c r="T936"/>
  <c r="S937"/>
  <c r="T937"/>
  <c r="S938"/>
  <c r="T938"/>
  <c r="S939"/>
  <c r="T939"/>
  <c r="S940"/>
  <c r="T940"/>
  <c r="S941"/>
  <c r="T941"/>
  <c r="S942"/>
  <c r="T942"/>
  <c r="S943"/>
  <c r="T943"/>
  <c r="S945"/>
  <c r="T945"/>
  <c r="Q945"/>
  <c r="S947"/>
  <c r="T947"/>
  <c r="Q947"/>
  <c r="S949"/>
  <c r="T949"/>
  <c r="Q949"/>
  <c r="S951"/>
  <c r="T951"/>
  <c r="Q951"/>
  <c r="S953"/>
  <c r="T953"/>
  <c r="Q953"/>
  <c r="S955"/>
  <c r="T955"/>
  <c r="Q955"/>
  <c r="S957"/>
  <c r="T957"/>
  <c r="Q957"/>
  <c r="R945"/>
  <c r="R947"/>
  <c r="R949"/>
  <c r="R951"/>
  <c r="R953"/>
  <c r="R955"/>
  <c r="R957"/>
  <c r="S948"/>
  <c r="T948"/>
  <c r="Q948"/>
  <c r="S950"/>
  <c r="T950"/>
  <c r="Q950"/>
  <c r="S952"/>
  <c r="T952"/>
  <c r="Q952"/>
  <c r="S954"/>
  <c r="T954"/>
  <c r="Q954"/>
  <c r="S956"/>
  <c r="T956"/>
  <c r="Q956"/>
  <c r="S958"/>
  <c r="T958"/>
  <c r="Q958"/>
  <c r="R958"/>
  <c r="S959"/>
  <c r="T959"/>
  <c r="Q959"/>
  <c r="R959"/>
  <c r="S960"/>
  <c r="T960"/>
  <c r="Q960"/>
  <c r="R960"/>
  <c r="S961"/>
  <c r="T961"/>
  <c r="Q961"/>
  <c r="R961"/>
  <c r="S962"/>
  <c r="T962"/>
  <c r="Q962"/>
  <c r="R962"/>
  <c r="S963"/>
  <c r="T963"/>
  <c r="Q963"/>
  <c r="R963"/>
  <c r="S964"/>
  <c r="T964"/>
  <c r="Q964"/>
  <c r="R964"/>
  <c r="S965"/>
  <c r="T965"/>
  <c r="Q965"/>
  <c r="R965"/>
  <c r="S966"/>
  <c r="T966"/>
  <c r="Q966"/>
  <c r="R966"/>
  <c r="S967"/>
  <c r="T967"/>
  <c r="Q967"/>
  <c r="R967"/>
  <c r="S968"/>
  <c r="T968"/>
  <c r="Q968"/>
  <c r="R968"/>
  <c r="S969"/>
  <c r="T969"/>
  <c r="Q969"/>
  <c r="R969"/>
  <c r="S970"/>
  <c r="T970"/>
  <c r="Q970"/>
  <c r="R970"/>
  <c r="S971"/>
  <c r="T971"/>
  <c r="Q971"/>
  <c r="R971"/>
  <c r="S973"/>
  <c r="T973"/>
  <c r="Q973"/>
  <c r="R973"/>
  <c r="S974"/>
  <c r="T974"/>
  <c r="Q974"/>
  <c r="R974"/>
  <c r="S975"/>
  <c r="T975"/>
  <c r="Q975"/>
  <c r="R975"/>
  <c r="S976"/>
  <c r="T976"/>
  <c r="Q976"/>
  <c r="R976"/>
  <c r="S977"/>
  <c r="T977"/>
  <c r="Q977"/>
  <c r="R977"/>
  <c r="S978"/>
  <c r="T978"/>
  <c r="Q978"/>
  <c r="R978"/>
  <c r="S979"/>
  <c r="T979"/>
  <c r="Q979"/>
  <c r="R979"/>
  <c r="S980"/>
  <c r="T980"/>
  <c r="Q980"/>
  <c r="R980"/>
  <c r="S981"/>
  <c r="T981"/>
  <c r="Q981"/>
  <c r="R981"/>
  <c r="S982"/>
  <c r="T982"/>
  <c r="Q982"/>
  <c r="R982"/>
  <c r="S983"/>
  <c r="T983"/>
  <c r="Q983"/>
  <c r="R983"/>
  <c r="S984"/>
  <c r="T984"/>
  <c r="Q984"/>
  <c r="R984"/>
  <c r="S985"/>
  <c r="T985"/>
  <c r="Q985"/>
  <c r="R985"/>
  <c r="S986"/>
  <c r="T986"/>
  <c r="Q986"/>
  <c r="R986"/>
  <c r="S987"/>
  <c r="T987"/>
  <c r="Q987"/>
  <c r="R987"/>
  <c r="S988"/>
  <c r="T988"/>
  <c r="Q988"/>
  <c r="R988"/>
  <c r="S989"/>
  <c r="T989"/>
  <c r="Q989"/>
  <c r="R989"/>
  <c r="R901"/>
  <c r="R902"/>
  <c r="R903"/>
  <c r="R904"/>
  <c r="R905"/>
  <c r="R906"/>
  <c r="R907"/>
  <c r="R908"/>
  <c r="R909"/>
  <c r="R910"/>
  <c r="R912"/>
  <c r="R913"/>
  <c r="R914"/>
  <c r="R948"/>
  <c r="R950"/>
  <c r="R952"/>
  <c r="R954"/>
  <c r="R956"/>
  <c r="Q1081"/>
  <c r="S1081"/>
  <c r="T1081"/>
  <c r="T1220"/>
  <c r="R1220"/>
  <c r="S1220"/>
  <c r="T1228"/>
  <c r="R1228"/>
  <c r="S1228"/>
  <c r="T1244"/>
  <c r="R1244"/>
  <c r="S1244"/>
  <c r="Q1244"/>
  <c r="T1253"/>
  <c r="R1253"/>
  <c r="S1253"/>
  <c r="Q1253"/>
  <c r="T1275"/>
  <c r="R1275"/>
  <c r="S1275"/>
  <c r="Q1275"/>
  <c r="Q1220"/>
  <c r="Q1228"/>
  <c r="Q1090"/>
  <c r="S1090"/>
  <c r="T1090"/>
  <c r="T1218"/>
  <c r="R1218"/>
  <c r="S1218"/>
  <c r="T1226"/>
  <c r="R1226"/>
  <c r="S1226"/>
  <c r="Q1218"/>
  <c r="Q1226"/>
  <c r="Q1085"/>
  <c r="S1085"/>
  <c r="T1085"/>
  <c r="Q1114"/>
  <c r="S1114"/>
  <c r="T1114"/>
  <c r="T1216"/>
  <c r="R1216"/>
  <c r="S1216"/>
  <c r="T1224"/>
  <c r="R1224"/>
  <c r="S1224"/>
  <c r="T1230"/>
  <c r="R1230"/>
  <c r="S1230"/>
  <c r="Q1230"/>
  <c r="T1249"/>
  <c r="R1249"/>
  <c r="S1249"/>
  <c r="Q1249"/>
  <c r="T1260"/>
  <c r="R1260"/>
  <c r="S1260"/>
  <c r="Q1260"/>
  <c r="T1262"/>
  <c r="R1262"/>
  <c r="S1262"/>
  <c r="Q1262"/>
  <c r="T1264"/>
  <c r="R1264"/>
  <c r="S1264"/>
  <c r="Q1264"/>
  <c r="Q1216"/>
  <c r="Q1224"/>
  <c r="Q1086"/>
  <c r="S1086"/>
  <c r="T1086"/>
  <c r="Q1094"/>
  <c r="S1094"/>
  <c r="T1094"/>
  <c r="T1214"/>
  <c r="R1214"/>
  <c r="S1214"/>
  <c r="T1222"/>
  <c r="R1222"/>
  <c r="S1222"/>
  <c r="T1251"/>
  <c r="R1251"/>
  <c r="S1251"/>
  <c r="Q1251"/>
  <c r="R1081"/>
  <c r="Q1214"/>
  <c r="Q1222"/>
  <c r="T1232"/>
  <c r="R1232"/>
  <c r="S1232"/>
  <c r="T1234"/>
  <c r="R1234"/>
  <c r="S1234"/>
  <c r="T1236"/>
  <c r="R1236"/>
  <c r="S1236"/>
  <c r="T1238"/>
  <c r="R1238"/>
  <c r="S1238"/>
  <c r="T1240"/>
  <c r="R1240"/>
  <c r="S1240"/>
  <c r="T1242"/>
  <c r="R1242"/>
  <c r="S1242"/>
  <c r="T1256"/>
  <c r="R1256"/>
  <c r="S1256"/>
  <c r="T1258"/>
  <c r="R1258"/>
  <c r="S1258"/>
  <c r="T1265"/>
  <c r="R1265"/>
  <c r="S1265"/>
  <c r="T1267"/>
  <c r="R1267"/>
  <c r="S1267"/>
  <c r="T1269"/>
  <c r="R1269"/>
  <c r="S1269"/>
  <c r="T1271"/>
  <c r="R1271"/>
  <c r="S1271"/>
  <c r="T1273"/>
  <c r="R1273"/>
  <c r="S1273"/>
  <c r="T1278"/>
  <c r="R1278"/>
  <c r="S1278"/>
  <c r="T1280"/>
  <c r="R1280"/>
  <c r="S1280"/>
  <c r="T1282"/>
  <c r="R1282"/>
  <c r="S1282"/>
  <c r="T1284"/>
  <c r="R1284"/>
  <c r="S1284"/>
  <c r="T1295"/>
  <c r="R1295"/>
  <c r="S1295"/>
  <c r="T1297"/>
  <c r="R1297"/>
  <c r="S1297"/>
  <c r="T1299"/>
  <c r="R1299"/>
  <c r="S1299"/>
  <c r="T1301"/>
  <c r="R1301"/>
  <c r="S1301"/>
  <c r="T1303"/>
  <c r="R1303"/>
  <c r="S1303"/>
  <c r="T1305"/>
  <c r="R1305"/>
  <c r="S1305"/>
  <c r="T1307"/>
  <c r="R1307"/>
  <c r="S1307"/>
  <c r="T1316"/>
  <c r="R1316"/>
  <c r="S1316"/>
  <c r="S1318"/>
  <c r="T1318"/>
  <c r="Q1318"/>
  <c r="R1318"/>
  <c r="S1321"/>
  <c r="T1321"/>
  <c r="Q1321"/>
  <c r="R1321"/>
  <c r="S1328"/>
  <c r="T1328"/>
  <c r="Q1328"/>
  <c r="R1328"/>
  <c r="S1332"/>
  <c r="T1332"/>
  <c r="Q1332"/>
  <c r="R1332"/>
  <c r="S1335"/>
  <c r="T1335"/>
  <c r="Q1335"/>
  <c r="R1335"/>
  <c r="S1339"/>
  <c r="T1339"/>
  <c r="Q1339"/>
  <c r="R1339"/>
  <c r="S1343"/>
  <c r="T1343"/>
  <c r="Q1343"/>
  <c r="R1343"/>
  <c r="S1346"/>
  <c r="T1346"/>
  <c r="Q1346"/>
  <c r="R1346"/>
  <c r="S1350"/>
  <c r="T1350"/>
  <c r="Q1350"/>
  <c r="R1350"/>
  <c r="S1360"/>
  <c r="T1360"/>
  <c r="Q1360"/>
  <c r="R1360"/>
  <c r="T991"/>
  <c r="T992"/>
  <c r="T993"/>
  <c r="T994"/>
  <c r="T995"/>
  <c r="T996"/>
  <c r="T997"/>
  <c r="T998"/>
  <c r="T999"/>
  <c r="T1000"/>
  <c r="T1002"/>
  <c r="T1003"/>
  <c r="T1004"/>
  <c r="T1005"/>
  <c r="T1006"/>
  <c r="T1010"/>
  <c r="T1011"/>
  <c r="R1082"/>
  <c r="R1091"/>
  <c r="R1102"/>
  <c r="R1106"/>
  <c r="R1107"/>
  <c r="R1108"/>
  <c r="R1109"/>
  <c r="R1110"/>
  <c r="R1115"/>
  <c r="R1116"/>
  <c r="R1117"/>
  <c r="T1213"/>
  <c r="R1213"/>
  <c r="S1213"/>
  <c r="T1215"/>
  <c r="R1215"/>
  <c r="S1215"/>
  <c r="T1217"/>
  <c r="R1217"/>
  <c r="S1217"/>
  <c r="T1219"/>
  <c r="R1219"/>
  <c r="S1219"/>
  <c r="T1223"/>
  <c r="R1223"/>
  <c r="S1223"/>
  <c r="T1225"/>
  <c r="R1225"/>
  <c r="S1225"/>
  <c r="T1227"/>
  <c r="R1227"/>
  <c r="S1227"/>
  <c r="T1229"/>
  <c r="R1229"/>
  <c r="S1229"/>
  <c r="T1245"/>
  <c r="R1245"/>
  <c r="S1245"/>
  <c r="T1247"/>
  <c r="R1247"/>
  <c r="S1247"/>
  <c r="T1254"/>
  <c r="R1254"/>
  <c r="S1254"/>
  <c r="T1259"/>
  <c r="R1259"/>
  <c r="S1259"/>
  <c r="T1261"/>
  <c r="R1261"/>
  <c r="S1261"/>
  <c r="T1263"/>
  <c r="R1263"/>
  <c r="S1263"/>
  <c r="T1274"/>
  <c r="R1274"/>
  <c r="S1274"/>
  <c r="T1276"/>
  <c r="R1276"/>
  <c r="S1276"/>
  <c r="T1285"/>
  <c r="R1285"/>
  <c r="S1285"/>
  <c r="T1287"/>
  <c r="R1287"/>
  <c r="S1287"/>
  <c r="T1289"/>
  <c r="R1289"/>
  <c r="S1289"/>
  <c r="T1291"/>
  <c r="R1291"/>
  <c r="S1291"/>
  <c r="T1293"/>
  <c r="R1293"/>
  <c r="S1293"/>
  <c r="T1308"/>
  <c r="R1308"/>
  <c r="S1308"/>
  <c r="T1310"/>
  <c r="R1310"/>
  <c r="S1310"/>
  <c r="S1317"/>
  <c r="T1317"/>
  <c r="Q1317"/>
  <c r="R1317"/>
  <c r="S1320"/>
  <c r="T1320"/>
  <c r="Q1320"/>
  <c r="R1320"/>
  <c r="S1324"/>
  <c r="T1324"/>
  <c r="Q1324"/>
  <c r="R1324"/>
  <c r="S1338"/>
  <c r="T1338"/>
  <c r="Q1338"/>
  <c r="R1338"/>
  <c r="S1342"/>
  <c r="T1342"/>
  <c r="Q1342"/>
  <c r="R1342"/>
  <c r="S1345"/>
  <c r="T1345"/>
  <c r="Q1345"/>
  <c r="R1345"/>
  <c r="S1349"/>
  <c r="T1349"/>
  <c r="Q1349"/>
  <c r="R1349"/>
  <c r="S1353"/>
  <c r="T1353"/>
  <c r="Q1353"/>
  <c r="R1353"/>
  <c r="S1357"/>
  <c r="T1357"/>
  <c r="Q1357"/>
  <c r="R1357"/>
  <c r="S1363"/>
  <c r="T1363"/>
  <c r="Q1363"/>
  <c r="R1363"/>
  <c r="S1367"/>
  <c r="T1367"/>
  <c r="Q1367"/>
  <c r="R1367"/>
  <c r="S1371"/>
  <c r="T1371"/>
  <c r="Q1371"/>
  <c r="R1371"/>
  <c r="S1374"/>
  <c r="T1374"/>
  <c r="Q1374"/>
  <c r="R1374"/>
  <c r="S991"/>
  <c r="S992"/>
  <c r="S993"/>
  <c r="S994"/>
  <c r="S995"/>
  <c r="S996"/>
  <c r="S997"/>
  <c r="S998"/>
  <c r="S999"/>
  <c r="S1000"/>
  <c r="S1002"/>
  <c r="S1003"/>
  <c r="S1004"/>
  <c r="S1005"/>
  <c r="S1006"/>
  <c r="S1010"/>
  <c r="S1011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3"/>
  <c r="S1034"/>
  <c r="S1035"/>
  <c r="S1036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3"/>
  <c r="S1064"/>
  <c r="S1065"/>
  <c r="S1066"/>
  <c r="S1067"/>
  <c r="S1069"/>
  <c r="S1070"/>
  <c r="S1072"/>
  <c r="S1073"/>
  <c r="S1074"/>
  <c r="S1075"/>
  <c r="S1076"/>
  <c r="S1077"/>
  <c r="S1080"/>
  <c r="R1083"/>
  <c r="S1084"/>
  <c r="R1088"/>
  <c r="S1089"/>
  <c r="R1092"/>
  <c r="S1093"/>
  <c r="R1096"/>
  <c r="S1098"/>
  <c r="S1099"/>
  <c r="S1100"/>
  <c r="R1103"/>
  <c r="S1104"/>
  <c r="R1111"/>
  <c r="S1112"/>
  <c r="S1113"/>
  <c r="R1118"/>
  <c r="R1119"/>
  <c r="S1120"/>
  <c r="S1121"/>
  <c r="Q1213"/>
  <c r="Q1215"/>
  <c r="Q1217"/>
  <c r="Q1219"/>
  <c r="Q1223"/>
  <c r="Q1225"/>
  <c r="Q1227"/>
  <c r="Q1229"/>
  <c r="T1231"/>
  <c r="R1231"/>
  <c r="S1231"/>
  <c r="T1235"/>
  <c r="R1235"/>
  <c r="S1235"/>
  <c r="T1237"/>
  <c r="R1237"/>
  <c r="S1237"/>
  <c r="T1239"/>
  <c r="R1239"/>
  <c r="S1239"/>
  <c r="T1243"/>
  <c r="R1243"/>
  <c r="S1243"/>
  <c r="T1248"/>
  <c r="R1248"/>
  <c r="S1248"/>
  <c r="T1255"/>
  <c r="R1255"/>
  <c r="S1255"/>
  <c r="T1257"/>
  <c r="R1257"/>
  <c r="S1257"/>
  <c r="T1266"/>
  <c r="R1266"/>
  <c r="S1266"/>
  <c r="T1268"/>
  <c r="R1268"/>
  <c r="S1268"/>
  <c r="T1270"/>
  <c r="R1270"/>
  <c r="S1270"/>
  <c r="T1272"/>
  <c r="R1272"/>
  <c r="S1272"/>
  <c r="T1279"/>
  <c r="R1279"/>
  <c r="S1279"/>
  <c r="T1281"/>
  <c r="R1281"/>
  <c r="S1281"/>
  <c r="T1283"/>
  <c r="R1283"/>
  <c r="S1283"/>
  <c r="T1294"/>
  <c r="R1294"/>
  <c r="S1294"/>
  <c r="T1296"/>
  <c r="R1296"/>
  <c r="S1296"/>
  <c r="T1298"/>
  <c r="R1298"/>
  <c r="S1298"/>
  <c r="T1300"/>
  <c r="R1300"/>
  <c r="S1300"/>
  <c r="T1302"/>
  <c r="R1302"/>
  <c r="S1302"/>
  <c r="T1304"/>
  <c r="R1304"/>
  <c r="S1304"/>
  <c r="T1306"/>
  <c r="R1306"/>
  <c r="S1306"/>
  <c r="S1319"/>
  <c r="T1319"/>
  <c r="Q1319"/>
  <c r="R1319"/>
  <c r="S1327"/>
  <c r="T1327"/>
  <c r="Q1327"/>
  <c r="R1327"/>
  <c r="S1330"/>
  <c r="T1330"/>
  <c r="Q1330"/>
  <c r="R1330"/>
  <c r="S1334"/>
  <c r="T1334"/>
  <c r="Q1334"/>
  <c r="R1334"/>
  <c r="S1337"/>
  <c r="T1337"/>
  <c r="Q1337"/>
  <c r="R1337"/>
  <c r="S1341"/>
  <c r="T1341"/>
  <c r="Q1341"/>
  <c r="R1341"/>
  <c r="S1344"/>
  <c r="T1344"/>
  <c r="Q1344"/>
  <c r="R1344"/>
  <c r="S1348"/>
  <c r="T1348"/>
  <c r="Q1348"/>
  <c r="R1348"/>
  <c r="S1352"/>
  <c r="T1352"/>
  <c r="Q1352"/>
  <c r="R1352"/>
  <c r="S1359"/>
  <c r="T1359"/>
  <c r="Q1359"/>
  <c r="R1359"/>
  <c r="S1362"/>
  <c r="T1362"/>
  <c r="Q1362"/>
  <c r="R1362"/>
  <c r="S1366"/>
  <c r="T1366"/>
  <c r="Q1366"/>
  <c r="R1366"/>
  <c r="S1373"/>
  <c r="T1373"/>
  <c r="Q1373"/>
  <c r="R1373"/>
  <c r="T1078"/>
  <c r="R1080"/>
  <c r="T1082"/>
  <c r="R1084"/>
  <c r="R1089"/>
  <c r="T1091"/>
  <c r="R1093"/>
  <c r="R1098"/>
  <c r="R1099"/>
  <c r="R1100"/>
  <c r="T1102"/>
  <c r="R1104"/>
  <c r="T1106"/>
  <c r="T1107"/>
  <c r="T1108"/>
  <c r="T1109"/>
  <c r="T1110"/>
  <c r="R1112"/>
  <c r="R1113"/>
  <c r="T1115"/>
  <c r="T1116"/>
  <c r="T1117"/>
  <c r="R1120"/>
  <c r="R1121"/>
  <c r="T1277"/>
  <c r="R1277"/>
  <c r="S1277"/>
  <c r="T1286"/>
  <c r="R1286"/>
  <c r="S1286"/>
  <c r="T1288"/>
  <c r="R1288"/>
  <c r="S1288"/>
  <c r="T1290"/>
  <c r="R1290"/>
  <c r="S1290"/>
  <c r="T1292"/>
  <c r="R1292"/>
  <c r="S1292"/>
  <c r="T1309"/>
  <c r="R1309"/>
  <c r="S1309"/>
  <c r="T1311"/>
  <c r="R1311"/>
  <c r="S1311"/>
  <c r="T1315"/>
  <c r="R1315"/>
  <c r="S1315"/>
  <c r="S1322"/>
  <c r="T1322"/>
  <c r="Q1322"/>
  <c r="R1322"/>
  <c r="S1326"/>
  <c r="T1326"/>
  <c r="Q1326"/>
  <c r="R1326"/>
  <c r="S1329"/>
  <c r="T1329"/>
  <c r="Q1329"/>
  <c r="R1329"/>
  <c r="S1333"/>
  <c r="T1333"/>
  <c r="Q1333"/>
  <c r="R1333"/>
  <c r="S1336"/>
  <c r="T1336"/>
  <c r="Q1336"/>
  <c r="R1336"/>
  <c r="S1340"/>
  <c r="T1340"/>
  <c r="Q1340"/>
  <c r="R1340"/>
  <c r="S1347"/>
  <c r="T1347"/>
  <c r="Q1347"/>
  <c r="R1347"/>
  <c r="S1355"/>
  <c r="T1355"/>
  <c r="Q1355"/>
  <c r="R1355"/>
  <c r="S1358"/>
  <c r="T1358"/>
  <c r="Q1358"/>
  <c r="R1358"/>
  <c r="S1361"/>
  <c r="T1361"/>
  <c r="Q1361"/>
  <c r="R1361"/>
  <c r="S1365"/>
  <c r="T1365"/>
  <c r="Q1365"/>
  <c r="R1365"/>
  <c r="S1369"/>
  <c r="T1369"/>
  <c r="Q1369"/>
  <c r="R1369"/>
  <c r="S1372"/>
  <c r="T1372"/>
  <c r="Q1372"/>
  <c r="R1372"/>
  <c r="S1436"/>
  <c r="T1436"/>
  <c r="Q1436"/>
  <c r="S1441"/>
  <c r="T1441"/>
  <c r="Q1441"/>
  <c r="S1445"/>
  <c r="T1445"/>
  <c r="Q1445"/>
  <c r="R1122"/>
  <c r="R1123"/>
  <c r="R1124"/>
  <c r="R1125"/>
  <c r="R1126"/>
  <c r="R1127"/>
  <c r="R1128"/>
  <c r="R1129"/>
  <c r="R1130"/>
  <c r="R1131"/>
  <c r="R1132"/>
  <c r="R1133"/>
  <c r="R1134"/>
  <c r="R1135"/>
  <c r="R1136"/>
  <c r="R1137"/>
  <c r="R1138"/>
  <c r="R1139"/>
  <c r="R1141"/>
  <c r="R1142"/>
  <c r="R1143"/>
  <c r="R1144"/>
  <c r="R1146"/>
  <c r="R1147"/>
  <c r="R1148"/>
  <c r="R1150"/>
  <c r="R1151"/>
  <c r="R1152"/>
  <c r="R1153"/>
  <c r="R1154"/>
  <c r="R1155"/>
  <c r="R1156"/>
  <c r="S1212"/>
  <c r="R1376"/>
  <c r="R1377"/>
  <c r="R1378"/>
  <c r="R1379"/>
  <c r="R1380"/>
  <c r="R1383"/>
  <c r="R1384"/>
  <c r="R1386"/>
  <c r="R1388"/>
  <c r="R1389"/>
  <c r="R1390"/>
  <c r="R1391"/>
  <c r="R1392"/>
  <c r="R1393"/>
  <c r="R1394"/>
  <c r="R1395"/>
  <c r="R1396"/>
  <c r="R1397"/>
  <c r="R1398"/>
  <c r="R1399"/>
  <c r="R1400"/>
  <c r="R1401"/>
  <c r="R1402"/>
  <c r="R1403"/>
  <c r="R1404"/>
  <c r="R1405"/>
  <c r="R1406"/>
  <c r="R1407"/>
  <c r="R1408"/>
  <c r="R1409"/>
  <c r="R1410"/>
  <c r="R1412"/>
  <c r="R1413"/>
  <c r="R1415"/>
  <c r="R1416"/>
  <c r="R1417"/>
  <c r="R1418"/>
  <c r="R1419"/>
  <c r="R1420"/>
  <c r="R1421"/>
  <c r="R1422"/>
  <c r="R1423"/>
  <c r="R1424"/>
  <c r="R1425"/>
  <c r="R1426"/>
  <c r="R1428"/>
  <c r="R1429"/>
  <c r="R1430"/>
  <c r="R1431"/>
  <c r="R1432"/>
  <c r="R1433"/>
  <c r="R1434"/>
  <c r="S1437"/>
  <c r="T1437"/>
  <c r="Q1437"/>
  <c r="S1442"/>
  <c r="T1442"/>
  <c r="Q1442"/>
  <c r="S1446"/>
  <c r="T1446"/>
  <c r="Q1446"/>
  <c r="S1376"/>
  <c r="T1376"/>
  <c r="S1377"/>
  <c r="T1377"/>
  <c r="S1378"/>
  <c r="T1378"/>
  <c r="S1379"/>
  <c r="T1379"/>
  <c r="S1380"/>
  <c r="T1380"/>
  <c r="S1383"/>
  <c r="T1383"/>
  <c r="S1384"/>
  <c r="T1384"/>
  <c r="S1386"/>
  <c r="T1386"/>
  <c r="S1388"/>
  <c r="T1388"/>
  <c r="S1389"/>
  <c r="T1389"/>
  <c r="S1390"/>
  <c r="T1390"/>
  <c r="S1391"/>
  <c r="T1391"/>
  <c r="S1392"/>
  <c r="T1392"/>
  <c r="S1393"/>
  <c r="T1393"/>
  <c r="S1394"/>
  <c r="T1394"/>
  <c r="S1395"/>
  <c r="T1395"/>
  <c r="S1396"/>
  <c r="T1396"/>
  <c r="S1397"/>
  <c r="T1397"/>
  <c r="S1398"/>
  <c r="T1398"/>
  <c r="S1399"/>
  <c r="T1399"/>
  <c r="S1400"/>
  <c r="T1400"/>
  <c r="S1401"/>
  <c r="T1401"/>
  <c r="S1402"/>
  <c r="T1402"/>
  <c r="S1403"/>
  <c r="T1403"/>
  <c r="S1404"/>
  <c r="T1404"/>
  <c r="S1405"/>
  <c r="T1405"/>
  <c r="S1406"/>
  <c r="T1406"/>
  <c r="S1407"/>
  <c r="T1407"/>
  <c r="S1408"/>
  <c r="T1408"/>
  <c r="S1409"/>
  <c r="T1409"/>
  <c r="S1410"/>
  <c r="T1410"/>
  <c r="S1412"/>
  <c r="T1412"/>
  <c r="S1413"/>
  <c r="T1413"/>
  <c r="S1415"/>
  <c r="T1415"/>
  <c r="S1416"/>
  <c r="T1416"/>
  <c r="S1417"/>
  <c r="T1417"/>
  <c r="S1418"/>
  <c r="T1418"/>
  <c r="S1419"/>
  <c r="T1419"/>
  <c r="S1420"/>
  <c r="T1420"/>
  <c r="S1421"/>
  <c r="T1421"/>
  <c r="S1422"/>
  <c r="T1422"/>
  <c r="S1423"/>
  <c r="T1423"/>
  <c r="S1424"/>
  <c r="T1424"/>
  <c r="S1425"/>
  <c r="T1425"/>
  <c r="S1426"/>
  <c r="T1426"/>
  <c r="S1428"/>
  <c r="T1428"/>
  <c r="S1429"/>
  <c r="T1429"/>
  <c r="S1430"/>
  <c r="T1430"/>
  <c r="S1431"/>
  <c r="T1431"/>
  <c r="S1432"/>
  <c r="T1432"/>
  <c r="S1433"/>
  <c r="T1433"/>
  <c r="S1434"/>
  <c r="T1434"/>
  <c r="S1438"/>
  <c r="T1438"/>
  <c r="Q1438"/>
  <c r="S1439"/>
  <c r="T1439"/>
  <c r="Q1439"/>
  <c r="S1443"/>
  <c r="T1443"/>
  <c r="Q1443"/>
  <c r="S1447"/>
  <c r="T1447"/>
  <c r="Q1447"/>
  <c r="S1435"/>
  <c r="T1435"/>
  <c r="Q1435"/>
  <c r="S1440"/>
  <c r="T1440"/>
  <c r="Q1440"/>
  <c r="S1444"/>
  <c r="T1444"/>
  <c r="Q1444"/>
  <c r="R1437"/>
  <c r="R1442"/>
  <c r="R1446"/>
  <c r="Q1505"/>
  <c r="S1505"/>
  <c r="T1505"/>
  <c r="T1509"/>
  <c r="S1509"/>
  <c r="Q1509"/>
  <c r="R1509"/>
  <c r="S1526"/>
  <c r="T1526"/>
  <c r="Q1526"/>
  <c r="R1526"/>
  <c r="S1533"/>
  <c r="T1533"/>
  <c r="Q1533"/>
  <c r="R1533"/>
  <c r="S1536"/>
  <c r="T1536"/>
  <c r="Q1536"/>
  <c r="R1536"/>
  <c r="S1540"/>
  <c r="T1540"/>
  <c r="Q1540"/>
  <c r="R1540"/>
  <c r="S1543"/>
  <c r="T1543"/>
  <c r="Q1543"/>
  <c r="R1543"/>
  <c r="S1547"/>
  <c r="T1547"/>
  <c r="Q1547"/>
  <c r="R1547"/>
  <c r="S1551"/>
  <c r="T1551"/>
  <c r="Q1551"/>
  <c r="R1551"/>
  <c r="S1555"/>
  <c r="T1555"/>
  <c r="Q1555"/>
  <c r="R1555"/>
  <c r="S1559"/>
  <c r="T1559"/>
  <c r="Q1559"/>
  <c r="R1559"/>
  <c r="Q1506"/>
  <c r="S1506"/>
  <c r="T1506"/>
  <c r="S1532"/>
  <c r="T1532"/>
  <c r="Q1532"/>
  <c r="R1532"/>
  <c r="S1539"/>
  <c r="T1539"/>
  <c r="Q1539"/>
  <c r="R1539"/>
  <c r="S1550"/>
  <c r="T1550"/>
  <c r="Q1550"/>
  <c r="R1550"/>
  <c r="S1554"/>
  <c r="T1554"/>
  <c r="Q1554"/>
  <c r="R1554"/>
  <c r="S1558"/>
  <c r="T1558"/>
  <c r="Q1558"/>
  <c r="R1558"/>
  <c r="S1562"/>
  <c r="T1562"/>
  <c r="Q1562"/>
  <c r="R1562"/>
  <c r="S1449"/>
  <c r="S1451"/>
  <c r="S1452"/>
  <c r="S1453"/>
  <c r="S1454"/>
  <c r="S1455"/>
  <c r="S1456"/>
  <c r="S1457"/>
  <c r="R1458"/>
  <c r="R1459"/>
  <c r="R1460"/>
  <c r="R1461"/>
  <c r="R1462"/>
  <c r="R1463"/>
  <c r="R1464"/>
  <c r="R1465"/>
  <c r="R1466"/>
  <c r="R1467"/>
  <c r="R1468"/>
  <c r="R1469"/>
  <c r="R1470"/>
  <c r="R1471"/>
  <c r="R1472"/>
  <c r="R1473"/>
  <c r="R1474"/>
  <c r="R1475"/>
  <c r="R1476"/>
  <c r="R1477"/>
  <c r="R1478"/>
  <c r="R1479"/>
  <c r="R1480"/>
  <c r="R1481"/>
  <c r="R1482"/>
  <c r="R1483"/>
  <c r="R1484"/>
  <c r="R1485"/>
  <c r="R1486"/>
  <c r="R1487"/>
  <c r="R1488"/>
  <c r="R1489"/>
  <c r="R1490"/>
  <c r="R1491"/>
  <c r="R1492"/>
  <c r="R1493"/>
  <c r="R1494"/>
  <c r="R1495"/>
  <c r="R1496"/>
  <c r="R1497"/>
  <c r="R1498"/>
  <c r="R1499"/>
  <c r="R1500"/>
  <c r="R1501"/>
  <c r="Q1503"/>
  <c r="S1503"/>
  <c r="T1503"/>
  <c r="Q1507"/>
  <c r="S1507"/>
  <c r="T1507"/>
  <c r="S1528"/>
  <c r="T1528"/>
  <c r="Q1528"/>
  <c r="R1528"/>
  <c r="S1535"/>
  <c r="T1535"/>
  <c r="Q1535"/>
  <c r="R1535"/>
  <c r="S1538"/>
  <c r="T1538"/>
  <c r="Q1538"/>
  <c r="R1538"/>
  <c r="S1542"/>
  <c r="T1542"/>
  <c r="Q1542"/>
  <c r="R1542"/>
  <c r="S1545"/>
  <c r="T1545"/>
  <c r="Q1545"/>
  <c r="R1545"/>
  <c r="S1549"/>
  <c r="T1549"/>
  <c r="Q1549"/>
  <c r="R1549"/>
  <c r="S1553"/>
  <c r="T1553"/>
  <c r="Q1553"/>
  <c r="R1553"/>
  <c r="S1557"/>
  <c r="T1557"/>
  <c r="Q1557"/>
  <c r="R1557"/>
  <c r="S1561"/>
  <c r="T1561"/>
  <c r="Q1561"/>
  <c r="R1561"/>
  <c r="S1565"/>
  <c r="T1565"/>
  <c r="Q1565"/>
  <c r="R1565"/>
  <c r="R1449"/>
  <c r="R1451"/>
  <c r="R1452"/>
  <c r="R1453"/>
  <c r="R1454"/>
  <c r="R1455"/>
  <c r="R1456"/>
  <c r="R1457"/>
  <c r="S1458"/>
  <c r="T1458"/>
  <c r="S1459"/>
  <c r="T1459"/>
  <c r="S1460"/>
  <c r="T1460"/>
  <c r="S1461"/>
  <c r="T1461"/>
  <c r="S1462"/>
  <c r="T1462"/>
  <c r="S1463"/>
  <c r="T1463"/>
  <c r="S1464"/>
  <c r="T1464"/>
  <c r="S1465"/>
  <c r="T1465"/>
  <c r="S1466"/>
  <c r="T1466"/>
  <c r="S1467"/>
  <c r="T1467"/>
  <c r="S1468"/>
  <c r="T1468"/>
  <c r="S1469"/>
  <c r="T1469"/>
  <c r="S1470"/>
  <c r="T1470"/>
  <c r="S1471"/>
  <c r="T1471"/>
  <c r="S1472"/>
  <c r="T1472"/>
  <c r="S1473"/>
  <c r="T1473"/>
  <c r="S1474"/>
  <c r="T1474"/>
  <c r="S1475"/>
  <c r="T1475"/>
  <c r="S1476"/>
  <c r="T1476"/>
  <c r="S1477"/>
  <c r="T1477"/>
  <c r="S1478"/>
  <c r="T1478"/>
  <c r="S1479"/>
  <c r="T1479"/>
  <c r="S1480"/>
  <c r="T1480"/>
  <c r="S1481"/>
  <c r="T1481"/>
  <c r="S1482"/>
  <c r="T1482"/>
  <c r="S1483"/>
  <c r="T1483"/>
  <c r="S1484"/>
  <c r="T1484"/>
  <c r="S1485"/>
  <c r="T1485"/>
  <c r="S1486"/>
  <c r="T1486"/>
  <c r="S1487"/>
  <c r="T1487"/>
  <c r="S1488"/>
  <c r="T1488"/>
  <c r="S1489"/>
  <c r="T1489"/>
  <c r="S1490"/>
  <c r="T1490"/>
  <c r="S1491"/>
  <c r="T1491"/>
  <c r="S1492"/>
  <c r="T1492"/>
  <c r="S1493"/>
  <c r="T1493"/>
  <c r="S1494"/>
  <c r="T1494"/>
  <c r="S1495"/>
  <c r="T1495"/>
  <c r="S1496"/>
  <c r="T1496"/>
  <c r="S1497"/>
  <c r="T1497"/>
  <c r="S1498"/>
  <c r="T1498"/>
  <c r="S1499"/>
  <c r="T1499"/>
  <c r="S1500"/>
  <c r="T1500"/>
  <c r="S1501"/>
  <c r="T1501"/>
  <c r="Q1502"/>
  <c r="S1502"/>
  <c r="T1502"/>
  <c r="Q1504"/>
  <c r="S1504"/>
  <c r="T1504"/>
  <c r="Q1508"/>
  <c r="S1508"/>
  <c r="T1508"/>
  <c r="S1527"/>
  <c r="T1527"/>
  <c r="Q1527"/>
  <c r="R1527"/>
  <c r="S1530"/>
  <c r="T1530"/>
  <c r="Q1530"/>
  <c r="R1530"/>
  <c r="S1534"/>
  <c r="T1534"/>
  <c r="Q1534"/>
  <c r="R1534"/>
  <c r="S1537"/>
  <c r="T1537"/>
  <c r="Q1537"/>
  <c r="R1537"/>
  <c r="S1541"/>
  <c r="T1541"/>
  <c r="Q1541"/>
  <c r="R1541"/>
  <c r="S1544"/>
  <c r="T1544"/>
  <c r="Q1544"/>
  <c r="R1544"/>
  <c r="S1552"/>
  <c r="T1552"/>
  <c r="Q1552"/>
  <c r="R1552"/>
  <c r="S1556"/>
  <c r="T1556"/>
  <c r="Q1556"/>
  <c r="R1556"/>
  <c r="S1560"/>
  <c r="T1560"/>
  <c r="Q1560"/>
  <c r="R1560"/>
  <c r="S1564"/>
  <c r="T1564"/>
  <c r="Q1564"/>
  <c r="R1564"/>
  <c r="Q1449"/>
  <c r="Q1451"/>
  <c r="Q1452"/>
  <c r="Q1453"/>
  <c r="Q1454"/>
  <c r="Q1455"/>
  <c r="Q1456"/>
  <c r="Q1457"/>
  <c r="R1502"/>
  <c r="S1610"/>
  <c r="R1610"/>
  <c r="T1610"/>
  <c r="S1612"/>
  <c r="R1612"/>
  <c r="T1612"/>
  <c r="S1614"/>
  <c r="T1614"/>
  <c r="Q1614"/>
  <c r="R1614"/>
  <c r="S1615"/>
  <c r="T1615"/>
  <c r="Q1615"/>
  <c r="R1615"/>
  <c r="S1616"/>
  <c r="T1616"/>
  <c r="Q1616"/>
  <c r="R1616"/>
  <c r="S1617"/>
  <c r="T1617"/>
  <c r="Q1617"/>
  <c r="R1617"/>
  <c r="S1618"/>
  <c r="T1618"/>
  <c r="Q1618"/>
  <c r="R1618"/>
  <c r="S1619"/>
  <c r="T1619"/>
  <c r="Q1619"/>
  <c r="R1619"/>
  <c r="S1620"/>
  <c r="T1620"/>
  <c r="Q1620"/>
  <c r="R1620"/>
  <c r="S1621"/>
  <c r="T1621"/>
  <c r="Q1621"/>
  <c r="R1621"/>
  <c r="S1622"/>
  <c r="T1622"/>
  <c r="Q1622"/>
  <c r="R1622"/>
  <c r="S1623"/>
  <c r="T1623"/>
  <c r="Q1623"/>
  <c r="R1623"/>
  <c r="S1624"/>
  <c r="T1624"/>
  <c r="Q1624"/>
  <c r="R1624"/>
  <c r="S1626"/>
  <c r="T1626"/>
  <c r="Q1626"/>
  <c r="R1626"/>
  <c r="S1627"/>
  <c r="T1627"/>
  <c r="Q1627"/>
  <c r="R1627"/>
  <c r="S1628"/>
  <c r="T1628"/>
  <c r="Q1628"/>
  <c r="R1628"/>
  <c r="S1629"/>
  <c r="T1629"/>
  <c r="Q1629"/>
  <c r="R1629"/>
  <c r="S1630"/>
  <c r="T1630"/>
  <c r="Q1630"/>
  <c r="R1630"/>
  <c r="S1641"/>
  <c r="T1641"/>
  <c r="Q1641"/>
  <c r="R1641"/>
  <c r="S1645"/>
  <c r="T1645"/>
  <c r="Q1645"/>
  <c r="R1645"/>
  <c r="S1653"/>
  <c r="T1653"/>
  <c r="Q1653"/>
  <c r="R1653"/>
  <c r="R1510"/>
  <c r="R1568"/>
  <c r="R1569"/>
  <c r="R1570"/>
  <c r="R1571"/>
  <c r="R1572"/>
  <c r="R1573"/>
  <c r="R1575"/>
  <c r="R1576"/>
  <c r="R1577"/>
  <c r="R1578"/>
  <c r="R1579"/>
  <c r="R1580"/>
  <c r="R1581"/>
  <c r="R1582"/>
  <c r="R1583"/>
  <c r="R1584"/>
  <c r="R1585"/>
  <c r="R1586"/>
  <c r="R1587"/>
  <c r="R1589"/>
  <c r="R1590"/>
  <c r="Q1610"/>
  <c r="Q1612"/>
  <c r="S1525"/>
  <c r="T1525"/>
  <c r="S1633"/>
  <c r="T1633"/>
  <c r="Q1633"/>
  <c r="R1633"/>
  <c r="S1636"/>
  <c r="T1636"/>
  <c r="Q1636"/>
  <c r="R1636"/>
  <c r="S1640"/>
  <c r="T1640"/>
  <c r="Q1640"/>
  <c r="R1640"/>
  <c r="S1644"/>
  <c r="T1644"/>
  <c r="Q1644"/>
  <c r="R1644"/>
  <c r="S1648"/>
  <c r="T1648"/>
  <c r="Q1648"/>
  <c r="R1648"/>
  <c r="S1652"/>
  <c r="T1652"/>
  <c r="Q1652"/>
  <c r="R1652"/>
  <c r="Q1510"/>
  <c r="Q1512"/>
  <c r="Q1514"/>
  <c r="Q1515"/>
  <c r="Q1516"/>
  <c r="Q1517"/>
  <c r="Q1518"/>
  <c r="Q1519"/>
  <c r="Q1521"/>
  <c r="Q1522"/>
  <c r="Q1524"/>
  <c r="Q1525"/>
  <c r="S1568"/>
  <c r="T1568"/>
  <c r="S1569"/>
  <c r="T1569"/>
  <c r="S1570"/>
  <c r="T1570"/>
  <c r="S1571"/>
  <c r="T1571"/>
  <c r="S1572"/>
  <c r="T1572"/>
  <c r="S1573"/>
  <c r="T1573"/>
  <c r="S1575"/>
  <c r="T1575"/>
  <c r="S1576"/>
  <c r="T1576"/>
  <c r="S1577"/>
  <c r="T1577"/>
  <c r="S1578"/>
  <c r="T1578"/>
  <c r="S1579"/>
  <c r="T1579"/>
  <c r="S1580"/>
  <c r="T1580"/>
  <c r="S1581"/>
  <c r="T1581"/>
  <c r="S1582"/>
  <c r="T1582"/>
  <c r="S1583"/>
  <c r="T1583"/>
  <c r="S1584"/>
  <c r="T1584"/>
  <c r="S1585"/>
  <c r="T1585"/>
  <c r="S1586"/>
  <c r="T1586"/>
  <c r="S1587"/>
  <c r="T1587"/>
  <c r="S1589"/>
  <c r="T1589"/>
  <c r="S1590"/>
  <c r="T1590"/>
  <c r="S1594"/>
  <c r="T1594"/>
  <c r="S1595"/>
  <c r="T1595"/>
  <c r="S1596"/>
  <c r="T1596"/>
  <c r="S1597"/>
  <c r="T1597"/>
  <c r="S1598"/>
  <c r="T1598"/>
  <c r="S1599"/>
  <c r="T1599"/>
  <c r="S1600"/>
  <c r="T1600"/>
  <c r="S1601"/>
  <c r="T1601"/>
  <c r="S1602"/>
  <c r="T1602"/>
  <c r="S1603"/>
  <c r="T1603"/>
  <c r="S1604"/>
  <c r="T1604"/>
  <c r="S1605"/>
  <c r="T1605"/>
  <c r="S1606"/>
  <c r="T1606"/>
  <c r="S1607"/>
  <c r="T1607"/>
  <c r="S1608"/>
  <c r="T1608"/>
  <c r="S1609"/>
  <c r="R1609"/>
  <c r="T1609"/>
  <c r="S1611"/>
  <c r="R1611"/>
  <c r="T1611"/>
  <c r="S1613"/>
  <c r="R1613"/>
  <c r="T1613"/>
  <c r="S1632"/>
  <c r="T1632"/>
  <c r="Q1632"/>
  <c r="R1632"/>
  <c r="S1635"/>
  <c r="T1635"/>
  <c r="Q1635"/>
  <c r="R1635"/>
  <c r="S1639"/>
  <c r="T1639"/>
  <c r="Q1639"/>
  <c r="R1639"/>
  <c r="S1643"/>
  <c r="T1643"/>
  <c r="Q1643"/>
  <c r="R1643"/>
  <c r="Q1609"/>
  <c r="Q1611"/>
  <c r="Q1613"/>
  <c r="S1631"/>
  <c r="T1631"/>
  <c r="Q1631"/>
  <c r="R1631"/>
  <c r="S1634"/>
  <c r="T1634"/>
  <c r="Q1634"/>
  <c r="R1634"/>
  <c r="S1638"/>
  <c r="T1638"/>
  <c r="Q1638"/>
  <c r="R1638"/>
  <c r="S1642"/>
  <c r="T1642"/>
  <c r="Q1642"/>
  <c r="R1642"/>
  <c r="S1646"/>
  <c r="T1646"/>
  <c r="Q1646"/>
  <c r="R1646"/>
  <c r="S1650"/>
  <c r="T1650"/>
  <c r="Q1650"/>
  <c r="R1650"/>
  <c r="R1654"/>
  <c r="R1655"/>
  <c r="R1657"/>
  <c r="R1658"/>
  <c r="R1659"/>
  <c r="R1661"/>
  <c r="R1662"/>
  <c r="R1663"/>
  <c r="R1664"/>
  <c r="R1665"/>
  <c r="R1666"/>
  <c r="R1667"/>
  <c r="R1668"/>
  <c r="R1669"/>
  <c r="R1670"/>
  <c r="R1671"/>
  <c r="R1672"/>
  <c r="R1674"/>
  <c r="R1676"/>
  <c r="R1677"/>
  <c r="R1678"/>
  <c r="R1679"/>
  <c r="R1680"/>
  <c r="R1681"/>
  <c r="R1682"/>
  <c r="R1683"/>
  <c r="R1686"/>
  <c r="R1687"/>
  <c r="R1690"/>
  <c r="T1728"/>
  <c r="R1728"/>
  <c r="S1728"/>
  <c r="T1730"/>
  <c r="R1730"/>
  <c r="S1730"/>
  <c r="T1732"/>
  <c r="R1732"/>
  <c r="S1732"/>
  <c r="T1734"/>
  <c r="R1734"/>
  <c r="S1734"/>
  <c r="T1736"/>
  <c r="R1736"/>
  <c r="S1736"/>
  <c r="T1738"/>
  <c r="R1738"/>
  <c r="S1738"/>
  <c r="T1740"/>
  <c r="R1740"/>
  <c r="S1740"/>
  <c r="S1654"/>
  <c r="T1654"/>
  <c r="S1655"/>
  <c r="T1655"/>
  <c r="S1657"/>
  <c r="T1657"/>
  <c r="S1658"/>
  <c r="T1658"/>
  <c r="S1659"/>
  <c r="T1659"/>
  <c r="S1661"/>
  <c r="T1661"/>
  <c r="S1662"/>
  <c r="T1662"/>
  <c r="S1663"/>
  <c r="T1663"/>
  <c r="S1664"/>
  <c r="T1664"/>
  <c r="S1665"/>
  <c r="T1665"/>
  <c r="S1666"/>
  <c r="T1666"/>
  <c r="S1667"/>
  <c r="T1667"/>
  <c r="S1668"/>
  <c r="T1668"/>
  <c r="S1669"/>
  <c r="T1669"/>
  <c r="S1670"/>
  <c r="T1670"/>
  <c r="S1671"/>
  <c r="T1671"/>
  <c r="S1672"/>
  <c r="T1672"/>
  <c r="S1674"/>
  <c r="T1674"/>
  <c r="S1676"/>
  <c r="T1676"/>
  <c r="S1677"/>
  <c r="T1677"/>
  <c r="S1678"/>
  <c r="T1678"/>
  <c r="S1679"/>
  <c r="T1679"/>
  <c r="S1680"/>
  <c r="T1680"/>
  <c r="S1681"/>
  <c r="T1681"/>
  <c r="S1682"/>
  <c r="T1682"/>
  <c r="S1683"/>
  <c r="T1683"/>
  <c r="S1686"/>
  <c r="T1686"/>
  <c r="S1687"/>
  <c r="T1687"/>
  <c r="S1688"/>
  <c r="T1688"/>
  <c r="S1689"/>
  <c r="T1689"/>
  <c r="S1690"/>
  <c r="T1690"/>
  <c r="S1691"/>
  <c r="T1691"/>
  <c r="S1692"/>
  <c r="T1692"/>
  <c r="S1693"/>
  <c r="T1693"/>
  <c r="S1694"/>
  <c r="T1694"/>
  <c r="T1727"/>
  <c r="R1727"/>
  <c r="S1727"/>
  <c r="T1729"/>
  <c r="R1729"/>
  <c r="S1729"/>
  <c r="T1731"/>
  <c r="R1731"/>
  <c r="S1731"/>
  <c r="T1733"/>
  <c r="R1733"/>
  <c r="S1733"/>
  <c r="T1735"/>
  <c r="R1735"/>
  <c r="S1735"/>
  <c r="T1739"/>
  <c r="R1739"/>
  <c r="S1739"/>
  <c r="T1741"/>
  <c r="R1741"/>
  <c r="S1741"/>
  <c r="S1755"/>
  <c r="R1755"/>
  <c r="S1762"/>
  <c r="R1762"/>
  <c r="T1755"/>
  <c r="T1762"/>
  <c r="S1757"/>
  <c r="R1757"/>
  <c r="S1761"/>
  <c r="R1761"/>
  <c r="S1765"/>
  <c r="R1765"/>
  <c r="T1697"/>
  <c r="T1698"/>
  <c r="T1699"/>
  <c r="T1700"/>
  <c r="T1702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Q1755"/>
  <c r="T1757"/>
  <c r="T1761"/>
  <c r="Q1762"/>
  <c r="T1765"/>
  <c r="S1764"/>
  <c r="R1764"/>
  <c r="T1830"/>
  <c r="S1830"/>
  <c r="Q1830"/>
  <c r="T1837"/>
  <c r="S1837"/>
  <c r="Q1837"/>
  <c r="S1697"/>
  <c r="S1698"/>
  <c r="S1699"/>
  <c r="S1700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6"/>
  <c r="Q1757"/>
  <c r="Q1761"/>
  <c r="T1764"/>
  <c r="Q1765"/>
  <c r="R1830"/>
  <c r="R1837"/>
  <c r="S1756"/>
  <c r="R1756"/>
  <c r="S1759"/>
  <c r="R1759"/>
  <c r="S1763"/>
  <c r="R1763"/>
  <c r="R1726"/>
  <c r="T1756"/>
  <c r="T1759"/>
  <c r="T1763"/>
  <c r="Q1764"/>
  <c r="T1829"/>
  <c r="S1829"/>
  <c r="T1833"/>
  <c r="S1833"/>
  <c r="T1836"/>
  <c r="S1836"/>
  <c r="T1840"/>
  <c r="S1840"/>
  <c r="T1844"/>
  <c r="S1844"/>
  <c r="T1848"/>
  <c r="S1848"/>
  <c r="R1743"/>
  <c r="R1744"/>
  <c r="R1745"/>
  <c r="R1746"/>
  <c r="R1748"/>
  <c r="R1750"/>
  <c r="R1751"/>
  <c r="R1753"/>
  <c r="R1754"/>
  <c r="R1766"/>
  <c r="R1767"/>
  <c r="R1768"/>
  <c r="R1769"/>
  <c r="R1770"/>
  <c r="R1771"/>
  <c r="R1772"/>
  <c r="R1773"/>
  <c r="R1774"/>
  <c r="R1775"/>
  <c r="R1776"/>
  <c r="R1777"/>
  <c r="R1778"/>
  <c r="R1829"/>
  <c r="R1833"/>
  <c r="R1836"/>
  <c r="R1840"/>
  <c r="R1844"/>
  <c r="R1848"/>
  <c r="T1828"/>
  <c r="S1828"/>
  <c r="T1832"/>
  <c r="S1832"/>
  <c r="T1835"/>
  <c r="S1835"/>
  <c r="T1839"/>
  <c r="S1839"/>
  <c r="T1843"/>
  <c r="S1843"/>
  <c r="T1847"/>
  <c r="S1847"/>
  <c r="Q1766"/>
  <c r="Q1767"/>
  <c r="Q1768"/>
  <c r="Q1769"/>
  <c r="Q1770"/>
  <c r="Q1771"/>
  <c r="Q1772"/>
  <c r="Q1773"/>
  <c r="Q1774"/>
  <c r="Q1775"/>
  <c r="Q1776"/>
  <c r="Q1777"/>
  <c r="Q1778"/>
  <c r="Q1779"/>
  <c r="Q1780"/>
  <c r="Q1781"/>
  <c r="Q1782"/>
  <c r="Q1783"/>
  <c r="Q1784"/>
  <c r="Q1785"/>
  <c r="Q1787"/>
  <c r="Q1788"/>
  <c r="R1828"/>
  <c r="Q1829"/>
  <c r="R1832"/>
  <c r="Q1833"/>
  <c r="R1835"/>
  <c r="Q1836"/>
  <c r="R1839"/>
  <c r="Q1840"/>
  <c r="R1843"/>
  <c r="Q1844"/>
  <c r="R1847"/>
  <c r="Q1848"/>
  <c r="T1827"/>
  <c r="S1827"/>
  <c r="T1831"/>
  <c r="S1831"/>
  <c r="T1834"/>
  <c r="S1834"/>
  <c r="T1838"/>
  <c r="S1838"/>
  <c r="T1842"/>
  <c r="S1842"/>
  <c r="T1846"/>
  <c r="S1846"/>
  <c r="R1827"/>
  <c r="Q1828"/>
  <c r="R1831"/>
  <c r="Q1832"/>
  <c r="R1834"/>
  <c r="Q1835"/>
  <c r="R1838"/>
  <c r="Q1839"/>
  <c r="R1842"/>
  <c r="Q1843"/>
  <c r="R1846"/>
  <c r="Q1847"/>
  <c r="T1876"/>
  <c r="Q1876"/>
  <c r="T1882"/>
  <c r="Q1882"/>
  <c r="T1886"/>
  <c r="Q1886"/>
  <c r="T1890"/>
  <c r="Q1890"/>
  <c r="T1891"/>
  <c r="Q1891"/>
  <c r="T1895"/>
  <c r="Q1895"/>
  <c r="T1899"/>
  <c r="Q1899"/>
  <c r="T1903"/>
  <c r="Q1903"/>
  <c r="T1907"/>
  <c r="Q1907"/>
  <c r="S1907"/>
  <c r="T1911"/>
  <c r="Q1911"/>
  <c r="S1911"/>
  <c r="T1915"/>
  <c r="Q1915"/>
  <c r="S1915"/>
  <c r="T1919"/>
  <c r="Q1919"/>
  <c r="S1919"/>
  <c r="R1852"/>
  <c r="R1853"/>
  <c r="R1854"/>
  <c r="R1855"/>
  <c r="T1877"/>
  <c r="Q1877"/>
  <c r="T1883"/>
  <c r="Q1883"/>
  <c r="T1887"/>
  <c r="Q1887"/>
  <c r="T1892"/>
  <c r="Q1892"/>
  <c r="T1896"/>
  <c r="Q1896"/>
  <c r="T1900"/>
  <c r="Q1900"/>
  <c r="T1912"/>
  <c r="Q1912"/>
  <c r="S1912"/>
  <c r="T1920"/>
  <c r="Q1920"/>
  <c r="S1920"/>
  <c r="Q1849"/>
  <c r="Q1850"/>
  <c r="Q1851"/>
  <c r="Q1852"/>
  <c r="Q1853"/>
  <c r="Q1854"/>
  <c r="Q1855"/>
  <c r="Q1857"/>
  <c r="Q1858"/>
  <c r="Q1859"/>
  <c r="Q1860"/>
  <c r="Q1861"/>
  <c r="Q1862"/>
  <c r="Q1863"/>
  <c r="Q1864"/>
  <c r="Q1866"/>
  <c r="Q1868"/>
  <c r="Q1869"/>
  <c r="Q1870"/>
  <c r="Q1871"/>
  <c r="Q1872"/>
  <c r="Q1873"/>
  <c r="S1898"/>
  <c r="S1902"/>
  <c r="T1874"/>
  <c r="Q1874"/>
  <c r="T1878"/>
  <c r="Q1878"/>
  <c r="T1879"/>
  <c r="Q1879"/>
  <c r="T1880"/>
  <c r="Q1880"/>
  <c r="T1884"/>
  <c r="Q1884"/>
  <c r="T1888"/>
  <c r="Q1888"/>
  <c r="T1893"/>
  <c r="Q1893"/>
  <c r="T1897"/>
  <c r="Q1897"/>
  <c r="T1901"/>
  <c r="Q1901"/>
  <c r="T1905"/>
  <c r="Q1905"/>
  <c r="T1909"/>
  <c r="Q1909"/>
  <c r="S1909"/>
  <c r="T1913"/>
  <c r="Q1913"/>
  <c r="S1913"/>
  <c r="T1917"/>
  <c r="Q1917"/>
  <c r="S1917"/>
  <c r="S1789"/>
  <c r="S1790"/>
  <c r="S1791"/>
  <c r="S1792"/>
  <c r="S1794"/>
  <c r="S1795"/>
  <c r="S1796"/>
  <c r="S1797"/>
  <c r="S1799"/>
  <c r="S1800"/>
  <c r="S1801"/>
  <c r="S1802"/>
  <c r="S1803"/>
  <c r="S1804"/>
  <c r="S1876"/>
  <c r="S1882"/>
  <c r="S1886"/>
  <c r="S1890"/>
  <c r="S1891"/>
  <c r="S1895"/>
  <c r="S1899"/>
  <c r="S1903"/>
  <c r="R1907"/>
  <c r="R1911"/>
  <c r="R1915"/>
  <c r="R1919"/>
  <c r="T1875"/>
  <c r="Q1875"/>
  <c r="T1881"/>
  <c r="Q1881"/>
  <c r="T1885"/>
  <c r="Q1885"/>
  <c r="T1889"/>
  <c r="Q1889"/>
  <c r="T1894"/>
  <c r="Q1894"/>
  <c r="T1898"/>
  <c r="Q1898"/>
  <c r="T1902"/>
  <c r="Q1902"/>
  <c r="T1910"/>
  <c r="Q1910"/>
  <c r="S1910"/>
  <c r="T1914"/>
  <c r="Q1914"/>
  <c r="S1914"/>
  <c r="T1918"/>
  <c r="Q1918"/>
  <c r="S1918"/>
  <c r="S1826"/>
  <c r="S1849"/>
  <c r="S1850"/>
  <c r="S1851"/>
  <c r="S1852"/>
  <c r="S1853"/>
  <c r="S1854"/>
  <c r="S1855"/>
  <c r="S1857"/>
  <c r="S1858"/>
  <c r="S1859"/>
  <c r="S1860"/>
  <c r="S1861"/>
  <c r="S1862"/>
  <c r="S1863"/>
  <c r="S1864"/>
  <c r="S1866"/>
  <c r="S1868"/>
  <c r="S1869"/>
  <c r="S1870"/>
  <c r="S1871"/>
  <c r="S1872"/>
  <c r="S1873"/>
  <c r="R1876"/>
  <c r="S1877"/>
  <c r="R1882"/>
  <c r="S1883"/>
  <c r="R1886"/>
  <c r="S1887"/>
  <c r="R1890"/>
  <c r="R1891"/>
  <c r="S1892"/>
  <c r="R1895"/>
  <c r="S1896"/>
  <c r="R1899"/>
  <c r="S1900"/>
  <c r="R1903"/>
  <c r="R1912"/>
  <c r="R1920"/>
  <c r="Q1956"/>
  <c r="T1956"/>
  <c r="S1956"/>
  <c r="S1921"/>
  <c r="S1922"/>
  <c r="S1923"/>
  <c r="S1924"/>
  <c r="S1925"/>
  <c r="S1926"/>
  <c r="S1927"/>
  <c r="S1928"/>
  <c r="S1929"/>
  <c r="S1931"/>
  <c r="S1932"/>
  <c r="S1933"/>
  <c r="S1934"/>
  <c r="S1935"/>
  <c r="S1936"/>
  <c r="S1937"/>
  <c r="S1938"/>
  <c r="S1940"/>
  <c r="S1942"/>
  <c r="S1943"/>
  <c r="S1944"/>
  <c r="S1945"/>
  <c r="S1946"/>
  <c r="S1947"/>
  <c r="S1948"/>
  <c r="R1949"/>
  <c r="R1950"/>
  <c r="R1951"/>
  <c r="R1952"/>
  <c r="R1953"/>
  <c r="R1956"/>
  <c r="Q1958"/>
  <c r="T1958"/>
  <c r="R1921"/>
  <c r="R1922"/>
  <c r="R1923"/>
  <c r="R1924"/>
  <c r="R1925"/>
  <c r="R1926"/>
  <c r="R1927"/>
  <c r="R1928"/>
  <c r="R1929"/>
  <c r="R1931"/>
  <c r="R1932"/>
  <c r="R1933"/>
  <c r="R1934"/>
  <c r="R1935"/>
  <c r="R1936"/>
  <c r="R1937"/>
  <c r="R1938"/>
  <c r="R1940"/>
  <c r="R1942"/>
  <c r="R1943"/>
  <c r="R1944"/>
  <c r="R1945"/>
  <c r="R1946"/>
  <c r="R1947"/>
  <c r="R1948"/>
  <c r="Q1949"/>
  <c r="Q1950"/>
  <c r="Q1951"/>
  <c r="Q1952"/>
  <c r="Q1953"/>
  <c r="S1958"/>
  <c r="Q1961"/>
  <c r="T1961"/>
  <c r="R1961"/>
  <c r="S1961"/>
  <c r="Q1921"/>
  <c r="Q1922"/>
  <c r="Q1923"/>
  <c r="Q1924"/>
  <c r="Q1925"/>
  <c r="Q1926"/>
  <c r="Q1927"/>
  <c r="Q1928"/>
  <c r="Q1929"/>
  <c r="Q1931"/>
  <c r="Q1932"/>
  <c r="Q1933"/>
  <c r="Q1934"/>
  <c r="Q1935"/>
  <c r="Q1936"/>
  <c r="Q1937"/>
  <c r="Q1938"/>
  <c r="Q1940"/>
  <c r="Q1942"/>
  <c r="Q1943"/>
  <c r="Q1944"/>
  <c r="Q1945"/>
  <c r="Q1946"/>
  <c r="Q1947"/>
  <c r="Q1948"/>
  <c r="R1958"/>
  <c r="Q1957"/>
  <c r="T1957"/>
  <c r="S1949"/>
  <c r="S1950"/>
  <c r="S1951"/>
  <c r="S1952"/>
  <c r="S1953"/>
  <c r="S1957"/>
  <c r="Q2045"/>
  <c r="S2045"/>
  <c r="T2045"/>
  <c r="Q2059"/>
  <c r="S2059"/>
  <c r="T2059"/>
  <c r="R1955"/>
  <c r="R1960"/>
  <c r="T1962"/>
  <c r="S1965"/>
  <c r="T1966"/>
  <c r="R1968"/>
  <c r="R1969"/>
  <c r="S1970"/>
  <c r="T1971"/>
  <c r="R1973"/>
  <c r="R1974"/>
  <c r="S1975"/>
  <c r="S1976"/>
  <c r="T1977"/>
  <c r="S1980"/>
  <c r="T1981"/>
  <c r="R1983"/>
  <c r="S1984"/>
  <c r="T1985"/>
  <c r="R1987"/>
  <c r="S1988"/>
  <c r="T1990"/>
  <c r="R1993"/>
  <c r="R1994"/>
  <c r="S1995"/>
  <c r="T1996"/>
  <c r="R1998"/>
  <c r="R2045"/>
  <c r="R2059"/>
  <c r="Q1999"/>
  <c r="R1999"/>
  <c r="Q2037"/>
  <c r="T2037"/>
  <c r="Q2041"/>
  <c r="T2041"/>
  <c r="Q2047"/>
  <c r="T2047"/>
  <c r="Q2061"/>
  <c r="T2061"/>
  <c r="Q2063"/>
  <c r="T2063"/>
  <c r="S1962"/>
  <c r="R1965"/>
  <c r="S1966"/>
  <c r="R1970"/>
  <c r="S1971"/>
  <c r="R1975"/>
  <c r="R1976"/>
  <c r="S1977"/>
  <c r="R1980"/>
  <c r="S1981"/>
  <c r="R1984"/>
  <c r="S1985"/>
  <c r="R1988"/>
  <c r="S1990"/>
  <c r="R1995"/>
  <c r="S1996"/>
  <c r="S1999"/>
  <c r="S2037"/>
  <c r="S2041"/>
  <c r="S2047"/>
  <c r="S2061"/>
  <c r="S2063"/>
  <c r="Q2036"/>
  <c r="S2036"/>
  <c r="T2036"/>
  <c r="Q2040"/>
  <c r="S2040"/>
  <c r="T2040"/>
  <c r="Q2060"/>
  <c r="S2060"/>
  <c r="T2060"/>
  <c r="Q2066"/>
  <c r="S2066"/>
  <c r="T2066"/>
  <c r="R1962"/>
  <c r="R1966"/>
  <c r="R1971"/>
  <c r="R1977"/>
  <c r="R1981"/>
  <c r="R1985"/>
  <c r="R1990"/>
  <c r="R1996"/>
  <c r="R2036"/>
  <c r="R2037"/>
  <c r="R2040"/>
  <c r="R2041"/>
  <c r="R2060"/>
  <c r="R2061"/>
  <c r="R2066"/>
  <c r="Q2048"/>
  <c r="T2048"/>
  <c r="Q2052"/>
  <c r="T2052"/>
  <c r="Q2056"/>
  <c r="T2056"/>
  <c r="Q2062"/>
  <c r="T2062"/>
  <c r="R1954"/>
  <c r="S1955"/>
  <c r="R1959"/>
  <c r="S1960"/>
  <c r="R1963"/>
  <c r="T1965"/>
  <c r="R1967"/>
  <c r="S1968"/>
  <c r="S1969"/>
  <c r="T1970"/>
  <c r="R1972"/>
  <c r="S1973"/>
  <c r="T1975"/>
  <c r="T1976"/>
  <c r="R1978"/>
  <c r="T1980"/>
  <c r="R1982"/>
  <c r="T1984"/>
  <c r="R1986"/>
  <c r="T1988"/>
  <c r="R1991"/>
  <c r="S1993"/>
  <c r="T1995"/>
  <c r="R1997"/>
  <c r="S2048"/>
  <c r="S2052"/>
  <c r="S2056"/>
  <c r="S2062"/>
  <c r="I57" i="6"/>
  <c r="R2071" i="4"/>
  <c r="I65" i="6"/>
  <c r="I53"/>
  <c r="I55"/>
  <c r="R2067" i="4"/>
  <c r="S2068"/>
  <c r="T2070"/>
  <c r="I71" i="6"/>
  <c r="I51"/>
  <c r="R2001" i="4"/>
  <c r="R2002"/>
  <c r="R2004"/>
  <c r="R2005"/>
  <c r="R2006"/>
  <c r="R2007"/>
  <c r="R2009"/>
  <c r="R2010"/>
  <c r="R2011"/>
  <c r="R2012"/>
  <c r="R2013"/>
  <c r="R2014"/>
  <c r="R2015"/>
  <c r="R2016"/>
  <c r="R2017"/>
  <c r="R2018"/>
  <c r="R2019"/>
  <c r="R2020"/>
  <c r="R2021"/>
  <c r="R2022"/>
  <c r="R2023"/>
  <c r="R2024"/>
  <c r="R2025"/>
  <c r="R2028"/>
  <c r="R2029"/>
  <c r="R2030"/>
  <c r="R2031"/>
  <c r="R2033"/>
  <c r="R2042"/>
  <c r="R2043"/>
  <c r="S2044"/>
  <c r="R2049"/>
  <c r="S2050"/>
  <c r="S2054"/>
  <c r="R2057"/>
  <c r="S2058"/>
  <c r="R2064"/>
  <c r="S2065"/>
  <c r="R2068"/>
  <c r="S2070"/>
  <c r="T2071"/>
  <c r="I52" i="6"/>
  <c r="M54"/>
  <c r="I54"/>
  <c r="I56"/>
  <c r="R2044" i="4"/>
  <c r="R2050"/>
  <c r="R2054"/>
  <c r="R2058"/>
  <c r="R2065"/>
  <c r="T2067"/>
  <c r="R2070"/>
  <c r="S2071"/>
  <c r="T2072"/>
  <c r="F44" i="6"/>
  <c r="F46"/>
  <c r="J47"/>
  <c r="E48"/>
  <c r="H58"/>
  <c r="I59" s="1"/>
  <c r="G59"/>
  <c r="F60"/>
  <c r="J60"/>
  <c r="E61"/>
  <c r="F63"/>
  <c r="J63"/>
  <c r="E64"/>
  <c r="P64"/>
  <c r="Q64" s="1"/>
  <c r="R64" s="1"/>
  <c r="D23" i="9"/>
  <c r="G23" s="1"/>
  <c r="D24"/>
  <c r="G24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F34"/>
  <c r="D36"/>
  <c r="G36" s="1"/>
  <c r="F38"/>
  <c r="S2072" i="4"/>
  <c r="E44" i="6"/>
  <c r="J45"/>
  <c r="E46"/>
  <c r="H47"/>
  <c r="H48"/>
  <c r="H49"/>
  <c r="H50"/>
  <c r="F59"/>
  <c r="G60" s="1"/>
  <c r="J59"/>
  <c r="E60"/>
  <c r="H61"/>
  <c r="F62"/>
  <c r="J62"/>
  <c r="E63"/>
  <c r="F65"/>
  <c r="J65"/>
  <c r="H66"/>
  <c r="I66" s="1"/>
  <c r="F67"/>
  <c r="G71" s="1"/>
  <c r="J67"/>
  <c r="H68"/>
  <c r="I68" s="1"/>
  <c r="F69"/>
  <c r="J69"/>
  <c r="H70"/>
  <c r="I70" s="1"/>
  <c r="F71"/>
  <c r="G10" i="7"/>
  <c r="D16"/>
  <c r="E18"/>
  <c r="F18" s="1"/>
  <c r="R2072" i="4"/>
  <c r="F45" i="6"/>
  <c r="F47"/>
  <c r="H60"/>
  <c r="H63"/>
  <c r="I63" s="1"/>
  <c r="C15" i="7"/>
  <c r="B16" s="1"/>
  <c r="C16" s="1"/>
  <c r="B17" s="1"/>
  <c r="C17" s="1"/>
  <c r="E19"/>
  <c r="F19" s="1"/>
  <c r="F12" i="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6"/>
  <c r="E47" i="6"/>
  <c r="F48"/>
  <c r="G52" s="1"/>
  <c r="E58"/>
  <c r="F61"/>
  <c r="F64"/>
  <c r="G68" s="1"/>
  <c r="F66"/>
  <c r="J66"/>
  <c r="F68"/>
  <c r="J68"/>
  <c r="F70"/>
  <c r="J70"/>
  <c r="G62" l="1"/>
  <c r="G50"/>
  <c r="G61"/>
  <c r="G54"/>
  <c r="G53"/>
  <c r="G56"/>
  <c r="G55"/>
  <c r="M49"/>
  <c r="I49"/>
  <c r="K66"/>
  <c r="L57"/>
  <c r="K64"/>
  <c r="L55"/>
  <c r="M60"/>
  <c r="I60"/>
  <c r="M59"/>
  <c r="M52"/>
  <c r="M56"/>
  <c r="K60"/>
  <c r="L51"/>
  <c r="L53"/>
  <c r="K62"/>
  <c r="L59"/>
  <c r="K68"/>
  <c r="M48"/>
  <c r="I48"/>
  <c r="M58"/>
  <c r="I58"/>
  <c r="L56"/>
  <c r="K65"/>
  <c r="K61"/>
  <c r="L52"/>
  <c r="G49"/>
  <c r="G66"/>
  <c r="G63"/>
  <c r="I69"/>
  <c r="G65"/>
  <c r="G51"/>
  <c r="G48"/>
  <c r="I67"/>
  <c r="M55"/>
  <c r="M57"/>
  <c r="M50"/>
  <c r="I50"/>
  <c r="K63"/>
  <c r="P70" s="1"/>
  <c r="L54"/>
  <c r="G70"/>
  <c r="G69"/>
  <c r="I61"/>
  <c r="K70" s="1"/>
  <c r="G67"/>
  <c r="G64"/>
  <c r="I62"/>
  <c r="K71" s="1"/>
  <c r="M51"/>
  <c r="M53"/>
  <c r="I64"/>
  <c r="E10" i="7"/>
  <c r="L1996" i="4"/>
  <c r="L2005"/>
  <c r="M1933"/>
  <c r="L2004"/>
  <c r="N1933"/>
  <c r="P1933"/>
  <c r="K1875"/>
  <c r="E1875"/>
  <c r="N1782"/>
  <c r="M1686"/>
  <c r="M1678"/>
  <c r="M1673"/>
  <c r="M1665"/>
  <c r="M1637"/>
  <c r="K1840"/>
  <c r="N1682"/>
  <c r="N1677"/>
  <c r="N1669"/>
  <c r="I1686"/>
  <c r="I1678"/>
  <c r="I1673"/>
  <c r="I1665"/>
  <c r="I1637"/>
  <c r="I1627"/>
  <c r="I1619"/>
  <c r="M1611"/>
  <c r="D1745"/>
  <c r="P1682"/>
  <c r="P1677"/>
  <c r="P1669"/>
  <c r="P1640"/>
  <c r="P1632"/>
  <c r="P1623"/>
  <c r="P1615"/>
  <c r="M1619"/>
  <c r="M1607"/>
  <c r="M1605"/>
  <c r="M1603"/>
  <c r="M1595"/>
  <c r="M1587"/>
  <c r="M1577"/>
  <c r="M1572"/>
  <c r="M1564"/>
  <c r="M1556"/>
  <c r="M1548"/>
  <c r="M1539"/>
  <c r="M1530"/>
  <c r="N1511"/>
  <c r="M1504"/>
  <c r="N1632"/>
  <c r="N1615"/>
  <c r="N1606"/>
  <c r="N1604"/>
  <c r="N1599"/>
  <c r="N1591"/>
  <c r="N1582"/>
  <c r="N1576"/>
  <c r="N1568"/>
  <c r="D1627"/>
  <c r="J1611"/>
  <c r="O1606"/>
  <c r="O1604"/>
  <c r="O1599"/>
  <c r="O1591"/>
  <c r="O1582"/>
  <c r="O1576"/>
  <c r="O1568"/>
  <c r="O1560"/>
  <c r="O1552"/>
  <c r="O1544"/>
  <c r="O1534"/>
  <c r="E1627"/>
  <c r="L1611"/>
  <c r="J1605"/>
  <c r="J1595"/>
  <c r="J1577"/>
  <c r="J1564"/>
  <c r="J1548"/>
  <c r="J1530"/>
  <c r="N1552"/>
  <c r="N1530"/>
  <c r="E1500"/>
  <c r="E1492"/>
  <c r="E1483"/>
  <c r="E1475"/>
  <c r="E1467"/>
  <c r="E1459"/>
  <c r="E1453"/>
  <c r="O1523"/>
  <c r="O1504"/>
  <c r="O1496"/>
  <c r="O1487"/>
  <c r="O1479"/>
  <c r="O1471"/>
  <c r="O1463"/>
  <c r="J1511"/>
  <c r="J1492"/>
  <c r="J1475"/>
  <c r="J1459"/>
  <c r="E1552"/>
  <c r="E1530"/>
  <c r="E1504"/>
  <c r="D1496"/>
  <c r="D1487"/>
  <c r="D1479"/>
  <c r="D1471"/>
  <c r="D1463"/>
  <c r="J1454"/>
  <c r="D1453"/>
  <c r="M1443"/>
  <c r="I1436"/>
  <c r="N1449"/>
  <c r="M1432"/>
  <c r="M1420"/>
  <c r="M1412"/>
  <c r="M1404"/>
  <c r="M1396"/>
  <c r="M1390"/>
  <c r="M1381"/>
  <c r="M1370"/>
  <c r="M1362"/>
  <c r="M1352"/>
  <c r="M1344"/>
  <c r="M1339"/>
  <c r="M1335"/>
  <c r="M1333"/>
  <c r="M1329"/>
  <c r="M1324"/>
  <c r="M1320"/>
  <c r="D1314"/>
  <c r="O1312"/>
  <c r="J1311"/>
  <c r="D1310"/>
  <c r="O1308"/>
  <c r="J1307"/>
  <c r="D1306"/>
  <c r="O1304"/>
  <c r="J1303"/>
  <c r="D1302"/>
  <c r="O1300"/>
  <c r="J1299"/>
  <c r="D1298"/>
  <c r="O1296"/>
  <c r="J1295"/>
  <c r="D1294"/>
  <c r="O1292"/>
  <c r="J1291"/>
  <c r="D1290"/>
  <c r="O1288"/>
  <c r="J1287"/>
  <c r="D1286"/>
  <c r="O1284"/>
  <c r="J1283"/>
  <c r="D1282"/>
  <c r="O1280"/>
  <c r="J1279"/>
  <c r="D1278"/>
  <c r="O1276"/>
  <c r="J1275"/>
  <c r="D1274"/>
  <c r="O1272"/>
  <c r="J1271"/>
  <c r="D1270"/>
  <c r="O1268"/>
  <c r="J1267"/>
  <c r="D1266"/>
  <c r="O1264"/>
  <c r="J1263"/>
  <c r="D1262"/>
  <c r="O1260"/>
  <c r="J1259"/>
  <c r="D1258"/>
  <c r="O1256"/>
  <c r="J1255"/>
  <c r="D1254"/>
  <c r="O1252"/>
  <c r="J1251"/>
  <c r="D1250"/>
  <c r="O1248"/>
  <c r="J1247"/>
  <c r="D1246"/>
  <c r="O1244"/>
  <c r="J1243"/>
  <c r="D1242"/>
  <c r="O1240"/>
  <c r="J1239"/>
  <c r="D1238"/>
  <c r="O1236"/>
  <c r="J1235"/>
  <c r="D1234"/>
  <c r="O1232"/>
  <c r="J1231"/>
  <c r="N1432"/>
  <c r="N1420"/>
  <c r="N1412"/>
  <c r="N1404"/>
  <c r="N1396"/>
  <c r="N1390"/>
  <c r="N1381"/>
  <c r="E1436"/>
  <c r="O1426"/>
  <c r="O1416"/>
  <c r="O1408"/>
  <c r="O1400"/>
  <c r="O1391"/>
  <c r="O1385"/>
  <c r="O1375"/>
  <c r="O1366"/>
  <c r="O1356"/>
  <c r="O1348"/>
  <c r="O1343"/>
  <c r="O1338"/>
  <c r="O1334"/>
  <c r="O1330"/>
  <c r="O1325"/>
  <c r="O1321"/>
  <c r="J1432"/>
  <c r="J1412"/>
  <c r="J1396"/>
  <c r="J1381"/>
  <c r="J1362"/>
  <c r="J1344"/>
  <c r="J1335"/>
  <c r="J1329"/>
  <c r="J1320"/>
  <c r="E1356"/>
  <c r="E1334"/>
  <c r="K1313"/>
  <c r="E1306"/>
  <c r="E1302"/>
  <c r="E1298"/>
  <c r="E1294"/>
  <c r="K1286"/>
  <c r="E1281"/>
  <c r="K1277"/>
  <c r="N1356"/>
  <c r="E1338"/>
  <c r="E1320"/>
  <c r="N1311"/>
  <c r="K1306"/>
  <c r="K1298"/>
  <c r="N1292"/>
  <c r="N1288"/>
  <c r="K1283"/>
  <c r="E1276"/>
  <c r="K1270"/>
  <c r="E1263"/>
  <c r="E1259"/>
  <c r="N1253"/>
  <c r="N1249"/>
  <c r="E1245"/>
  <c r="K1239"/>
  <c r="K1231"/>
  <c r="D1229"/>
  <c r="D1227"/>
  <c r="J18" i="7"/>
  <c r="K2065" i="4"/>
  <c r="F1961"/>
  <c r="K1961"/>
  <c r="L2006"/>
  <c r="P1961"/>
  <c r="J2065"/>
  <c r="E1882"/>
  <c r="N1875"/>
  <c r="L1804"/>
  <c r="M1745"/>
  <c r="D1682"/>
  <c r="D1677"/>
  <c r="D1669"/>
  <c r="D1640"/>
  <c r="D1632"/>
  <c r="E1686"/>
  <c r="E1678"/>
  <c r="E1673"/>
  <c r="E1665"/>
  <c r="O1682"/>
  <c r="O1677"/>
  <c r="O1669"/>
  <c r="O1640"/>
  <c r="O1632"/>
  <c r="O1623"/>
  <c r="O1615"/>
  <c r="I1782"/>
  <c r="J1682"/>
  <c r="J1677"/>
  <c r="J1669"/>
  <c r="J1640"/>
  <c r="J1632"/>
  <c r="J1623"/>
  <c r="J1615"/>
  <c r="M1623"/>
  <c r="D1611"/>
  <c r="D1606"/>
  <c r="D1604"/>
  <c r="D1599"/>
  <c r="D1591"/>
  <c r="D1582"/>
  <c r="D1576"/>
  <c r="D1568"/>
  <c r="D1560"/>
  <c r="D1552"/>
  <c r="D1544"/>
  <c r="D1534"/>
  <c r="I1523"/>
  <c r="I1510"/>
  <c r="E1640"/>
  <c r="N1619"/>
  <c r="E1607"/>
  <c r="E1605"/>
  <c r="E1603"/>
  <c r="E1595"/>
  <c r="E1587"/>
  <c r="E1577"/>
  <c r="E1572"/>
  <c r="E1637"/>
  <c r="D1615"/>
  <c r="I1606"/>
  <c r="I1604"/>
  <c r="I1599"/>
  <c r="I1591"/>
  <c r="I1582"/>
  <c r="I1576"/>
  <c r="I1568"/>
  <c r="I1560"/>
  <c r="I1552"/>
  <c r="I1544"/>
  <c r="I1534"/>
  <c r="N1637"/>
  <c r="E1615"/>
  <c r="J1606"/>
  <c r="J1599"/>
  <c r="J1582"/>
  <c r="J1568"/>
  <c r="J1552"/>
  <c r="J1534"/>
  <c r="N1556"/>
  <c r="N1534"/>
  <c r="N1500"/>
  <c r="N1492"/>
  <c r="N1483"/>
  <c r="N1475"/>
  <c r="N1467"/>
  <c r="N1459"/>
  <c r="K1453"/>
  <c r="E1539"/>
  <c r="N1504"/>
  <c r="I1496"/>
  <c r="I1487"/>
  <c r="I1479"/>
  <c r="I1471"/>
  <c r="I1463"/>
  <c r="N1539"/>
  <c r="J1496"/>
  <c r="J1479"/>
  <c r="J1463"/>
  <c r="E1556"/>
  <c r="E1534"/>
  <c r="O1510"/>
  <c r="M1496"/>
  <c r="M1487"/>
  <c r="M1479"/>
  <c r="M1471"/>
  <c r="M1463"/>
  <c r="O1454"/>
  <c r="J1453"/>
  <c r="D1449"/>
  <c r="M1436"/>
  <c r="N1453"/>
  <c r="O1436"/>
  <c r="D1426"/>
  <c r="D1416"/>
  <c r="D1408"/>
  <c r="D1400"/>
  <c r="D1391"/>
  <c r="D1385"/>
  <c r="D1375"/>
  <c r="D1366"/>
  <c r="D1356"/>
  <c r="D1348"/>
  <c r="D1343"/>
  <c r="D1338"/>
  <c r="D1334"/>
  <c r="D1330"/>
  <c r="D1325"/>
  <c r="D1321"/>
  <c r="J1314"/>
  <c r="D1313"/>
  <c r="O1311"/>
  <c r="J1310"/>
  <c r="D1309"/>
  <c r="O1307"/>
  <c r="J1306"/>
  <c r="D1305"/>
  <c r="O1303"/>
  <c r="J1302"/>
  <c r="D1301"/>
  <c r="O1299"/>
  <c r="J1298"/>
  <c r="D1297"/>
  <c r="O1295"/>
  <c r="J1294"/>
  <c r="D1293"/>
  <c r="O1291"/>
  <c r="J1290"/>
  <c r="D1289"/>
  <c r="O1287"/>
  <c r="J1286"/>
  <c r="D1285"/>
  <c r="O1283"/>
  <c r="J1282"/>
  <c r="D1281"/>
  <c r="O1279"/>
  <c r="J1278"/>
  <c r="D1277"/>
  <c r="O1275"/>
  <c r="J1274"/>
  <c r="D1273"/>
  <c r="O1271"/>
  <c r="J1270"/>
  <c r="D1269"/>
  <c r="O1267"/>
  <c r="J1266"/>
  <c r="D1265"/>
  <c r="O1263"/>
  <c r="J1262"/>
  <c r="D1261"/>
  <c r="O1259"/>
  <c r="J1258"/>
  <c r="D1257"/>
  <c r="O1255"/>
  <c r="J1254"/>
  <c r="D1253"/>
  <c r="O1251"/>
  <c r="J1250"/>
  <c r="D1249"/>
  <c r="O1247"/>
  <c r="J1246"/>
  <c r="D1245"/>
  <c r="O1243"/>
  <c r="J1242"/>
  <c r="D1241"/>
  <c r="O1239"/>
  <c r="J1238"/>
  <c r="D1237"/>
  <c r="O1235"/>
  <c r="J1234"/>
  <c r="D1233"/>
  <c r="O1231"/>
  <c r="J1443"/>
  <c r="E1426"/>
  <c r="E1416"/>
  <c r="E1408"/>
  <c r="E1400"/>
  <c r="E1391"/>
  <c r="E1385"/>
  <c r="O1443"/>
  <c r="I1426"/>
  <c r="I1416"/>
  <c r="I1408"/>
  <c r="I1400"/>
  <c r="I1391"/>
  <c r="I1385"/>
  <c r="I1375"/>
  <c r="I1366"/>
  <c r="I1356"/>
  <c r="I1348"/>
  <c r="I1343"/>
  <c r="I1338"/>
  <c r="I1334"/>
  <c r="I1330"/>
  <c r="I1325"/>
  <c r="I1321"/>
  <c r="J1436"/>
  <c r="J1416"/>
  <c r="J1400"/>
  <c r="J1385"/>
  <c r="J1366"/>
  <c r="J1348"/>
  <c r="J1338"/>
  <c r="J1330"/>
  <c r="J1321"/>
  <c r="E1362"/>
  <c r="E1344"/>
  <c r="N1329"/>
  <c r="N1307"/>
  <c r="N1303"/>
  <c r="N1299"/>
  <c r="N1295"/>
  <c r="K1288"/>
  <c r="N1282"/>
  <c r="N1278"/>
  <c r="N1362"/>
  <c r="N1344"/>
  <c r="E1324"/>
  <c r="E1312"/>
  <c r="E1308"/>
  <c r="K1300"/>
  <c r="E1293"/>
  <c r="E1289"/>
  <c r="E1285"/>
  <c r="N1277"/>
  <c r="K1272"/>
  <c r="N1264"/>
  <c r="N1260"/>
  <c r="E1254"/>
  <c r="E1250"/>
  <c r="N1246"/>
  <c r="K1241"/>
  <c r="K1233"/>
  <c r="O1229"/>
  <c r="O1227"/>
  <c r="D10" i="7"/>
  <c r="F1996" i="4"/>
  <c r="E1961"/>
  <c r="I1933"/>
  <c r="L2000"/>
  <c r="J1933"/>
  <c r="K1882"/>
  <c r="O1882"/>
  <c r="E1757"/>
  <c r="L1757"/>
  <c r="D1686"/>
  <c r="D1678"/>
  <c r="D1673"/>
  <c r="D1665"/>
  <c r="D1637"/>
  <c r="K1745"/>
  <c r="E1682"/>
  <c r="E1677"/>
  <c r="E1669"/>
  <c r="O1686"/>
  <c r="O1678"/>
  <c r="O1673"/>
  <c r="O1665"/>
  <c r="O1637"/>
  <c r="O1627"/>
  <c r="O1619"/>
  <c r="G1611"/>
  <c r="J1686"/>
  <c r="J1678"/>
  <c r="J1673"/>
  <c r="J1665"/>
  <c r="J1637"/>
  <c r="J1627"/>
  <c r="J1619"/>
  <c r="E1632"/>
  <c r="M1615"/>
  <c r="D1607"/>
  <c r="D1605"/>
  <c r="D1603"/>
  <c r="D1595"/>
  <c r="D1587"/>
  <c r="D1577"/>
  <c r="D1572"/>
  <c r="D1564"/>
  <c r="D1556"/>
  <c r="D1548"/>
  <c r="D1539"/>
  <c r="D1530"/>
  <c r="I1511"/>
  <c r="I1504"/>
  <c r="N1627"/>
  <c r="E1611"/>
  <c r="E1606"/>
  <c r="E1604"/>
  <c r="E1599"/>
  <c r="E1591"/>
  <c r="E1582"/>
  <c r="E1576"/>
  <c r="E1568"/>
  <c r="D1623"/>
  <c r="I1607"/>
  <c r="I1605"/>
  <c r="I1603"/>
  <c r="I1595"/>
  <c r="I1587"/>
  <c r="I1577"/>
  <c r="I1572"/>
  <c r="I1564"/>
  <c r="I1556"/>
  <c r="I1548"/>
  <c r="I1539"/>
  <c r="I1530"/>
  <c r="E1623"/>
  <c r="N1611"/>
  <c r="J1604"/>
  <c r="J1591"/>
  <c r="J1576"/>
  <c r="J1560"/>
  <c r="J1544"/>
  <c r="N1564"/>
  <c r="N1548"/>
  <c r="J1523"/>
  <c r="N1496"/>
  <c r="N1487"/>
  <c r="N1479"/>
  <c r="N1471"/>
  <c r="N1463"/>
  <c r="K1454"/>
  <c r="K1449"/>
  <c r="D1511"/>
  <c r="I1500"/>
  <c r="I1492"/>
  <c r="I1483"/>
  <c r="I1475"/>
  <c r="I1467"/>
  <c r="I1459"/>
  <c r="J1510"/>
  <c r="J1487"/>
  <c r="J1471"/>
  <c r="E1564"/>
  <c r="E1548"/>
  <c r="D1523"/>
  <c r="M1500"/>
  <c r="M1492"/>
  <c r="M1483"/>
  <c r="M1475"/>
  <c r="M1467"/>
  <c r="M1459"/>
  <c r="D1454"/>
  <c r="O1449"/>
  <c r="I1443"/>
  <c r="D1436"/>
  <c r="E1443"/>
  <c r="D1432"/>
  <c r="D1420"/>
  <c r="D1412"/>
  <c r="D1404"/>
  <c r="D1396"/>
  <c r="D1390"/>
  <c r="D1381"/>
  <c r="D1370"/>
  <c r="D1362"/>
  <c r="D1352"/>
  <c r="D1344"/>
  <c r="D1339"/>
  <c r="D1335"/>
  <c r="D1333"/>
  <c r="D1329"/>
  <c r="D1324"/>
  <c r="D1320"/>
  <c r="O1313"/>
  <c r="J1312"/>
  <c r="D1311"/>
  <c r="O1309"/>
  <c r="J1308"/>
  <c r="D1307"/>
  <c r="O1305"/>
  <c r="J1304"/>
  <c r="D1303"/>
  <c r="O1301"/>
  <c r="J1300"/>
  <c r="D1299"/>
  <c r="O1297"/>
  <c r="J1296"/>
  <c r="D1295"/>
  <c r="O1293"/>
  <c r="J1292"/>
  <c r="D1291"/>
  <c r="O1289"/>
  <c r="J1288"/>
  <c r="D1287"/>
  <c r="O1285"/>
  <c r="J1284"/>
  <c r="D1283"/>
  <c r="O1281"/>
  <c r="J1280"/>
  <c r="D1279"/>
  <c r="O1277"/>
  <c r="J1276"/>
  <c r="D1275"/>
  <c r="O1273"/>
  <c r="J1272"/>
  <c r="D1271"/>
  <c r="O1269"/>
  <c r="J1268"/>
  <c r="D1267"/>
  <c r="O1265"/>
  <c r="J1264"/>
  <c r="D1263"/>
  <c r="O1261"/>
  <c r="J1260"/>
  <c r="D1259"/>
  <c r="O1257"/>
  <c r="J1256"/>
  <c r="D1255"/>
  <c r="O1253"/>
  <c r="J1252"/>
  <c r="D1251"/>
  <c r="O1249"/>
  <c r="J1248"/>
  <c r="D1247"/>
  <c r="O1245"/>
  <c r="J1244"/>
  <c r="D1243"/>
  <c r="O1241"/>
  <c r="J1240"/>
  <c r="D1239"/>
  <c r="O1237"/>
  <c r="J1236"/>
  <c r="D1235"/>
  <c r="O1233"/>
  <c r="J1232"/>
  <c r="D1231"/>
  <c r="E1432"/>
  <c r="E1420"/>
  <c r="E1412"/>
  <c r="E1404"/>
  <c r="E1396"/>
  <c r="E1390"/>
  <c r="E1381"/>
  <c r="I1432"/>
  <c r="I1420"/>
  <c r="I1412"/>
  <c r="I1404"/>
  <c r="I1396"/>
  <c r="I1390"/>
  <c r="I1381"/>
  <c r="I1370"/>
  <c r="I1362"/>
  <c r="I1352"/>
  <c r="I1344"/>
  <c r="I1339"/>
  <c r="I1335"/>
  <c r="I1333"/>
  <c r="I1329"/>
  <c r="I1324"/>
  <c r="I1320"/>
  <c r="J1426"/>
  <c r="J1408"/>
  <c r="J1391"/>
  <c r="J1375"/>
  <c r="J1356"/>
  <c r="J1343"/>
  <c r="J1334"/>
  <c r="J1325"/>
  <c r="E1370"/>
  <c r="E1352"/>
  <c r="N1333"/>
  <c r="K1311"/>
  <c r="N1305"/>
  <c r="N1301"/>
  <c r="N1297"/>
  <c r="K1292"/>
  <c r="N1284"/>
  <c r="N1280"/>
  <c r="N1370"/>
  <c r="N1352"/>
  <c r="N1334"/>
  <c r="E1314"/>
  <c r="E1310"/>
  <c r="K1304"/>
  <c r="K1296"/>
  <c r="E1291"/>
  <c r="E1287"/>
  <c r="K1281"/>
  <c r="N1275"/>
  <c r="K1268"/>
  <c r="N1262"/>
  <c r="K1257"/>
  <c r="E1252"/>
  <c r="K1248"/>
  <c r="N1244"/>
  <c r="K1237"/>
  <c r="J1230"/>
  <c r="J1228"/>
  <c r="J1226"/>
  <c r="D1933"/>
  <c r="F1882"/>
  <c r="M1677"/>
  <c r="N1686"/>
  <c r="I1682"/>
  <c r="I1632"/>
  <c r="P1686"/>
  <c r="P1637"/>
  <c r="P1611"/>
  <c r="M1591"/>
  <c r="M1560"/>
  <c r="N1523"/>
  <c r="N1607"/>
  <c r="N1587"/>
  <c r="D1619"/>
  <c r="O1595"/>
  <c r="O1564"/>
  <c r="O1530"/>
  <c r="J1587"/>
  <c r="N1560"/>
  <c r="E1487"/>
  <c r="E1454"/>
  <c r="O1492"/>
  <c r="O1459"/>
  <c r="E1560"/>
  <c r="D1492"/>
  <c r="D1459"/>
  <c r="N1454"/>
  <c r="M1408"/>
  <c r="M1375"/>
  <c r="M1343"/>
  <c r="M1325"/>
  <c r="D1312"/>
  <c r="O1306"/>
  <c r="J1301"/>
  <c r="D1296"/>
  <c r="O1290"/>
  <c r="J1285"/>
  <c r="D1280"/>
  <c r="O1274"/>
  <c r="J1269"/>
  <c r="D1264"/>
  <c r="O1258"/>
  <c r="J1253"/>
  <c r="D1248"/>
  <c r="O1242"/>
  <c r="J1237"/>
  <c r="D1232"/>
  <c r="N1408"/>
  <c r="N1443"/>
  <c r="O1404"/>
  <c r="O1370"/>
  <c r="O1339"/>
  <c r="O1324"/>
  <c r="J1390"/>
  <c r="J1333"/>
  <c r="E1330"/>
  <c r="E1296"/>
  <c r="N1366"/>
  <c r="N1309"/>
  <c r="N1286"/>
  <c r="E1261"/>
  <c r="K1243"/>
  <c r="N1226"/>
  <c r="N1224"/>
  <c r="N1222"/>
  <c r="N1220"/>
  <c r="N1218"/>
  <c r="N1216"/>
  <c r="N1214"/>
  <c r="J1010"/>
  <c r="E1009"/>
  <c r="N1007"/>
  <c r="J1006"/>
  <c r="E1005"/>
  <c r="N1003"/>
  <c r="J1002"/>
  <c r="E1001"/>
  <c r="N999"/>
  <c r="J998"/>
  <c r="E997"/>
  <c r="N995"/>
  <c r="J994"/>
  <c r="E993"/>
  <c r="N991"/>
  <c r="E1343"/>
  <c r="E1325"/>
  <c r="K1314"/>
  <c r="E1307"/>
  <c r="E1303"/>
  <c r="E1299"/>
  <c r="E1295"/>
  <c r="K1289"/>
  <c r="N1283"/>
  <c r="N1279"/>
  <c r="E1273"/>
  <c r="E1269"/>
  <c r="E1265"/>
  <c r="E1258"/>
  <c r="K1254"/>
  <c r="K1247"/>
  <c r="N1241"/>
  <c r="N1237"/>
  <c r="N1233"/>
  <c r="E1229"/>
  <c r="E1225"/>
  <c r="E1221"/>
  <c r="E1217"/>
  <c r="E1213"/>
  <c r="N1335"/>
  <c r="N1321"/>
  <c r="E1311"/>
  <c r="K1307"/>
  <c r="K1299"/>
  <c r="E1292"/>
  <c r="E1288"/>
  <c r="K1284"/>
  <c r="E1277"/>
  <c r="K1273"/>
  <c r="K1265"/>
  <c r="N1261"/>
  <c r="K1256"/>
  <c r="E1251"/>
  <c r="E1246"/>
  <c r="K1240"/>
  <c r="K1232"/>
  <c r="O1228"/>
  <c r="O1226"/>
  <c r="O1224"/>
  <c r="O1222"/>
  <c r="O1220"/>
  <c r="O1218"/>
  <c r="O1216"/>
  <c r="O1214"/>
  <c r="O1209"/>
  <c r="O1207"/>
  <c r="O1204"/>
  <c r="O1202"/>
  <c r="O1200"/>
  <c r="O1187"/>
  <c r="O1181"/>
  <c r="O1177"/>
  <c r="O1174"/>
  <c r="O1172"/>
  <c r="O1167"/>
  <c r="O1149"/>
  <c r="O1142"/>
  <c r="O1137"/>
  <c r="O1132"/>
  <c r="O1127"/>
  <c r="P1114"/>
  <c r="K1105"/>
  <c r="E1101"/>
  <c r="P1090"/>
  <c r="K1086"/>
  <c r="E1085"/>
  <c r="K1264"/>
  <c r="E1230"/>
  <c r="E1216"/>
  <c r="P1208"/>
  <c r="P1189"/>
  <c r="O1185"/>
  <c r="L1181"/>
  <c r="G1177"/>
  <c r="L1173"/>
  <c r="P1169"/>
  <c r="F1161"/>
  <c r="F1157"/>
  <c r="L1142"/>
  <c r="P1131"/>
  <c r="L1120"/>
  <c r="O1105"/>
  <c r="L1099"/>
  <c r="P1089"/>
  <c r="G1082"/>
  <c r="D1077"/>
  <c r="N1074"/>
  <c r="M1070"/>
  <c r="D1067"/>
  <c r="N1064"/>
  <c r="I1060"/>
  <c r="D1057"/>
  <c r="N1054"/>
  <c r="O1051"/>
  <c r="M1047"/>
  <c r="I1044"/>
  <c r="D1041"/>
  <c r="N1038"/>
  <c r="M1034"/>
  <c r="D1031"/>
  <c r="N1028"/>
  <c r="O1025"/>
  <c r="M1021"/>
  <c r="I1018"/>
  <c r="D1015"/>
  <c r="M1012"/>
  <c r="M1010"/>
  <c r="M1008"/>
  <c r="M1006"/>
  <c r="M1004"/>
  <c r="M1002"/>
  <c r="M1000"/>
  <c r="M998"/>
  <c r="M996"/>
  <c r="M994"/>
  <c r="M992"/>
  <c r="I990"/>
  <c r="I988"/>
  <c r="I986"/>
  <c r="I984"/>
  <c r="I982"/>
  <c r="I980"/>
  <c r="I978"/>
  <c r="I976"/>
  <c r="I974"/>
  <c r="I972"/>
  <c r="I970"/>
  <c r="I968"/>
  <c r="I966"/>
  <c r="I964"/>
  <c r="I962"/>
  <c r="I960"/>
  <c r="I958"/>
  <c r="I956"/>
  <c r="I954"/>
  <c r="I952"/>
  <c r="I950"/>
  <c r="I948"/>
  <c r="I946"/>
  <c r="E1270"/>
  <c r="N1256"/>
  <c r="E1237"/>
  <c r="E1226"/>
  <c r="L1211"/>
  <c r="L1206"/>
  <c r="G1202"/>
  <c r="F1189"/>
  <c r="F1178"/>
  <c r="F1169"/>
  <c r="O1161"/>
  <c r="O1157"/>
  <c r="G1149"/>
  <c r="G1137"/>
  <c r="L1131"/>
  <c r="L1124"/>
  <c r="N1117"/>
  <c r="N1110"/>
  <c r="E1100"/>
  <c r="K1093"/>
  <c r="O1086"/>
  <c r="P1080"/>
  <c r="M1076"/>
  <c r="I1073"/>
  <c r="O1071"/>
  <c r="I1067"/>
  <c r="D1064"/>
  <c r="N2052"/>
  <c r="N1882"/>
  <c r="M1682"/>
  <c r="M1632"/>
  <c r="N1665"/>
  <c r="I1640"/>
  <c r="O1611"/>
  <c r="P1665"/>
  <c r="M1627"/>
  <c r="M1599"/>
  <c r="M1568"/>
  <c r="M1534"/>
  <c r="N1623"/>
  <c r="N1595"/>
  <c r="N1640"/>
  <c r="O1603"/>
  <c r="O1572"/>
  <c r="O1539"/>
  <c r="J1603"/>
  <c r="J1539"/>
  <c r="E1496"/>
  <c r="E1463"/>
  <c r="O1500"/>
  <c r="O1467"/>
  <c r="J1467"/>
  <c r="D1500"/>
  <c r="D1467"/>
  <c r="D1443"/>
  <c r="M1416"/>
  <c r="M1385"/>
  <c r="M1348"/>
  <c r="M1330"/>
  <c r="J1313"/>
  <c r="D1308"/>
  <c r="O1302"/>
  <c r="J1297"/>
  <c r="D1292"/>
  <c r="O1286"/>
  <c r="J1281"/>
  <c r="D1276"/>
  <c r="O1270"/>
  <c r="J1265"/>
  <c r="D1260"/>
  <c r="O1254"/>
  <c r="J1249"/>
  <c r="D1244"/>
  <c r="O1238"/>
  <c r="J1233"/>
  <c r="N1416"/>
  <c r="N1385"/>
  <c r="O1412"/>
  <c r="O1381"/>
  <c r="O1344"/>
  <c r="O1329"/>
  <c r="J1404"/>
  <c r="J1339"/>
  <c r="E1348"/>
  <c r="E1300"/>
  <c r="E1279"/>
  <c r="N1313"/>
  <c r="N1290"/>
  <c r="K1266"/>
  <c r="E1247"/>
  <c r="N1228"/>
  <c r="J1224"/>
  <c r="J1222"/>
  <c r="J1220"/>
  <c r="J1218"/>
  <c r="J1216"/>
  <c r="J1214"/>
  <c r="N1010"/>
  <c r="J1009"/>
  <c r="E1008"/>
  <c r="N1006"/>
  <c r="J1005"/>
  <c r="E1004"/>
  <c r="N1002"/>
  <c r="J1001"/>
  <c r="E1000"/>
  <c r="N998"/>
  <c r="J997"/>
  <c r="E996"/>
  <c r="N994"/>
  <c r="J993"/>
  <c r="E992"/>
  <c r="E1375"/>
  <c r="E1335"/>
  <c r="N1320"/>
  <c r="K1308"/>
  <c r="N1304"/>
  <c r="N1300"/>
  <c r="N1296"/>
  <c r="K1291"/>
  <c r="E1284"/>
  <c r="E1280"/>
  <c r="K1274"/>
  <c r="N1270"/>
  <c r="N1266"/>
  <c r="K1259"/>
  <c r="N1255"/>
  <c r="N1248"/>
  <c r="E1242"/>
  <c r="E1238"/>
  <c r="E1234"/>
  <c r="K1230"/>
  <c r="K1226"/>
  <c r="K1222"/>
  <c r="K1218"/>
  <c r="K1214"/>
  <c r="N1339"/>
  <c r="N1325"/>
  <c r="N1312"/>
  <c r="N1308"/>
  <c r="K1301"/>
  <c r="N1293"/>
  <c r="N1289"/>
  <c r="N1285"/>
  <c r="K1278"/>
  <c r="N1274"/>
  <c r="K1267"/>
  <c r="E1262"/>
  <c r="K1258"/>
  <c r="N1252"/>
  <c r="N1247"/>
  <c r="K1242"/>
  <c r="K1234"/>
  <c r="N1229"/>
  <c r="N1227"/>
  <c r="N1225"/>
  <c r="N1223"/>
  <c r="N1221"/>
  <c r="N1219"/>
  <c r="N1217"/>
  <c r="N1215"/>
  <c r="N1213"/>
  <c r="F1208"/>
  <c r="F1206"/>
  <c r="F1203"/>
  <c r="F1201"/>
  <c r="F1188"/>
  <c r="F1182"/>
  <c r="F1180"/>
  <c r="F1176"/>
  <c r="F1173"/>
  <c r="F1171"/>
  <c r="F1154"/>
  <c r="F1148"/>
  <c r="F1138"/>
  <c r="F1133"/>
  <c r="F1131"/>
  <c r="F1122"/>
  <c r="P1105"/>
  <c r="K1101"/>
  <c r="E1094"/>
  <c r="P1086"/>
  <c r="K1085"/>
  <c r="E1081"/>
  <c r="K1249"/>
  <c r="K1223"/>
  <c r="P1209"/>
  <c r="K1196"/>
  <c r="O1186"/>
  <c r="L1182"/>
  <c r="P1178"/>
  <c r="L1174"/>
  <c r="P1170"/>
  <c r="O1166"/>
  <c r="F1158"/>
  <c r="L1149"/>
  <c r="P1132"/>
  <c r="F1121"/>
  <c r="L1112"/>
  <c r="L1100"/>
  <c r="E1093"/>
  <c r="L1084"/>
  <c r="O1078"/>
  <c r="O1075"/>
  <c r="I1071"/>
  <c r="N1068"/>
  <c r="O1065"/>
  <c r="D1061"/>
  <c r="N1058"/>
  <c r="O1055"/>
  <c r="M1051"/>
  <c r="I1048"/>
  <c r="D1045"/>
  <c r="N1042"/>
  <c r="O1039"/>
  <c r="I1035"/>
  <c r="N1032"/>
  <c r="O1029"/>
  <c r="M1025"/>
  <c r="I1022"/>
  <c r="D1019"/>
  <c r="N1016"/>
  <c r="O1013"/>
  <c r="O1011"/>
  <c r="O1009"/>
  <c r="O1007"/>
  <c r="O1005"/>
  <c r="O1003"/>
  <c r="O1001"/>
  <c r="O999"/>
  <c r="O997"/>
  <c r="O995"/>
  <c r="O993"/>
  <c r="O991"/>
  <c r="O989"/>
  <c r="O987"/>
  <c r="O985"/>
  <c r="O983"/>
  <c r="O981"/>
  <c r="O979"/>
  <c r="O977"/>
  <c r="O975"/>
  <c r="O973"/>
  <c r="O971"/>
  <c r="O969"/>
  <c r="O967"/>
  <c r="O965"/>
  <c r="O963"/>
  <c r="O961"/>
  <c r="O959"/>
  <c r="O957"/>
  <c r="O955"/>
  <c r="O953"/>
  <c r="O951"/>
  <c r="O949"/>
  <c r="O947"/>
  <c r="E1272"/>
  <c r="N1258"/>
  <c r="E1239"/>
  <c r="E1231"/>
  <c r="K1217"/>
  <c r="L1207"/>
  <c r="G1203"/>
  <c r="L1194"/>
  <c r="F1179"/>
  <c r="F1170"/>
  <c r="L1162"/>
  <c r="O1158"/>
  <c r="L1961"/>
  <c r="E1933"/>
  <c r="E1756"/>
  <c r="M1640"/>
  <c r="N1673"/>
  <c r="I1669"/>
  <c r="I1615"/>
  <c r="P1673"/>
  <c r="P1619"/>
  <c r="M1604"/>
  <c r="M1576"/>
  <c r="M1544"/>
  <c r="D1504"/>
  <c r="N1603"/>
  <c r="N1572"/>
  <c r="O1605"/>
  <c r="O1577"/>
  <c r="O1548"/>
  <c r="J1607"/>
  <c r="J1556"/>
  <c r="J1504"/>
  <c r="E1471"/>
  <c r="D1510"/>
  <c r="O1475"/>
  <c r="J1483"/>
  <c r="O1511"/>
  <c r="D1475"/>
  <c r="J1449"/>
  <c r="M1426"/>
  <c r="M1391"/>
  <c r="M1356"/>
  <c r="M1334"/>
  <c r="O1314"/>
  <c r="J1309"/>
  <c r="D1304"/>
  <c r="O1298"/>
  <c r="J1293"/>
  <c r="D1288"/>
  <c r="O1282"/>
  <c r="J1277"/>
  <c r="D1272"/>
  <c r="O1266"/>
  <c r="J1261"/>
  <c r="D1256"/>
  <c r="O1250"/>
  <c r="J1245"/>
  <c r="D1240"/>
  <c r="O1234"/>
  <c r="N1426"/>
  <c r="N1391"/>
  <c r="O1420"/>
  <c r="O1390"/>
  <c r="O1352"/>
  <c r="O1333"/>
  <c r="J1420"/>
  <c r="J1352"/>
  <c r="E1366"/>
  <c r="E1304"/>
  <c r="E1283"/>
  <c r="N1330"/>
  <c r="K1294"/>
  <c r="E1274"/>
  <c r="N1251"/>
  <c r="N1230"/>
  <c r="D1225"/>
  <c r="D1223"/>
  <c r="D1221"/>
  <c r="D1219"/>
  <c r="D1217"/>
  <c r="D1215"/>
  <c r="D1213"/>
  <c r="N1009"/>
  <c r="J1008"/>
  <c r="E1007"/>
  <c r="N1005"/>
  <c r="J1004"/>
  <c r="E1003"/>
  <c r="N1001"/>
  <c r="J1000"/>
  <c r="E999"/>
  <c r="N997"/>
  <c r="J996"/>
  <c r="E995"/>
  <c r="N993"/>
  <c r="J992"/>
  <c r="E991"/>
  <c r="N1338"/>
  <c r="E1321"/>
  <c r="K1310"/>
  <c r="E1305"/>
  <c r="E1301"/>
  <c r="E1297"/>
  <c r="K1293"/>
  <c r="K1285"/>
  <c r="N1281"/>
  <c r="K1276"/>
  <c r="E1271"/>
  <c r="E1267"/>
  <c r="K1261"/>
  <c r="E1256"/>
  <c r="K1250"/>
  <c r="N1243"/>
  <c r="N1239"/>
  <c r="N1235"/>
  <c r="N1231"/>
  <c r="E1227"/>
  <c r="E1223"/>
  <c r="E1219"/>
  <c r="E1215"/>
  <c r="N1343"/>
  <c r="E1329"/>
  <c r="E1313"/>
  <c r="E1309"/>
  <c r="K1303"/>
  <c r="K1295"/>
  <c r="E1290"/>
  <c r="E1286"/>
  <c r="K1280"/>
  <c r="E1275"/>
  <c r="K1269"/>
  <c r="N1263"/>
  <c r="N1259"/>
  <c r="E1253"/>
  <c r="E1249"/>
  <c r="E1244"/>
  <c r="K1236"/>
  <c r="J1229"/>
  <c r="J1227"/>
  <c r="J1225"/>
  <c r="J1223"/>
  <c r="J1221"/>
  <c r="J1219"/>
  <c r="J1217"/>
  <c r="J1215"/>
  <c r="J1213"/>
  <c r="O1208"/>
  <c r="O1206"/>
  <c r="O1203"/>
  <c r="O1201"/>
  <c r="O1188"/>
  <c r="O1182"/>
  <c r="O1180"/>
  <c r="O1176"/>
  <c r="O1173"/>
  <c r="O1171"/>
  <c r="O1154"/>
  <c r="O1148"/>
  <c r="O1138"/>
  <c r="O1133"/>
  <c r="O1131"/>
  <c r="O1122"/>
  <c r="E1114"/>
  <c r="P1101"/>
  <c r="K1094"/>
  <c r="E1090"/>
  <c r="P1085"/>
  <c r="K1081"/>
  <c r="K1260"/>
  <c r="E1224"/>
  <c r="K1210"/>
  <c r="P1206"/>
  <c r="G1187"/>
  <c r="O1183"/>
  <c r="P1179"/>
  <c r="O1175"/>
  <c r="L1171"/>
  <c r="G1167"/>
  <c r="F1159"/>
  <c r="L1154"/>
  <c r="P1133"/>
  <c r="G1122"/>
  <c r="L1113"/>
  <c r="F1101"/>
  <c r="L1094"/>
  <c r="F1085"/>
  <c r="K1080"/>
  <c r="M1075"/>
  <c r="I1072"/>
  <c r="N1069"/>
  <c r="M1065"/>
  <c r="D1062"/>
  <c r="O1059"/>
  <c r="M1055"/>
  <c r="I1052"/>
  <c r="D1049"/>
  <c r="N1046"/>
  <c r="O1043"/>
  <c r="M1039"/>
  <c r="D1036"/>
  <c r="N1033"/>
  <c r="M1029"/>
  <c r="I1026"/>
  <c r="D1023"/>
  <c r="N1020"/>
  <c r="O1017"/>
  <c r="M1013"/>
  <c r="M1011"/>
  <c r="M1009"/>
  <c r="M1007"/>
  <c r="M1005"/>
  <c r="M1003"/>
  <c r="M1001"/>
  <c r="M999"/>
  <c r="M997"/>
  <c r="M995"/>
  <c r="M993"/>
  <c r="M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E1266"/>
  <c r="E1241"/>
  <c r="E1233"/>
  <c r="E1218"/>
  <c r="L1208"/>
  <c r="G1204"/>
  <c r="G1200"/>
  <c r="P1187"/>
  <c r="P1176"/>
  <c r="P1167"/>
  <c r="O1159"/>
  <c r="L1153"/>
  <c r="L1147"/>
  <c r="L1133"/>
  <c r="G1127"/>
  <c r="E1121"/>
  <c r="E1113"/>
  <c r="P1104"/>
  <c r="E1098"/>
  <c r="F1090"/>
  <c r="E1084"/>
  <c r="D1078"/>
  <c r="N1075"/>
  <c r="O1072"/>
  <c r="D1069"/>
  <c r="O1066"/>
  <c r="M1669"/>
  <c r="P1678"/>
  <c r="M1552"/>
  <c r="O1607"/>
  <c r="J1572"/>
  <c r="O1483"/>
  <c r="O1453"/>
  <c r="M1338"/>
  <c r="D1300"/>
  <c r="O1278"/>
  <c r="J1257"/>
  <c r="D1236"/>
  <c r="O1396"/>
  <c r="J1370"/>
  <c r="N1348"/>
  <c r="K1235"/>
  <c r="O1219"/>
  <c r="E1010"/>
  <c r="N1004"/>
  <c r="J999"/>
  <c r="E994"/>
  <c r="N1324"/>
  <c r="N1298"/>
  <c r="E1278"/>
  <c r="N1257"/>
  <c r="E1236"/>
  <c r="K1220"/>
  <c r="N1314"/>
  <c r="N1291"/>
  <c r="K1271"/>
  <c r="N1250"/>
  <c r="D1228"/>
  <c r="D1220"/>
  <c r="F1209"/>
  <c r="F1200"/>
  <c r="F1174"/>
  <c r="F1142"/>
  <c r="K1114"/>
  <c r="E1086"/>
  <c r="K1215"/>
  <c r="L1180"/>
  <c r="F1160"/>
  <c r="F1114"/>
  <c r="O1081"/>
  <c r="I1066"/>
  <c r="D1053"/>
  <c r="I1040"/>
  <c r="D1027"/>
  <c r="I1014"/>
  <c r="O1006"/>
  <c r="O998"/>
  <c r="O990"/>
  <c r="O982"/>
  <c r="O974"/>
  <c r="O966"/>
  <c r="O958"/>
  <c r="O950"/>
  <c r="E1243"/>
  <c r="P1205"/>
  <c r="F1168"/>
  <c r="G1148"/>
  <c r="O1130"/>
  <c r="L1114"/>
  <c r="E1099"/>
  <c r="L1085"/>
  <c r="O1076"/>
  <c r="N1070"/>
  <c r="I1063"/>
  <c r="O1060"/>
  <c r="M1056"/>
  <c r="I1053"/>
  <c r="D1050"/>
  <c r="N1047"/>
  <c r="O1044"/>
  <c r="M1040"/>
  <c r="D1037"/>
  <c r="N1034"/>
  <c r="M1030"/>
  <c r="I1027"/>
  <c r="D1024"/>
  <c r="N1021"/>
  <c r="O1018"/>
  <c r="M1014"/>
  <c r="N1011"/>
  <c r="P1007"/>
  <c r="P1003"/>
  <c r="P999"/>
  <c r="P995"/>
  <c r="P991"/>
  <c r="P989"/>
  <c r="P987"/>
  <c r="P985"/>
  <c r="P983"/>
  <c r="P981"/>
  <c r="P979"/>
  <c r="P977"/>
  <c r="P975"/>
  <c r="P973"/>
  <c r="P971"/>
  <c r="P969"/>
  <c r="P967"/>
  <c r="P965"/>
  <c r="P963"/>
  <c r="P961"/>
  <c r="P959"/>
  <c r="K1246"/>
  <c r="E1220"/>
  <c r="P1203"/>
  <c r="O1189"/>
  <c r="P1185"/>
  <c r="G1181"/>
  <c r="L1177"/>
  <c r="G1173"/>
  <c r="O1169"/>
  <c r="P1154"/>
  <c r="P1148"/>
  <c r="P1138"/>
  <c r="P1127"/>
  <c r="K1120"/>
  <c r="K1112"/>
  <c r="G1102"/>
  <c r="K1098"/>
  <c r="O1085"/>
  <c r="I1078"/>
  <c r="D1075"/>
  <c r="N1072"/>
  <c r="I1068"/>
  <c r="D1065"/>
  <c r="M1062"/>
  <c r="N1060"/>
  <c r="O1057"/>
  <c r="M1053"/>
  <c r="I1050"/>
  <c r="D1047"/>
  <c r="N1044"/>
  <c r="O1041"/>
  <c r="I1037"/>
  <c r="D1034"/>
  <c r="O1031"/>
  <c r="M1027"/>
  <c r="I1024"/>
  <c r="D1021"/>
  <c r="N1018"/>
  <c r="O1015"/>
  <c r="D1011"/>
  <c r="D1007"/>
  <c r="D1003"/>
  <c r="D999"/>
  <c r="N1267"/>
  <c r="K1251"/>
  <c r="N1238"/>
  <c r="E1222"/>
  <c r="G1209"/>
  <c r="O1205"/>
  <c r="L1201"/>
  <c r="F1185"/>
  <c r="P1181"/>
  <c r="P1173"/>
  <c r="L1164"/>
  <c r="L1158"/>
  <c r="L1148"/>
  <c r="F1141"/>
  <c r="G1133"/>
  <c r="L1127"/>
  <c r="P1120"/>
  <c r="P1113"/>
  <c r="G1107"/>
  <c r="P1100"/>
  <c r="J1096"/>
  <c r="O1090"/>
  <c r="P1084"/>
  <c r="N1078"/>
  <c r="M1074"/>
  <c r="D1071"/>
  <c r="M1068"/>
  <c r="I1065"/>
  <c r="N1062"/>
  <c r="M1058"/>
  <c r="I1055"/>
  <c r="D1052"/>
  <c r="N1049"/>
  <c r="O1046"/>
  <c r="M1042"/>
  <c r="I1039"/>
  <c r="O1037"/>
  <c r="M1033"/>
  <c r="N1031"/>
  <c r="O1028"/>
  <c r="M1024"/>
  <c r="I1021"/>
  <c r="D1018"/>
  <c r="O1096"/>
  <c r="I1009"/>
  <c r="I1000"/>
  <c r="D991"/>
  <c r="L1193"/>
  <c r="L1135"/>
  <c r="O1079"/>
  <c r="D998"/>
  <c r="E990"/>
  <c r="E986"/>
  <c r="E982"/>
  <c r="E978"/>
  <c r="E974"/>
  <c r="E970"/>
  <c r="E966"/>
  <c r="E962"/>
  <c r="E958"/>
  <c r="M955"/>
  <c r="P953"/>
  <c r="E950"/>
  <c r="M947"/>
  <c r="P945"/>
  <c r="P943"/>
  <c r="P941"/>
  <c r="P939"/>
  <c r="P937"/>
  <c r="P935"/>
  <c r="P933"/>
  <c r="P931"/>
  <c r="P929"/>
  <c r="P927"/>
  <c r="P925"/>
  <c r="P923"/>
  <c r="P921"/>
  <c r="P919"/>
  <c r="P917"/>
  <c r="P915"/>
  <c r="P913"/>
  <c r="P911"/>
  <c r="P909"/>
  <c r="P907"/>
  <c r="P905"/>
  <c r="P903"/>
  <c r="P901"/>
  <c r="P899"/>
  <c r="P897"/>
  <c r="P895"/>
  <c r="P893"/>
  <c r="P891"/>
  <c r="P889"/>
  <c r="P887"/>
  <c r="P885"/>
  <c r="P883"/>
  <c r="P881"/>
  <c r="P879"/>
  <c r="P877"/>
  <c r="P875"/>
  <c r="P873"/>
  <c r="P871"/>
  <c r="P869"/>
  <c r="P867"/>
  <c r="P865"/>
  <c r="P863"/>
  <c r="P861"/>
  <c r="P859"/>
  <c r="P857"/>
  <c r="J1103"/>
  <c r="I1003"/>
  <c r="D993"/>
  <c r="M987"/>
  <c r="M983"/>
  <c r="M979"/>
  <c r="M975"/>
  <c r="M971"/>
  <c r="M967"/>
  <c r="M963"/>
  <c r="M959"/>
  <c r="J956"/>
  <c r="N953"/>
  <c r="D951"/>
  <c r="J948"/>
  <c r="N945"/>
  <c r="M943"/>
  <c r="M941"/>
  <c r="M939"/>
  <c r="M937"/>
  <c r="M935"/>
  <c r="M933"/>
  <c r="M931"/>
  <c r="M929"/>
  <c r="M927"/>
  <c r="M925"/>
  <c r="M923"/>
  <c r="M921"/>
  <c r="M919"/>
  <c r="M917"/>
  <c r="M915"/>
  <c r="M913"/>
  <c r="M911"/>
  <c r="M909"/>
  <c r="M907"/>
  <c r="M905"/>
  <c r="M903"/>
  <c r="M901"/>
  <c r="M899"/>
  <c r="M897"/>
  <c r="M895"/>
  <c r="M893"/>
  <c r="M891"/>
  <c r="M889"/>
  <c r="M887"/>
  <c r="M885"/>
  <c r="M883"/>
  <c r="M881"/>
  <c r="M879"/>
  <c r="M877"/>
  <c r="M875"/>
  <c r="M873"/>
  <c r="M871"/>
  <c r="M869"/>
  <c r="M867"/>
  <c r="M865"/>
  <c r="M863"/>
  <c r="M861"/>
  <c r="M859"/>
  <c r="M857"/>
  <c r="P831"/>
  <c r="J830"/>
  <c r="D829"/>
  <c r="P827"/>
  <c r="K1191"/>
  <c r="L1146"/>
  <c r="J1083"/>
  <c r="I999"/>
  <c r="D992"/>
  <c r="N987"/>
  <c r="N983"/>
  <c r="N979"/>
  <c r="N975"/>
  <c r="N971"/>
  <c r="N967"/>
  <c r="N963"/>
  <c r="N959"/>
  <c r="M956"/>
  <c r="P954"/>
  <c r="E951"/>
  <c r="M948"/>
  <c r="P946"/>
  <c r="N943"/>
  <c r="N941"/>
  <c r="N939"/>
  <c r="N937"/>
  <c r="N935"/>
  <c r="N933"/>
  <c r="N931"/>
  <c r="N929"/>
  <c r="N927"/>
  <c r="N925"/>
  <c r="N923"/>
  <c r="N921"/>
  <c r="N919"/>
  <c r="N917"/>
  <c r="N915"/>
  <c r="N913"/>
  <c r="N911"/>
  <c r="N909"/>
  <c r="N907"/>
  <c r="N905"/>
  <c r="N903"/>
  <c r="N901"/>
  <c r="D979"/>
  <c r="D963"/>
  <c r="J951"/>
  <c r="O945"/>
  <c r="O937"/>
  <c r="I931"/>
  <c r="I927"/>
  <c r="I923"/>
  <c r="I918"/>
  <c r="I914"/>
  <c r="I906"/>
  <c r="N900"/>
  <c r="N898"/>
  <c r="E895"/>
  <c r="E890"/>
  <c r="O887"/>
  <c r="O883"/>
  <c r="E880"/>
  <c r="E875"/>
  <c r="I871"/>
  <c r="O867"/>
  <c r="O863"/>
  <c r="O859"/>
  <c r="O855"/>
  <c r="L852"/>
  <c r="L849"/>
  <c r="E847"/>
  <c r="M844"/>
  <c r="L841"/>
  <c r="E839"/>
  <c r="M836"/>
  <c r="L833"/>
  <c r="E831"/>
  <c r="E828"/>
  <c r="O826"/>
  <c r="D824"/>
  <c r="G822"/>
  <c r="L820"/>
  <c r="P818"/>
  <c r="N817"/>
  <c r="E815"/>
  <c r="J813"/>
  <c r="D980"/>
  <c r="D964"/>
  <c r="D948"/>
  <c r="O941"/>
  <c r="O913"/>
  <c r="O905"/>
  <c r="N896"/>
  <c r="E893"/>
  <c r="E889"/>
  <c r="E884"/>
  <c r="E879"/>
  <c r="I875"/>
  <c r="O871"/>
  <c r="N866"/>
  <c r="N862"/>
  <c r="N858"/>
  <c r="M855"/>
  <c r="N852"/>
  <c r="M849"/>
  <c r="L846"/>
  <c r="E844"/>
  <c r="M841"/>
  <c r="L838"/>
  <c r="E836"/>
  <c r="M833"/>
  <c r="L830"/>
  <c r="L827"/>
  <c r="L825"/>
  <c r="P823"/>
  <c r="N822"/>
  <c r="E820"/>
  <c r="J818"/>
  <c r="M816"/>
  <c r="O815"/>
  <c r="D813"/>
  <c r="P792"/>
  <c r="J791"/>
  <c r="D790"/>
  <c r="P788"/>
  <c r="J787"/>
  <c r="D786"/>
  <c r="P784"/>
  <c r="J783"/>
  <c r="D782"/>
  <c r="P780"/>
  <c r="J779"/>
  <c r="D778"/>
  <c r="P776"/>
  <c r="J775"/>
  <c r="D774"/>
  <c r="P772"/>
  <c r="J771"/>
  <c r="D770"/>
  <c r="P768"/>
  <c r="J767"/>
  <c r="D766"/>
  <c r="P764"/>
  <c r="J763"/>
  <c r="D762"/>
  <c r="P760"/>
  <c r="J759"/>
  <c r="D758"/>
  <c r="P756"/>
  <c r="J755"/>
  <c r="D754"/>
  <c r="P752"/>
  <c r="J751"/>
  <c r="D750"/>
  <c r="P748"/>
  <c r="J747"/>
  <c r="D746"/>
  <c r="P744"/>
  <c r="J743"/>
  <c r="D742"/>
  <c r="P740"/>
  <c r="J739"/>
  <c r="D738"/>
  <c r="P736"/>
  <c r="J735"/>
  <c r="D734"/>
  <c r="P732"/>
  <c r="J731"/>
  <c r="D730"/>
  <c r="P728"/>
  <c r="J727"/>
  <c r="D726"/>
  <c r="P724"/>
  <c r="J723"/>
  <c r="D722"/>
  <c r="P720"/>
  <c r="J719"/>
  <c r="D718"/>
  <c r="D985"/>
  <c r="D969"/>
  <c r="N956"/>
  <c r="N948"/>
  <c r="O938"/>
  <c r="O934"/>
  <c r="I928"/>
  <c r="I924"/>
  <c r="I919"/>
  <c r="I915"/>
  <c r="I908"/>
  <c r="I901"/>
  <c r="N895"/>
  <c r="E892"/>
  <c r="E888"/>
  <c r="I884"/>
  <c r="O880"/>
  <c r="I1757"/>
  <c r="I1623"/>
  <c r="M1582"/>
  <c r="N1577"/>
  <c r="E1619"/>
  <c r="E1449"/>
  <c r="D1483"/>
  <c r="M1366"/>
  <c r="J1305"/>
  <c r="D1284"/>
  <c r="O1262"/>
  <c r="J1241"/>
  <c r="O1432"/>
  <c r="O1320"/>
  <c r="K1290"/>
  <c r="K1255"/>
  <c r="O1221"/>
  <c r="O1213"/>
  <c r="E1006"/>
  <c r="N1000"/>
  <c r="J995"/>
  <c r="E1339"/>
  <c r="N1302"/>
  <c r="E1282"/>
  <c r="K1263"/>
  <c r="E1240"/>
  <c r="K1224"/>
  <c r="E1333"/>
  <c r="K1297"/>
  <c r="N1276"/>
  <c r="N1254"/>
  <c r="D1230"/>
  <c r="D1222"/>
  <c r="D1214"/>
  <c r="F1202"/>
  <c r="F1177"/>
  <c r="F1149"/>
  <c r="F1127"/>
  <c r="K1090"/>
  <c r="K1229"/>
  <c r="O1184"/>
  <c r="P1168"/>
  <c r="F1130"/>
  <c r="L1086"/>
  <c r="O1070"/>
  <c r="I1056"/>
  <c r="M1043"/>
  <c r="I1030"/>
  <c r="M1017"/>
  <c r="O1008"/>
  <c r="O1000"/>
  <c r="O992"/>
  <c r="O984"/>
  <c r="O976"/>
  <c r="O968"/>
  <c r="O960"/>
  <c r="O952"/>
  <c r="E1268"/>
  <c r="L1209"/>
  <c r="P1177"/>
  <c r="L1152"/>
  <c r="L1132"/>
  <c r="E1120"/>
  <c r="L1101"/>
  <c r="L1089"/>
  <c r="I1077"/>
  <c r="M1071"/>
  <c r="N1065"/>
  <c r="M1060"/>
  <c r="I1057"/>
  <c r="D1054"/>
  <c r="N1051"/>
  <c r="O1048"/>
  <c r="M1044"/>
  <c r="I1041"/>
  <c r="D1038"/>
  <c r="O1035"/>
  <c r="I1031"/>
  <c r="D1028"/>
  <c r="N1025"/>
  <c r="O1022"/>
  <c r="M1018"/>
  <c r="I1015"/>
  <c r="N1012"/>
  <c r="P1008"/>
  <c r="P1004"/>
  <c r="P1000"/>
  <c r="P996"/>
  <c r="P992"/>
  <c r="J989"/>
  <c r="J987"/>
  <c r="J985"/>
  <c r="J983"/>
  <c r="J981"/>
  <c r="J979"/>
  <c r="J977"/>
  <c r="J975"/>
  <c r="J973"/>
  <c r="J971"/>
  <c r="J969"/>
  <c r="J967"/>
  <c r="J965"/>
  <c r="J963"/>
  <c r="J961"/>
  <c r="J959"/>
  <c r="K1253"/>
  <c r="K1227"/>
  <c r="P1204"/>
  <c r="P1200"/>
  <c r="P1186"/>
  <c r="G1182"/>
  <c r="O1178"/>
  <c r="G1174"/>
  <c r="O1170"/>
  <c r="P1166"/>
  <c r="P1149"/>
  <c r="L1141"/>
  <c r="K1134"/>
  <c r="K1121"/>
  <c r="K1113"/>
  <c r="L1104"/>
  <c r="K1099"/>
  <c r="E1089"/>
  <c r="L1080"/>
  <c r="N1076"/>
  <c r="O1073"/>
  <c r="I1069"/>
  <c r="N1066"/>
  <c r="O1063"/>
  <c r="O1061"/>
  <c r="M1057"/>
  <c r="I1054"/>
  <c r="D1051"/>
  <c r="N1048"/>
  <c r="O1045"/>
  <c r="M1041"/>
  <c r="I1038"/>
  <c r="N1035"/>
  <c r="M1031"/>
  <c r="I1028"/>
  <c r="D1025"/>
  <c r="N1022"/>
  <c r="O1019"/>
  <c r="M1015"/>
  <c r="D1012"/>
  <c r="D1008"/>
  <c r="D1004"/>
  <c r="D1000"/>
  <c r="N1269"/>
  <c r="E1255"/>
  <c r="N1240"/>
  <c r="N1232"/>
  <c r="K1213"/>
  <c r="G1206"/>
  <c r="L1202"/>
  <c r="F1186"/>
  <c r="P1182"/>
  <c r="P1174"/>
  <c r="F1166"/>
  <c r="L1159"/>
  <c r="O1152"/>
  <c r="P1142"/>
  <c r="O1136"/>
  <c r="P1130"/>
  <c r="P1121"/>
  <c r="N1115"/>
  <c r="N1108"/>
  <c r="N1102"/>
  <c r="J1097"/>
  <c r="G1091"/>
  <c r="F1086"/>
  <c r="E1080"/>
  <c r="I1075"/>
  <c r="D1072"/>
  <c r="O1069"/>
  <c r="D1066"/>
  <c r="N1063"/>
  <c r="I1059"/>
  <c r="D1056"/>
  <c r="N1053"/>
  <c r="O1050"/>
  <c r="M1046"/>
  <c r="I1043"/>
  <c r="D1040"/>
  <c r="M1037"/>
  <c r="I1034"/>
  <c r="O1032"/>
  <c r="M1028"/>
  <c r="I1025"/>
  <c r="D1022"/>
  <c r="N1019"/>
  <c r="O1016"/>
  <c r="I1010"/>
  <c r="I1004"/>
  <c r="I992"/>
  <c r="L1195"/>
  <c r="K1150"/>
  <c r="J1118"/>
  <c r="I1001"/>
  <c r="I991"/>
  <c r="E987"/>
  <c r="E983"/>
  <c r="E979"/>
  <c r="E975"/>
  <c r="E971"/>
  <c r="E967"/>
  <c r="E963"/>
  <c r="E959"/>
  <c r="E956"/>
  <c r="M953"/>
  <c r="P951"/>
  <c r="E948"/>
  <c r="M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1111"/>
  <c r="I1005"/>
  <c r="I994"/>
  <c r="M988"/>
  <c r="M984"/>
  <c r="M980"/>
  <c r="M976"/>
  <c r="M972"/>
  <c r="M968"/>
  <c r="M964"/>
  <c r="M960"/>
  <c r="D957"/>
  <c r="J954"/>
  <c r="N951"/>
  <c r="D949"/>
  <c r="J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P830"/>
  <c r="J829"/>
  <c r="D828"/>
  <c r="K1198"/>
  <c r="L1151"/>
  <c r="O1088"/>
  <c r="I1006"/>
  <c r="I993"/>
  <c r="N988"/>
  <c r="N984"/>
  <c r="N980"/>
  <c r="N976"/>
  <c r="N972"/>
  <c r="N968"/>
  <c r="N964"/>
  <c r="N960"/>
  <c r="E957"/>
  <c r="M954"/>
  <c r="P952"/>
  <c r="E949"/>
  <c r="M946"/>
  <c r="E944"/>
  <c r="E942"/>
  <c r="E940"/>
  <c r="E938"/>
  <c r="E936"/>
  <c r="E934"/>
  <c r="E932"/>
  <c r="E930"/>
  <c r="E928"/>
  <c r="E926"/>
  <c r="E924"/>
  <c r="E922"/>
  <c r="E920"/>
  <c r="E918"/>
  <c r="E916"/>
  <c r="E914"/>
  <c r="E912"/>
  <c r="E910"/>
  <c r="E908"/>
  <c r="E906"/>
  <c r="E904"/>
  <c r="E902"/>
  <c r="D983"/>
  <c r="D967"/>
  <c r="N954"/>
  <c r="N946"/>
  <c r="I938"/>
  <c r="I934"/>
  <c r="O928"/>
  <c r="O924"/>
  <c r="O919"/>
  <c r="O915"/>
  <c r="O908"/>
  <c r="O901"/>
  <c r="O899"/>
  <c r="I896"/>
  <c r="I891"/>
  <c r="N887"/>
  <c r="N883"/>
  <c r="I881"/>
  <c r="I876"/>
  <c r="O872"/>
  <c r="N867"/>
  <c r="N863"/>
  <c r="N859"/>
  <c r="N855"/>
  <c r="E853"/>
  <c r="G850"/>
  <c r="N848"/>
  <c r="O845"/>
  <c r="G842"/>
  <c r="N840"/>
  <c r="O837"/>
  <c r="G834"/>
  <c r="N832"/>
  <c r="N829"/>
  <c r="G826"/>
  <c r="L824"/>
  <c r="P822"/>
  <c r="N821"/>
  <c r="E819"/>
  <c r="J817"/>
  <c r="M815"/>
  <c r="O814"/>
  <c r="D984"/>
  <c r="D968"/>
  <c r="D952"/>
  <c r="I942"/>
  <c r="I922"/>
  <c r="I907"/>
  <c r="O897"/>
  <c r="E894"/>
  <c r="I890"/>
  <c r="I885"/>
  <c r="I880"/>
  <c r="O876"/>
  <c r="N871"/>
  <c r="E868"/>
  <c r="E864"/>
  <c r="E860"/>
  <c r="E856"/>
  <c r="M852"/>
  <c r="O850"/>
  <c r="G847"/>
  <c r="N845"/>
  <c r="O842"/>
  <c r="G839"/>
  <c r="N837"/>
  <c r="O834"/>
  <c r="G831"/>
  <c r="G828"/>
  <c r="N826"/>
  <c r="E824"/>
  <c r="J822"/>
  <c r="M820"/>
  <c r="O819"/>
  <c r="D817"/>
  <c r="G815"/>
  <c r="L813"/>
  <c r="D793"/>
  <c r="P791"/>
  <c r="J790"/>
  <c r="D789"/>
  <c r="P787"/>
  <c r="J786"/>
  <c r="D785"/>
  <c r="P783"/>
  <c r="J782"/>
  <c r="D781"/>
  <c r="P779"/>
  <c r="J778"/>
  <c r="D777"/>
  <c r="P775"/>
  <c r="J774"/>
  <c r="D773"/>
  <c r="P771"/>
  <c r="J770"/>
  <c r="D769"/>
  <c r="P767"/>
  <c r="J766"/>
  <c r="D765"/>
  <c r="P763"/>
  <c r="J762"/>
  <c r="D761"/>
  <c r="P759"/>
  <c r="J758"/>
  <c r="D757"/>
  <c r="P755"/>
  <c r="J754"/>
  <c r="D753"/>
  <c r="P751"/>
  <c r="J750"/>
  <c r="D749"/>
  <c r="P747"/>
  <c r="J746"/>
  <c r="D745"/>
  <c r="P743"/>
  <c r="J742"/>
  <c r="D741"/>
  <c r="P739"/>
  <c r="J738"/>
  <c r="D737"/>
  <c r="P735"/>
  <c r="J734"/>
  <c r="D733"/>
  <c r="P731"/>
  <c r="J730"/>
  <c r="D729"/>
  <c r="P727"/>
  <c r="J726"/>
  <c r="D725"/>
  <c r="P723"/>
  <c r="J722"/>
  <c r="D721"/>
  <c r="P719"/>
  <c r="J718"/>
  <c r="D717"/>
  <c r="D973"/>
  <c r="J957"/>
  <c r="J949"/>
  <c r="I939"/>
  <c r="I935"/>
  <c r="O929"/>
  <c r="O925"/>
  <c r="O920"/>
  <c r="O916"/>
  <c r="O910"/>
  <c r="O902"/>
  <c r="E898"/>
  <c r="I893"/>
  <c r="I889"/>
  <c r="O885"/>
  <c r="N880"/>
  <c r="O1996"/>
  <c r="I1677"/>
  <c r="M1606"/>
  <c r="N1605"/>
  <c r="O1556"/>
  <c r="E1479"/>
  <c r="E1544"/>
  <c r="M1400"/>
  <c r="O1310"/>
  <c r="J1289"/>
  <c r="D1268"/>
  <c r="O1246"/>
  <c r="N1400"/>
  <c r="O1335"/>
  <c r="K1309"/>
  <c r="K1279"/>
  <c r="O1223"/>
  <c r="O1215"/>
  <c r="J1007"/>
  <c r="E1002"/>
  <c r="N996"/>
  <c r="J991"/>
  <c r="N1306"/>
  <c r="K1287"/>
  <c r="N1268"/>
  <c r="K1245"/>
  <c r="K1228"/>
  <c r="N1375"/>
  <c r="K1305"/>
  <c r="K1282"/>
  <c r="E1260"/>
  <c r="K1238"/>
  <c r="D1224"/>
  <c r="D1216"/>
  <c r="F1204"/>
  <c r="F1181"/>
  <c r="F1167"/>
  <c r="F1132"/>
  <c r="P1094"/>
  <c r="K1262"/>
  <c r="G1188"/>
  <c r="L1172"/>
  <c r="O1141"/>
  <c r="L1098"/>
  <c r="D1073"/>
  <c r="M1059"/>
  <c r="O1047"/>
  <c r="O1034"/>
  <c r="O1021"/>
  <c r="O1010"/>
  <c r="O1002"/>
  <c r="O994"/>
  <c r="O986"/>
  <c r="O978"/>
  <c r="O970"/>
  <c r="O962"/>
  <c r="O954"/>
  <c r="O946"/>
  <c r="K1225"/>
  <c r="P1188"/>
  <c r="G1154"/>
  <c r="L1136"/>
  <c r="P1122"/>
  <c r="N1106"/>
  <c r="J1092"/>
  <c r="J1079"/>
  <c r="M1072"/>
  <c r="M1066"/>
  <c r="I1061"/>
  <c r="D1058"/>
  <c r="N1055"/>
  <c r="O1052"/>
  <c r="M1048"/>
  <c r="I1045"/>
  <c r="D1042"/>
  <c r="N1039"/>
  <c r="M1035"/>
  <c r="D1032"/>
  <c r="N1029"/>
  <c r="O1026"/>
  <c r="M1022"/>
  <c r="I1019"/>
  <c r="D1016"/>
  <c r="N1013"/>
  <c r="P1009"/>
  <c r="P1005"/>
  <c r="P1001"/>
  <c r="P997"/>
  <c r="P993"/>
  <c r="P990"/>
  <c r="P988"/>
  <c r="P986"/>
  <c r="P984"/>
  <c r="P982"/>
  <c r="P980"/>
  <c r="P978"/>
  <c r="P976"/>
  <c r="P974"/>
  <c r="P972"/>
  <c r="P970"/>
  <c r="P968"/>
  <c r="P966"/>
  <c r="P964"/>
  <c r="P962"/>
  <c r="P960"/>
  <c r="K1275"/>
  <c r="E1228"/>
  <c r="F1205"/>
  <c r="P1201"/>
  <c r="L1187"/>
  <c r="P1183"/>
  <c r="O1179"/>
  <c r="P1175"/>
  <c r="G1171"/>
  <c r="L1167"/>
  <c r="F1152"/>
  <c r="G1142"/>
  <c r="F1136"/>
  <c r="L1122"/>
  <c r="O1114"/>
  <c r="F1105"/>
  <c r="K1100"/>
  <c r="L1090"/>
  <c r="F1081"/>
  <c r="O1077"/>
  <c r="M1073"/>
  <c r="D1070"/>
  <c r="O1067"/>
  <c r="M1063"/>
  <c r="M1061"/>
  <c r="I1058"/>
  <c r="D1055"/>
  <c r="N1052"/>
  <c r="O1049"/>
  <c r="M1045"/>
  <c r="I1042"/>
  <c r="D1039"/>
  <c r="O1036"/>
  <c r="I1032"/>
  <c r="D1029"/>
  <c r="N1026"/>
  <c r="O1023"/>
  <c r="M1019"/>
  <c r="I1016"/>
  <c r="D1013"/>
  <c r="D1009"/>
  <c r="D1005"/>
  <c r="D1001"/>
  <c r="N1271"/>
  <c r="E1257"/>
  <c r="N1242"/>
  <c r="N1234"/>
  <c r="E1214"/>
  <c r="G1207"/>
  <c r="L1203"/>
  <c r="K1197"/>
  <c r="F1183"/>
  <c r="F1175"/>
  <c r="P1171"/>
  <c r="L1160"/>
  <c r="O1153"/>
  <c r="K1145"/>
  <c r="L1137"/>
  <c r="G1131"/>
  <c r="K1123"/>
  <c r="O1118"/>
  <c r="O1111"/>
  <c r="E1104"/>
  <c r="P1098"/>
  <c r="L1093"/>
  <c r="J1088"/>
  <c r="L1081"/>
  <c r="D1076"/>
  <c r="N1073"/>
  <c r="M1069"/>
  <c r="N1067"/>
  <c r="O1064"/>
  <c r="D1060"/>
  <c r="N1057"/>
  <c r="O1054"/>
  <c r="M1050"/>
  <c r="I1047"/>
  <c r="D1044"/>
  <c r="N1041"/>
  <c r="O1038"/>
  <c r="D1035"/>
  <c r="M1032"/>
  <c r="I1029"/>
  <c r="D1026"/>
  <c r="N1023"/>
  <c r="O1020"/>
  <c r="M1016"/>
  <c r="N1015"/>
  <c r="I1007"/>
  <c r="D995"/>
  <c r="D989"/>
  <c r="L1156"/>
  <c r="L1125"/>
  <c r="I1002"/>
  <c r="D994"/>
  <c r="E988"/>
  <c r="E984"/>
  <c r="E980"/>
  <c r="E976"/>
  <c r="E972"/>
  <c r="E968"/>
  <c r="E964"/>
  <c r="E960"/>
  <c r="P957"/>
  <c r="E954"/>
  <c r="M951"/>
  <c r="P949"/>
  <c r="E946"/>
  <c r="P944"/>
  <c r="P942"/>
  <c r="P940"/>
  <c r="P938"/>
  <c r="P936"/>
  <c r="P934"/>
  <c r="P932"/>
  <c r="P930"/>
  <c r="P928"/>
  <c r="P926"/>
  <c r="P924"/>
  <c r="P922"/>
  <c r="P920"/>
  <c r="P918"/>
  <c r="P916"/>
  <c r="P914"/>
  <c r="P912"/>
  <c r="P910"/>
  <c r="P908"/>
  <c r="P906"/>
  <c r="P904"/>
  <c r="P902"/>
  <c r="P900"/>
  <c r="P898"/>
  <c r="P896"/>
  <c r="P894"/>
  <c r="P892"/>
  <c r="P890"/>
  <c r="P888"/>
  <c r="P886"/>
  <c r="P884"/>
  <c r="P882"/>
  <c r="P880"/>
  <c r="P878"/>
  <c r="P876"/>
  <c r="P874"/>
  <c r="P872"/>
  <c r="P870"/>
  <c r="P868"/>
  <c r="P866"/>
  <c r="P864"/>
  <c r="P862"/>
  <c r="P860"/>
  <c r="P858"/>
  <c r="P856"/>
  <c r="D1014"/>
  <c r="D997"/>
  <c r="M989"/>
  <c r="M985"/>
  <c r="M981"/>
  <c r="M977"/>
  <c r="M973"/>
  <c r="M969"/>
  <c r="M965"/>
  <c r="M961"/>
  <c r="N957"/>
  <c r="D955"/>
  <c r="J952"/>
  <c r="N949"/>
  <c r="D947"/>
  <c r="M944"/>
  <c r="M942"/>
  <c r="M940"/>
  <c r="M938"/>
  <c r="M936"/>
  <c r="M934"/>
  <c r="M932"/>
  <c r="M930"/>
  <c r="M928"/>
  <c r="M926"/>
  <c r="M924"/>
  <c r="M922"/>
  <c r="M920"/>
  <c r="M918"/>
  <c r="M916"/>
  <c r="M914"/>
  <c r="M912"/>
  <c r="M910"/>
  <c r="M908"/>
  <c r="M906"/>
  <c r="M904"/>
  <c r="M902"/>
  <c r="M900"/>
  <c r="M898"/>
  <c r="M896"/>
  <c r="M894"/>
  <c r="M892"/>
  <c r="M890"/>
  <c r="M888"/>
  <c r="M886"/>
  <c r="M884"/>
  <c r="M882"/>
  <c r="M880"/>
  <c r="M878"/>
  <c r="M876"/>
  <c r="M874"/>
  <c r="M872"/>
  <c r="M870"/>
  <c r="M868"/>
  <c r="M866"/>
  <c r="M864"/>
  <c r="M862"/>
  <c r="M860"/>
  <c r="M858"/>
  <c r="M856"/>
  <c r="D831"/>
  <c r="P829"/>
  <c r="J828"/>
  <c r="D827"/>
  <c r="L1163"/>
  <c r="J1119"/>
  <c r="I1012"/>
  <c r="D996"/>
  <c r="N989"/>
  <c r="N985"/>
  <c r="N981"/>
  <c r="N977"/>
  <c r="N973"/>
  <c r="N969"/>
  <c r="N965"/>
  <c r="N961"/>
  <c r="P958"/>
  <c r="E955"/>
  <c r="M952"/>
  <c r="P950"/>
  <c r="E947"/>
  <c r="N944"/>
  <c r="N942"/>
  <c r="N940"/>
  <c r="N938"/>
  <c r="N936"/>
  <c r="N934"/>
  <c r="N932"/>
  <c r="N930"/>
  <c r="N928"/>
  <c r="N926"/>
  <c r="N924"/>
  <c r="N922"/>
  <c r="N920"/>
  <c r="N918"/>
  <c r="N916"/>
  <c r="N914"/>
  <c r="N912"/>
  <c r="N910"/>
  <c r="N908"/>
  <c r="N906"/>
  <c r="N904"/>
  <c r="N902"/>
  <c r="D987"/>
  <c r="D971"/>
  <c r="J955"/>
  <c r="J947"/>
  <c r="O939"/>
  <c r="O935"/>
  <c r="I929"/>
  <c r="I925"/>
  <c r="I920"/>
  <c r="I916"/>
  <c r="I910"/>
  <c r="I902"/>
  <c r="N899"/>
  <c r="I897"/>
  <c r="O892"/>
  <c r="O888"/>
  <c r="E885"/>
  <c r="O882"/>
  <c r="O877"/>
  <c r="N872"/>
  <c r="E869"/>
  <c r="E865"/>
  <c r="E861"/>
  <c r="E857"/>
  <c r="N854"/>
  <c r="E851"/>
  <c r="M848"/>
  <c r="L845"/>
  <c r="E843"/>
  <c r="M840"/>
  <c r="L837"/>
  <c r="E835"/>
  <c r="M832"/>
  <c r="M829"/>
  <c r="P826"/>
  <c r="N825"/>
  <c r="E823"/>
  <c r="J821"/>
  <c r="M819"/>
  <c r="O818"/>
  <c r="D816"/>
  <c r="G814"/>
  <c r="D988"/>
  <c r="D972"/>
  <c r="D956"/>
  <c r="O943"/>
  <c r="O932"/>
  <c r="O909"/>
  <c r="N897"/>
  <c r="I895"/>
  <c r="O891"/>
  <c r="O886"/>
  <c r="O881"/>
  <c r="N876"/>
  <c r="E873"/>
  <c r="I869"/>
  <c r="I865"/>
  <c r="I861"/>
  <c r="I857"/>
  <c r="G853"/>
  <c r="L850"/>
  <c r="E848"/>
  <c r="M845"/>
  <c r="L842"/>
  <c r="E840"/>
  <c r="M837"/>
  <c r="L834"/>
  <c r="E832"/>
  <c r="E829"/>
  <c r="J826"/>
  <c r="M824"/>
  <c r="O823"/>
  <c r="D821"/>
  <c r="G819"/>
  <c r="L817"/>
  <c r="P815"/>
  <c r="N814"/>
  <c r="J793"/>
  <c r="D792"/>
  <c r="P790"/>
  <c r="J789"/>
  <c r="D788"/>
  <c r="P786"/>
  <c r="J785"/>
  <c r="D784"/>
  <c r="P782"/>
  <c r="J781"/>
  <c r="D780"/>
  <c r="P778"/>
  <c r="J777"/>
  <c r="D776"/>
  <c r="P774"/>
  <c r="J773"/>
  <c r="D772"/>
  <c r="P770"/>
  <c r="J769"/>
  <c r="D768"/>
  <c r="P766"/>
  <c r="J765"/>
  <c r="D764"/>
  <c r="P762"/>
  <c r="J761"/>
  <c r="D760"/>
  <c r="P758"/>
  <c r="J757"/>
  <c r="D756"/>
  <c r="P754"/>
  <c r="J753"/>
  <c r="D752"/>
  <c r="P750"/>
  <c r="J749"/>
  <c r="D748"/>
  <c r="P746"/>
  <c r="J745"/>
  <c r="D744"/>
  <c r="P742"/>
  <c r="J741"/>
  <c r="D740"/>
  <c r="P738"/>
  <c r="J737"/>
  <c r="D736"/>
  <c r="P734"/>
  <c r="J733"/>
  <c r="D732"/>
  <c r="P730"/>
  <c r="J729"/>
  <c r="D728"/>
  <c r="P726"/>
  <c r="J725"/>
  <c r="D724"/>
  <c r="P722"/>
  <c r="J721"/>
  <c r="D720"/>
  <c r="P718"/>
  <c r="J717"/>
  <c r="D977"/>
  <c r="D961"/>
  <c r="N952"/>
  <c r="O940"/>
  <c r="O936"/>
  <c r="I930"/>
  <c r="I926"/>
  <c r="I921"/>
  <c r="I917"/>
  <c r="I912"/>
  <c r="I904"/>
  <c r="E899"/>
  <c r="I894"/>
  <c r="O890"/>
  <c r="N885"/>
  <c r="E882"/>
  <c r="F10" i="7"/>
  <c r="N1678" i="4"/>
  <c r="P1627"/>
  <c r="N1510"/>
  <c r="O1587"/>
  <c r="N1544"/>
  <c r="J1500"/>
  <c r="N1436"/>
  <c r="M1321"/>
  <c r="O1294"/>
  <c r="J1273"/>
  <c r="D1252"/>
  <c r="O1230"/>
  <c r="O1362"/>
  <c r="J1324"/>
  <c r="K1302"/>
  <c r="O1225"/>
  <c r="O1217"/>
  <c r="N1008"/>
  <c r="J1003"/>
  <c r="E998"/>
  <c r="N992"/>
  <c r="K1312"/>
  <c r="N1294"/>
  <c r="N1272"/>
  <c r="K1252"/>
  <c r="E1232"/>
  <c r="K1216"/>
  <c r="N1310"/>
  <c r="N1287"/>
  <c r="E1264"/>
  <c r="N1245"/>
  <c r="D1226"/>
  <c r="D1218"/>
  <c r="F1207"/>
  <c r="F1187"/>
  <c r="F1172"/>
  <c r="F1137"/>
  <c r="E1105"/>
  <c r="P1081"/>
  <c r="P1207"/>
  <c r="G1176"/>
  <c r="K1155"/>
  <c r="K1104"/>
  <c r="I1076"/>
  <c r="D1063"/>
  <c r="N1050"/>
  <c r="N1037"/>
  <c r="N1024"/>
  <c r="O1012"/>
  <c r="O1004"/>
  <c r="O996"/>
  <c r="O988"/>
  <c r="O980"/>
  <c r="O972"/>
  <c r="O964"/>
  <c r="O956"/>
  <c r="O948"/>
  <c r="E1235"/>
  <c r="G1201"/>
  <c r="O1160"/>
  <c r="G1138"/>
  <c r="P1126"/>
  <c r="E1112"/>
  <c r="O1094"/>
  <c r="N1082"/>
  <c r="D1074"/>
  <c r="D1068"/>
  <c r="I1062"/>
  <c r="N1059"/>
  <c r="O1056"/>
  <c r="M1052"/>
  <c r="I1049"/>
  <c r="D1046"/>
  <c r="N1043"/>
  <c r="O1040"/>
  <c r="I1036"/>
  <c r="D1033"/>
  <c r="O1030"/>
  <c r="M1026"/>
  <c r="I1023"/>
  <c r="D1020"/>
  <c r="N1017"/>
  <c r="O1014"/>
  <c r="P1010"/>
  <c r="P1006"/>
  <c r="P1002"/>
  <c r="P998"/>
  <c r="P994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K1244"/>
  <c r="K1219"/>
  <c r="P1202"/>
  <c r="L1188"/>
  <c r="P1184"/>
  <c r="G1180"/>
  <c r="L1176"/>
  <c r="G1172"/>
  <c r="O1168"/>
  <c r="F1153"/>
  <c r="F1147"/>
  <c r="P1137"/>
  <c r="F1126"/>
  <c r="G1115"/>
  <c r="G1108"/>
  <c r="O1101"/>
  <c r="P1093"/>
  <c r="K1084"/>
  <c r="M1077"/>
  <c r="I1074"/>
  <c r="N1071"/>
  <c r="M1067"/>
  <c r="I1064"/>
  <c r="O1062"/>
  <c r="D1059"/>
  <c r="N1056"/>
  <c r="O1053"/>
  <c r="M1049"/>
  <c r="I1046"/>
  <c r="D1043"/>
  <c r="N1040"/>
  <c r="M1036"/>
  <c r="I1033"/>
  <c r="N1030"/>
  <c r="O1027"/>
  <c r="M1023"/>
  <c r="I1020"/>
  <c r="D1017"/>
  <c r="N1014"/>
  <c r="D1010"/>
  <c r="D1006"/>
  <c r="D1002"/>
  <c r="N1273"/>
  <c r="N1265"/>
  <c r="E1248"/>
  <c r="N1236"/>
  <c r="K1221"/>
  <c r="G1208"/>
  <c r="L1204"/>
  <c r="L1200"/>
  <c r="F1184"/>
  <c r="P1180"/>
  <c r="P1172"/>
  <c r="L1161"/>
  <c r="L1157"/>
  <c r="O1147"/>
  <c r="L1138"/>
  <c r="G1132"/>
  <c r="O1126"/>
  <c r="O1119"/>
  <c r="P1112"/>
  <c r="L1105"/>
  <c r="P1099"/>
  <c r="F1094"/>
  <c r="K1089"/>
  <c r="O1083"/>
  <c r="N1077"/>
  <c r="O1074"/>
  <c r="I1070"/>
  <c r="O1068"/>
  <c r="M1064"/>
  <c r="N1061"/>
  <c r="O1058"/>
  <c r="M1054"/>
  <c r="I1051"/>
  <c r="D1048"/>
  <c r="N1045"/>
  <c r="O1042"/>
  <c r="M1038"/>
  <c r="N1036"/>
  <c r="O1033"/>
  <c r="D1030"/>
  <c r="N1027"/>
  <c r="O1024"/>
  <c r="M1020"/>
  <c r="I1017"/>
  <c r="O1092"/>
  <c r="I1008"/>
  <c r="I996"/>
  <c r="D990"/>
  <c r="L1190"/>
  <c r="L1129"/>
  <c r="I1011"/>
  <c r="I995"/>
  <c r="E989"/>
  <c r="E985"/>
  <c r="E981"/>
  <c r="E977"/>
  <c r="E973"/>
  <c r="E969"/>
  <c r="E965"/>
  <c r="E961"/>
  <c r="M957"/>
  <c r="P955"/>
  <c r="E952"/>
  <c r="M949"/>
  <c r="P947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O1097"/>
  <c r="I998"/>
  <c r="M990"/>
  <c r="M986"/>
  <c r="M982"/>
  <c r="M978"/>
  <c r="M974"/>
  <c r="M970"/>
  <c r="M966"/>
  <c r="M962"/>
  <c r="M958"/>
  <c r="N955"/>
  <c r="D953"/>
  <c r="J950"/>
  <c r="N947"/>
  <c r="D945"/>
  <c r="D943"/>
  <c r="D941"/>
  <c r="D939"/>
  <c r="D937"/>
  <c r="D935"/>
  <c r="D933"/>
  <c r="D931"/>
  <c r="D929"/>
  <c r="D927"/>
  <c r="D925"/>
  <c r="D923"/>
  <c r="D921"/>
  <c r="D919"/>
  <c r="D917"/>
  <c r="D915"/>
  <c r="D913"/>
  <c r="D911"/>
  <c r="D909"/>
  <c r="D907"/>
  <c r="D905"/>
  <c r="D903"/>
  <c r="D901"/>
  <c r="D899"/>
  <c r="D897"/>
  <c r="D895"/>
  <c r="D893"/>
  <c r="D891"/>
  <c r="D889"/>
  <c r="D887"/>
  <c r="D885"/>
  <c r="D883"/>
  <c r="D881"/>
  <c r="D879"/>
  <c r="D877"/>
  <c r="D875"/>
  <c r="D873"/>
  <c r="D871"/>
  <c r="D869"/>
  <c r="D867"/>
  <c r="D865"/>
  <c r="D863"/>
  <c r="D861"/>
  <c r="D859"/>
  <c r="D857"/>
  <c r="J831"/>
  <c r="D830"/>
  <c r="P828"/>
  <c r="J827"/>
  <c r="L1165"/>
  <c r="L1140"/>
  <c r="I1013"/>
  <c r="I997"/>
  <c r="N990"/>
  <c r="N986"/>
  <c r="N982"/>
  <c r="N978"/>
  <c r="N974"/>
  <c r="N958"/>
  <c r="P948"/>
  <c r="E939"/>
  <c r="E931"/>
  <c r="E923"/>
  <c r="E915"/>
  <c r="E907"/>
  <c r="D975"/>
  <c r="I936"/>
  <c r="O917"/>
  <c r="O898"/>
  <c r="N882"/>
  <c r="I866"/>
  <c r="O852"/>
  <c r="O841"/>
  <c r="G830"/>
  <c r="O822"/>
  <c r="P814"/>
  <c r="I944"/>
  <c r="O896"/>
  <c r="E878"/>
  <c r="O862"/>
  <c r="N849"/>
  <c r="O838"/>
  <c r="O827"/>
  <c r="P819"/>
  <c r="P793"/>
  <c r="J788"/>
  <c r="D783"/>
  <c r="P777"/>
  <c r="J772"/>
  <c r="D767"/>
  <c r="P761"/>
  <c r="J756"/>
  <c r="D751"/>
  <c r="P745"/>
  <c r="J740"/>
  <c r="D735"/>
  <c r="P729"/>
  <c r="J724"/>
  <c r="D719"/>
  <c r="J953"/>
  <c r="O927"/>
  <c r="O906"/>
  <c r="E887"/>
  <c r="E877"/>
  <c r="O874"/>
  <c r="O870"/>
  <c r="E867"/>
  <c r="E863"/>
  <c r="E859"/>
  <c r="E855"/>
  <c r="E852"/>
  <c r="N850"/>
  <c r="O847"/>
  <c r="G844"/>
  <c r="N842"/>
  <c r="O839"/>
  <c r="G836"/>
  <c r="N834"/>
  <c r="O831"/>
  <c r="L828"/>
  <c r="L826"/>
  <c r="P824"/>
  <c r="N823"/>
  <c r="E821"/>
  <c r="J819"/>
  <c r="M817"/>
  <c r="O816"/>
  <c r="D814"/>
  <c r="E812"/>
  <c r="E810"/>
  <c r="E808"/>
  <c r="E806"/>
  <c r="E804"/>
  <c r="E802"/>
  <c r="E800"/>
  <c r="E798"/>
  <c r="E796"/>
  <c r="E794"/>
  <c r="E792"/>
  <c r="E790"/>
  <c r="E788"/>
  <c r="E786"/>
  <c r="E784"/>
  <c r="D954"/>
  <c r="O933"/>
  <c r="I887"/>
  <c r="O879"/>
  <c r="N860"/>
  <c r="N853"/>
  <c r="N839"/>
  <c r="L832"/>
  <c r="G825"/>
  <c r="G817"/>
  <c r="G811"/>
  <c r="M807"/>
  <c r="M803"/>
  <c r="M799"/>
  <c r="O795"/>
  <c r="N791"/>
  <c r="N787"/>
  <c r="L783"/>
  <c r="E781"/>
  <c r="M778"/>
  <c r="L775"/>
  <c r="E773"/>
  <c r="M770"/>
  <c r="L767"/>
  <c r="E765"/>
  <c r="M762"/>
  <c r="L759"/>
  <c r="E757"/>
  <c r="M754"/>
  <c r="L751"/>
  <c r="E749"/>
  <c r="M746"/>
  <c r="O744"/>
  <c r="L741"/>
  <c r="E739"/>
  <c r="N737"/>
  <c r="O734"/>
  <c r="G731"/>
  <c r="L728"/>
  <c r="E726"/>
  <c r="M723"/>
  <c r="L720"/>
  <c r="E718"/>
  <c r="P715"/>
  <c r="N714"/>
  <c r="E712"/>
  <c r="J710"/>
  <c r="M708"/>
  <c r="O707"/>
  <c r="D705"/>
  <c r="G703"/>
  <c r="L701"/>
  <c r="P699"/>
  <c r="N698"/>
  <c r="E696"/>
  <c r="J694"/>
  <c r="M692"/>
  <c r="O691"/>
  <c r="D689"/>
  <c r="G687"/>
  <c r="L685"/>
  <c r="P683"/>
  <c r="N682"/>
  <c r="E680"/>
  <c r="J678"/>
  <c r="M676"/>
  <c r="O675"/>
  <c r="D673"/>
  <c r="G671"/>
  <c r="L669"/>
  <c r="P667"/>
  <c r="N666"/>
  <c r="E664"/>
  <c r="J662"/>
  <c r="M660"/>
  <c r="O659"/>
  <c r="D657"/>
  <c r="G655"/>
  <c r="L653"/>
  <c r="P651"/>
  <c r="N650"/>
  <c r="E648"/>
  <c r="J646"/>
  <c r="M644"/>
  <c r="O643"/>
  <c r="O911"/>
  <c r="O894"/>
  <c r="N889"/>
  <c r="I867"/>
  <c r="E862"/>
  <c r="E850"/>
  <c r="M839"/>
  <c r="M828"/>
  <c r="P821"/>
  <c r="N816"/>
  <c r="M811"/>
  <c r="O807"/>
  <c r="O803"/>
  <c r="O799"/>
  <c r="N795"/>
  <c r="G791"/>
  <c r="G787"/>
  <c r="M783"/>
  <c r="L780"/>
  <c r="E778"/>
  <c r="M775"/>
  <c r="L772"/>
  <c r="E770"/>
  <c r="M767"/>
  <c r="L764"/>
  <c r="E762"/>
  <c r="M759"/>
  <c r="L756"/>
  <c r="E754"/>
  <c r="M751"/>
  <c r="L748"/>
  <c r="E746"/>
  <c r="E743"/>
  <c r="E740"/>
  <c r="E737"/>
  <c r="M734"/>
  <c r="L731"/>
  <c r="M728"/>
  <c r="L725"/>
  <c r="E723"/>
  <c r="M720"/>
  <c r="L717"/>
  <c r="O716"/>
  <c r="D714"/>
  <c r="G712"/>
  <c r="L710"/>
  <c r="P708"/>
  <c r="N707"/>
  <c r="E705"/>
  <c r="J703"/>
  <c r="M701"/>
  <c r="O700"/>
  <c r="D698"/>
  <c r="G696"/>
  <c r="L694"/>
  <c r="P692"/>
  <c r="N691"/>
  <c r="E689"/>
  <c r="J687"/>
  <c r="M685"/>
  <c r="O684"/>
  <c r="D682"/>
  <c r="G680"/>
  <c r="L678"/>
  <c r="P676"/>
  <c r="N675"/>
  <c r="E673"/>
  <c r="J671"/>
  <c r="M669"/>
  <c r="O668"/>
  <c r="D666"/>
  <c r="G664"/>
  <c r="L662"/>
  <c r="P660"/>
  <c r="N659"/>
  <c r="E657"/>
  <c r="J655"/>
  <c r="M653"/>
  <c r="O652"/>
  <c r="D650"/>
  <c r="G648"/>
  <c r="L646"/>
  <c r="P644"/>
  <c r="N643"/>
  <c r="D974"/>
  <c r="I913"/>
  <c r="N879"/>
  <c r="M851"/>
  <c r="G841"/>
  <c r="E826"/>
  <c r="O821"/>
  <c r="J816"/>
  <c r="O811"/>
  <c r="N807"/>
  <c r="N803"/>
  <c r="N799"/>
  <c r="G795"/>
  <c r="M791"/>
  <c r="M787"/>
  <c r="E783"/>
  <c r="M780"/>
  <c r="L777"/>
  <c r="E775"/>
  <c r="M772"/>
  <c r="L769"/>
  <c r="E767"/>
  <c r="M764"/>
  <c r="L761"/>
  <c r="E759"/>
  <c r="M756"/>
  <c r="L753"/>
  <c r="E751"/>
  <c r="M748"/>
  <c r="L745"/>
  <c r="L742"/>
  <c r="L739"/>
  <c r="L736"/>
  <c r="E734"/>
  <c r="M731"/>
  <c r="O729"/>
  <c r="O726"/>
  <c r="G723"/>
  <c r="N721"/>
  <c r="O718"/>
  <c r="N716"/>
  <c r="E714"/>
  <c r="J712"/>
  <c r="M710"/>
  <c r="O709"/>
  <c r="D707"/>
  <c r="G705"/>
  <c r="L703"/>
  <c r="P701"/>
  <c r="N700"/>
  <c r="E698"/>
  <c r="J696"/>
  <c r="M694"/>
  <c r="O693"/>
  <c r="D691"/>
  <c r="G689"/>
  <c r="L687"/>
  <c r="P685"/>
  <c r="N684"/>
  <c r="E682"/>
  <c r="J680"/>
  <c r="M678"/>
  <c r="O677"/>
  <c r="D675"/>
  <c r="G673"/>
  <c r="L671"/>
  <c r="P669"/>
  <c r="N668"/>
  <c r="E666"/>
  <c r="J664"/>
  <c r="M662"/>
  <c r="O661"/>
  <c r="D659"/>
  <c r="G657"/>
  <c r="L655"/>
  <c r="P653"/>
  <c r="N652"/>
  <c r="E650"/>
  <c r="J648"/>
  <c r="M646"/>
  <c r="O645"/>
  <c r="D643"/>
  <c r="I882"/>
  <c r="G807"/>
  <c r="O787"/>
  <c r="M777"/>
  <c r="G767"/>
  <c r="N757"/>
  <c r="M745"/>
  <c r="L737"/>
  <c r="M729"/>
  <c r="M722"/>
  <c r="N713"/>
  <c r="P706"/>
  <c r="N701"/>
  <c r="L696"/>
  <c r="N689"/>
  <c r="E683"/>
  <c r="O678"/>
  <c r="N669"/>
  <c r="P662"/>
  <c r="J657"/>
  <c r="E651"/>
  <c r="O646"/>
  <c r="P521"/>
  <c r="P519"/>
  <c r="P517"/>
  <c r="P515"/>
  <c r="P513"/>
  <c r="P511"/>
  <c r="P509"/>
  <c r="P507"/>
  <c r="P505"/>
  <c r="P503"/>
  <c r="P501"/>
  <c r="P499"/>
  <c r="P497"/>
  <c r="P495"/>
  <c r="P493"/>
  <c r="P491"/>
  <c r="P489"/>
  <c r="P487"/>
  <c r="P485"/>
  <c r="P483"/>
  <c r="P481"/>
  <c r="P479"/>
  <c r="P477"/>
  <c r="P475"/>
  <c r="P473"/>
  <c r="P471"/>
  <c r="P469"/>
  <c r="P467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D374"/>
  <c r="P371"/>
  <c r="J370"/>
  <c r="D367"/>
  <c r="P363"/>
  <c r="J361"/>
  <c r="P357"/>
  <c r="D356"/>
  <c r="D354"/>
  <c r="P350"/>
  <c r="J348"/>
  <c r="P344"/>
  <c r="J343"/>
  <c r="J339"/>
  <c r="D337"/>
  <c r="P334"/>
  <c r="D332"/>
  <c r="P329"/>
  <c r="J327"/>
  <c r="D324"/>
  <c r="P321"/>
  <c r="J318"/>
  <c r="D316"/>
  <c r="O864"/>
  <c r="D819"/>
  <c r="G799"/>
  <c r="G786"/>
  <c r="M773"/>
  <c r="G763"/>
  <c r="N753"/>
  <c r="M742"/>
  <c r="E731"/>
  <c r="E717"/>
  <c r="O710"/>
  <c r="J705"/>
  <c r="M699"/>
  <c r="P694"/>
  <c r="J689"/>
  <c r="M683"/>
  <c r="L676"/>
  <c r="O670"/>
  <c r="O662"/>
  <c r="M651"/>
  <c r="M583"/>
  <c r="M564"/>
  <c r="M546"/>
  <c r="M531"/>
  <c r="D521"/>
  <c r="D519"/>
  <c r="D517"/>
  <c r="D515"/>
  <c r="D513"/>
  <c r="D511"/>
  <c r="D509"/>
  <c r="D507"/>
  <c r="D505"/>
  <c r="D503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N962"/>
  <c r="M950"/>
  <c r="E941"/>
  <c r="E933"/>
  <c r="E925"/>
  <c r="E917"/>
  <c r="E909"/>
  <c r="E901"/>
  <c r="I940"/>
  <c r="O921"/>
  <c r="O900"/>
  <c r="I886"/>
  <c r="E870"/>
  <c r="M854"/>
  <c r="N844"/>
  <c r="O833"/>
  <c r="M823"/>
  <c r="L816"/>
  <c r="D960"/>
  <c r="I903"/>
  <c r="N881"/>
  <c r="O866"/>
  <c r="G851"/>
  <c r="N841"/>
  <c r="O830"/>
  <c r="L821"/>
  <c r="J814"/>
  <c r="P789"/>
  <c r="J784"/>
  <c r="D779"/>
  <c r="P773"/>
  <c r="J768"/>
  <c r="D763"/>
  <c r="P757"/>
  <c r="J752"/>
  <c r="D747"/>
  <c r="P741"/>
  <c r="J736"/>
  <c r="D731"/>
  <c r="P725"/>
  <c r="J720"/>
  <c r="D965"/>
  <c r="O931"/>
  <c r="O914"/>
  <c r="N890"/>
  <c r="I878"/>
  <c r="N874"/>
  <c r="N870"/>
  <c r="I868"/>
  <c r="I864"/>
  <c r="I860"/>
  <c r="I856"/>
  <c r="O853"/>
  <c r="M850"/>
  <c r="L847"/>
  <c r="E845"/>
  <c r="M842"/>
  <c r="L839"/>
  <c r="E837"/>
  <c r="M834"/>
  <c r="L831"/>
  <c r="G829"/>
  <c r="N827"/>
  <c r="E825"/>
  <c r="J823"/>
  <c r="M821"/>
  <c r="O820"/>
  <c r="D818"/>
  <c r="G816"/>
  <c r="L814"/>
  <c r="L812"/>
  <c r="L810"/>
  <c r="L808"/>
  <c r="L806"/>
  <c r="L804"/>
  <c r="L802"/>
  <c r="L800"/>
  <c r="L798"/>
  <c r="L796"/>
  <c r="L794"/>
  <c r="L792"/>
  <c r="L790"/>
  <c r="L788"/>
  <c r="L786"/>
  <c r="L784"/>
  <c r="D966"/>
  <c r="I941"/>
  <c r="E896"/>
  <c r="I883"/>
  <c r="E876"/>
  <c r="O854"/>
  <c r="M843"/>
  <c r="G833"/>
  <c r="E827"/>
  <c r="L819"/>
  <c r="O812"/>
  <c r="N808"/>
  <c r="N804"/>
  <c r="N800"/>
  <c r="G796"/>
  <c r="G792"/>
  <c r="M788"/>
  <c r="M784"/>
  <c r="N782"/>
  <c r="O779"/>
  <c r="G776"/>
  <c r="N774"/>
  <c r="O771"/>
  <c r="G768"/>
  <c r="N766"/>
  <c r="O763"/>
  <c r="G760"/>
  <c r="N758"/>
  <c r="O755"/>
  <c r="G752"/>
  <c r="N750"/>
  <c r="O747"/>
  <c r="L744"/>
  <c r="E742"/>
  <c r="N740"/>
  <c r="M737"/>
  <c r="L734"/>
  <c r="E732"/>
  <c r="E729"/>
  <c r="N727"/>
  <c r="O724"/>
  <c r="G721"/>
  <c r="N719"/>
  <c r="E716"/>
  <c r="J714"/>
  <c r="M712"/>
  <c r="O711"/>
  <c r="D709"/>
  <c r="G707"/>
  <c r="L705"/>
  <c r="P703"/>
  <c r="N702"/>
  <c r="E700"/>
  <c r="J698"/>
  <c r="M696"/>
  <c r="O695"/>
  <c r="D693"/>
  <c r="G691"/>
  <c r="L689"/>
  <c r="P687"/>
  <c r="N686"/>
  <c r="E684"/>
  <c r="J682"/>
  <c r="M680"/>
  <c r="O679"/>
  <c r="D677"/>
  <c r="G675"/>
  <c r="L673"/>
  <c r="P671"/>
  <c r="N670"/>
  <c r="E668"/>
  <c r="J666"/>
  <c r="M664"/>
  <c r="O663"/>
  <c r="D661"/>
  <c r="G659"/>
  <c r="L657"/>
  <c r="P655"/>
  <c r="N654"/>
  <c r="E652"/>
  <c r="J650"/>
  <c r="M648"/>
  <c r="O647"/>
  <c r="D645"/>
  <c r="G643"/>
  <c r="D962"/>
  <c r="E897"/>
  <c r="E891"/>
  <c r="N868"/>
  <c r="I863"/>
  <c r="N851"/>
  <c r="L840"/>
  <c r="L829"/>
  <c r="E822"/>
  <c r="P817"/>
  <c r="N812"/>
  <c r="G808"/>
  <c r="G804"/>
  <c r="G800"/>
  <c r="M796"/>
  <c r="M792"/>
  <c r="O788"/>
  <c r="O784"/>
  <c r="G781"/>
  <c r="N779"/>
  <c r="O776"/>
  <c r="G773"/>
  <c r="N771"/>
  <c r="O768"/>
  <c r="G765"/>
  <c r="N763"/>
  <c r="O760"/>
  <c r="G757"/>
  <c r="N755"/>
  <c r="O752"/>
  <c r="G749"/>
  <c r="N747"/>
  <c r="N744"/>
  <c r="N741"/>
  <c r="N738"/>
  <c r="O735"/>
  <c r="G732"/>
  <c r="G729"/>
  <c r="G726"/>
  <c r="N724"/>
  <c r="O721"/>
  <c r="G718"/>
  <c r="G716"/>
  <c r="L714"/>
  <c r="P712"/>
  <c r="N711"/>
  <c r="E709"/>
  <c r="J707"/>
  <c r="M705"/>
  <c r="O704"/>
  <c r="D702"/>
  <c r="G700"/>
  <c r="L698"/>
  <c r="P696"/>
  <c r="N695"/>
  <c r="E693"/>
  <c r="J691"/>
  <c r="M689"/>
  <c r="O688"/>
  <c r="D686"/>
  <c r="G684"/>
  <c r="L682"/>
  <c r="P680"/>
  <c r="N679"/>
  <c r="E677"/>
  <c r="J675"/>
  <c r="M673"/>
  <c r="O672"/>
  <c r="D670"/>
  <c r="G668"/>
  <c r="L666"/>
  <c r="P664"/>
  <c r="N663"/>
  <c r="E661"/>
  <c r="J659"/>
  <c r="M657"/>
  <c r="O656"/>
  <c r="D654"/>
  <c r="G652"/>
  <c r="L650"/>
  <c r="P648"/>
  <c r="N647"/>
  <c r="E645"/>
  <c r="J643"/>
  <c r="D982"/>
  <c r="O922"/>
  <c r="O884"/>
  <c r="L854"/>
  <c r="O844"/>
  <c r="O832"/>
  <c r="M822"/>
  <c r="O817"/>
  <c r="G812"/>
  <c r="M808"/>
  <c r="M804"/>
  <c r="M800"/>
  <c r="O796"/>
  <c r="O792"/>
  <c r="N788"/>
  <c r="N784"/>
  <c r="O781"/>
  <c r="G778"/>
  <c r="N776"/>
  <c r="O773"/>
  <c r="G770"/>
  <c r="N768"/>
  <c r="O765"/>
  <c r="G762"/>
  <c r="N760"/>
  <c r="O757"/>
  <c r="G754"/>
  <c r="N752"/>
  <c r="O749"/>
  <c r="G746"/>
  <c r="G743"/>
  <c r="G740"/>
  <c r="G737"/>
  <c r="N735"/>
  <c r="O732"/>
  <c r="L729"/>
  <c r="L726"/>
  <c r="E724"/>
  <c r="M721"/>
  <c r="L718"/>
  <c r="J716"/>
  <c r="M714"/>
  <c r="O713"/>
  <c r="D711"/>
  <c r="G709"/>
  <c r="L707"/>
  <c r="P705"/>
  <c r="N704"/>
  <c r="E702"/>
  <c r="J700"/>
  <c r="M698"/>
  <c r="O697"/>
  <c r="D695"/>
  <c r="G693"/>
  <c r="L691"/>
  <c r="P689"/>
  <c r="N688"/>
  <c r="E686"/>
  <c r="J684"/>
  <c r="M682"/>
  <c r="O681"/>
  <c r="D679"/>
  <c r="G677"/>
  <c r="L675"/>
  <c r="P673"/>
  <c r="N672"/>
  <c r="E670"/>
  <c r="J668"/>
  <c r="M666"/>
  <c r="O665"/>
  <c r="D663"/>
  <c r="G661"/>
  <c r="L659"/>
  <c r="P657"/>
  <c r="N656"/>
  <c r="E654"/>
  <c r="J652"/>
  <c r="M650"/>
  <c r="O649"/>
  <c r="D647"/>
  <c r="G645"/>
  <c r="L643"/>
  <c r="O893"/>
  <c r="O810"/>
  <c r="N792"/>
  <c r="L778"/>
  <c r="E772"/>
  <c r="O758"/>
  <c r="L750"/>
  <c r="G738"/>
  <c r="L730"/>
  <c r="L723"/>
  <c r="O714"/>
  <c r="L708"/>
  <c r="P702"/>
  <c r="N697"/>
  <c r="P690"/>
  <c r="N685"/>
  <c r="E679"/>
  <c r="P670"/>
  <c r="L664"/>
  <c r="O658"/>
  <c r="N653"/>
  <c r="M647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P379"/>
  <c r="D373"/>
  <c r="P370"/>
  <c r="J367"/>
  <c r="D366"/>
  <c r="P361"/>
  <c r="J359"/>
  <c r="J356"/>
  <c r="J354"/>
  <c r="D352"/>
  <c r="P348"/>
  <c r="J346"/>
  <c r="P343"/>
  <c r="P339"/>
  <c r="J337"/>
  <c r="D336"/>
  <c r="J332"/>
  <c r="D331"/>
  <c r="P327"/>
  <c r="J324"/>
  <c r="D322"/>
  <c r="P318"/>
  <c r="J316"/>
  <c r="E871"/>
  <c r="M847"/>
  <c r="O802"/>
  <c r="O789"/>
  <c r="E780"/>
  <c r="E768"/>
  <c r="O754"/>
  <c r="L746"/>
  <c r="N732"/>
  <c r="N718"/>
  <c r="M711"/>
  <c r="O706"/>
  <c r="J701"/>
  <c r="E695"/>
  <c r="O690"/>
  <c r="J685"/>
  <c r="M679"/>
  <c r="M671"/>
  <c r="E663"/>
  <c r="J653"/>
  <c r="P642"/>
  <c r="M568"/>
  <c r="M550"/>
  <c r="M535"/>
  <c r="M521"/>
  <c r="M519"/>
  <c r="M517"/>
  <c r="M515"/>
  <c r="M513"/>
  <c r="M511"/>
  <c r="M509"/>
  <c r="M507"/>
  <c r="M505"/>
  <c r="M503"/>
  <c r="M501"/>
  <c r="M499"/>
  <c r="M497"/>
  <c r="M495"/>
  <c r="M493"/>
  <c r="M491"/>
  <c r="M489"/>
  <c r="M487"/>
  <c r="M485"/>
  <c r="M483"/>
  <c r="M481"/>
  <c r="M479"/>
  <c r="M477"/>
  <c r="M475"/>
  <c r="M473"/>
  <c r="M471"/>
  <c r="M469"/>
  <c r="M467"/>
  <c r="M465"/>
  <c r="M463"/>
  <c r="M461"/>
  <c r="M459"/>
  <c r="M457"/>
  <c r="M455"/>
  <c r="M453"/>
  <c r="M451"/>
  <c r="M449"/>
  <c r="M447"/>
  <c r="M445"/>
  <c r="M443"/>
  <c r="M441"/>
  <c r="M439"/>
  <c r="M437"/>
  <c r="M435"/>
  <c r="M433"/>
  <c r="M431"/>
  <c r="M429"/>
  <c r="M427"/>
  <c r="M425"/>
  <c r="N966"/>
  <c r="E953"/>
  <c r="E943"/>
  <c r="E935"/>
  <c r="E927"/>
  <c r="E919"/>
  <c r="E911"/>
  <c r="E903"/>
  <c r="N950"/>
  <c r="O926"/>
  <c r="O904"/>
  <c r="N888"/>
  <c r="E874"/>
  <c r="I858"/>
  <c r="G846"/>
  <c r="N836"/>
  <c r="J825"/>
  <c r="G818"/>
  <c r="D976"/>
  <c r="I911"/>
  <c r="N886"/>
  <c r="I870"/>
  <c r="E854"/>
  <c r="G843"/>
  <c r="N833"/>
  <c r="G823"/>
  <c r="E816"/>
  <c r="D791"/>
  <c r="P785"/>
  <c r="J780"/>
  <c r="D775"/>
  <c r="P769"/>
  <c r="J764"/>
  <c r="D759"/>
  <c r="P753"/>
  <c r="J748"/>
  <c r="D743"/>
  <c r="P737"/>
  <c r="J732"/>
  <c r="D727"/>
  <c r="P721"/>
  <c r="D981"/>
  <c r="I937"/>
  <c r="O918"/>
  <c r="O895"/>
  <c r="I879"/>
  <c r="O875"/>
  <c r="E872"/>
  <c r="O869"/>
  <c r="O865"/>
  <c r="O861"/>
  <c r="O857"/>
  <c r="L853"/>
  <c r="O851"/>
  <c r="G848"/>
  <c r="N846"/>
  <c r="O843"/>
  <c r="G840"/>
  <c r="N838"/>
  <c r="O835"/>
  <c r="G832"/>
  <c r="N830"/>
  <c r="M827"/>
  <c r="M825"/>
  <c r="O824"/>
  <c r="D822"/>
  <c r="G820"/>
  <c r="L818"/>
  <c r="P816"/>
  <c r="N815"/>
  <c r="E813"/>
  <c r="E811"/>
  <c r="E809"/>
  <c r="E807"/>
  <c r="E805"/>
  <c r="E803"/>
  <c r="E801"/>
  <c r="E799"/>
  <c r="E797"/>
  <c r="E795"/>
  <c r="E793"/>
  <c r="E791"/>
  <c r="E789"/>
  <c r="E787"/>
  <c r="E785"/>
  <c r="D978"/>
  <c r="O942"/>
  <c r="O907"/>
  <c r="N884"/>
  <c r="I877"/>
  <c r="E858"/>
  <c r="L844"/>
  <c r="O836"/>
  <c r="N828"/>
  <c r="G821"/>
  <c r="G813"/>
  <c r="M809"/>
  <c r="M805"/>
  <c r="M801"/>
  <c r="M797"/>
  <c r="O793"/>
  <c r="N789"/>
  <c r="N785"/>
  <c r="M782"/>
  <c r="L779"/>
  <c r="E777"/>
  <c r="M774"/>
  <c r="L771"/>
  <c r="E769"/>
  <c r="M766"/>
  <c r="L763"/>
  <c r="E761"/>
  <c r="M758"/>
  <c r="L755"/>
  <c r="E753"/>
  <c r="M750"/>
  <c r="L747"/>
  <c r="E745"/>
  <c r="N743"/>
  <c r="M740"/>
  <c r="O738"/>
  <c r="G735"/>
  <c r="N733"/>
  <c r="N730"/>
  <c r="M727"/>
  <c r="L724"/>
  <c r="E722"/>
  <c r="M719"/>
  <c r="M716"/>
  <c r="O715"/>
  <c r="D713"/>
  <c r="G711"/>
  <c r="L709"/>
  <c r="P707"/>
  <c r="N706"/>
  <c r="E704"/>
  <c r="J702"/>
  <c r="M700"/>
  <c r="O699"/>
  <c r="D697"/>
  <c r="G695"/>
  <c r="L693"/>
  <c r="P691"/>
  <c r="N690"/>
  <c r="E688"/>
  <c r="J686"/>
  <c r="M684"/>
  <c r="O683"/>
  <c r="D681"/>
  <c r="G679"/>
  <c r="L677"/>
  <c r="P675"/>
  <c r="N674"/>
  <c r="E672"/>
  <c r="J670"/>
  <c r="M668"/>
  <c r="O667"/>
  <c r="D665"/>
  <c r="G663"/>
  <c r="L661"/>
  <c r="P659"/>
  <c r="N658"/>
  <c r="E656"/>
  <c r="J654"/>
  <c r="M652"/>
  <c r="O651"/>
  <c r="D649"/>
  <c r="G647"/>
  <c r="L645"/>
  <c r="P643"/>
  <c r="N642"/>
  <c r="I898"/>
  <c r="I892"/>
  <c r="O873"/>
  <c r="N864"/>
  <c r="M853"/>
  <c r="G845"/>
  <c r="E834"/>
  <c r="N824"/>
  <c r="E818"/>
  <c r="P813"/>
  <c r="O809"/>
  <c r="O805"/>
  <c r="O801"/>
  <c r="O797"/>
  <c r="N793"/>
  <c r="G789"/>
  <c r="G785"/>
  <c r="E782"/>
  <c r="M779"/>
  <c r="L776"/>
  <c r="E774"/>
  <c r="M771"/>
  <c r="L768"/>
  <c r="E766"/>
  <c r="M763"/>
  <c r="L760"/>
  <c r="E758"/>
  <c r="M755"/>
  <c r="L752"/>
  <c r="E750"/>
  <c r="M747"/>
  <c r="M744"/>
  <c r="M741"/>
  <c r="M738"/>
  <c r="L735"/>
  <c r="E733"/>
  <c r="E730"/>
  <c r="E727"/>
  <c r="M724"/>
  <c r="L721"/>
  <c r="E719"/>
  <c r="P716"/>
  <c r="N715"/>
  <c r="E713"/>
  <c r="J711"/>
  <c r="M709"/>
  <c r="O708"/>
  <c r="D706"/>
  <c r="G704"/>
  <c r="L702"/>
  <c r="P700"/>
  <c r="N699"/>
  <c r="E697"/>
  <c r="J695"/>
  <c r="M693"/>
  <c r="O692"/>
  <c r="D690"/>
  <c r="G688"/>
  <c r="L686"/>
  <c r="P684"/>
  <c r="N683"/>
  <c r="E681"/>
  <c r="J679"/>
  <c r="M677"/>
  <c r="O676"/>
  <c r="D674"/>
  <c r="G672"/>
  <c r="L670"/>
  <c r="P668"/>
  <c r="N667"/>
  <c r="E665"/>
  <c r="J663"/>
  <c r="M661"/>
  <c r="O660"/>
  <c r="D658"/>
  <c r="G656"/>
  <c r="L654"/>
  <c r="P652"/>
  <c r="N651"/>
  <c r="E649"/>
  <c r="J647"/>
  <c r="M645"/>
  <c r="O644"/>
  <c r="D642"/>
  <c r="D950"/>
  <c r="I899"/>
  <c r="O860"/>
  <c r="E846"/>
  <c r="M835"/>
  <c r="J824"/>
  <c r="M818"/>
  <c r="O813"/>
  <c r="N809"/>
  <c r="N805"/>
  <c r="N801"/>
  <c r="N797"/>
  <c r="G793"/>
  <c r="M789"/>
  <c r="M785"/>
  <c r="L781"/>
  <c r="E779"/>
  <c r="M776"/>
  <c r="L773"/>
  <c r="E771"/>
  <c r="M768"/>
  <c r="L765"/>
  <c r="E763"/>
  <c r="M760"/>
  <c r="L757"/>
  <c r="E755"/>
  <c r="M752"/>
  <c r="L749"/>
  <c r="E747"/>
  <c r="E744"/>
  <c r="E741"/>
  <c r="E738"/>
  <c r="M735"/>
  <c r="L732"/>
  <c r="G730"/>
  <c r="G727"/>
  <c r="N725"/>
  <c r="O722"/>
  <c r="G719"/>
  <c r="N717"/>
  <c r="D715"/>
  <c r="G713"/>
  <c r="L711"/>
  <c r="P709"/>
  <c r="N708"/>
  <c r="E706"/>
  <c r="J704"/>
  <c r="M702"/>
  <c r="O701"/>
  <c r="D699"/>
  <c r="G697"/>
  <c r="L695"/>
  <c r="P693"/>
  <c r="N692"/>
  <c r="E690"/>
  <c r="J688"/>
  <c r="M686"/>
  <c r="O685"/>
  <c r="D683"/>
  <c r="G681"/>
  <c r="L679"/>
  <c r="P677"/>
  <c r="N676"/>
  <c r="E674"/>
  <c r="J672"/>
  <c r="M670"/>
  <c r="O669"/>
  <c r="D667"/>
  <c r="G665"/>
  <c r="L663"/>
  <c r="P661"/>
  <c r="N660"/>
  <c r="E658"/>
  <c r="J656"/>
  <c r="M654"/>
  <c r="O653"/>
  <c r="D651"/>
  <c r="G649"/>
  <c r="L647"/>
  <c r="P645"/>
  <c r="N644"/>
  <c r="E642"/>
  <c r="O840"/>
  <c r="G797"/>
  <c r="G779"/>
  <c r="N773"/>
  <c r="M761"/>
  <c r="G751"/>
  <c r="N742"/>
  <c r="O733"/>
  <c r="G724"/>
  <c r="E715"/>
  <c r="P710"/>
  <c r="E703"/>
  <c r="P698"/>
  <c r="L692"/>
  <c r="P686"/>
  <c r="N681"/>
  <c r="E671"/>
  <c r="O666"/>
  <c r="M659"/>
  <c r="O654"/>
  <c r="J649"/>
  <c r="G642"/>
  <c r="P520"/>
  <c r="P518"/>
  <c r="P516"/>
  <c r="P514"/>
  <c r="P512"/>
  <c r="P510"/>
  <c r="P508"/>
  <c r="P506"/>
  <c r="P504"/>
  <c r="P502"/>
  <c r="P500"/>
  <c r="P498"/>
  <c r="P496"/>
  <c r="P494"/>
  <c r="P492"/>
  <c r="P490"/>
  <c r="P488"/>
  <c r="P486"/>
  <c r="P484"/>
  <c r="P482"/>
  <c r="P480"/>
  <c r="P478"/>
  <c r="P476"/>
  <c r="P474"/>
  <c r="P472"/>
  <c r="P470"/>
  <c r="P468"/>
  <c r="P466"/>
  <c r="P464"/>
  <c r="P462"/>
  <c r="P460"/>
  <c r="P458"/>
  <c r="P456"/>
  <c r="P454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P416"/>
  <c r="P414"/>
  <c r="P412"/>
  <c r="P410"/>
  <c r="P408"/>
  <c r="P406"/>
  <c r="J373"/>
  <c r="D371"/>
  <c r="P367"/>
  <c r="J366"/>
  <c r="D363"/>
  <c r="P359"/>
  <c r="P356"/>
  <c r="P354"/>
  <c r="J352"/>
  <c r="D350"/>
  <c r="P346"/>
  <c r="D344"/>
  <c r="J342"/>
  <c r="P337"/>
  <c r="J336"/>
  <c r="P332"/>
  <c r="J331"/>
  <c r="D329"/>
  <c r="P324"/>
  <c r="J322"/>
  <c r="D321"/>
  <c r="P316"/>
  <c r="I872"/>
  <c r="L848"/>
  <c r="O804"/>
  <c r="M793"/>
  <c r="N781"/>
  <c r="N769"/>
  <c r="M757"/>
  <c r="G747"/>
  <c r="N739"/>
  <c r="E725"/>
  <c r="J713"/>
  <c r="E707"/>
  <c r="O702"/>
  <c r="J697"/>
  <c r="E691"/>
  <c r="O686"/>
  <c r="J681"/>
  <c r="N673"/>
  <c r="M667"/>
  <c r="D656"/>
  <c r="L644"/>
  <c r="M575"/>
  <c r="M554"/>
  <c r="M539"/>
  <c r="M524"/>
  <c r="D520"/>
  <c r="D518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N970"/>
  <c r="P956"/>
  <c r="E945"/>
  <c r="E937"/>
  <c r="E929"/>
  <c r="E921"/>
  <c r="E913"/>
  <c r="E905"/>
  <c r="D959"/>
  <c r="O930"/>
  <c r="O912"/>
  <c r="N892"/>
  <c r="N877"/>
  <c r="I862"/>
  <c r="O849"/>
  <c r="G838"/>
  <c r="G827"/>
  <c r="D820"/>
  <c r="N813"/>
  <c r="I933"/>
  <c r="N891"/>
  <c r="I874"/>
  <c r="O858"/>
  <c r="O846"/>
  <c r="G835"/>
  <c r="D825"/>
  <c r="N818"/>
  <c r="J792"/>
  <c r="D787"/>
  <c r="P781"/>
  <c r="J776"/>
  <c r="D771"/>
  <c r="P765"/>
  <c r="J760"/>
  <c r="D755"/>
  <c r="P749"/>
  <c r="J744"/>
  <c r="D739"/>
  <c r="P733"/>
  <c r="J728"/>
  <c r="D723"/>
  <c r="P717"/>
  <c r="J945"/>
  <c r="O923"/>
  <c r="E900"/>
  <c r="E883"/>
  <c r="N875"/>
  <c r="I873"/>
  <c r="N869"/>
  <c r="N865"/>
  <c r="N861"/>
  <c r="N857"/>
  <c r="G854"/>
  <c r="L851"/>
  <c r="E849"/>
  <c r="M846"/>
  <c r="L843"/>
  <c r="E841"/>
  <c r="M838"/>
  <c r="L835"/>
  <c r="E833"/>
  <c r="M830"/>
  <c r="O828"/>
  <c r="D826"/>
  <c r="G824"/>
  <c r="L822"/>
  <c r="P820"/>
  <c r="N819"/>
  <c r="E817"/>
  <c r="J815"/>
  <c r="M813"/>
  <c r="L811"/>
  <c r="L809"/>
  <c r="L807"/>
  <c r="L805"/>
  <c r="L803"/>
  <c r="L801"/>
  <c r="L799"/>
  <c r="L797"/>
  <c r="L795"/>
  <c r="L793"/>
  <c r="L791"/>
  <c r="L789"/>
  <c r="L787"/>
  <c r="L785"/>
  <c r="D986"/>
  <c r="D946"/>
  <c r="I932"/>
  <c r="E886"/>
  <c r="N878"/>
  <c r="I859"/>
  <c r="G849"/>
  <c r="E838"/>
  <c r="M831"/>
  <c r="L823"/>
  <c r="L815"/>
  <c r="N810"/>
  <c r="N806"/>
  <c r="N802"/>
  <c r="N798"/>
  <c r="G794"/>
  <c r="M790"/>
  <c r="M786"/>
  <c r="O783"/>
  <c r="G780"/>
  <c r="N778"/>
  <c r="O775"/>
  <c r="G772"/>
  <c r="N770"/>
  <c r="O767"/>
  <c r="G764"/>
  <c r="N762"/>
  <c r="O759"/>
  <c r="G756"/>
  <c r="N754"/>
  <c r="O751"/>
  <c r="G748"/>
  <c r="N746"/>
  <c r="M743"/>
  <c r="O741"/>
  <c r="L738"/>
  <c r="E736"/>
  <c r="M733"/>
  <c r="M730"/>
  <c r="O728"/>
  <c r="G725"/>
  <c r="N723"/>
  <c r="O720"/>
  <c r="G717"/>
  <c r="G715"/>
  <c r="L713"/>
  <c r="P711"/>
  <c r="N710"/>
  <c r="E708"/>
  <c r="J706"/>
  <c r="M704"/>
  <c r="O703"/>
  <c r="D701"/>
  <c r="G699"/>
  <c r="L697"/>
  <c r="P695"/>
  <c r="N694"/>
  <c r="E692"/>
  <c r="J690"/>
  <c r="M688"/>
  <c r="O687"/>
  <c r="D685"/>
  <c r="G683"/>
  <c r="L681"/>
  <c r="P679"/>
  <c r="N678"/>
  <c r="E676"/>
  <c r="J674"/>
  <c r="M672"/>
  <c r="O671"/>
  <c r="D669"/>
  <c r="G667"/>
  <c r="L665"/>
  <c r="P663"/>
  <c r="N662"/>
  <c r="E660"/>
  <c r="J658"/>
  <c r="M656"/>
  <c r="O655"/>
  <c r="D653"/>
  <c r="G651"/>
  <c r="L649"/>
  <c r="P647"/>
  <c r="N646"/>
  <c r="E644"/>
  <c r="J642"/>
  <c r="I905"/>
  <c r="N893"/>
  <c r="I888"/>
  <c r="E866"/>
  <c r="O856"/>
  <c r="O848"/>
  <c r="N835"/>
  <c r="P825"/>
  <c r="N820"/>
  <c r="E814"/>
  <c r="G810"/>
  <c r="G806"/>
  <c r="G802"/>
  <c r="G798"/>
  <c r="M794"/>
  <c r="O790"/>
  <c r="O786"/>
  <c r="N783"/>
  <c r="O780"/>
  <c r="G777"/>
  <c r="N775"/>
  <c r="O772"/>
  <c r="G769"/>
  <c r="N767"/>
  <c r="O764"/>
  <c r="G761"/>
  <c r="N759"/>
  <c r="O756"/>
  <c r="G753"/>
  <c r="N751"/>
  <c r="O748"/>
  <c r="G745"/>
  <c r="G742"/>
  <c r="G739"/>
  <c r="G736"/>
  <c r="N734"/>
  <c r="O731"/>
  <c r="N728"/>
  <c r="O725"/>
  <c r="G722"/>
  <c r="N720"/>
  <c r="O717"/>
  <c r="J715"/>
  <c r="M713"/>
  <c r="O712"/>
  <c r="D710"/>
  <c r="G708"/>
  <c r="L706"/>
  <c r="P704"/>
  <c r="N703"/>
  <c r="E701"/>
  <c r="J699"/>
  <c r="M697"/>
  <c r="O696"/>
  <c r="D694"/>
  <c r="G692"/>
  <c r="L690"/>
  <c r="P688"/>
  <c r="N687"/>
  <c r="E685"/>
  <c r="J683"/>
  <c r="M681"/>
  <c r="O680"/>
  <c r="D678"/>
  <c r="G676"/>
  <c r="L674"/>
  <c r="P672"/>
  <c r="N671"/>
  <c r="E669"/>
  <c r="J667"/>
  <c r="M665"/>
  <c r="O664"/>
  <c r="D662"/>
  <c r="G660"/>
  <c r="L658"/>
  <c r="P656"/>
  <c r="N655"/>
  <c r="E653"/>
  <c r="J651"/>
  <c r="M649"/>
  <c r="O648"/>
  <c r="D646"/>
  <c r="G644"/>
  <c r="L642"/>
  <c r="D958"/>
  <c r="I909"/>
  <c r="O878"/>
  <c r="N847"/>
  <c r="L836"/>
  <c r="O825"/>
  <c r="J820"/>
  <c r="M814"/>
  <c r="M810"/>
  <c r="M806"/>
  <c r="M802"/>
  <c r="M798"/>
  <c r="O794"/>
  <c r="N790"/>
  <c r="N786"/>
  <c r="G782"/>
  <c r="N780"/>
  <c r="O777"/>
  <c r="G774"/>
  <c r="N772"/>
  <c r="O769"/>
  <c r="G766"/>
  <c r="N764"/>
  <c r="O761"/>
  <c r="G758"/>
  <c r="N756"/>
  <c r="O753"/>
  <c r="G750"/>
  <c r="N748"/>
  <c r="O745"/>
  <c r="O742"/>
  <c r="O739"/>
  <c r="O736"/>
  <c r="G733"/>
  <c r="N731"/>
  <c r="E728"/>
  <c r="M725"/>
  <c r="L722"/>
  <c r="E720"/>
  <c r="M717"/>
  <c r="L715"/>
  <c r="P713"/>
  <c r="N712"/>
  <c r="E710"/>
  <c r="J708"/>
  <c r="M706"/>
  <c r="O705"/>
  <c r="D703"/>
  <c r="G701"/>
  <c r="L699"/>
  <c r="P697"/>
  <c r="N696"/>
  <c r="E694"/>
  <c r="J692"/>
  <c r="M690"/>
  <c r="O689"/>
  <c r="D687"/>
  <c r="G685"/>
  <c r="L683"/>
  <c r="P681"/>
  <c r="N680"/>
  <c r="E678"/>
  <c r="J676"/>
  <c r="M674"/>
  <c r="O673"/>
  <c r="D671"/>
  <c r="G669"/>
  <c r="L667"/>
  <c r="P665"/>
  <c r="N664"/>
  <c r="E662"/>
  <c r="J660"/>
  <c r="M658"/>
  <c r="O657"/>
  <c r="D655"/>
  <c r="G653"/>
  <c r="L651"/>
  <c r="P649"/>
  <c r="N648"/>
  <c r="E646"/>
  <c r="J644"/>
  <c r="M642"/>
  <c r="E881"/>
  <c r="O800"/>
  <c r="G784"/>
  <c r="O774"/>
  <c r="L766"/>
  <c r="E756"/>
  <c r="O743"/>
  <c r="M736"/>
  <c r="O727"/>
  <c r="O719"/>
  <c r="E711"/>
  <c r="N705"/>
  <c r="E699"/>
  <c r="G694"/>
  <c r="E687"/>
  <c r="P682"/>
  <c r="D676"/>
  <c r="E667"/>
  <c r="J661"/>
  <c r="M655"/>
  <c r="O650"/>
  <c r="D644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P373"/>
  <c r="J371"/>
  <c r="D370"/>
  <c r="P366"/>
  <c r="J363"/>
  <c r="D361"/>
  <c r="D357"/>
  <c r="D355"/>
  <c r="P352"/>
  <c r="J350"/>
  <c r="D348"/>
  <c r="J344"/>
  <c r="D343"/>
  <c r="D339"/>
  <c r="P336"/>
  <c r="J334"/>
  <c r="P331"/>
  <c r="J329"/>
  <c r="D327"/>
  <c r="P322"/>
  <c r="J321"/>
  <c r="D318"/>
  <c r="N873"/>
  <c r="G852"/>
  <c r="G809"/>
  <c r="N794"/>
  <c r="O782"/>
  <c r="O770"/>
  <c r="L762"/>
  <c r="E752"/>
  <c r="O740"/>
  <c r="N726"/>
  <c r="M715"/>
  <c r="N709"/>
  <c r="M703"/>
  <c r="O698"/>
  <c r="N693"/>
  <c r="M687"/>
  <c r="O682"/>
  <c r="G674"/>
  <c r="J669"/>
  <c r="D660"/>
  <c r="D648"/>
  <c r="M579"/>
  <c r="M558"/>
  <c r="M542"/>
  <c r="M527"/>
  <c r="M520"/>
  <c r="M518"/>
  <c r="M516"/>
  <c r="M514"/>
  <c r="M512"/>
  <c r="M510"/>
  <c r="M508"/>
  <c r="M506"/>
  <c r="M504"/>
  <c r="M502"/>
  <c r="M500"/>
  <c r="M498"/>
  <c r="M496"/>
  <c r="M494"/>
  <c r="M492"/>
  <c r="M490"/>
  <c r="M488"/>
  <c r="M486"/>
  <c r="M484"/>
  <c r="M482"/>
  <c r="M480"/>
  <c r="M478"/>
  <c r="M476"/>
  <c r="M474"/>
  <c r="M472"/>
  <c r="M470"/>
  <c r="M468"/>
  <c r="M466"/>
  <c r="M464"/>
  <c r="M462"/>
  <c r="M460"/>
  <c r="M458"/>
  <c r="M456"/>
  <c r="M454"/>
  <c r="M452"/>
  <c r="M450"/>
  <c r="M448"/>
  <c r="M446"/>
  <c r="M444"/>
  <c r="M442"/>
  <c r="M440"/>
  <c r="M438"/>
  <c r="M436"/>
  <c r="M434"/>
  <c r="M432"/>
  <c r="M430"/>
  <c r="M428"/>
  <c r="M426"/>
  <c r="D423"/>
  <c r="D421"/>
  <c r="D419"/>
  <c r="D417"/>
  <c r="D415"/>
  <c r="D413"/>
  <c r="D411"/>
  <c r="D409"/>
  <c r="D407"/>
  <c r="D405"/>
  <c r="P403"/>
  <c r="J402"/>
  <c r="D401"/>
  <c r="P399"/>
  <c r="J398"/>
  <c r="D397"/>
  <c r="P395"/>
  <c r="J394"/>
  <c r="D393"/>
  <c r="P391"/>
  <c r="J390"/>
  <c r="D389"/>
  <c r="P387"/>
  <c r="J386"/>
  <c r="D385"/>
  <c r="P383"/>
  <c r="J382"/>
  <c r="D381"/>
  <c r="J379"/>
  <c r="D378"/>
  <c r="P376"/>
  <c r="J375"/>
  <c r="P372"/>
  <c r="J369"/>
  <c r="D368"/>
  <c r="P364"/>
  <c r="J362"/>
  <c r="D360"/>
  <c r="D358"/>
  <c r="P353"/>
  <c r="J351"/>
  <c r="D349"/>
  <c r="D346"/>
  <c r="P342"/>
  <c r="D341"/>
  <c r="P338"/>
  <c r="J335"/>
  <c r="J333"/>
  <c r="D330"/>
  <c r="P326"/>
  <c r="J325"/>
  <c r="D323"/>
  <c r="P319"/>
  <c r="J317"/>
  <c r="D315"/>
  <c r="N856"/>
  <c r="N831"/>
  <c r="O806"/>
  <c r="O791"/>
  <c r="G775"/>
  <c r="N765"/>
  <c r="M753"/>
  <c r="G744"/>
  <c r="G734"/>
  <c r="G728"/>
  <c r="G720"/>
  <c r="G714"/>
  <c r="D704"/>
  <c r="J693"/>
  <c r="D680"/>
  <c r="P674"/>
  <c r="G666"/>
  <c r="G658"/>
  <c r="G650"/>
  <c r="E643"/>
  <c r="F637"/>
  <c r="F621"/>
  <c r="F613"/>
  <c r="E583"/>
  <c r="E575"/>
  <c r="M565"/>
  <c r="E558"/>
  <c r="E550"/>
  <c r="E542"/>
  <c r="M532"/>
  <c r="M525"/>
  <c r="N520"/>
  <c r="N518"/>
  <c r="N516"/>
  <c r="N514"/>
  <c r="N512"/>
  <c r="N510"/>
  <c r="N508"/>
  <c r="N506"/>
  <c r="N504"/>
  <c r="N502"/>
  <c r="N500"/>
  <c r="N498"/>
  <c r="N496"/>
  <c r="N494"/>
  <c r="N492"/>
  <c r="N490"/>
  <c r="N488"/>
  <c r="N486"/>
  <c r="N484"/>
  <c r="N482"/>
  <c r="N480"/>
  <c r="N478"/>
  <c r="N476"/>
  <c r="N474"/>
  <c r="N472"/>
  <c r="N470"/>
  <c r="N468"/>
  <c r="N466"/>
  <c r="N464"/>
  <c r="N462"/>
  <c r="N460"/>
  <c r="N458"/>
  <c r="N456"/>
  <c r="N894"/>
  <c r="L782"/>
  <c r="O746"/>
  <c r="G690"/>
  <c r="G662"/>
  <c r="M643"/>
  <c r="M611"/>
  <c r="F586"/>
  <c r="F564"/>
  <c r="E536"/>
  <c r="O520"/>
  <c r="O512"/>
  <c r="I503"/>
  <c r="O494"/>
  <c r="I486"/>
  <c r="I478"/>
  <c r="I470"/>
  <c r="I462"/>
  <c r="I455"/>
  <c r="I451"/>
  <c r="O446"/>
  <c r="O442"/>
  <c r="O438"/>
  <c r="N432"/>
  <c r="I430"/>
  <c r="I425"/>
  <c r="I421"/>
  <c r="I417"/>
  <c r="N411"/>
  <c r="N407"/>
  <c r="I405"/>
  <c r="N403"/>
  <c r="O400"/>
  <c r="G397"/>
  <c r="N395"/>
  <c r="O392"/>
  <c r="G389"/>
  <c r="N387"/>
  <c r="O384"/>
  <c r="G381"/>
  <c r="N379"/>
  <c r="D815"/>
  <c r="N745"/>
  <c r="N722"/>
  <c r="G706"/>
  <c r="P678"/>
  <c r="N661"/>
  <c r="M637"/>
  <c r="M615"/>
  <c r="F588"/>
  <c r="M560"/>
  <c r="N777"/>
  <c r="D708"/>
  <c r="G670"/>
  <c r="F634"/>
  <c r="F602"/>
  <c r="M581"/>
  <c r="F568"/>
  <c r="E555"/>
  <c r="I520"/>
  <c r="I512"/>
  <c r="O503"/>
  <c r="I494"/>
  <c r="O486"/>
  <c r="O478"/>
  <c r="O470"/>
  <c r="O462"/>
  <c r="N454"/>
  <c r="N449"/>
  <c r="E446"/>
  <c r="E442"/>
  <c r="E438"/>
  <c r="I433"/>
  <c r="O429"/>
  <c r="N424"/>
  <c r="N420"/>
  <c r="N414"/>
  <c r="E411"/>
  <c r="E407"/>
  <c r="L402"/>
  <c r="E400"/>
  <c r="M397"/>
  <c r="L394"/>
  <c r="E392"/>
  <c r="M389"/>
  <c r="L386"/>
  <c r="E384"/>
  <c r="M381"/>
  <c r="L378"/>
  <c r="E376"/>
  <c r="E373"/>
  <c r="M370"/>
  <c r="L367"/>
  <c r="E365"/>
  <c r="M362"/>
  <c r="L359"/>
  <c r="E357"/>
  <c r="M354"/>
  <c r="L351"/>
  <c r="E349"/>
  <c r="M346"/>
  <c r="L343"/>
  <c r="E341"/>
  <c r="M338"/>
  <c r="M335"/>
  <c r="L332"/>
  <c r="E330"/>
  <c r="M327"/>
  <c r="L324"/>
  <c r="E322"/>
  <c r="M319"/>
  <c r="L316"/>
  <c r="E314"/>
  <c r="J312"/>
  <c r="M310"/>
  <c r="O309"/>
  <c r="D307"/>
  <c r="G305"/>
  <c r="L303"/>
  <c r="P301"/>
  <c r="N300"/>
  <c r="E298"/>
  <c r="J296"/>
  <c r="M294"/>
  <c r="O293"/>
  <c r="D291"/>
  <c r="G289"/>
  <c r="L287"/>
  <c r="P285"/>
  <c r="N284"/>
  <c r="E282"/>
  <c r="J280"/>
  <c r="M278"/>
  <c r="D823"/>
  <c r="L770"/>
  <c r="L712"/>
  <c r="L668"/>
  <c r="P654"/>
  <c r="F604"/>
  <c r="E569"/>
  <c r="F550"/>
  <c r="F535"/>
  <c r="O519"/>
  <c r="O511"/>
  <c r="O504"/>
  <c r="O497"/>
  <c r="O489"/>
  <c r="I481"/>
  <c r="I473"/>
  <c r="I465"/>
  <c r="I457"/>
  <c r="I452"/>
  <c r="O448"/>
  <c r="E445"/>
  <c r="E441"/>
  <c r="E437"/>
  <c r="N433"/>
  <c r="E430"/>
  <c r="O427"/>
  <c r="O423"/>
  <c r="O419"/>
  <c r="E415"/>
  <c r="O412"/>
  <c r="O408"/>
  <c r="G404"/>
  <c r="N402"/>
  <c r="O399"/>
  <c r="G396"/>
  <c r="N394"/>
  <c r="O391"/>
  <c r="G388"/>
  <c r="N386"/>
  <c r="O383"/>
  <c r="G380"/>
  <c r="N378"/>
  <c r="O375"/>
  <c r="L372"/>
  <c r="E370"/>
  <c r="M367"/>
  <c r="L364"/>
  <c r="E362"/>
  <c r="M359"/>
  <c r="L356"/>
  <c r="E354"/>
  <c r="M351"/>
  <c r="L348"/>
  <c r="E346"/>
  <c r="M343"/>
  <c r="L340"/>
  <c r="E338"/>
  <c r="E335"/>
  <c r="M332"/>
  <c r="L329"/>
  <c r="E327"/>
  <c r="M324"/>
  <c r="L321"/>
  <c r="E319"/>
  <c r="K545"/>
  <c r="O506"/>
  <c r="O485"/>
  <c r="O451"/>
  <c r="E434"/>
  <c r="N404"/>
  <c r="L393"/>
  <c r="O385"/>
  <c r="N373"/>
  <c r="N369"/>
  <c r="N365"/>
  <c r="N361"/>
  <c r="N357"/>
  <c r="N353"/>
  <c r="N349"/>
  <c r="N345"/>
  <c r="N341"/>
  <c r="N337"/>
  <c r="N333"/>
  <c r="G327"/>
  <c r="M322"/>
  <c r="N317"/>
  <c r="M313"/>
  <c r="L310"/>
  <c r="E308"/>
  <c r="M305"/>
  <c r="L302"/>
  <c r="E300"/>
  <c r="M297"/>
  <c r="L294"/>
  <c r="E292"/>
  <c r="M289"/>
  <c r="L286"/>
  <c r="E284"/>
  <c r="O282"/>
  <c r="J279"/>
  <c r="L277"/>
  <c r="K268"/>
  <c r="K266"/>
  <c r="K264"/>
  <c r="K262"/>
  <c r="K260"/>
  <c r="K258"/>
  <c r="K256"/>
  <c r="K254"/>
  <c r="K252"/>
  <c r="K250"/>
  <c r="K248"/>
  <c r="K246"/>
  <c r="K244"/>
  <c r="K242"/>
  <c r="K240"/>
  <c r="K238"/>
  <c r="K236"/>
  <c r="K234"/>
  <c r="F554"/>
  <c r="K530"/>
  <c r="I515"/>
  <c r="O488"/>
  <c r="O457"/>
  <c r="E448"/>
  <c r="N430"/>
  <c r="N417"/>
  <c r="E413"/>
  <c r="N400"/>
  <c r="L389"/>
  <c r="O381"/>
  <c r="N375"/>
  <c r="G367"/>
  <c r="G359"/>
  <c r="G351"/>
  <c r="G343"/>
  <c r="L335"/>
  <c r="O330"/>
  <c r="E325"/>
  <c r="L319"/>
  <c r="G315"/>
  <c r="M312"/>
  <c r="P310"/>
  <c r="G308"/>
  <c r="J306"/>
  <c r="D304"/>
  <c r="D302"/>
  <c r="O300"/>
  <c r="O298"/>
  <c r="J295"/>
  <c r="L293"/>
  <c r="P291"/>
  <c r="E289"/>
  <c r="O287"/>
  <c r="N285"/>
  <c r="E283"/>
  <c r="P280"/>
  <c r="G278"/>
  <c r="G276"/>
  <c r="M537"/>
  <c r="I497"/>
  <c r="N451"/>
  <c r="N437"/>
  <c r="L401"/>
  <c r="O393"/>
  <c r="N380"/>
  <c r="M373"/>
  <c r="N368"/>
  <c r="G362"/>
  <c r="M357"/>
  <c r="N352"/>
  <c r="G346"/>
  <c r="M341"/>
  <c r="N336"/>
  <c r="E332"/>
  <c r="E328"/>
  <c r="E324"/>
  <c r="E320"/>
  <c r="G316"/>
  <c r="J313"/>
  <c r="N311"/>
  <c r="L308"/>
  <c r="J305"/>
  <c r="N303"/>
  <c r="L300"/>
  <c r="J297"/>
  <c r="N295"/>
  <c r="L292"/>
  <c r="I444"/>
  <c r="O405"/>
  <c r="O365"/>
  <c r="L346"/>
  <c r="J310"/>
  <c r="O299"/>
  <c r="P295"/>
  <c r="N287"/>
  <c r="G283"/>
  <c r="L278"/>
  <c r="D275"/>
  <c r="O271"/>
  <c r="N268"/>
  <c r="N264"/>
  <c r="N260"/>
  <c r="N256"/>
  <c r="N252"/>
  <c r="N248"/>
  <c r="N244"/>
  <c r="N240"/>
  <c r="N236"/>
  <c r="O232"/>
  <c r="D230"/>
  <c r="I228"/>
  <c r="N225"/>
  <c r="J223"/>
  <c r="E221"/>
  <c r="K218"/>
  <c r="O216"/>
  <c r="D214"/>
  <c r="I212"/>
  <c r="N209"/>
  <c r="J207"/>
  <c r="E205"/>
  <c r="K202"/>
  <c r="O200"/>
  <c r="D198"/>
  <c r="I196"/>
  <c r="N193"/>
  <c r="J191"/>
  <c r="E189"/>
  <c r="K186"/>
  <c r="O184"/>
  <c r="D182"/>
  <c r="I180"/>
  <c r="N177"/>
  <c r="J175"/>
  <c r="E173"/>
  <c r="K170"/>
  <c r="O168"/>
  <c r="D166"/>
  <c r="I164"/>
  <c r="N161"/>
  <c r="J159"/>
  <c r="E157"/>
  <c r="K154"/>
  <c r="O152"/>
  <c r="D150"/>
  <c r="I148"/>
  <c r="N145"/>
  <c r="J143"/>
  <c r="E141"/>
  <c r="K138"/>
  <c r="O136"/>
  <c r="D134"/>
  <c r="I132"/>
  <c r="N129"/>
  <c r="J127"/>
  <c r="E125"/>
  <c r="K122"/>
  <c r="O120"/>
  <c r="D118"/>
  <c r="I116"/>
  <c r="N113"/>
  <c r="J111"/>
  <c r="E109"/>
  <c r="K106"/>
  <c r="O104"/>
  <c r="D102"/>
  <c r="I100"/>
  <c r="N97"/>
  <c r="J95"/>
  <c r="E93"/>
  <c r="K90"/>
  <c r="O88"/>
  <c r="D86"/>
  <c r="I84"/>
  <c r="N81"/>
  <c r="J79"/>
  <c r="E77"/>
  <c r="K74"/>
  <c r="O72"/>
  <c r="D70"/>
  <c r="I68"/>
  <c r="N65"/>
  <c r="J63"/>
  <c r="E61"/>
  <c r="K58"/>
  <c r="O56"/>
  <c r="D54"/>
  <c r="I52"/>
  <c r="N49"/>
  <c r="J47"/>
  <c r="E45"/>
  <c r="O491"/>
  <c r="E391"/>
  <c r="L366"/>
  <c r="E348"/>
  <c r="L330"/>
  <c r="L322"/>
  <c r="D314"/>
  <c r="E303"/>
  <c r="J291"/>
  <c r="O288"/>
  <c r="J283"/>
  <c r="O278"/>
  <c r="O274"/>
  <c r="I271"/>
  <c r="O268"/>
  <c r="D266"/>
  <c r="J263"/>
  <c r="O260"/>
  <c r="D258"/>
  <c r="J255"/>
  <c r="O252"/>
  <c r="D250"/>
  <c r="J247"/>
  <c r="O244"/>
  <c r="D242"/>
  <c r="J239"/>
  <c r="O236"/>
  <c r="D234"/>
  <c r="D231"/>
  <c r="I229"/>
  <c r="N226"/>
  <c r="J224"/>
  <c r="E222"/>
  <c r="K219"/>
  <c r="O217"/>
  <c r="D215"/>
  <c r="I213"/>
  <c r="N210"/>
  <c r="J208"/>
  <c r="E206"/>
  <c r="K203"/>
  <c r="O201"/>
  <c r="D199"/>
  <c r="I197"/>
  <c r="N194"/>
  <c r="J192"/>
  <c r="E190"/>
  <c r="K187"/>
  <c r="O185"/>
  <c r="D183"/>
  <c r="I181"/>
  <c r="N178"/>
  <c r="J176"/>
  <c r="E174"/>
  <c r="K171"/>
  <c r="O169"/>
  <c r="D167"/>
  <c r="I165"/>
  <c r="N162"/>
  <c r="J160"/>
  <c r="E158"/>
  <c r="K155"/>
  <c r="O153"/>
  <c r="D151"/>
  <c r="I149"/>
  <c r="N146"/>
  <c r="J144"/>
  <c r="E142"/>
  <c r="K139"/>
  <c r="O137"/>
  <c r="D135"/>
  <c r="I133"/>
  <c r="N130"/>
  <c r="J128"/>
  <c r="E126"/>
  <c r="K123"/>
  <c r="O121"/>
  <c r="D119"/>
  <c r="I117"/>
  <c r="N114"/>
  <c r="J112"/>
  <c r="E110"/>
  <c r="K107"/>
  <c r="O105"/>
  <c r="D103"/>
  <c r="I101"/>
  <c r="N98"/>
  <c r="J96"/>
  <c r="E94"/>
  <c r="K91"/>
  <c r="O89"/>
  <c r="D87"/>
  <c r="I85"/>
  <c r="N82"/>
  <c r="J80"/>
  <c r="E78"/>
  <c r="K75"/>
  <c r="O73"/>
  <c r="D71"/>
  <c r="I69"/>
  <c r="N66"/>
  <c r="J64"/>
  <c r="E62"/>
  <c r="K59"/>
  <c r="O57"/>
  <c r="D55"/>
  <c r="I53"/>
  <c r="N50"/>
  <c r="J48"/>
  <c r="E46"/>
  <c r="K43"/>
  <c r="E433"/>
  <c r="N416"/>
  <c r="G402"/>
  <c r="O345"/>
  <c r="D298"/>
  <c r="D285"/>
  <c r="G279"/>
  <c r="D272"/>
  <c r="D269"/>
  <c r="O265"/>
  <c r="D263"/>
  <c r="O257"/>
  <c r="O253"/>
  <c r="D249"/>
  <c r="J242"/>
  <c r="O235"/>
  <c r="N228"/>
  <c r="I223"/>
  <c r="E220"/>
  <c r="E216"/>
  <c r="D213"/>
  <c r="J210"/>
  <c r="E208"/>
  <c r="E200"/>
  <c r="I195"/>
  <c r="O191"/>
  <c r="O187"/>
  <c r="D185"/>
  <c r="D181"/>
  <c r="K177"/>
  <c r="K173"/>
  <c r="G386"/>
  <c r="O357"/>
  <c r="L338"/>
  <c r="E311"/>
  <c r="P306"/>
  <c r="E301"/>
  <c r="L290"/>
  <c r="O283"/>
  <c r="N278"/>
  <c r="I274"/>
  <c r="J271"/>
  <c r="N267"/>
  <c r="N263"/>
  <c r="N259"/>
  <c r="N255"/>
  <c r="N251"/>
  <c r="N247"/>
  <c r="N243"/>
  <c r="N239"/>
  <c r="N235"/>
  <c r="D232"/>
  <c r="I230"/>
  <c r="N227"/>
  <c r="J225"/>
  <c r="E223"/>
  <c r="K220"/>
  <c r="O218"/>
  <c r="D216"/>
  <c r="I214"/>
  <c r="N211"/>
  <c r="J209"/>
  <c r="E207"/>
  <c r="K204"/>
  <c r="O202"/>
  <c r="D200"/>
  <c r="I198"/>
  <c r="N195"/>
  <c r="J193"/>
  <c r="E191"/>
  <c r="K188"/>
  <c r="O186"/>
  <c r="D184"/>
  <c r="I182"/>
  <c r="N179"/>
  <c r="J177"/>
  <c r="E175"/>
  <c r="K172"/>
  <c r="O170"/>
  <c r="D168"/>
  <c r="I166"/>
  <c r="N163"/>
  <c r="J161"/>
  <c r="E159"/>
  <c r="K156"/>
  <c r="O154"/>
  <c r="D152"/>
  <c r="I150"/>
  <c r="N147"/>
  <c r="J145"/>
  <c r="E143"/>
  <c r="K140"/>
  <c r="O138"/>
  <c r="D136"/>
  <c r="I134"/>
  <c r="N131"/>
  <c r="J129"/>
  <c r="E127"/>
  <c r="K124"/>
  <c r="O122"/>
  <c r="D120"/>
  <c r="I118"/>
  <c r="N115"/>
  <c r="J113"/>
  <c r="E111"/>
  <c r="K108"/>
  <c r="O106"/>
  <c r="D104"/>
  <c r="I102"/>
  <c r="N99"/>
  <c r="J97"/>
  <c r="E95"/>
  <c r="K92"/>
  <c r="O90"/>
  <c r="D88"/>
  <c r="I86"/>
  <c r="N83"/>
  <c r="J81"/>
  <c r="E79"/>
  <c r="K76"/>
  <c r="O74"/>
  <c r="D72"/>
  <c r="I70"/>
  <c r="N67"/>
  <c r="J65"/>
  <c r="E63"/>
  <c r="K60"/>
  <c r="O58"/>
  <c r="D56"/>
  <c r="I54"/>
  <c r="N51"/>
  <c r="J49"/>
  <c r="E47"/>
  <c r="K44"/>
  <c r="O481"/>
  <c r="I424"/>
  <c r="L358"/>
  <c r="G312"/>
  <c r="J302"/>
  <c r="P290"/>
  <c r="J278"/>
  <c r="J266"/>
  <c r="D259"/>
  <c r="O251"/>
  <c r="D247"/>
  <c r="J240"/>
  <c r="O237"/>
  <c r="O233"/>
  <c r="J230"/>
  <c r="J226"/>
  <c r="N220"/>
  <c r="O215"/>
  <c r="J206"/>
  <c r="E204"/>
  <c r="O199"/>
  <c r="D197"/>
  <c r="N188"/>
  <c r="K181"/>
  <c r="E176"/>
  <c r="I167"/>
  <c r="D157"/>
  <c r="E148"/>
  <c r="O139"/>
  <c r="N128"/>
  <c r="K121"/>
  <c r="I111"/>
  <c r="J102"/>
  <c r="J94"/>
  <c r="D85"/>
  <c r="N76"/>
  <c r="K69"/>
  <c r="J58"/>
  <c r="D49"/>
  <c r="E172"/>
  <c r="J162"/>
  <c r="D153"/>
  <c r="E144"/>
  <c r="N132"/>
  <c r="K125"/>
  <c r="I115"/>
  <c r="J106"/>
  <c r="D97"/>
  <c r="O87"/>
  <c r="D77"/>
  <c r="E68"/>
  <c r="N56"/>
  <c r="K49"/>
  <c r="M14"/>
  <c r="N168"/>
  <c r="D161"/>
  <c r="K149"/>
  <c r="N140"/>
  <c r="J130"/>
  <c r="D121"/>
  <c r="N108"/>
  <c r="K101"/>
  <c r="K93"/>
  <c r="I83"/>
  <c r="N72"/>
  <c r="K65"/>
  <c r="E52"/>
  <c r="O43"/>
  <c r="F27"/>
  <c r="J170"/>
  <c r="N160"/>
  <c r="O151"/>
  <c r="J142"/>
  <c r="D133"/>
  <c r="E124"/>
  <c r="O115"/>
  <c r="N104"/>
  <c r="K97"/>
  <c r="J86"/>
  <c r="K77"/>
  <c r="I67"/>
  <c r="N60"/>
  <c r="K53"/>
  <c r="I43"/>
  <c r="F9"/>
  <c r="I139"/>
  <c r="F35"/>
  <c r="F23"/>
  <c r="M13"/>
  <c r="M7"/>
  <c r="M30"/>
  <c r="M24"/>
  <c r="M15"/>
  <c r="M34"/>
  <c r="M36"/>
  <c r="M18"/>
  <c r="M423"/>
  <c r="M421"/>
  <c r="M419"/>
  <c r="M417"/>
  <c r="M415"/>
  <c r="M413"/>
  <c r="M411"/>
  <c r="M409"/>
  <c r="M407"/>
  <c r="M405"/>
  <c r="D404"/>
  <c r="P402"/>
  <c r="J401"/>
  <c r="D400"/>
  <c r="P398"/>
  <c r="J397"/>
  <c r="D396"/>
  <c r="P394"/>
  <c r="J393"/>
  <c r="D392"/>
  <c r="P390"/>
  <c r="J389"/>
  <c r="D388"/>
  <c r="P386"/>
  <c r="J385"/>
  <c r="D384"/>
  <c r="P382"/>
  <c r="J381"/>
  <c r="D380"/>
  <c r="J378"/>
  <c r="D377"/>
  <c r="P375"/>
  <c r="J374"/>
  <c r="P369"/>
  <c r="J368"/>
  <c r="D365"/>
  <c r="P362"/>
  <c r="J360"/>
  <c r="J358"/>
  <c r="J355"/>
  <c r="P351"/>
  <c r="J349"/>
  <c r="D347"/>
  <c r="D345"/>
  <c r="J341"/>
  <c r="D340"/>
  <c r="P335"/>
  <c r="P333"/>
  <c r="J330"/>
  <c r="D328"/>
  <c r="P325"/>
  <c r="J323"/>
  <c r="D320"/>
  <c r="P317"/>
  <c r="J315"/>
  <c r="O868"/>
  <c r="E842"/>
  <c r="N811"/>
  <c r="M795"/>
  <c r="O778"/>
  <c r="O766"/>
  <c r="L758"/>
  <c r="E748"/>
  <c r="O737"/>
  <c r="O730"/>
  <c r="O723"/>
  <c r="D716"/>
  <c r="M707"/>
  <c r="O694"/>
  <c r="D684"/>
  <c r="E675"/>
  <c r="D668"/>
  <c r="L660"/>
  <c r="D652"/>
  <c r="N645"/>
  <c r="F639"/>
  <c r="F628"/>
  <c r="F615"/>
  <c r="F597"/>
  <c r="M576"/>
  <c r="E568"/>
  <c r="M559"/>
  <c r="M551"/>
  <c r="M543"/>
  <c r="E535"/>
  <c r="E527"/>
  <c r="E521"/>
  <c r="E519"/>
  <c r="E517"/>
  <c r="E515"/>
  <c r="E513"/>
  <c r="E511"/>
  <c r="E509"/>
  <c r="E507"/>
  <c r="E505"/>
  <c r="E503"/>
  <c r="E501"/>
  <c r="E499"/>
  <c r="E497"/>
  <c r="E495"/>
  <c r="E493"/>
  <c r="E491"/>
  <c r="E489"/>
  <c r="E487"/>
  <c r="E485"/>
  <c r="E483"/>
  <c r="E481"/>
  <c r="E479"/>
  <c r="E477"/>
  <c r="E475"/>
  <c r="E473"/>
  <c r="E471"/>
  <c r="E469"/>
  <c r="E467"/>
  <c r="E465"/>
  <c r="E463"/>
  <c r="E461"/>
  <c r="E459"/>
  <c r="E457"/>
  <c r="I900"/>
  <c r="G783"/>
  <c r="M749"/>
  <c r="G698"/>
  <c r="J665"/>
  <c r="P646"/>
  <c r="M628"/>
  <c r="F594"/>
  <c r="M570"/>
  <c r="E543"/>
  <c r="M522"/>
  <c r="I514"/>
  <c r="O505"/>
  <c r="I496"/>
  <c r="O487"/>
  <c r="O480"/>
  <c r="O472"/>
  <c r="O464"/>
  <c r="O456"/>
  <c r="O452"/>
  <c r="N446"/>
  <c r="N442"/>
  <c r="N438"/>
  <c r="E435"/>
  <c r="O431"/>
  <c r="O426"/>
  <c r="O422"/>
  <c r="O418"/>
  <c r="E414"/>
  <c r="E409"/>
  <c r="O406"/>
  <c r="M403"/>
  <c r="L400"/>
  <c r="E398"/>
  <c r="M395"/>
  <c r="L392"/>
  <c r="E390"/>
  <c r="M387"/>
  <c r="L384"/>
  <c r="E382"/>
  <c r="M379"/>
  <c r="G837"/>
  <c r="N761"/>
  <c r="N729"/>
  <c r="P714"/>
  <c r="L680"/>
  <c r="D664"/>
  <c r="J645"/>
  <c r="M617"/>
  <c r="M597"/>
  <c r="E565"/>
  <c r="O785"/>
  <c r="N736"/>
  <c r="J677"/>
  <c r="M639"/>
  <c r="F610"/>
  <c r="K582"/>
  <c r="M573"/>
  <c r="E562"/>
  <c r="M526"/>
  <c r="O514"/>
  <c r="I505"/>
  <c r="O496"/>
  <c r="I487"/>
  <c r="I480"/>
  <c r="I472"/>
  <c r="I464"/>
  <c r="I456"/>
  <c r="E452"/>
  <c r="I447"/>
  <c r="I443"/>
  <c r="I439"/>
  <c r="I434"/>
  <c r="N429"/>
  <c r="E426"/>
  <c r="E422"/>
  <c r="E418"/>
  <c r="I412"/>
  <c r="I408"/>
  <c r="G403"/>
  <c r="N401"/>
  <c r="O398"/>
  <c r="G395"/>
  <c r="N393"/>
  <c r="O390"/>
  <c r="G387"/>
  <c r="N385"/>
  <c r="O382"/>
  <c r="G379"/>
  <c r="N377"/>
  <c r="O374"/>
  <c r="O371"/>
  <c r="G368"/>
  <c r="N366"/>
  <c r="O363"/>
  <c r="G360"/>
  <c r="N358"/>
  <c r="O355"/>
  <c r="G352"/>
  <c r="N350"/>
  <c r="O347"/>
  <c r="G344"/>
  <c r="N342"/>
  <c r="O339"/>
  <c r="G336"/>
  <c r="G333"/>
  <c r="N331"/>
  <c r="O328"/>
  <c r="G325"/>
  <c r="N323"/>
  <c r="O320"/>
  <c r="G317"/>
  <c r="M314"/>
  <c r="O313"/>
  <c r="D311"/>
  <c r="G309"/>
  <c r="L307"/>
  <c r="P305"/>
  <c r="N304"/>
  <c r="E302"/>
  <c r="J300"/>
  <c r="M298"/>
  <c r="O297"/>
  <c r="D295"/>
  <c r="G293"/>
  <c r="L291"/>
  <c r="P289"/>
  <c r="N288"/>
  <c r="E286"/>
  <c r="J284"/>
  <c r="M282"/>
  <c r="O281"/>
  <c r="D279"/>
  <c r="D970"/>
  <c r="G771"/>
  <c r="E735"/>
  <c r="L684"/>
  <c r="E655"/>
  <c r="M621"/>
  <c r="E576"/>
  <c r="M556"/>
  <c r="M540"/>
  <c r="I521"/>
  <c r="I513"/>
  <c r="I506"/>
  <c r="I499"/>
  <c r="I491"/>
  <c r="O483"/>
  <c r="O475"/>
  <c r="O467"/>
  <c r="O459"/>
  <c r="O453"/>
  <c r="N448"/>
  <c r="I446"/>
  <c r="I442"/>
  <c r="I438"/>
  <c r="O434"/>
  <c r="I431"/>
  <c r="N427"/>
  <c r="N423"/>
  <c r="N419"/>
  <c r="E416"/>
  <c r="N412"/>
  <c r="N408"/>
  <c r="E405"/>
  <c r="M402"/>
  <c r="L399"/>
  <c r="E397"/>
  <c r="M394"/>
  <c r="L391"/>
  <c r="E389"/>
  <c r="M386"/>
  <c r="L383"/>
  <c r="E381"/>
  <c r="M378"/>
  <c r="L375"/>
  <c r="G373"/>
  <c r="N371"/>
  <c r="O368"/>
  <c r="G365"/>
  <c r="N363"/>
  <c r="O360"/>
  <c r="G357"/>
  <c r="N355"/>
  <c r="O352"/>
  <c r="G349"/>
  <c r="N347"/>
  <c r="O344"/>
  <c r="G341"/>
  <c r="N339"/>
  <c r="O336"/>
  <c r="O333"/>
  <c r="G330"/>
  <c r="N328"/>
  <c r="O325"/>
  <c r="G322"/>
  <c r="N320"/>
  <c r="F546"/>
  <c r="I511"/>
  <c r="I489"/>
  <c r="I463"/>
  <c r="O437"/>
  <c r="E412"/>
  <c r="G398"/>
  <c r="E387"/>
  <c r="G374"/>
  <c r="O370"/>
  <c r="O366"/>
  <c r="O362"/>
  <c r="O358"/>
  <c r="O354"/>
  <c r="O350"/>
  <c r="O346"/>
  <c r="O342"/>
  <c r="O338"/>
  <c r="M334"/>
  <c r="N329"/>
  <c r="G323"/>
  <c r="M318"/>
  <c r="G314"/>
  <c r="G311"/>
  <c r="P308"/>
  <c r="G306"/>
  <c r="G303"/>
  <c r="P300"/>
  <c r="G298"/>
  <c r="G295"/>
  <c r="P292"/>
  <c r="G290"/>
  <c r="G287"/>
  <c r="P284"/>
  <c r="J282"/>
  <c r="D280"/>
  <c r="D278"/>
  <c r="E276"/>
  <c r="E267"/>
  <c r="E265"/>
  <c r="E263"/>
  <c r="E261"/>
  <c r="E259"/>
  <c r="E257"/>
  <c r="E255"/>
  <c r="E253"/>
  <c r="E251"/>
  <c r="E249"/>
  <c r="E247"/>
  <c r="E245"/>
  <c r="E243"/>
  <c r="E241"/>
  <c r="E239"/>
  <c r="E237"/>
  <c r="E235"/>
  <c r="E233"/>
  <c r="F531"/>
  <c r="O521"/>
  <c r="I493"/>
  <c r="I467"/>
  <c r="I449"/>
  <c r="I435"/>
  <c r="O425"/>
  <c r="I414"/>
  <c r="M404"/>
  <c r="G394"/>
  <c r="E383"/>
  <c r="M376"/>
  <c r="L369"/>
  <c r="L361"/>
  <c r="L353"/>
  <c r="L345"/>
  <c r="L337"/>
  <c r="L331"/>
  <c r="O326"/>
  <c r="E321"/>
  <c r="E316"/>
  <c r="E313"/>
  <c r="O311"/>
  <c r="N309"/>
  <c r="E307"/>
  <c r="M304"/>
  <c r="P302"/>
  <c r="G300"/>
  <c r="J298"/>
  <c r="D296"/>
  <c r="D294"/>
  <c r="O292"/>
  <c r="O290"/>
  <c r="J287"/>
  <c r="L285"/>
  <c r="P283"/>
  <c r="J281"/>
  <c r="N279"/>
  <c r="P276"/>
  <c r="K538"/>
  <c r="I508"/>
  <c r="O461"/>
  <c r="E439"/>
  <c r="E419"/>
  <c r="E395"/>
  <c r="M384"/>
  <c r="E375"/>
  <c r="M369"/>
  <c r="N364"/>
  <c r="G358"/>
  <c r="M353"/>
  <c r="N348"/>
  <c r="G342"/>
  <c r="M337"/>
  <c r="M333"/>
  <c r="M329"/>
  <c r="M325"/>
  <c r="M321"/>
  <c r="M317"/>
  <c r="N314"/>
  <c r="M311"/>
  <c r="D309"/>
  <c r="N306"/>
  <c r="M303"/>
  <c r="D301"/>
  <c r="N298"/>
  <c r="M295"/>
  <c r="D293"/>
  <c r="N445"/>
  <c r="O415"/>
  <c r="E374"/>
  <c r="O349"/>
  <c r="L313"/>
  <c r="M300"/>
  <c r="G296"/>
  <c r="G288"/>
  <c r="L284"/>
  <c r="P279"/>
  <c r="O275"/>
  <c r="I272"/>
  <c r="I269"/>
  <c r="I265"/>
  <c r="I261"/>
  <c r="I257"/>
  <c r="I253"/>
  <c r="I249"/>
  <c r="I245"/>
  <c r="I241"/>
  <c r="I237"/>
  <c r="I233"/>
  <c r="K230"/>
  <c r="O228"/>
  <c r="D226"/>
  <c r="I224"/>
  <c r="N221"/>
  <c r="J219"/>
  <c r="E217"/>
  <c r="K214"/>
  <c r="O212"/>
  <c r="D210"/>
  <c r="I208"/>
  <c r="N205"/>
  <c r="J203"/>
  <c r="E201"/>
  <c r="K198"/>
  <c r="O196"/>
  <c r="D194"/>
  <c r="I192"/>
  <c r="N189"/>
  <c r="J187"/>
  <c r="E185"/>
  <c r="K182"/>
  <c r="O180"/>
  <c r="D178"/>
  <c r="I176"/>
  <c r="N173"/>
  <c r="J171"/>
  <c r="E169"/>
  <c r="K166"/>
  <c r="O164"/>
  <c r="D162"/>
  <c r="I160"/>
  <c r="N157"/>
  <c r="J155"/>
  <c r="E153"/>
  <c r="K150"/>
  <c r="O148"/>
  <c r="D146"/>
  <c r="I144"/>
  <c r="N141"/>
  <c r="J139"/>
  <c r="E137"/>
  <c r="K134"/>
  <c r="O132"/>
  <c r="D130"/>
  <c r="I128"/>
  <c r="N125"/>
  <c r="J123"/>
  <c r="E121"/>
  <c r="K118"/>
  <c r="O116"/>
  <c r="D114"/>
  <c r="I112"/>
  <c r="N109"/>
  <c r="J107"/>
  <c r="E105"/>
  <c r="K102"/>
  <c r="O100"/>
  <c r="D98"/>
  <c r="I96"/>
  <c r="N93"/>
  <c r="J91"/>
  <c r="E89"/>
  <c r="K86"/>
  <c r="O84"/>
  <c r="D82"/>
  <c r="I80"/>
  <c r="N77"/>
  <c r="J75"/>
  <c r="E73"/>
  <c r="K70"/>
  <c r="O68"/>
  <c r="D66"/>
  <c r="I64"/>
  <c r="N61"/>
  <c r="J59"/>
  <c r="E57"/>
  <c r="K54"/>
  <c r="O52"/>
  <c r="D50"/>
  <c r="I48"/>
  <c r="N45"/>
  <c r="J43"/>
  <c r="N392"/>
  <c r="O369"/>
  <c r="L350"/>
  <c r="G332"/>
  <c r="G324"/>
  <c r="M316"/>
  <c r="D306"/>
  <c r="J294"/>
  <c r="P288"/>
  <c r="M284"/>
  <c r="G280"/>
  <c r="I275"/>
  <c r="J272"/>
  <c r="J269"/>
  <c r="O266"/>
  <c r="D264"/>
  <c r="J261"/>
  <c r="O258"/>
  <c r="D256"/>
  <c r="J253"/>
  <c r="O250"/>
  <c r="D248"/>
  <c r="J245"/>
  <c r="O242"/>
  <c r="D240"/>
  <c r="J237"/>
  <c r="O234"/>
  <c r="K231"/>
  <c r="O229"/>
  <c r="D227"/>
  <c r="I225"/>
  <c r="N222"/>
  <c r="J220"/>
  <c r="E218"/>
  <c r="K215"/>
  <c r="O213"/>
  <c r="D211"/>
  <c r="I209"/>
  <c r="N206"/>
  <c r="J204"/>
  <c r="E202"/>
  <c r="K199"/>
  <c r="O197"/>
  <c r="D195"/>
  <c r="I193"/>
  <c r="N190"/>
  <c r="J188"/>
  <c r="E186"/>
  <c r="K183"/>
  <c r="O181"/>
  <c r="D179"/>
  <c r="I177"/>
  <c r="N174"/>
  <c r="J172"/>
  <c r="E170"/>
  <c r="K167"/>
  <c r="O165"/>
  <c r="D163"/>
  <c r="I161"/>
  <c r="N158"/>
  <c r="J156"/>
  <c r="E154"/>
  <c r="K151"/>
  <c r="O149"/>
  <c r="D147"/>
  <c r="I145"/>
  <c r="N142"/>
  <c r="J140"/>
  <c r="E138"/>
  <c r="K135"/>
  <c r="O133"/>
  <c r="D131"/>
  <c r="I129"/>
  <c r="N126"/>
  <c r="J124"/>
  <c r="E122"/>
  <c r="K119"/>
  <c r="O117"/>
  <c r="D115"/>
  <c r="I113"/>
  <c r="N110"/>
  <c r="J108"/>
  <c r="E106"/>
  <c r="K103"/>
  <c r="O101"/>
  <c r="D99"/>
  <c r="I97"/>
  <c r="N94"/>
  <c r="J92"/>
  <c r="E90"/>
  <c r="K87"/>
  <c r="O85"/>
  <c r="D83"/>
  <c r="I81"/>
  <c r="N78"/>
  <c r="J76"/>
  <c r="E74"/>
  <c r="K71"/>
  <c r="O69"/>
  <c r="D67"/>
  <c r="I65"/>
  <c r="N62"/>
  <c r="J60"/>
  <c r="E58"/>
  <c r="K55"/>
  <c r="O53"/>
  <c r="D51"/>
  <c r="I49"/>
  <c r="N46"/>
  <c r="J44"/>
  <c r="E453"/>
  <c r="O417"/>
  <c r="E408"/>
  <c r="O377"/>
  <c r="D300"/>
  <c r="P287"/>
  <c r="O280"/>
  <c r="O272"/>
  <c r="O269"/>
  <c r="D267"/>
  <c r="O263"/>
  <c r="J258"/>
  <c r="J254"/>
  <c r="O249"/>
  <c r="D245"/>
  <c r="J236"/>
  <c r="D229"/>
  <c r="O223"/>
  <c r="D221"/>
  <c r="N216"/>
  <c r="K213"/>
  <c r="I211"/>
  <c r="N208"/>
  <c r="N200"/>
  <c r="O195"/>
  <c r="D193"/>
  <c r="K189"/>
  <c r="K185"/>
  <c r="J182"/>
  <c r="J178"/>
  <c r="J174"/>
  <c r="O465"/>
  <c r="E368"/>
  <c r="O341"/>
  <c r="P314"/>
  <c r="O307"/>
  <c r="P303"/>
  <c r="D292"/>
  <c r="G286"/>
  <c r="E279"/>
  <c r="J275"/>
  <c r="N272"/>
  <c r="I268"/>
  <c r="I264"/>
  <c r="I260"/>
  <c r="I256"/>
  <c r="I252"/>
  <c r="I248"/>
  <c r="I244"/>
  <c r="I240"/>
  <c r="I236"/>
  <c r="K232"/>
  <c r="O230"/>
  <c r="D228"/>
  <c r="I226"/>
  <c r="N223"/>
  <c r="J221"/>
  <c r="E219"/>
  <c r="K216"/>
  <c r="O214"/>
  <c r="D212"/>
  <c r="I210"/>
  <c r="N207"/>
  <c r="J205"/>
  <c r="E203"/>
  <c r="K200"/>
  <c r="O198"/>
  <c r="D196"/>
  <c r="I194"/>
  <c r="N191"/>
  <c r="J189"/>
  <c r="E187"/>
  <c r="K184"/>
  <c r="O182"/>
  <c r="D180"/>
  <c r="I178"/>
  <c r="N175"/>
  <c r="J173"/>
  <c r="E171"/>
  <c r="K168"/>
  <c r="O166"/>
  <c r="D164"/>
  <c r="I162"/>
  <c r="N159"/>
  <c r="J157"/>
  <c r="E155"/>
  <c r="K152"/>
  <c r="O150"/>
  <c r="D148"/>
  <c r="I146"/>
  <c r="N143"/>
  <c r="J141"/>
  <c r="E139"/>
  <c r="K136"/>
  <c r="O134"/>
  <c r="D132"/>
  <c r="I130"/>
  <c r="N127"/>
  <c r="J125"/>
  <c r="E123"/>
  <c r="K120"/>
  <c r="O118"/>
  <c r="D116"/>
  <c r="I114"/>
  <c r="N111"/>
  <c r="J109"/>
  <c r="E107"/>
  <c r="K104"/>
  <c r="O102"/>
  <c r="D100"/>
  <c r="I98"/>
  <c r="N95"/>
  <c r="J93"/>
  <c r="E91"/>
  <c r="K88"/>
  <c r="O86"/>
  <c r="D84"/>
  <c r="I82"/>
  <c r="N79"/>
  <c r="J77"/>
  <c r="E75"/>
  <c r="K72"/>
  <c r="O70"/>
  <c r="D68"/>
  <c r="I66"/>
  <c r="N63"/>
  <c r="J61"/>
  <c r="E59"/>
  <c r="K56"/>
  <c r="O54"/>
  <c r="D52"/>
  <c r="I50"/>
  <c r="N47"/>
  <c r="J45"/>
  <c r="E43"/>
  <c r="I454"/>
  <c r="O361"/>
  <c r="N313"/>
  <c r="L305"/>
  <c r="O291"/>
  <c r="D282"/>
  <c r="N275"/>
  <c r="O259"/>
  <c r="J252"/>
  <c r="O247"/>
  <c r="D243"/>
  <c r="J238"/>
  <c r="J234"/>
  <c r="I231"/>
  <c r="I227"/>
  <c r="N224"/>
  <c r="J218"/>
  <c r="I207"/>
  <c r="N204"/>
  <c r="D201"/>
  <c r="K197"/>
  <c r="D189"/>
  <c r="I183"/>
  <c r="N176"/>
  <c r="D169"/>
  <c r="O159"/>
  <c r="J150"/>
  <c r="D141"/>
  <c r="E132"/>
  <c r="O123"/>
  <c r="N112"/>
  <c r="K105"/>
  <c r="O95"/>
  <c r="I87"/>
  <c r="J78"/>
  <c r="O71"/>
  <c r="K61"/>
  <c r="I51"/>
  <c r="I179"/>
  <c r="D165"/>
  <c r="O155"/>
  <c r="J146"/>
  <c r="E136"/>
  <c r="O127"/>
  <c r="N116"/>
  <c r="K109"/>
  <c r="I99"/>
  <c r="D89"/>
  <c r="E80"/>
  <c r="J70"/>
  <c r="E60"/>
  <c r="O51"/>
  <c r="M41"/>
  <c r="M8"/>
  <c r="O163"/>
  <c r="E152"/>
  <c r="I143"/>
  <c r="K133"/>
  <c r="I123"/>
  <c r="J114"/>
  <c r="O103"/>
  <c r="I95"/>
  <c r="N84"/>
  <c r="E76"/>
  <c r="O67"/>
  <c r="J54"/>
  <c r="D45"/>
  <c r="F31"/>
  <c r="M2"/>
  <c r="I163"/>
  <c r="K153"/>
  <c r="N144"/>
  <c r="I135"/>
  <c r="J126"/>
  <c r="D117"/>
  <c r="E108"/>
  <c r="O99"/>
  <c r="K89"/>
  <c r="I79"/>
  <c r="N68"/>
  <c r="J62"/>
  <c r="O55"/>
  <c r="N44"/>
  <c r="F11"/>
  <c r="N156"/>
  <c r="F39"/>
  <c r="F25"/>
  <c r="F4"/>
  <c r="M16"/>
  <c r="M38"/>
  <c r="D424"/>
  <c r="D422"/>
  <c r="D420"/>
  <c r="D418"/>
  <c r="D416"/>
  <c r="D414"/>
  <c r="D412"/>
  <c r="D410"/>
  <c r="D408"/>
  <c r="D406"/>
  <c r="J404"/>
  <c r="D403"/>
  <c r="P401"/>
  <c r="J400"/>
  <c r="D399"/>
  <c r="P397"/>
  <c r="J396"/>
  <c r="D395"/>
  <c r="P393"/>
  <c r="J392"/>
  <c r="D391"/>
  <c r="P389"/>
  <c r="J388"/>
  <c r="D387"/>
  <c r="P385"/>
  <c r="J384"/>
  <c r="D383"/>
  <c r="P381"/>
  <c r="J380"/>
  <c r="P378"/>
  <c r="J377"/>
  <c r="D376"/>
  <c r="P374"/>
  <c r="D372"/>
  <c r="P368"/>
  <c r="J365"/>
  <c r="D364"/>
  <c r="P360"/>
  <c r="P358"/>
  <c r="P355"/>
  <c r="D353"/>
  <c r="P349"/>
  <c r="J347"/>
  <c r="J345"/>
  <c r="P341"/>
  <c r="J340"/>
  <c r="D338"/>
  <c r="D334"/>
  <c r="P330"/>
  <c r="J328"/>
  <c r="D326"/>
  <c r="P323"/>
  <c r="J320"/>
  <c r="D319"/>
  <c r="P315"/>
  <c r="I943"/>
  <c r="N843"/>
  <c r="M826"/>
  <c r="N796"/>
  <c r="M781"/>
  <c r="M769"/>
  <c r="G759"/>
  <c r="N749"/>
  <c r="M739"/>
  <c r="M732"/>
  <c r="M726"/>
  <c r="M718"/>
  <c r="J709"/>
  <c r="M695"/>
  <c r="D688"/>
  <c r="N677"/>
  <c r="D672"/>
  <c r="M663"/>
  <c r="G654"/>
  <c r="G646"/>
  <c r="F641"/>
  <c r="F630"/>
  <c r="F617"/>
  <c r="F600"/>
  <c r="E579"/>
  <c r="M569"/>
  <c r="M562"/>
  <c r="E554"/>
  <c r="E546"/>
  <c r="M536"/>
  <c r="M528"/>
  <c r="N521"/>
  <c r="N519"/>
  <c r="N517"/>
  <c r="N515"/>
  <c r="N513"/>
  <c r="N511"/>
  <c r="N509"/>
  <c r="N507"/>
  <c r="N505"/>
  <c r="N503"/>
  <c r="N501"/>
  <c r="N499"/>
  <c r="N497"/>
  <c r="N495"/>
  <c r="N493"/>
  <c r="N491"/>
  <c r="N489"/>
  <c r="N487"/>
  <c r="N485"/>
  <c r="N483"/>
  <c r="N481"/>
  <c r="N479"/>
  <c r="N477"/>
  <c r="N475"/>
  <c r="N473"/>
  <c r="N471"/>
  <c r="N469"/>
  <c r="N467"/>
  <c r="N465"/>
  <c r="N463"/>
  <c r="N461"/>
  <c r="N459"/>
  <c r="N457"/>
  <c r="O903"/>
  <c r="G790"/>
  <c r="O762"/>
  <c r="L700"/>
  <c r="O674"/>
  <c r="E647"/>
  <c r="M630"/>
  <c r="M600"/>
  <c r="M577"/>
  <c r="E551"/>
  <c r="F524"/>
  <c r="O516"/>
  <c r="I507"/>
  <c r="O498"/>
  <c r="O490"/>
  <c r="I482"/>
  <c r="I474"/>
  <c r="I466"/>
  <c r="I458"/>
  <c r="N452"/>
  <c r="E449"/>
  <c r="E444"/>
  <c r="E440"/>
  <c r="I436"/>
  <c r="N431"/>
  <c r="N426"/>
  <c r="N422"/>
  <c r="N418"/>
  <c r="I415"/>
  <c r="I410"/>
  <c r="N406"/>
  <c r="O404"/>
  <c r="G401"/>
  <c r="N399"/>
  <c r="O396"/>
  <c r="G393"/>
  <c r="N391"/>
  <c r="O388"/>
  <c r="G385"/>
  <c r="N383"/>
  <c r="O380"/>
  <c r="G377"/>
  <c r="O798"/>
  <c r="L740"/>
  <c r="L716"/>
  <c r="L688"/>
  <c r="L672"/>
  <c r="P658"/>
  <c r="F623"/>
  <c r="F608"/>
  <c r="E572"/>
  <c r="O808"/>
  <c r="E760"/>
  <c r="G686"/>
  <c r="P650"/>
  <c r="M619"/>
  <c r="F583"/>
  <c r="K574"/>
  <c r="M566"/>
  <c r="E532"/>
  <c r="I516"/>
  <c r="O507"/>
  <c r="I498"/>
  <c r="I490"/>
  <c r="O482"/>
  <c r="O474"/>
  <c r="O466"/>
  <c r="O458"/>
  <c r="I453"/>
  <c r="I448"/>
  <c r="O444"/>
  <c r="O440"/>
  <c r="O435"/>
  <c r="E431"/>
  <c r="I427"/>
  <c r="I423"/>
  <c r="I419"/>
  <c r="I413"/>
  <c r="O409"/>
  <c r="E404"/>
  <c r="M401"/>
  <c r="L398"/>
  <c r="E396"/>
  <c r="M393"/>
  <c r="L390"/>
  <c r="E388"/>
  <c r="M385"/>
  <c r="L382"/>
  <c r="E380"/>
  <c r="M377"/>
  <c r="L374"/>
  <c r="L371"/>
  <c r="E369"/>
  <c r="M366"/>
  <c r="L363"/>
  <c r="E361"/>
  <c r="M358"/>
  <c r="L355"/>
  <c r="E353"/>
  <c r="M350"/>
  <c r="L347"/>
  <c r="E345"/>
  <c r="M342"/>
  <c r="L339"/>
  <c r="E337"/>
  <c r="E334"/>
  <c r="M331"/>
  <c r="L328"/>
  <c r="E326"/>
  <c r="M323"/>
  <c r="L320"/>
  <c r="E318"/>
  <c r="E315"/>
  <c r="G313"/>
  <c r="L311"/>
  <c r="P309"/>
  <c r="N308"/>
  <c r="E306"/>
  <c r="J304"/>
  <c r="M302"/>
  <c r="O301"/>
  <c r="D299"/>
  <c r="G297"/>
  <c r="L295"/>
  <c r="P293"/>
  <c r="N292"/>
  <c r="E290"/>
  <c r="J288"/>
  <c r="M286"/>
  <c r="O285"/>
  <c r="D283"/>
  <c r="G281"/>
  <c r="L279"/>
  <c r="P277"/>
  <c r="G803"/>
  <c r="L754"/>
  <c r="D696"/>
  <c r="N657"/>
  <c r="F636"/>
  <c r="F584"/>
  <c r="F558"/>
  <c r="F542"/>
  <c r="F527"/>
  <c r="O515"/>
  <c r="O508"/>
  <c r="O500"/>
  <c r="O493"/>
  <c r="I485"/>
  <c r="I477"/>
  <c r="I469"/>
  <c r="I461"/>
  <c r="N453"/>
  <c r="E450"/>
  <c r="O447"/>
  <c r="O443"/>
  <c r="O439"/>
  <c r="N434"/>
  <c r="I432"/>
  <c r="O428"/>
  <c r="E425"/>
  <c r="E421"/>
  <c r="E417"/>
  <c r="O413"/>
  <c r="E410"/>
  <c r="I406"/>
  <c r="O403"/>
  <c r="G400"/>
  <c r="N398"/>
  <c r="O395"/>
  <c r="G392"/>
  <c r="N390"/>
  <c r="O387"/>
  <c r="G384"/>
  <c r="N382"/>
  <c r="O379"/>
  <c r="G376"/>
  <c r="N374"/>
  <c r="M371"/>
  <c r="L368"/>
  <c r="E366"/>
  <c r="M363"/>
  <c r="L360"/>
  <c r="E358"/>
  <c r="M355"/>
  <c r="L352"/>
  <c r="E350"/>
  <c r="M347"/>
  <c r="L344"/>
  <c r="E342"/>
  <c r="M339"/>
  <c r="L336"/>
  <c r="L333"/>
  <c r="E331"/>
  <c r="M328"/>
  <c r="L325"/>
  <c r="E323"/>
  <c r="M320"/>
  <c r="L317"/>
  <c r="O517"/>
  <c r="O495"/>
  <c r="O469"/>
  <c r="O441"/>
  <c r="O421"/>
  <c r="O401"/>
  <c r="N388"/>
  <c r="L376"/>
  <c r="E371"/>
  <c r="E367"/>
  <c r="E363"/>
  <c r="E359"/>
  <c r="E355"/>
  <c r="E351"/>
  <c r="E347"/>
  <c r="E343"/>
  <c r="E339"/>
  <c r="G335"/>
  <c r="M330"/>
  <c r="N325"/>
  <c r="G319"/>
  <c r="N315"/>
  <c r="L312"/>
  <c r="J309"/>
  <c r="N307"/>
  <c r="L304"/>
  <c r="J301"/>
  <c r="N299"/>
  <c r="L296"/>
  <c r="J293"/>
  <c r="N291"/>
  <c r="L288"/>
  <c r="J285"/>
  <c r="N283"/>
  <c r="M280"/>
  <c r="P278"/>
  <c r="M276"/>
  <c r="K267"/>
  <c r="K265"/>
  <c r="K263"/>
  <c r="K261"/>
  <c r="K259"/>
  <c r="K257"/>
  <c r="K255"/>
  <c r="K253"/>
  <c r="K251"/>
  <c r="K249"/>
  <c r="K247"/>
  <c r="K245"/>
  <c r="K243"/>
  <c r="K241"/>
  <c r="K239"/>
  <c r="K237"/>
  <c r="K235"/>
  <c r="K233"/>
  <c r="M552"/>
  <c r="E525"/>
  <c r="O499"/>
  <c r="O473"/>
  <c r="N450"/>
  <c r="N436"/>
  <c r="E428"/>
  <c r="N415"/>
  <c r="N405"/>
  <c r="O397"/>
  <c r="N384"/>
  <c r="L377"/>
  <c r="G371"/>
  <c r="G363"/>
  <c r="G355"/>
  <c r="G347"/>
  <c r="G339"/>
  <c r="E333"/>
  <c r="L327"/>
  <c r="O322"/>
  <c r="E317"/>
  <c r="O314"/>
  <c r="J311"/>
  <c r="L309"/>
  <c r="P307"/>
  <c r="E305"/>
  <c r="O303"/>
  <c r="N301"/>
  <c r="E299"/>
  <c r="M296"/>
  <c r="P294"/>
  <c r="G292"/>
  <c r="J290"/>
  <c r="D288"/>
  <c r="D286"/>
  <c r="O284"/>
  <c r="N282"/>
  <c r="M279"/>
  <c r="E277"/>
  <c r="F539"/>
  <c r="O509"/>
  <c r="I471"/>
  <c r="I440"/>
  <c r="I420"/>
  <c r="N396"/>
  <c r="L385"/>
  <c r="O376"/>
  <c r="G370"/>
  <c r="M365"/>
  <c r="N360"/>
  <c r="G354"/>
  <c r="M349"/>
  <c r="N344"/>
  <c r="G338"/>
  <c r="N334"/>
  <c r="N330"/>
  <c r="N326"/>
  <c r="N322"/>
  <c r="N318"/>
  <c r="L314"/>
  <c r="E312"/>
  <c r="M309"/>
  <c r="L306"/>
  <c r="E304"/>
  <c r="M301"/>
  <c r="L298"/>
  <c r="E296"/>
  <c r="M293"/>
  <c r="I475"/>
  <c r="O430"/>
  <c r="M396"/>
  <c r="E360"/>
  <c r="M315"/>
  <c r="O304"/>
  <c r="N297"/>
  <c r="N290"/>
  <c r="E285"/>
  <c r="D281"/>
  <c r="J276"/>
  <c r="J273"/>
  <c r="N270"/>
  <c r="N266"/>
  <c r="N262"/>
  <c r="N258"/>
  <c r="N254"/>
  <c r="N250"/>
  <c r="N246"/>
  <c r="N242"/>
  <c r="N238"/>
  <c r="N234"/>
  <c r="J231"/>
  <c r="E229"/>
  <c r="K226"/>
  <c r="O224"/>
  <c r="D222"/>
  <c r="I220"/>
  <c r="N217"/>
  <c r="J215"/>
  <c r="E213"/>
  <c r="K210"/>
  <c r="O208"/>
  <c r="D206"/>
  <c r="I204"/>
  <c r="N201"/>
  <c r="J199"/>
  <c r="E197"/>
  <c r="K194"/>
  <c r="O192"/>
  <c r="D190"/>
  <c r="I188"/>
  <c r="N185"/>
  <c r="J183"/>
  <c r="E181"/>
  <c r="K178"/>
  <c r="O176"/>
  <c r="D174"/>
  <c r="I172"/>
  <c r="N169"/>
  <c r="J167"/>
  <c r="E165"/>
  <c r="K162"/>
  <c r="O160"/>
  <c r="D158"/>
  <c r="I156"/>
  <c r="N153"/>
  <c r="J151"/>
  <c r="E149"/>
  <c r="K146"/>
  <c r="O144"/>
  <c r="D142"/>
  <c r="I140"/>
  <c r="N137"/>
  <c r="J135"/>
  <c r="E133"/>
  <c r="K130"/>
  <c r="O128"/>
  <c r="D126"/>
  <c r="I124"/>
  <c r="N121"/>
  <c r="J119"/>
  <c r="E117"/>
  <c r="K114"/>
  <c r="O112"/>
  <c r="D110"/>
  <c r="I108"/>
  <c r="N105"/>
  <c r="J103"/>
  <c r="E101"/>
  <c r="K98"/>
  <c r="O96"/>
  <c r="D94"/>
  <c r="I92"/>
  <c r="N89"/>
  <c r="J87"/>
  <c r="E85"/>
  <c r="K82"/>
  <c r="O80"/>
  <c r="D78"/>
  <c r="I76"/>
  <c r="N73"/>
  <c r="J71"/>
  <c r="E69"/>
  <c r="K66"/>
  <c r="O64"/>
  <c r="D62"/>
  <c r="I60"/>
  <c r="N57"/>
  <c r="J55"/>
  <c r="E53"/>
  <c r="K50"/>
  <c r="O48"/>
  <c r="D46"/>
  <c r="I44"/>
  <c r="O436"/>
  <c r="M375"/>
  <c r="O353"/>
  <c r="L334"/>
  <c r="L326"/>
  <c r="L318"/>
  <c r="D308"/>
  <c r="L297"/>
  <c r="N289"/>
  <c r="M285"/>
  <c r="L281"/>
  <c r="L276"/>
  <c r="N273"/>
  <c r="D270"/>
  <c r="J267"/>
  <c r="O264"/>
  <c r="D262"/>
  <c r="J259"/>
  <c r="O256"/>
  <c r="D254"/>
  <c r="J251"/>
  <c r="O248"/>
  <c r="D246"/>
  <c r="J243"/>
  <c r="O240"/>
  <c r="D238"/>
  <c r="J235"/>
  <c r="J232"/>
  <c r="E230"/>
  <c r="K227"/>
  <c r="O225"/>
  <c r="D223"/>
  <c r="I221"/>
  <c r="N218"/>
  <c r="J216"/>
  <c r="E214"/>
  <c r="K211"/>
  <c r="O209"/>
  <c r="D207"/>
  <c r="I205"/>
  <c r="N202"/>
  <c r="J200"/>
  <c r="E198"/>
  <c r="K195"/>
  <c r="O193"/>
  <c r="D191"/>
  <c r="I189"/>
  <c r="N186"/>
  <c r="J184"/>
  <c r="E182"/>
  <c r="K179"/>
  <c r="O177"/>
  <c r="D175"/>
  <c r="I173"/>
  <c r="N170"/>
  <c r="J168"/>
  <c r="E166"/>
  <c r="K163"/>
  <c r="O161"/>
  <c r="D159"/>
  <c r="I157"/>
  <c r="N154"/>
  <c r="J152"/>
  <c r="E150"/>
  <c r="K147"/>
  <c r="O145"/>
  <c r="D143"/>
  <c r="I141"/>
  <c r="N138"/>
  <c r="J136"/>
  <c r="E134"/>
  <c r="K131"/>
  <c r="O129"/>
  <c r="D127"/>
  <c r="I125"/>
  <c r="N122"/>
  <c r="J120"/>
  <c r="E118"/>
  <c r="K115"/>
  <c r="O113"/>
  <c r="D111"/>
  <c r="I109"/>
  <c r="N106"/>
  <c r="J104"/>
  <c r="E102"/>
  <c r="K99"/>
  <c r="O97"/>
  <c r="D95"/>
  <c r="I93"/>
  <c r="N90"/>
  <c r="J88"/>
  <c r="E86"/>
  <c r="K83"/>
  <c r="O81"/>
  <c r="D79"/>
  <c r="I77"/>
  <c r="N74"/>
  <c r="J72"/>
  <c r="E70"/>
  <c r="K67"/>
  <c r="O65"/>
  <c r="D63"/>
  <c r="I61"/>
  <c r="N58"/>
  <c r="J56"/>
  <c r="E54"/>
  <c r="K51"/>
  <c r="O49"/>
  <c r="D47"/>
  <c r="I45"/>
  <c r="O513"/>
  <c r="E423"/>
  <c r="I409"/>
  <c r="L381"/>
  <c r="E340"/>
  <c r="L289"/>
  <c r="N281"/>
  <c r="I273"/>
  <c r="J270"/>
  <c r="O267"/>
  <c r="J264"/>
  <c r="O261"/>
  <c r="D255"/>
  <c r="J250"/>
  <c r="O245"/>
  <c r="D241"/>
  <c r="E232"/>
  <c r="E224"/>
  <c r="K221"/>
  <c r="D217"/>
  <c r="J214"/>
  <c r="O211"/>
  <c r="D209"/>
  <c r="I203"/>
  <c r="E196"/>
  <c r="K193"/>
  <c r="J190"/>
  <c r="J186"/>
  <c r="E184"/>
  <c r="E180"/>
  <c r="I175"/>
  <c r="O502"/>
  <c r="L370"/>
  <c r="E352"/>
  <c r="O315"/>
  <c r="M308"/>
  <c r="G304"/>
  <c r="O296"/>
  <c r="M287"/>
  <c r="L280"/>
  <c r="N276"/>
  <c r="D273"/>
  <c r="N269"/>
  <c r="N265"/>
  <c r="N261"/>
  <c r="N257"/>
  <c r="N253"/>
  <c r="N249"/>
  <c r="N245"/>
  <c r="N241"/>
  <c r="N237"/>
  <c r="N233"/>
  <c r="E231"/>
  <c r="K228"/>
  <c r="O226"/>
  <c r="D224"/>
  <c r="I222"/>
  <c r="N219"/>
  <c r="J217"/>
  <c r="E215"/>
  <c r="K212"/>
  <c r="O210"/>
  <c r="D208"/>
  <c r="I206"/>
  <c r="N203"/>
  <c r="J201"/>
  <c r="E199"/>
  <c r="K196"/>
  <c r="O194"/>
  <c r="D192"/>
  <c r="I190"/>
  <c r="N187"/>
  <c r="J185"/>
  <c r="E183"/>
  <c r="K180"/>
  <c r="O178"/>
  <c r="D176"/>
  <c r="I174"/>
  <c r="N171"/>
  <c r="J169"/>
  <c r="E167"/>
  <c r="K164"/>
  <c r="O162"/>
  <c r="D160"/>
  <c r="I158"/>
  <c r="N155"/>
  <c r="J153"/>
  <c r="E151"/>
  <c r="K148"/>
  <c r="O146"/>
  <c r="D144"/>
  <c r="I142"/>
  <c r="N139"/>
  <c r="J137"/>
  <c r="E135"/>
  <c r="K132"/>
  <c r="O130"/>
  <c r="D128"/>
  <c r="I126"/>
  <c r="N123"/>
  <c r="J121"/>
  <c r="E119"/>
  <c r="K116"/>
  <c r="O114"/>
  <c r="D112"/>
  <c r="I110"/>
  <c r="N107"/>
  <c r="J105"/>
  <c r="E103"/>
  <c r="K100"/>
  <c r="O98"/>
  <c r="D96"/>
  <c r="I94"/>
  <c r="N91"/>
  <c r="J89"/>
  <c r="E87"/>
  <c r="K84"/>
  <c r="O82"/>
  <c r="D80"/>
  <c r="I78"/>
  <c r="N75"/>
  <c r="J73"/>
  <c r="E71"/>
  <c r="K68"/>
  <c r="O66"/>
  <c r="D64"/>
  <c r="I62"/>
  <c r="N59"/>
  <c r="J57"/>
  <c r="E55"/>
  <c r="K52"/>
  <c r="O50"/>
  <c r="D48"/>
  <c r="I46"/>
  <c r="N43"/>
  <c r="N455"/>
  <c r="E372"/>
  <c r="O317"/>
  <c r="E309"/>
  <c r="O294"/>
  <c r="J286"/>
  <c r="D276"/>
  <c r="J260"/>
  <c r="O255"/>
  <c r="J248"/>
  <c r="O243"/>
  <c r="D239"/>
  <c r="D235"/>
  <c r="O231"/>
  <c r="O227"/>
  <c r="D225"/>
  <c r="I219"/>
  <c r="O207"/>
  <c r="D205"/>
  <c r="K201"/>
  <c r="J198"/>
  <c r="E192"/>
  <c r="O183"/>
  <c r="D177"/>
  <c r="O171"/>
  <c r="K161"/>
  <c r="N152"/>
  <c r="O143"/>
  <c r="J134"/>
  <c r="D125"/>
  <c r="E116"/>
  <c r="O107"/>
  <c r="N96"/>
  <c r="N88"/>
  <c r="K81"/>
  <c r="D73"/>
  <c r="E64"/>
  <c r="N52"/>
  <c r="K45"/>
  <c r="O167"/>
  <c r="K157"/>
  <c r="N148"/>
  <c r="J138"/>
  <c r="D129"/>
  <c r="E120"/>
  <c r="O111"/>
  <c r="N100"/>
  <c r="I91"/>
  <c r="J82"/>
  <c r="K73"/>
  <c r="I63"/>
  <c r="D53"/>
  <c r="E44"/>
  <c r="M10"/>
  <c r="E164"/>
  <c r="J154"/>
  <c r="D145"/>
  <c r="O135"/>
  <c r="N124"/>
  <c r="K117"/>
  <c r="D105"/>
  <c r="E96"/>
  <c r="E88"/>
  <c r="O79"/>
  <c r="D69"/>
  <c r="K57"/>
  <c r="I47"/>
  <c r="F37"/>
  <c r="M9"/>
  <c r="K165"/>
  <c r="E156"/>
  <c r="I147"/>
  <c r="N136"/>
  <c r="K129"/>
  <c r="I119"/>
  <c r="J110"/>
  <c r="D101"/>
  <c r="O91"/>
  <c r="N80"/>
  <c r="E72"/>
  <c r="O63"/>
  <c r="D57"/>
  <c r="E48"/>
  <c r="F13"/>
  <c r="I171"/>
  <c r="O59"/>
  <c r="F29"/>
  <c r="F17"/>
  <c r="F6"/>
  <c r="M40"/>
  <c r="M22"/>
  <c r="M424"/>
  <c r="M422"/>
  <c r="M420"/>
  <c r="M418"/>
  <c r="M416"/>
  <c r="M414"/>
  <c r="M412"/>
  <c r="M410"/>
  <c r="M408"/>
  <c r="M406"/>
  <c r="P404"/>
  <c r="J403"/>
  <c r="D402"/>
  <c r="P400"/>
  <c r="J399"/>
  <c r="D398"/>
  <c r="P396"/>
  <c r="J395"/>
  <c r="D394"/>
  <c r="P392"/>
  <c r="J391"/>
  <c r="D390"/>
  <c r="P388"/>
  <c r="J387"/>
  <c r="D386"/>
  <c r="P384"/>
  <c r="J383"/>
  <c r="D382"/>
  <c r="P380"/>
  <c r="D379"/>
  <c r="P377"/>
  <c r="J376"/>
  <c r="D375"/>
  <c r="J372"/>
  <c r="D369"/>
  <c r="P365"/>
  <c r="J364"/>
  <c r="D362"/>
  <c r="D359"/>
  <c r="J357"/>
  <c r="J353"/>
  <c r="D351"/>
  <c r="P347"/>
  <c r="P345"/>
  <c r="D342"/>
  <c r="P340"/>
  <c r="J338"/>
  <c r="D335"/>
  <c r="D333"/>
  <c r="P328"/>
  <c r="J326"/>
  <c r="D325"/>
  <c r="P320"/>
  <c r="J319"/>
  <c r="D317"/>
  <c r="O944"/>
  <c r="I855"/>
  <c r="E830"/>
  <c r="G801"/>
  <c r="G788"/>
  <c r="L774"/>
  <c r="E764"/>
  <c r="O750"/>
  <c r="L743"/>
  <c r="L733"/>
  <c r="L727"/>
  <c r="L719"/>
  <c r="D712"/>
  <c r="D700"/>
  <c r="M691"/>
  <c r="G678"/>
  <c r="J673"/>
  <c r="N665"/>
  <c r="L656"/>
  <c r="L648"/>
  <c r="O642"/>
  <c r="F632"/>
  <c r="F619"/>
  <c r="F611"/>
  <c r="M580"/>
  <c r="M572"/>
  <c r="E564"/>
  <c r="M555"/>
  <c r="M547"/>
  <c r="E539"/>
  <c r="E531"/>
  <c r="E524"/>
  <c r="E520"/>
  <c r="E518"/>
  <c r="E516"/>
  <c r="E514"/>
  <c r="E512"/>
  <c r="E510"/>
  <c r="E508"/>
  <c r="E506"/>
  <c r="E504"/>
  <c r="E502"/>
  <c r="E500"/>
  <c r="E498"/>
  <c r="E496"/>
  <c r="E494"/>
  <c r="E492"/>
  <c r="E490"/>
  <c r="E488"/>
  <c r="E486"/>
  <c r="E484"/>
  <c r="E482"/>
  <c r="E480"/>
  <c r="E478"/>
  <c r="E476"/>
  <c r="E474"/>
  <c r="E472"/>
  <c r="E470"/>
  <c r="E468"/>
  <c r="E466"/>
  <c r="E464"/>
  <c r="E462"/>
  <c r="E460"/>
  <c r="E458"/>
  <c r="E456"/>
  <c r="O889"/>
  <c r="M765"/>
  <c r="G710"/>
  <c r="G682"/>
  <c r="N649"/>
  <c r="M632"/>
  <c r="F606"/>
  <c r="F579"/>
  <c r="E559"/>
  <c r="E528"/>
  <c r="I518"/>
  <c r="I510"/>
  <c r="O501"/>
  <c r="I492"/>
  <c r="O484"/>
  <c r="O476"/>
  <c r="O468"/>
  <c r="O460"/>
  <c r="E454"/>
  <c r="I450"/>
  <c r="I445"/>
  <c r="I441"/>
  <c r="I437"/>
  <c r="O432"/>
  <c r="E429"/>
  <c r="E424"/>
  <c r="E420"/>
  <c r="I416"/>
  <c r="O411"/>
  <c r="O407"/>
  <c r="L404"/>
  <c r="E402"/>
  <c r="M399"/>
  <c r="L396"/>
  <c r="E394"/>
  <c r="M391"/>
  <c r="L388"/>
  <c r="E386"/>
  <c r="M383"/>
  <c r="L380"/>
  <c r="E378"/>
  <c r="M812"/>
  <c r="G741"/>
  <c r="E721"/>
  <c r="D692"/>
  <c r="M675"/>
  <c r="E659"/>
  <c r="F625"/>
  <c r="M613"/>
  <c r="E580"/>
  <c r="O829"/>
  <c r="E776"/>
  <c r="L704"/>
  <c r="L652"/>
  <c r="F627"/>
  <c r="F590"/>
  <c r="F575"/>
  <c r="K567"/>
  <c r="E547"/>
  <c r="O518"/>
  <c r="O510"/>
  <c r="I501"/>
  <c r="O492"/>
  <c r="I484"/>
  <c r="I476"/>
  <c r="I468"/>
  <c r="I460"/>
  <c r="O454"/>
  <c r="O449"/>
  <c r="N444"/>
  <c r="N440"/>
  <c r="N435"/>
  <c r="E432"/>
  <c r="I428"/>
  <c r="O424"/>
  <c r="O420"/>
  <c r="O414"/>
  <c r="N409"/>
  <c r="E406"/>
  <c r="O402"/>
  <c r="G399"/>
  <c r="N397"/>
  <c r="O394"/>
  <c r="G391"/>
  <c r="N389"/>
  <c r="O386"/>
  <c r="G383"/>
  <c r="N381"/>
  <c r="O378"/>
  <c r="G375"/>
  <c r="G372"/>
  <c r="N370"/>
  <c r="O367"/>
  <c r="G364"/>
  <c r="N362"/>
  <c r="O359"/>
  <c r="G356"/>
  <c r="N354"/>
  <c r="O351"/>
  <c r="G348"/>
  <c r="N346"/>
  <c r="O343"/>
  <c r="G340"/>
  <c r="N338"/>
  <c r="N335"/>
  <c r="O332"/>
  <c r="G329"/>
  <c r="N327"/>
  <c r="O324"/>
  <c r="G321"/>
  <c r="N319"/>
  <c r="O316"/>
  <c r="P313"/>
  <c r="N312"/>
  <c r="E310"/>
  <c r="J308"/>
  <c r="M306"/>
  <c r="O305"/>
  <c r="D303"/>
  <c r="G301"/>
  <c r="L299"/>
  <c r="P297"/>
  <c r="N296"/>
  <c r="E294"/>
  <c r="J292"/>
  <c r="M290"/>
  <c r="O289"/>
  <c r="D287"/>
  <c r="G285"/>
  <c r="L283"/>
  <c r="P281"/>
  <c r="N280"/>
  <c r="E278"/>
  <c r="G805"/>
  <c r="G755"/>
  <c r="G702"/>
  <c r="P666"/>
  <c r="M641"/>
  <c r="F592"/>
  <c r="M563"/>
  <c r="M548"/>
  <c r="M533"/>
  <c r="I517"/>
  <c r="I509"/>
  <c r="I502"/>
  <c r="I495"/>
  <c r="I488"/>
  <c r="O479"/>
  <c r="O471"/>
  <c r="O463"/>
  <c r="E455"/>
  <c r="E451"/>
  <c r="N447"/>
  <c r="N443"/>
  <c r="N439"/>
  <c r="E436"/>
  <c r="O433"/>
  <c r="N428"/>
  <c r="I426"/>
  <c r="I422"/>
  <c r="I418"/>
  <c r="N413"/>
  <c r="I411"/>
  <c r="I407"/>
  <c r="L403"/>
  <c r="E401"/>
  <c r="M398"/>
  <c r="L395"/>
  <c r="E393"/>
  <c r="M390"/>
  <c r="L387"/>
  <c r="E385"/>
  <c r="M382"/>
  <c r="L379"/>
  <c r="E377"/>
  <c r="M374"/>
  <c r="O372"/>
  <c r="G369"/>
  <c r="N367"/>
  <c r="O364"/>
  <c r="G361"/>
  <c r="N359"/>
  <c r="O356"/>
  <c r="G353"/>
  <c r="N351"/>
  <c r="O348"/>
  <c r="G345"/>
  <c r="N343"/>
  <c r="O340"/>
  <c r="G337"/>
  <c r="G334"/>
  <c r="N332"/>
  <c r="O329"/>
  <c r="G326"/>
  <c r="N324"/>
  <c r="O321"/>
  <c r="G318"/>
  <c r="M544"/>
  <c r="I500"/>
  <c r="I479"/>
  <c r="E447"/>
  <c r="E427"/>
  <c r="E403"/>
  <c r="M392"/>
  <c r="G382"/>
  <c r="M372"/>
  <c r="M368"/>
  <c r="M364"/>
  <c r="M360"/>
  <c r="M356"/>
  <c r="M352"/>
  <c r="M348"/>
  <c r="M344"/>
  <c r="M340"/>
  <c r="M336"/>
  <c r="G331"/>
  <c r="M326"/>
  <c r="N321"/>
  <c r="N316"/>
  <c r="D313"/>
  <c r="N310"/>
  <c r="M307"/>
  <c r="D305"/>
  <c r="N302"/>
  <c r="M299"/>
  <c r="D297"/>
  <c r="N294"/>
  <c r="M291"/>
  <c r="D289"/>
  <c r="N286"/>
  <c r="M283"/>
  <c r="E281"/>
  <c r="O279"/>
  <c r="D277"/>
  <c r="E268"/>
  <c r="E266"/>
  <c r="E264"/>
  <c r="E262"/>
  <c r="E260"/>
  <c r="E258"/>
  <c r="E256"/>
  <c r="E254"/>
  <c r="E252"/>
  <c r="E250"/>
  <c r="E248"/>
  <c r="E246"/>
  <c r="E244"/>
  <c r="E242"/>
  <c r="E240"/>
  <c r="E238"/>
  <c r="E236"/>
  <c r="E234"/>
  <c r="K553"/>
  <c r="M529"/>
  <c r="I504"/>
  <c r="I483"/>
  <c r="O455"/>
  <c r="O445"/>
  <c r="I429"/>
  <c r="O416"/>
  <c r="O410"/>
  <c r="E399"/>
  <c r="M388"/>
  <c r="G378"/>
  <c r="L373"/>
  <c r="L365"/>
  <c r="L357"/>
  <c r="L349"/>
  <c r="L341"/>
  <c r="O334"/>
  <c r="E329"/>
  <c r="L323"/>
  <c r="O318"/>
  <c r="J314"/>
  <c r="D312"/>
  <c r="D310"/>
  <c r="O308"/>
  <c r="O306"/>
  <c r="J303"/>
  <c r="L301"/>
  <c r="P299"/>
  <c r="E297"/>
  <c r="O295"/>
  <c r="N293"/>
  <c r="E291"/>
  <c r="M288"/>
  <c r="P286"/>
  <c r="G284"/>
  <c r="L282"/>
  <c r="E280"/>
  <c r="M277"/>
  <c r="O276"/>
  <c r="I519"/>
  <c r="O477"/>
  <c r="N441"/>
  <c r="N421"/>
  <c r="M400"/>
  <c r="G390"/>
  <c r="E379"/>
  <c r="N372"/>
  <c r="G366"/>
  <c r="M361"/>
  <c r="N356"/>
  <c r="G350"/>
  <c r="M345"/>
  <c r="N340"/>
  <c r="O335"/>
  <c r="O331"/>
  <c r="O327"/>
  <c r="O323"/>
  <c r="O319"/>
  <c r="L315"/>
  <c r="P312"/>
  <c r="G310"/>
  <c r="G307"/>
  <c r="P304"/>
  <c r="G302"/>
  <c r="G299"/>
  <c r="P296"/>
  <c r="G294"/>
  <c r="G291"/>
  <c r="E443"/>
  <c r="L397"/>
  <c r="L362"/>
  <c r="E344"/>
  <c r="J307"/>
  <c r="P298"/>
  <c r="E293"/>
  <c r="O286"/>
  <c r="G282"/>
  <c r="J277"/>
  <c r="N274"/>
  <c r="D271"/>
  <c r="I267"/>
  <c r="I263"/>
  <c r="I259"/>
  <c r="I255"/>
  <c r="I251"/>
  <c r="I247"/>
  <c r="I243"/>
  <c r="I239"/>
  <c r="I235"/>
  <c r="I232"/>
  <c r="N229"/>
  <c r="J227"/>
  <c r="E225"/>
  <c r="K222"/>
  <c r="O220"/>
  <c r="D218"/>
  <c r="I216"/>
  <c r="N213"/>
  <c r="J211"/>
  <c r="E209"/>
  <c r="K206"/>
  <c r="O204"/>
  <c r="D202"/>
  <c r="I200"/>
  <c r="N197"/>
  <c r="J195"/>
  <c r="E193"/>
  <c r="K190"/>
  <c r="O188"/>
  <c r="D186"/>
  <c r="I184"/>
  <c r="N181"/>
  <c r="J179"/>
  <c r="E177"/>
  <c r="K174"/>
  <c r="O172"/>
  <c r="D170"/>
  <c r="I168"/>
  <c r="N165"/>
  <c r="J163"/>
  <c r="E161"/>
  <c r="K158"/>
  <c r="O156"/>
  <c r="D154"/>
  <c r="I152"/>
  <c r="N149"/>
  <c r="J147"/>
  <c r="E145"/>
  <c r="K142"/>
  <c r="O140"/>
  <c r="D138"/>
  <c r="I136"/>
  <c r="N133"/>
  <c r="J131"/>
  <c r="E129"/>
  <c r="K126"/>
  <c r="O124"/>
  <c r="D122"/>
  <c r="I120"/>
  <c r="N117"/>
  <c r="J115"/>
  <c r="E113"/>
  <c r="K110"/>
  <c r="O108"/>
  <c r="D106"/>
  <c r="I104"/>
  <c r="N101"/>
  <c r="J99"/>
  <c r="E97"/>
  <c r="K94"/>
  <c r="O92"/>
  <c r="D90"/>
  <c r="I88"/>
  <c r="N85"/>
  <c r="J83"/>
  <c r="E81"/>
  <c r="K78"/>
  <c r="O76"/>
  <c r="D74"/>
  <c r="I72"/>
  <c r="N69"/>
  <c r="J67"/>
  <c r="E65"/>
  <c r="K62"/>
  <c r="O60"/>
  <c r="D58"/>
  <c r="I56"/>
  <c r="N53"/>
  <c r="J51"/>
  <c r="E49"/>
  <c r="K46"/>
  <c r="O44"/>
  <c r="O450"/>
  <c r="N376"/>
  <c r="E364"/>
  <c r="O337"/>
  <c r="G328"/>
  <c r="G320"/>
  <c r="O312"/>
  <c r="O302"/>
  <c r="D290"/>
  <c r="E287"/>
  <c r="P282"/>
  <c r="O277"/>
  <c r="D274"/>
  <c r="O270"/>
  <c r="D268"/>
  <c r="J265"/>
  <c r="O262"/>
  <c r="D260"/>
  <c r="J257"/>
  <c r="O254"/>
  <c r="D252"/>
  <c r="J249"/>
  <c r="O246"/>
  <c r="D244"/>
  <c r="J241"/>
  <c r="O238"/>
  <c r="D236"/>
  <c r="J233"/>
  <c r="N230"/>
  <c r="J228"/>
  <c r="E226"/>
  <c r="K223"/>
  <c r="O221"/>
  <c r="D219"/>
  <c r="I217"/>
  <c r="N214"/>
  <c r="J212"/>
  <c r="E210"/>
  <c r="K207"/>
  <c r="O205"/>
  <c r="D203"/>
  <c r="I201"/>
  <c r="N198"/>
  <c r="J196"/>
  <c r="E194"/>
  <c r="K191"/>
  <c r="O189"/>
  <c r="D187"/>
  <c r="I185"/>
  <c r="N182"/>
  <c r="J180"/>
  <c r="E178"/>
  <c r="K175"/>
  <c r="O173"/>
  <c r="D171"/>
  <c r="I169"/>
  <c r="N166"/>
  <c r="J164"/>
  <c r="E162"/>
  <c r="K159"/>
  <c r="O157"/>
  <c r="D155"/>
  <c r="I153"/>
  <c r="N150"/>
  <c r="J148"/>
  <c r="E146"/>
  <c r="K143"/>
  <c r="O141"/>
  <c r="D139"/>
  <c r="I137"/>
  <c r="N134"/>
  <c r="J132"/>
  <c r="E130"/>
  <c r="K127"/>
  <c r="O125"/>
  <c r="D123"/>
  <c r="I121"/>
  <c r="N118"/>
  <c r="J116"/>
  <c r="E114"/>
  <c r="K111"/>
  <c r="O109"/>
  <c r="D107"/>
  <c r="I105"/>
  <c r="N102"/>
  <c r="J100"/>
  <c r="E98"/>
  <c r="K95"/>
  <c r="O93"/>
  <c r="D91"/>
  <c r="I89"/>
  <c r="N86"/>
  <c r="J84"/>
  <c r="E82"/>
  <c r="K79"/>
  <c r="O77"/>
  <c r="D75"/>
  <c r="I73"/>
  <c r="N70"/>
  <c r="J68"/>
  <c r="E66"/>
  <c r="K63"/>
  <c r="O61"/>
  <c r="D59"/>
  <c r="I57"/>
  <c r="N54"/>
  <c r="J52"/>
  <c r="E50"/>
  <c r="K47"/>
  <c r="O45"/>
  <c r="D43"/>
  <c r="N425"/>
  <c r="N410"/>
  <c r="O389"/>
  <c r="L342"/>
  <c r="M292"/>
  <c r="D284"/>
  <c r="J274"/>
  <c r="N271"/>
  <c r="J268"/>
  <c r="D265"/>
  <c r="J262"/>
  <c r="D257"/>
  <c r="D253"/>
  <c r="J246"/>
  <c r="O241"/>
  <c r="N232"/>
  <c r="E228"/>
  <c r="J222"/>
  <c r="K217"/>
  <c r="I215"/>
  <c r="E212"/>
  <c r="K209"/>
  <c r="O203"/>
  <c r="N196"/>
  <c r="J194"/>
  <c r="I191"/>
  <c r="I187"/>
  <c r="N184"/>
  <c r="N180"/>
  <c r="O175"/>
  <c r="D173"/>
  <c r="O373"/>
  <c r="L354"/>
  <c r="E336"/>
  <c r="O310"/>
  <c r="N305"/>
  <c r="J299"/>
  <c r="J289"/>
  <c r="M281"/>
  <c r="N277"/>
  <c r="O273"/>
  <c r="I270"/>
  <c r="I266"/>
  <c r="I262"/>
  <c r="I258"/>
  <c r="I254"/>
  <c r="I250"/>
  <c r="I246"/>
  <c r="I242"/>
  <c r="I238"/>
  <c r="I234"/>
  <c r="N231"/>
  <c r="J229"/>
  <c r="E227"/>
  <c r="K224"/>
  <c r="O222"/>
  <c r="D220"/>
  <c r="I218"/>
  <c r="N215"/>
  <c r="J213"/>
  <c r="E211"/>
  <c r="K208"/>
  <c r="O206"/>
  <c r="D204"/>
  <c r="I202"/>
  <c r="N199"/>
  <c r="J197"/>
  <c r="E195"/>
  <c r="K192"/>
  <c r="O190"/>
  <c r="D188"/>
  <c r="I186"/>
  <c r="N183"/>
  <c r="J181"/>
  <c r="E179"/>
  <c r="K176"/>
  <c r="O174"/>
  <c r="D172"/>
  <c r="I170"/>
  <c r="N167"/>
  <c r="J165"/>
  <c r="E163"/>
  <c r="K160"/>
  <c r="O158"/>
  <c r="D156"/>
  <c r="I154"/>
  <c r="N151"/>
  <c r="J149"/>
  <c r="E147"/>
  <c r="K144"/>
  <c r="O142"/>
  <c r="D140"/>
  <c r="I138"/>
  <c r="N135"/>
  <c r="J133"/>
  <c r="E131"/>
  <c r="K128"/>
  <c r="O126"/>
  <c r="D124"/>
  <c r="I122"/>
  <c r="N119"/>
  <c r="J117"/>
  <c r="E115"/>
  <c r="K112"/>
  <c r="O110"/>
  <c r="D108"/>
  <c r="I106"/>
  <c r="N103"/>
  <c r="J101"/>
  <c r="E99"/>
  <c r="K96"/>
  <c r="O94"/>
  <c r="D92"/>
  <c r="I90"/>
  <c r="N87"/>
  <c r="J85"/>
  <c r="E83"/>
  <c r="K80"/>
  <c r="O78"/>
  <c r="D76"/>
  <c r="I74"/>
  <c r="N71"/>
  <c r="J69"/>
  <c r="E67"/>
  <c r="K64"/>
  <c r="O62"/>
  <c r="D60"/>
  <c r="I58"/>
  <c r="N55"/>
  <c r="J53"/>
  <c r="E51"/>
  <c r="K48"/>
  <c r="O46"/>
  <c r="D44"/>
  <c r="I459"/>
  <c r="M380"/>
  <c r="E356"/>
  <c r="P311"/>
  <c r="E295"/>
  <c r="E288"/>
  <c r="G277"/>
  <c r="D261"/>
  <c r="J256"/>
  <c r="D251"/>
  <c r="J244"/>
  <c r="O239"/>
  <c r="D237"/>
  <c r="D233"/>
  <c r="K229"/>
  <c r="K225"/>
  <c r="O219"/>
  <c r="N212"/>
  <c r="K205"/>
  <c r="J202"/>
  <c r="I199"/>
  <c r="N192"/>
  <c r="E188"/>
  <c r="O179"/>
  <c r="N172"/>
  <c r="N164"/>
  <c r="I155"/>
  <c r="K145"/>
  <c r="K137"/>
  <c r="I127"/>
  <c r="J118"/>
  <c r="D109"/>
  <c r="E100"/>
  <c r="E92"/>
  <c r="O83"/>
  <c r="I75"/>
  <c r="J66"/>
  <c r="E56"/>
  <c r="O47"/>
  <c r="K169"/>
  <c r="E160"/>
  <c r="I151"/>
  <c r="K141"/>
  <c r="I131"/>
  <c r="J122"/>
  <c r="D113"/>
  <c r="E104"/>
  <c r="N92"/>
  <c r="K85"/>
  <c r="O75"/>
  <c r="N64"/>
  <c r="I55"/>
  <c r="J46"/>
  <c r="M12"/>
  <c r="J166"/>
  <c r="I159"/>
  <c r="O147"/>
  <c r="D137"/>
  <c r="E128"/>
  <c r="O119"/>
  <c r="I107"/>
  <c r="J98"/>
  <c r="J90"/>
  <c r="D81"/>
  <c r="I71"/>
  <c r="D61"/>
  <c r="N48"/>
  <c r="F42"/>
  <c r="F19"/>
  <c r="E168"/>
  <c r="J158"/>
  <c r="D149"/>
  <c r="E140"/>
  <c r="O131"/>
  <c r="N120"/>
  <c r="K113"/>
  <c r="I103"/>
  <c r="D93"/>
  <c r="E84"/>
  <c r="J74"/>
  <c r="D65"/>
  <c r="I59"/>
  <c r="J50"/>
  <c r="F15"/>
  <c r="F2"/>
  <c r="E112"/>
  <c r="F33"/>
  <c r="F21"/>
  <c r="M11"/>
  <c r="M5"/>
  <c r="M26"/>
  <c r="E2054"/>
  <c r="P2020"/>
  <c r="O1985"/>
  <c r="F1977"/>
  <c r="E1968"/>
  <c r="E1956"/>
  <c r="K1956"/>
  <c r="N1948"/>
  <c r="P1940"/>
  <c r="D1940"/>
  <c r="E1925"/>
  <c r="I1925"/>
  <c r="J1917"/>
  <c r="M1917"/>
  <c r="E1909"/>
  <c r="K1901"/>
  <c r="N1901"/>
  <c r="M1851"/>
  <c r="I1815"/>
  <c r="I1807"/>
  <c r="N1777"/>
  <c r="L1761"/>
  <c r="M1754"/>
  <c r="K1740"/>
  <c r="O1740"/>
  <c r="E1734"/>
  <c r="I1734"/>
  <c r="M1726"/>
  <c r="O1701"/>
  <c r="E1701"/>
  <c r="O1697"/>
  <c r="E1697"/>
  <c r="J1689"/>
  <c r="N1689"/>
  <c r="J1657"/>
  <c r="N1657"/>
  <c r="E1649"/>
  <c r="I1649"/>
  <c r="E1641"/>
  <c r="I1641"/>
  <c r="K2058"/>
  <c r="P2024"/>
  <c r="O1990"/>
  <c r="F1980"/>
  <c r="P1980"/>
  <c r="K1974"/>
  <c r="J1929"/>
  <c r="M1929"/>
  <c r="E1920"/>
  <c r="J1911"/>
  <c r="D1911"/>
  <c r="O1903"/>
  <c r="F1895"/>
  <c r="K1895"/>
  <c r="M1846"/>
  <c r="K1747"/>
  <c r="D1733"/>
  <c r="N1733"/>
  <c r="I1725"/>
  <c r="M1721"/>
  <c r="J1721"/>
  <c r="M1717"/>
  <c r="J1717"/>
  <c r="M1713"/>
  <c r="J1713"/>
  <c r="M1709"/>
  <c r="J1709"/>
  <c r="O1683"/>
  <c r="D1683"/>
  <c r="O1674"/>
  <c r="D1674"/>
  <c r="O1666"/>
  <c r="D1666"/>
  <c r="J1318"/>
  <c r="M1318"/>
  <c r="O1326"/>
  <c r="N1332"/>
  <c r="I1332"/>
  <c r="N1358"/>
  <c r="D1358"/>
  <c r="J1372"/>
  <c r="M1372"/>
  <c r="E1386"/>
  <c r="J1427"/>
  <c r="N1427"/>
  <c r="N1437"/>
  <c r="I1437"/>
  <c r="O1445"/>
  <c r="M1445"/>
  <c r="O1460"/>
  <c r="D1468"/>
  <c r="I1468"/>
  <c r="M1476"/>
  <c r="E1476"/>
  <c r="J1484"/>
  <c r="N1484"/>
  <c r="E1506"/>
  <c r="O1513"/>
  <c r="N1513"/>
  <c r="O1526"/>
  <c r="N1535"/>
  <c r="I1535"/>
  <c r="O1583"/>
  <c r="D1583"/>
  <c r="P1633"/>
  <c r="D1633"/>
  <c r="O1659"/>
  <c r="D1659"/>
  <c r="K1727"/>
  <c r="D1746"/>
  <c r="E1906"/>
  <c r="J1922"/>
  <c r="M1922"/>
  <c r="K2039"/>
  <c r="J1346"/>
  <c r="M1346"/>
  <c r="O1354"/>
  <c r="E1361"/>
  <c r="I1361"/>
  <c r="N1369"/>
  <c r="D1369"/>
  <c r="I1378"/>
  <c r="M1378"/>
  <c r="E1384"/>
  <c r="J1394"/>
  <c r="N1394"/>
  <c r="O1402"/>
  <c r="D1402"/>
  <c r="I1410"/>
  <c r="M1410"/>
  <c r="E1418"/>
  <c r="J1425"/>
  <c r="N1425"/>
  <c r="O1431"/>
  <c r="D1431"/>
  <c r="J1439"/>
  <c r="M1439"/>
  <c r="E1447"/>
  <c r="N1457"/>
  <c r="E1457"/>
  <c r="J1465"/>
  <c r="N1465"/>
  <c r="O1473"/>
  <c r="D1481"/>
  <c r="I1481"/>
  <c r="M1489"/>
  <c r="E1489"/>
  <c r="J1495"/>
  <c r="N1495"/>
  <c r="E1503"/>
  <c r="O1515"/>
  <c r="N1515"/>
  <c r="I1519"/>
  <c r="J1527"/>
  <c r="M1527"/>
  <c r="O1533"/>
  <c r="N1542"/>
  <c r="I1542"/>
  <c r="E1550"/>
  <c r="D1550"/>
  <c r="J1558"/>
  <c r="M1558"/>
  <c r="O1566"/>
  <c r="J1574"/>
  <c r="N1574"/>
  <c r="O1584"/>
  <c r="D1584"/>
  <c r="I1590"/>
  <c r="M1590"/>
  <c r="E1598"/>
  <c r="E1614"/>
  <c r="O1614"/>
  <c r="N1622"/>
  <c r="O1622"/>
  <c r="P1630"/>
  <c r="D1630"/>
  <c r="P1639"/>
  <c r="D1639"/>
  <c r="O1655"/>
  <c r="D1655"/>
  <c r="O1672"/>
  <c r="D1672"/>
  <c r="O1691"/>
  <c r="D1691"/>
  <c r="E1728"/>
  <c r="I1766"/>
  <c r="G1823"/>
  <c r="E1915"/>
  <c r="I1915"/>
  <c r="J1928"/>
  <c r="M1928"/>
  <c r="N1946"/>
  <c r="O1999"/>
  <c r="K1999"/>
  <c r="P2030"/>
  <c r="L2051"/>
  <c r="F2071"/>
  <c r="P2044"/>
  <c r="L1800"/>
  <c r="L1805"/>
  <c r="K1874"/>
  <c r="E2055"/>
  <c r="K2055"/>
  <c r="L2002"/>
  <c r="O2002"/>
  <c r="O1969"/>
  <c r="E1949"/>
  <c r="O1949"/>
  <c r="N1941"/>
  <c r="P1935"/>
  <c r="D1935"/>
  <c r="N1912"/>
  <c r="I1912"/>
  <c r="E1886"/>
  <c r="M1838"/>
  <c r="M1816"/>
  <c r="M1808"/>
  <c r="K1748"/>
  <c r="K1741"/>
  <c r="I1741"/>
  <c r="M1702"/>
  <c r="J1702"/>
  <c r="M1698"/>
  <c r="J1698"/>
  <c r="O1690"/>
  <c r="D1690"/>
  <c r="O1684"/>
  <c r="D1684"/>
  <c r="O1675"/>
  <c r="D1675"/>
  <c r="O1667"/>
  <c r="D1667"/>
  <c r="O1658"/>
  <c r="D1658"/>
  <c r="P1650"/>
  <c r="D1650"/>
  <c r="P1642"/>
  <c r="D1642"/>
  <c r="P2059"/>
  <c r="G2053"/>
  <c r="O2036"/>
  <c r="P2036"/>
  <c r="F2025"/>
  <c r="P2017"/>
  <c r="G2013"/>
  <c r="O1975"/>
  <c r="K1975"/>
  <c r="K1955"/>
  <c r="P1947"/>
  <c r="D1947"/>
  <c r="E1939"/>
  <c r="I1939"/>
  <c r="M1841"/>
  <c r="L1814"/>
  <c r="D1814"/>
  <c r="I1806"/>
  <c r="M1806"/>
  <c r="L1763"/>
  <c r="I1722"/>
  <c r="N1722"/>
  <c r="I1718"/>
  <c r="N1718"/>
  <c r="I1714"/>
  <c r="N1714"/>
  <c r="I1710"/>
  <c r="N1710"/>
  <c r="I1704"/>
  <c r="N1704"/>
  <c r="I1692"/>
  <c r="M1692"/>
  <c r="I1661"/>
  <c r="M1661"/>
  <c r="J1652"/>
  <c r="M1652"/>
  <c r="J1644"/>
  <c r="M1644"/>
  <c r="O1317"/>
  <c r="N1323"/>
  <c r="I1323"/>
  <c r="E1331"/>
  <c r="D1331"/>
  <c r="J1340"/>
  <c r="M1340"/>
  <c r="O1349"/>
  <c r="N1357"/>
  <c r="I1357"/>
  <c r="E1363"/>
  <c r="D1363"/>
  <c r="J1371"/>
  <c r="M1371"/>
  <c r="E1393"/>
  <c r="J1401"/>
  <c r="N1401"/>
  <c r="O1409"/>
  <c r="D1409"/>
  <c r="I1417"/>
  <c r="M1417"/>
  <c r="J1444"/>
  <c r="N1450"/>
  <c r="E1450"/>
  <c r="J1497"/>
  <c r="N1497"/>
  <c r="N1505"/>
  <c r="O1512"/>
  <c r="N1512"/>
  <c r="I1525"/>
  <c r="J1540"/>
  <c r="M1540"/>
  <c r="O1549"/>
  <c r="N1557"/>
  <c r="I1557"/>
  <c r="E1565"/>
  <c r="D1565"/>
  <c r="I1573"/>
  <c r="M1573"/>
  <c r="E1588"/>
  <c r="J1596"/>
  <c r="N1596"/>
  <c r="O1608"/>
  <c r="D1608"/>
  <c r="N1616"/>
  <c r="O1616"/>
  <c r="N1624"/>
  <c r="O1624"/>
  <c r="P1638"/>
  <c r="D1638"/>
  <c r="M1743"/>
  <c r="E1918"/>
  <c r="D1918"/>
  <c r="L1987"/>
  <c r="K2035"/>
  <c r="E2070"/>
  <c r="O1342"/>
  <c r="E1351"/>
  <c r="I1351"/>
  <c r="E1360"/>
  <c r="D1360"/>
  <c r="J1368"/>
  <c r="M1368"/>
  <c r="E1377"/>
  <c r="J1383"/>
  <c r="N1383"/>
  <c r="O1389"/>
  <c r="D1389"/>
  <c r="I1399"/>
  <c r="M1399"/>
  <c r="E1407"/>
  <c r="J1415"/>
  <c r="N1415"/>
  <c r="O1424"/>
  <c r="D1424"/>
  <c r="I1430"/>
  <c r="M1430"/>
  <c r="E1438"/>
  <c r="O1442"/>
  <c r="D1442"/>
  <c r="D1452"/>
  <c r="K1452"/>
  <c r="O1462"/>
  <c r="D1470"/>
  <c r="I1470"/>
  <c r="M1478"/>
  <c r="E1478"/>
  <c r="J1486"/>
  <c r="N1486"/>
  <c r="O1494"/>
  <c r="D1502"/>
  <c r="I1502"/>
  <c r="J1514"/>
  <c r="O1518"/>
  <c r="N1518"/>
  <c r="I1522"/>
  <c r="J1532"/>
  <c r="M1532"/>
  <c r="O1541"/>
  <c r="N1547"/>
  <c r="I1547"/>
  <c r="E1555"/>
  <c r="D1555"/>
  <c r="J1563"/>
  <c r="M1563"/>
  <c r="E1571"/>
  <c r="J1581"/>
  <c r="N1581"/>
  <c r="O1589"/>
  <c r="D1589"/>
  <c r="I1597"/>
  <c r="M1597"/>
  <c r="E1613"/>
  <c r="G1613"/>
  <c r="N1621"/>
  <c r="O1621"/>
  <c r="N1629"/>
  <c r="O1629"/>
  <c r="P1636"/>
  <c r="D1636"/>
  <c r="P1651"/>
  <c r="D1651"/>
  <c r="O1668"/>
  <c r="D1668"/>
  <c r="O1685"/>
  <c r="D1685"/>
  <c r="M1707"/>
  <c r="J1707"/>
  <c r="M1744"/>
  <c r="K1853"/>
  <c r="N1927"/>
  <c r="P1942"/>
  <c r="D1942"/>
  <c r="E1960"/>
  <c r="F1995"/>
  <c r="P1995"/>
  <c r="F2012"/>
  <c r="P2029"/>
  <c r="N2041"/>
  <c r="N1957"/>
  <c r="M2072"/>
  <c r="L1803"/>
  <c r="P2034"/>
  <c r="L2018"/>
  <c r="F1981"/>
  <c r="L1970"/>
  <c r="O1964"/>
  <c r="P1944"/>
  <c r="D1944"/>
  <c r="E1936"/>
  <c r="I1936"/>
  <c r="J1930"/>
  <c r="M1930"/>
  <c r="N1921"/>
  <c r="P1913"/>
  <c r="D1913"/>
  <c r="F1897"/>
  <c r="E1827"/>
  <c r="G1819"/>
  <c r="G1811"/>
  <c r="N1779"/>
  <c r="N1771"/>
  <c r="E1765"/>
  <c r="M1742"/>
  <c r="I1742"/>
  <c r="J1738"/>
  <c r="K1730"/>
  <c r="O1730"/>
  <c r="O1705"/>
  <c r="E1705"/>
  <c r="O1699"/>
  <c r="E1699"/>
  <c r="J1693"/>
  <c r="N1693"/>
  <c r="E1653"/>
  <c r="I1653"/>
  <c r="E1645"/>
  <c r="I1645"/>
  <c r="O2060"/>
  <c r="P2060"/>
  <c r="G2008"/>
  <c r="O1984"/>
  <c r="K1984"/>
  <c r="L1976"/>
  <c r="P1934"/>
  <c r="D1934"/>
  <c r="E1924"/>
  <c r="I1924"/>
  <c r="J1916"/>
  <c r="M1916"/>
  <c r="N1907"/>
  <c r="K1899"/>
  <c r="D1826"/>
  <c r="D1751"/>
  <c r="K1737"/>
  <c r="I1737"/>
  <c r="D1729"/>
  <c r="N1729"/>
  <c r="I1723"/>
  <c r="N1723"/>
  <c r="I1719"/>
  <c r="N1719"/>
  <c r="I1715"/>
  <c r="N1715"/>
  <c r="I1711"/>
  <c r="N1711"/>
  <c r="I1687"/>
  <c r="M1687"/>
  <c r="I1679"/>
  <c r="M1679"/>
  <c r="I1670"/>
  <c r="M1670"/>
  <c r="I1662"/>
  <c r="M1662"/>
  <c r="D1316"/>
  <c r="N1322"/>
  <c r="D1322"/>
  <c r="J1328"/>
  <c r="M1328"/>
  <c r="O1337"/>
  <c r="J1376"/>
  <c r="N1376"/>
  <c r="O1382"/>
  <c r="D1382"/>
  <c r="I1392"/>
  <c r="M1392"/>
  <c r="E1422"/>
  <c r="J1433"/>
  <c r="N1433"/>
  <c r="D1456"/>
  <c r="K1456"/>
  <c r="O1464"/>
  <c r="D1472"/>
  <c r="I1472"/>
  <c r="M1480"/>
  <c r="E1480"/>
  <c r="J1488"/>
  <c r="N1488"/>
  <c r="I1524"/>
  <c r="J1531"/>
  <c r="M1531"/>
  <c r="E1579"/>
  <c r="E1735"/>
  <c r="O1735"/>
  <c r="E1830"/>
  <c r="N1898"/>
  <c r="J1914"/>
  <c r="P1931"/>
  <c r="D1931"/>
  <c r="L1983"/>
  <c r="F2021"/>
  <c r="P2033"/>
  <c r="O2046"/>
  <c r="P2046"/>
  <c r="F2066"/>
  <c r="E1341"/>
  <c r="D1341"/>
  <c r="J1350"/>
  <c r="M1350"/>
  <c r="O1359"/>
  <c r="E1365"/>
  <c r="I1365"/>
  <c r="E1374"/>
  <c r="D1374"/>
  <c r="I1380"/>
  <c r="M1380"/>
  <c r="E1388"/>
  <c r="J1398"/>
  <c r="N1398"/>
  <c r="O1406"/>
  <c r="D1406"/>
  <c r="I1414"/>
  <c r="M1414"/>
  <c r="E1423"/>
  <c r="J1429"/>
  <c r="N1429"/>
  <c r="O1435"/>
  <c r="I1435"/>
  <c r="O1441"/>
  <c r="M1441"/>
  <c r="O1451"/>
  <c r="M1461"/>
  <c r="E1461"/>
  <c r="J1469"/>
  <c r="N1469"/>
  <c r="O1477"/>
  <c r="D1485"/>
  <c r="I1485"/>
  <c r="M1491"/>
  <c r="E1491"/>
  <c r="J1499"/>
  <c r="N1499"/>
  <c r="O1509"/>
  <c r="D1517"/>
  <c r="N1517"/>
  <c r="I1521"/>
  <c r="J1529"/>
  <c r="M1529"/>
  <c r="O1538"/>
  <c r="N1546"/>
  <c r="I1546"/>
  <c r="E1554"/>
  <c r="D1554"/>
  <c r="J1562"/>
  <c r="M1562"/>
  <c r="E1570"/>
  <c r="J1580"/>
  <c r="N1580"/>
  <c r="O1586"/>
  <c r="D1586"/>
  <c r="I1594"/>
  <c r="M1594"/>
  <c r="E1602"/>
  <c r="E1610"/>
  <c r="L1610"/>
  <c r="M1610"/>
  <c r="M1618"/>
  <c r="I1618"/>
  <c r="M1626"/>
  <c r="I1626"/>
  <c r="J1635"/>
  <c r="M1635"/>
  <c r="J1647"/>
  <c r="M1647"/>
  <c r="I1664"/>
  <c r="M1664"/>
  <c r="I1681"/>
  <c r="M1681"/>
  <c r="I1703"/>
  <c r="N1703"/>
  <c r="J1736"/>
  <c r="I1755"/>
  <c r="F1849"/>
  <c r="F1891"/>
  <c r="K1891"/>
  <c r="N1923"/>
  <c r="P1938"/>
  <c r="D1938"/>
  <c r="F1989"/>
  <c r="P1989"/>
  <c r="F1958"/>
  <c r="M1847"/>
  <c r="G2067"/>
  <c r="K1884"/>
  <c r="L1813"/>
  <c r="G2061"/>
  <c r="G2043"/>
  <c r="L2009"/>
  <c r="L1998"/>
  <c r="K1965"/>
  <c r="J1945"/>
  <c r="M1945"/>
  <c r="N1937"/>
  <c r="P1908"/>
  <c r="D1908"/>
  <c r="M1842"/>
  <c r="D1820"/>
  <c r="M1812"/>
  <c r="D1753"/>
  <c r="D1739"/>
  <c r="N1739"/>
  <c r="I1706"/>
  <c r="N1706"/>
  <c r="I1700"/>
  <c r="N1700"/>
  <c r="I1694"/>
  <c r="M1694"/>
  <c r="I1688"/>
  <c r="M1688"/>
  <c r="I1680"/>
  <c r="M1680"/>
  <c r="I1671"/>
  <c r="M1671"/>
  <c r="I1663"/>
  <c r="M1663"/>
  <c r="I1654"/>
  <c r="M1654"/>
  <c r="J1646"/>
  <c r="M1646"/>
  <c r="O2040"/>
  <c r="P2040"/>
  <c r="L1973"/>
  <c r="E1951"/>
  <c r="O1951"/>
  <c r="N1943"/>
  <c r="E1894"/>
  <c r="N1885"/>
  <c r="E1876"/>
  <c r="E1837"/>
  <c r="L1818"/>
  <c r="M1818"/>
  <c r="G1810"/>
  <c r="D1752"/>
  <c r="O1724"/>
  <c r="P1720"/>
  <c r="D1720"/>
  <c r="P1716"/>
  <c r="D1716"/>
  <c r="P1712"/>
  <c r="D1712"/>
  <c r="P1708"/>
  <c r="D1708"/>
  <c r="P1696"/>
  <c r="D1696"/>
  <c r="P1656"/>
  <c r="E1656"/>
  <c r="N1648"/>
  <c r="O1648"/>
  <c r="E1315"/>
  <c r="J1315"/>
  <c r="J1319"/>
  <c r="M1319"/>
  <c r="O1327"/>
  <c r="E1336"/>
  <c r="I1336"/>
  <c r="E1345"/>
  <c r="D1345"/>
  <c r="J1353"/>
  <c r="M1353"/>
  <c r="O1367"/>
  <c r="J1397"/>
  <c r="N1397"/>
  <c r="O1405"/>
  <c r="D1405"/>
  <c r="I1413"/>
  <c r="M1413"/>
  <c r="E1421"/>
  <c r="O1446"/>
  <c r="D1446"/>
  <c r="D1455"/>
  <c r="K1455"/>
  <c r="O1493"/>
  <c r="D1501"/>
  <c r="I1501"/>
  <c r="N1507"/>
  <c r="I1507"/>
  <c r="J1536"/>
  <c r="M1536"/>
  <c r="O1545"/>
  <c r="N1553"/>
  <c r="I1553"/>
  <c r="E1561"/>
  <c r="D1561"/>
  <c r="I1569"/>
  <c r="M1569"/>
  <c r="E1578"/>
  <c r="J1592"/>
  <c r="N1592"/>
  <c r="O1600"/>
  <c r="D1600"/>
  <c r="P1612"/>
  <c r="O1612"/>
  <c r="D1620"/>
  <c r="J1620"/>
  <c r="D1628"/>
  <c r="J1628"/>
  <c r="N1634"/>
  <c r="I1634"/>
  <c r="K1731"/>
  <c r="I1731"/>
  <c r="M1750"/>
  <c r="G1822"/>
  <c r="E1910"/>
  <c r="D1910"/>
  <c r="E1926"/>
  <c r="I1926"/>
  <c r="F2045"/>
  <c r="O2045"/>
  <c r="J1347"/>
  <c r="M1347"/>
  <c r="O1355"/>
  <c r="N1364"/>
  <c r="I1364"/>
  <c r="E1373"/>
  <c r="D1373"/>
  <c r="I1379"/>
  <c r="M1379"/>
  <c r="E1387"/>
  <c r="J1395"/>
  <c r="N1395"/>
  <c r="O1403"/>
  <c r="D1403"/>
  <c r="I1411"/>
  <c r="M1411"/>
  <c r="E1419"/>
  <c r="J1428"/>
  <c r="N1428"/>
  <c r="O1434"/>
  <c r="D1434"/>
  <c r="N1440"/>
  <c r="M1440"/>
  <c r="J1448"/>
  <c r="D1458"/>
  <c r="I1458"/>
  <c r="M1466"/>
  <c r="E1466"/>
  <c r="J1474"/>
  <c r="N1474"/>
  <c r="O1482"/>
  <c r="D1490"/>
  <c r="I1490"/>
  <c r="M1498"/>
  <c r="E1498"/>
  <c r="N1508"/>
  <c r="M1508"/>
  <c r="I1516"/>
  <c r="O1520"/>
  <c r="E1528"/>
  <c r="D1528"/>
  <c r="J1537"/>
  <c r="M1537"/>
  <c r="O1543"/>
  <c r="N1551"/>
  <c r="I1551"/>
  <c r="E1559"/>
  <c r="D1559"/>
  <c r="J1567"/>
  <c r="M1567"/>
  <c r="E1575"/>
  <c r="J1585"/>
  <c r="N1585"/>
  <c r="O1593"/>
  <c r="D1593"/>
  <c r="I1601"/>
  <c r="M1601"/>
  <c r="E1609"/>
  <c r="G1609"/>
  <c r="N1617"/>
  <c r="O1617"/>
  <c r="N1625"/>
  <c r="O1625"/>
  <c r="P1631"/>
  <c r="D1631"/>
  <c r="P1643"/>
  <c r="D1643"/>
  <c r="O1660"/>
  <c r="D1660"/>
  <c r="O1676"/>
  <c r="D1676"/>
  <c r="M1695"/>
  <c r="J1695"/>
  <c r="D1732"/>
  <c r="N1732"/>
  <c r="F1890"/>
  <c r="K1890"/>
  <c r="N1919"/>
  <c r="P1932"/>
  <c r="D1932"/>
  <c r="K1950"/>
  <c r="J1972"/>
  <c r="L1988"/>
  <c r="L2003"/>
  <c r="G2022"/>
  <c r="J2068"/>
  <c r="O1971"/>
  <c r="M1828"/>
  <c r="L2015"/>
  <c r="I1778"/>
  <c r="L1825"/>
  <c r="L20"/>
  <c r="J28"/>
  <c r="N8"/>
  <c r="E10"/>
  <c r="O14"/>
  <c r="M20"/>
  <c r="G7"/>
  <c r="K16"/>
  <c r="I22"/>
  <c r="P26"/>
  <c r="J30"/>
  <c r="G36"/>
  <c r="K38"/>
  <c r="I4"/>
  <c r="P17"/>
  <c r="O19"/>
  <c r="G23"/>
  <c r="D25"/>
  <c r="I29"/>
  <c r="P33"/>
  <c r="J35"/>
  <c r="G39"/>
  <c r="K42"/>
  <c r="I9"/>
  <c r="P13"/>
  <c r="E15"/>
  <c r="F40"/>
  <c r="M35"/>
  <c r="K534"/>
  <c r="G43"/>
  <c r="P49"/>
  <c r="L54"/>
  <c r="G59"/>
  <c r="P65"/>
  <c r="L70"/>
  <c r="G75"/>
  <c r="P81"/>
  <c r="L86"/>
  <c r="G91"/>
  <c r="P97"/>
  <c r="L102"/>
  <c r="G107"/>
  <c r="P113"/>
  <c r="L118"/>
  <c r="G123"/>
  <c r="P129"/>
  <c r="L134"/>
  <c r="G139"/>
  <c r="P145"/>
  <c r="L150"/>
  <c r="G155"/>
  <c r="P161"/>
  <c r="L166"/>
  <c r="G171"/>
  <c r="P177"/>
  <c r="L182"/>
  <c r="G187"/>
  <c r="P193"/>
  <c r="L198"/>
  <c r="G203"/>
  <c r="P209"/>
  <c r="L214"/>
  <c r="G219"/>
  <c r="P225"/>
  <c r="L230"/>
  <c r="G235"/>
  <c r="P241"/>
  <c r="L246"/>
  <c r="G251"/>
  <c r="P257"/>
  <c r="L262"/>
  <c r="G267"/>
  <c r="P273"/>
  <c r="D549"/>
  <c r="M48"/>
  <c r="M56"/>
  <c r="M64"/>
  <c r="M72"/>
  <c r="M80"/>
  <c r="M88"/>
  <c r="M96"/>
  <c r="M104"/>
  <c r="M112"/>
  <c r="M120"/>
  <c r="M128"/>
  <c r="M136"/>
  <c r="M144"/>
  <c r="M152"/>
  <c r="M160"/>
  <c r="M168"/>
  <c r="M176"/>
  <c r="M184"/>
  <c r="M192"/>
  <c r="M200"/>
  <c r="M208"/>
  <c r="M216"/>
  <c r="M224"/>
  <c r="M232"/>
  <c r="M241"/>
  <c r="M249"/>
  <c r="F258"/>
  <c r="F266"/>
  <c r="F274"/>
  <c r="E271"/>
  <c r="D530"/>
  <c r="L545"/>
  <c r="J553"/>
  <c r="N587"/>
  <c r="D607"/>
  <c r="M622"/>
  <c r="G523"/>
  <c r="D571"/>
  <c r="L585"/>
  <c r="O593"/>
  <c r="E595"/>
  <c r="G591"/>
  <c r="J598"/>
  <c r="F603"/>
  <c r="P567"/>
  <c r="O574"/>
  <c r="F582"/>
  <c r="N601"/>
  <c r="D609"/>
  <c r="M626"/>
  <c r="P526"/>
  <c r="G533"/>
  <c r="G540"/>
  <c r="G548"/>
  <c r="G556"/>
  <c r="G563"/>
  <c r="P570"/>
  <c r="P577"/>
  <c r="P596"/>
  <c r="J599"/>
  <c r="G614"/>
  <c r="K616"/>
  <c r="I620"/>
  <c r="P631"/>
  <c r="J633"/>
  <c r="G640"/>
  <c r="K573"/>
  <c r="P528"/>
  <c r="P536"/>
  <c r="G547"/>
  <c r="G555"/>
  <c r="G562"/>
  <c r="G569"/>
  <c r="G576"/>
  <c r="G584"/>
  <c r="K586"/>
  <c r="I590"/>
  <c r="P594"/>
  <c r="J602"/>
  <c r="G606"/>
  <c r="K608"/>
  <c r="I623"/>
  <c r="P627"/>
  <c r="J634"/>
  <c r="K525"/>
  <c r="M614"/>
  <c r="N524"/>
  <c r="N531"/>
  <c r="N539"/>
  <c r="L546"/>
  <c r="L554"/>
  <c r="N564"/>
  <c r="L575"/>
  <c r="L583"/>
  <c r="E597"/>
  <c r="O611"/>
  <c r="L615"/>
  <c r="D617"/>
  <c r="N621"/>
  <c r="E628"/>
  <c r="O632"/>
  <c r="L639"/>
  <c r="D641"/>
  <c r="I289"/>
  <c r="I305"/>
  <c r="I321"/>
  <c r="I337"/>
  <c r="I353"/>
  <c r="I369"/>
  <c r="I385"/>
  <c r="I401"/>
  <c r="F536"/>
  <c r="E552"/>
  <c r="E570"/>
  <c r="M590"/>
  <c r="O2054"/>
  <c r="L2032"/>
  <c r="L1993"/>
  <c r="O1977"/>
  <c r="L1968"/>
  <c r="F1956"/>
  <c r="L1956"/>
  <c r="J1948"/>
  <c r="M1948"/>
  <c r="N1940"/>
  <c r="P1925"/>
  <c r="D1925"/>
  <c r="N1917"/>
  <c r="I1917"/>
  <c r="J1909"/>
  <c r="M1909"/>
  <c r="E1901"/>
  <c r="K1889"/>
  <c r="G1815"/>
  <c r="G1807"/>
  <c r="M1807"/>
  <c r="I1773"/>
  <c r="D1754"/>
  <c r="O1754"/>
  <c r="J1740"/>
  <c r="K1734"/>
  <c r="O1734"/>
  <c r="N1726"/>
  <c r="P1701"/>
  <c r="D1701"/>
  <c r="P1697"/>
  <c r="D1697"/>
  <c r="P1689"/>
  <c r="E1689"/>
  <c r="P1657"/>
  <c r="E1657"/>
  <c r="N1649"/>
  <c r="O1649"/>
  <c r="N1641"/>
  <c r="O1641"/>
  <c r="O2058"/>
  <c r="P2058"/>
  <c r="L2016"/>
  <c r="O1980"/>
  <c r="K1980"/>
  <c r="E1974"/>
  <c r="E1929"/>
  <c r="I1929"/>
  <c r="J1920"/>
  <c r="M1920"/>
  <c r="N1911"/>
  <c r="F1903"/>
  <c r="K1903"/>
  <c r="N1895"/>
  <c r="E1846"/>
  <c r="D1747"/>
  <c r="K1733"/>
  <c r="I1733"/>
  <c r="M1725"/>
  <c r="O1721"/>
  <c r="E1721"/>
  <c r="O1717"/>
  <c r="E1717"/>
  <c r="O1713"/>
  <c r="E1713"/>
  <c r="O1709"/>
  <c r="E1709"/>
  <c r="J1683"/>
  <c r="N1683"/>
  <c r="J1674"/>
  <c r="N1674"/>
  <c r="J1666"/>
  <c r="N1666"/>
  <c r="E1318"/>
  <c r="D1318"/>
  <c r="J1326"/>
  <c r="M1326"/>
  <c r="O1332"/>
  <c r="E1358"/>
  <c r="I1358"/>
  <c r="N1372"/>
  <c r="D1372"/>
  <c r="I1386"/>
  <c r="M1386"/>
  <c r="E1427"/>
  <c r="O1437"/>
  <c r="D1437"/>
  <c r="E1445"/>
  <c r="I1445"/>
  <c r="J1460"/>
  <c r="N1460"/>
  <c r="O1468"/>
  <c r="D1476"/>
  <c r="I1476"/>
  <c r="M1484"/>
  <c r="E1484"/>
  <c r="J1506"/>
  <c r="M1506"/>
  <c r="I1513"/>
  <c r="J1526"/>
  <c r="M1526"/>
  <c r="O1535"/>
  <c r="J1583"/>
  <c r="N1583"/>
  <c r="E1633"/>
  <c r="I1633"/>
  <c r="J1659"/>
  <c r="N1659"/>
  <c r="N1727"/>
  <c r="O1727"/>
  <c r="K1906"/>
  <c r="E1922"/>
  <c r="I1922"/>
  <c r="O2039"/>
  <c r="E1346"/>
  <c r="D1346"/>
  <c r="J1354"/>
  <c r="M1354"/>
  <c r="O1361"/>
  <c r="E1369"/>
  <c r="I1369"/>
  <c r="O1378"/>
  <c r="D1378"/>
  <c r="I1384"/>
  <c r="M1384"/>
  <c r="E1394"/>
  <c r="J1402"/>
  <c r="N1402"/>
  <c r="O1410"/>
  <c r="D1410"/>
  <c r="I1418"/>
  <c r="M1418"/>
  <c r="E1425"/>
  <c r="J1431"/>
  <c r="N1431"/>
  <c r="N1439"/>
  <c r="I1439"/>
  <c r="J1447"/>
  <c r="M1447"/>
  <c r="O1457"/>
  <c r="M1465"/>
  <c r="E1465"/>
  <c r="J1473"/>
  <c r="N1473"/>
  <c r="O1481"/>
  <c r="D1489"/>
  <c r="I1489"/>
  <c r="M1495"/>
  <c r="E1495"/>
  <c r="J1503"/>
  <c r="M1503"/>
  <c r="I1515"/>
  <c r="D1519"/>
  <c r="N1527"/>
  <c r="D1527"/>
  <c r="J1533"/>
  <c r="M1533"/>
  <c r="O1542"/>
  <c r="N1550"/>
  <c r="I1550"/>
  <c r="E1558"/>
  <c r="D1558"/>
  <c r="J1566"/>
  <c r="M1566"/>
  <c r="E1574"/>
  <c r="J1584"/>
  <c r="N1584"/>
  <c r="O1590"/>
  <c r="D1590"/>
  <c r="I1598"/>
  <c r="M1598"/>
  <c r="M1614"/>
  <c r="D1622"/>
  <c r="J1622"/>
  <c r="E1630"/>
  <c r="I1630"/>
  <c r="E1639"/>
  <c r="I1639"/>
  <c r="J1655"/>
  <c r="N1655"/>
  <c r="J1672"/>
  <c r="N1672"/>
  <c r="J1691"/>
  <c r="N1691"/>
  <c r="K1728"/>
  <c r="O1728"/>
  <c r="P1823"/>
  <c r="J1915"/>
  <c r="D1915"/>
  <c r="E1928"/>
  <c r="I1928"/>
  <c r="J1946"/>
  <c r="M1946"/>
  <c r="E1999"/>
  <c r="G2030"/>
  <c r="P2051"/>
  <c r="O2071"/>
  <c r="N2062"/>
  <c r="M1843"/>
  <c r="I1776"/>
  <c r="M1839"/>
  <c r="F2055"/>
  <c r="O2055"/>
  <c r="G2049"/>
  <c r="F2002"/>
  <c r="L1969"/>
  <c r="P1969"/>
  <c r="J1949"/>
  <c r="J1941"/>
  <c r="M1941"/>
  <c r="N1935"/>
  <c r="P1912"/>
  <c r="D1912"/>
  <c r="O1886"/>
  <c r="E1838"/>
  <c r="P1824"/>
  <c r="P1808"/>
  <c r="I1787"/>
  <c r="E1741"/>
  <c r="O1741"/>
  <c r="O1702"/>
  <c r="E1702"/>
  <c r="O1698"/>
  <c r="E1698"/>
  <c r="J1690"/>
  <c r="N1690"/>
  <c r="J1684"/>
  <c r="N1684"/>
  <c r="J1675"/>
  <c r="N1675"/>
  <c r="J1667"/>
  <c r="N1667"/>
  <c r="J1658"/>
  <c r="N1658"/>
  <c r="N1650"/>
  <c r="I1650"/>
  <c r="N1642"/>
  <c r="I1642"/>
  <c r="E2059"/>
  <c r="K2059"/>
  <c r="L2036"/>
  <c r="E2036"/>
  <c r="P2025"/>
  <c r="G2017"/>
  <c r="L2013"/>
  <c r="L2007"/>
  <c r="E1975"/>
  <c r="L1955"/>
  <c r="P1955"/>
  <c r="N1947"/>
  <c r="P1939"/>
  <c r="D1939"/>
  <c r="E1841"/>
  <c r="I1814"/>
  <c r="P1814"/>
  <c r="N1806"/>
  <c r="D1806"/>
  <c r="E1763"/>
  <c r="M1722"/>
  <c r="J1722"/>
  <c r="M1718"/>
  <c r="J1718"/>
  <c r="M1714"/>
  <c r="J1714"/>
  <c r="M1710"/>
  <c r="J1710"/>
  <c r="M1704"/>
  <c r="J1704"/>
  <c r="O1692"/>
  <c r="D1692"/>
  <c r="O1661"/>
  <c r="D1661"/>
  <c r="P1652"/>
  <c r="D1652"/>
  <c r="P1644"/>
  <c r="D1644"/>
  <c r="J1317"/>
  <c r="M1317"/>
  <c r="O1323"/>
  <c r="N1331"/>
  <c r="I1331"/>
  <c r="N1340"/>
  <c r="D1340"/>
  <c r="J1349"/>
  <c r="M1349"/>
  <c r="O1357"/>
  <c r="N1363"/>
  <c r="I1363"/>
  <c r="E1371"/>
  <c r="D1371"/>
  <c r="I1393"/>
  <c r="M1393"/>
  <c r="E1401"/>
  <c r="J1409"/>
  <c r="N1409"/>
  <c r="O1417"/>
  <c r="D1417"/>
  <c r="N1444"/>
  <c r="M1444"/>
  <c r="O1450"/>
  <c r="M1497"/>
  <c r="E1497"/>
  <c r="O1505"/>
  <c r="M1505"/>
  <c r="I1512"/>
  <c r="J1525"/>
  <c r="E1540"/>
  <c r="D1540"/>
  <c r="J1549"/>
  <c r="M1549"/>
  <c r="O1557"/>
  <c r="N1565"/>
  <c r="I1565"/>
  <c r="O1573"/>
  <c r="D1573"/>
  <c r="I1588"/>
  <c r="M1588"/>
  <c r="E1596"/>
  <c r="J1608"/>
  <c r="N1608"/>
  <c r="D1616"/>
  <c r="J1616"/>
  <c r="D1624"/>
  <c r="J1624"/>
  <c r="N1638"/>
  <c r="I1638"/>
  <c r="K1743"/>
  <c r="N1902"/>
  <c r="J1918"/>
  <c r="O1987"/>
  <c r="J2035"/>
  <c r="K2070"/>
  <c r="J1342"/>
  <c r="M1342"/>
  <c r="O1351"/>
  <c r="N1360"/>
  <c r="I1360"/>
  <c r="E1368"/>
  <c r="D1368"/>
  <c r="I1377"/>
  <c r="M1377"/>
  <c r="E1383"/>
  <c r="J1389"/>
  <c r="N1389"/>
  <c r="O1399"/>
  <c r="D1399"/>
  <c r="I1407"/>
  <c r="M1407"/>
  <c r="E1415"/>
  <c r="J1424"/>
  <c r="N1424"/>
  <c r="O1430"/>
  <c r="D1430"/>
  <c r="J1438"/>
  <c r="M1438"/>
  <c r="E1442"/>
  <c r="N1452"/>
  <c r="E1452"/>
  <c r="J1462"/>
  <c r="N1462"/>
  <c r="O1470"/>
  <c r="D1478"/>
  <c r="I1478"/>
  <c r="M1486"/>
  <c r="E1486"/>
  <c r="J1494"/>
  <c r="N1494"/>
  <c r="O1502"/>
  <c r="O1514"/>
  <c r="N1514"/>
  <c r="I1518"/>
  <c r="O1522"/>
  <c r="E1532"/>
  <c r="D1532"/>
  <c r="J1541"/>
  <c r="M1541"/>
  <c r="O1547"/>
  <c r="N1555"/>
  <c r="I1555"/>
  <c r="E1563"/>
  <c r="D1563"/>
  <c r="I1571"/>
  <c r="M1571"/>
  <c r="E1581"/>
  <c r="J1589"/>
  <c r="N1589"/>
  <c r="O1597"/>
  <c r="D1597"/>
  <c r="J1613"/>
  <c r="O1613"/>
  <c r="D1621"/>
  <c r="J1621"/>
  <c r="D1629"/>
  <c r="J1629"/>
  <c r="E1636"/>
  <c r="I1636"/>
  <c r="E1651"/>
  <c r="I1651"/>
  <c r="J1668"/>
  <c r="N1668"/>
  <c r="J1685"/>
  <c r="N1685"/>
  <c r="O1707"/>
  <c r="E1707"/>
  <c r="K1744"/>
  <c r="E1853"/>
  <c r="J1927"/>
  <c r="M1927"/>
  <c r="N1942"/>
  <c r="J1960"/>
  <c r="O1995"/>
  <c r="K1995"/>
  <c r="P2012"/>
  <c r="G2029"/>
  <c r="F2063"/>
  <c r="O1963"/>
  <c r="L1795"/>
  <c r="L1817"/>
  <c r="G2034"/>
  <c r="P2026"/>
  <c r="O1981"/>
  <c r="F1970"/>
  <c r="P1970"/>
  <c r="P1964"/>
  <c r="N1944"/>
  <c r="P1936"/>
  <c r="D1936"/>
  <c r="E1930"/>
  <c r="I1930"/>
  <c r="J1921"/>
  <c r="M1921"/>
  <c r="E1913"/>
  <c r="K1897"/>
  <c r="N1897"/>
  <c r="P1819"/>
  <c r="P1811"/>
  <c r="M1811"/>
  <c r="I1775"/>
  <c r="L1765"/>
  <c r="D1749"/>
  <c r="K1742"/>
  <c r="D1738"/>
  <c r="N1738"/>
  <c r="J1730"/>
  <c r="P1705"/>
  <c r="D1705"/>
  <c r="P1699"/>
  <c r="D1699"/>
  <c r="P1693"/>
  <c r="E1693"/>
  <c r="N1653"/>
  <c r="O1653"/>
  <c r="N1645"/>
  <c r="O1645"/>
  <c r="L2060"/>
  <c r="E2060"/>
  <c r="L2008"/>
  <c r="O2008"/>
  <c r="E1984"/>
  <c r="F1976"/>
  <c r="P1976"/>
  <c r="N1934"/>
  <c r="P1924"/>
  <c r="D1924"/>
  <c r="N1916"/>
  <c r="I1916"/>
  <c r="P1907"/>
  <c r="O1899"/>
  <c r="G1826"/>
  <c r="I1758"/>
  <c r="E1737"/>
  <c r="O1737"/>
  <c r="K1729"/>
  <c r="I1729"/>
  <c r="M1723"/>
  <c r="J1723"/>
  <c r="M1719"/>
  <c r="J1719"/>
  <c r="M1715"/>
  <c r="J1715"/>
  <c r="M1711"/>
  <c r="J1711"/>
  <c r="O1687"/>
  <c r="D1687"/>
  <c r="O1679"/>
  <c r="D1679"/>
  <c r="O1670"/>
  <c r="D1670"/>
  <c r="O1662"/>
  <c r="D1662"/>
  <c r="N1316"/>
  <c r="E1322"/>
  <c r="I1322"/>
  <c r="E1328"/>
  <c r="D1328"/>
  <c r="J1337"/>
  <c r="M1337"/>
  <c r="E1376"/>
  <c r="J1382"/>
  <c r="N1382"/>
  <c r="O1392"/>
  <c r="D1392"/>
  <c r="I1422"/>
  <c r="M1422"/>
  <c r="E1433"/>
  <c r="N1456"/>
  <c r="E1456"/>
  <c r="J1464"/>
  <c r="N1464"/>
  <c r="O1472"/>
  <c r="D1480"/>
  <c r="I1480"/>
  <c r="M1488"/>
  <c r="E1488"/>
  <c r="O1524"/>
  <c r="E1531"/>
  <c r="D1531"/>
  <c r="I1579"/>
  <c r="M1579"/>
  <c r="J1735"/>
  <c r="F1830"/>
  <c r="E1898"/>
  <c r="N1914"/>
  <c r="M1914"/>
  <c r="N1931"/>
  <c r="O1983"/>
  <c r="P2021"/>
  <c r="G2033"/>
  <c r="L2046"/>
  <c r="E2046"/>
  <c r="K2066"/>
  <c r="N1341"/>
  <c r="I1341"/>
  <c r="E1350"/>
  <c r="D1350"/>
  <c r="J1359"/>
  <c r="M1359"/>
  <c r="O1365"/>
  <c r="N1374"/>
  <c r="I1374"/>
  <c r="O1380"/>
  <c r="D1380"/>
  <c r="I1388"/>
  <c r="M1388"/>
  <c r="E1398"/>
  <c r="J1406"/>
  <c r="N1406"/>
  <c r="O1414"/>
  <c r="D1414"/>
  <c r="I1423"/>
  <c r="M1423"/>
  <c r="E1429"/>
  <c r="E1435"/>
  <c r="D1435"/>
  <c r="E1441"/>
  <c r="I1441"/>
  <c r="J1451"/>
  <c r="D1461"/>
  <c r="I1461"/>
  <c r="M1469"/>
  <c r="E1469"/>
  <c r="J1477"/>
  <c r="N1477"/>
  <c r="O1485"/>
  <c r="D1491"/>
  <c r="I1491"/>
  <c r="M1499"/>
  <c r="E1499"/>
  <c r="M1509"/>
  <c r="N1509"/>
  <c r="I1517"/>
  <c r="D1521"/>
  <c r="E1529"/>
  <c r="D1529"/>
  <c r="J1538"/>
  <c r="M1538"/>
  <c r="O1546"/>
  <c r="N1554"/>
  <c r="I1554"/>
  <c r="E1562"/>
  <c r="D1562"/>
  <c r="I1570"/>
  <c r="M1570"/>
  <c r="E1580"/>
  <c r="J1586"/>
  <c r="N1586"/>
  <c r="O1594"/>
  <c r="D1594"/>
  <c r="I1602"/>
  <c r="M1602"/>
  <c r="N1610"/>
  <c r="G1610"/>
  <c r="N1618"/>
  <c r="O1618"/>
  <c r="N1626"/>
  <c r="O1626"/>
  <c r="P1635"/>
  <c r="D1635"/>
  <c r="P1647"/>
  <c r="D1647"/>
  <c r="O1664"/>
  <c r="D1664"/>
  <c r="O1681"/>
  <c r="D1681"/>
  <c r="M1703"/>
  <c r="J1703"/>
  <c r="D1736"/>
  <c r="N1736"/>
  <c r="M1849"/>
  <c r="K1881"/>
  <c r="N1891"/>
  <c r="J1923"/>
  <c r="M1923"/>
  <c r="N1938"/>
  <c r="O1989"/>
  <c r="K1989"/>
  <c r="O2042"/>
  <c r="K1879"/>
  <c r="E1759"/>
  <c r="K1893"/>
  <c r="I1772"/>
  <c r="O2064"/>
  <c r="J2043"/>
  <c r="N2037"/>
  <c r="O1998"/>
  <c r="E1965"/>
  <c r="E1945"/>
  <c r="I1945"/>
  <c r="J1937"/>
  <c r="M1937"/>
  <c r="E1908"/>
  <c r="E1842"/>
  <c r="M1820"/>
  <c r="P1812"/>
  <c r="M1753"/>
  <c r="K1739"/>
  <c r="I1739"/>
  <c r="M1706"/>
  <c r="J1706"/>
  <c r="M1700"/>
  <c r="J1700"/>
  <c r="O1694"/>
  <c r="D1694"/>
  <c r="O1688"/>
  <c r="D1688"/>
  <c r="O1680"/>
  <c r="D1680"/>
  <c r="O1671"/>
  <c r="D1671"/>
  <c r="O1663"/>
  <c r="D1663"/>
  <c r="O1654"/>
  <c r="D1654"/>
  <c r="P1646"/>
  <c r="D1646"/>
  <c r="L2040"/>
  <c r="E2040"/>
  <c r="O1973"/>
  <c r="P1973"/>
  <c r="J1951"/>
  <c r="J1943"/>
  <c r="M1943"/>
  <c r="E1885"/>
  <c r="O1876"/>
  <c r="F1837"/>
  <c r="I1818"/>
  <c r="D1818"/>
  <c r="N1810"/>
  <c r="M1810"/>
  <c r="N1724"/>
  <c r="D1724"/>
  <c r="I1720"/>
  <c r="N1720"/>
  <c r="I1716"/>
  <c r="N1716"/>
  <c r="I1712"/>
  <c r="N1712"/>
  <c r="I1708"/>
  <c r="N1708"/>
  <c r="I1696"/>
  <c r="N1696"/>
  <c r="I1656"/>
  <c r="M1656"/>
  <c r="J1648"/>
  <c r="M1648"/>
  <c r="D1315"/>
  <c r="E1319"/>
  <c r="D1319"/>
  <c r="J1327"/>
  <c r="M1327"/>
  <c r="O1336"/>
  <c r="N1345"/>
  <c r="I1345"/>
  <c r="E1353"/>
  <c r="D1353"/>
  <c r="J1367"/>
  <c r="M1367"/>
  <c r="E1397"/>
  <c r="J1405"/>
  <c r="N1405"/>
  <c r="O1413"/>
  <c r="D1413"/>
  <c r="I1421"/>
  <c r="M1421"/>
  <c r="E1446"/>
  <c r="N1455"/>
  <c r="E1455"/>
  <c r="J1493"/>
  <c r="N1493"/>
  <c r="O1501"/>
  <c r="O1507"/>
  <c r="D1507"/>
  <c r="E1536"/>
  <c r="D1536"/>
  <c r="J1545"/>
  <c r="M1545"/>
  <c r="O1553"/>
  <c r="N1561"/>
  <c r="I1561"/>
  <c r="O1569"/>
  <c r="D1569"/>
  <c r="I1578"/>
  <c r="M1578"/>
  <c r="E1592"/>
  <c r="J1600"/>
  <c r="N1600"/>
  <c r="D1612"/>
  <c r="J1612"/>
  <c r="E1620"/>
  <c r="P1620"/>
  <c r="E1628"/>
  <c r="P1628"/>
  <c r="E1634"/>
  <c r="O1634"/>
  <c r="E1731"/>
  <c r="O1731"/>
  <c r="K1750"/>
  <c r="L1822"/>
  <c r="M1822"/>
  <c r="J1910"/>
  <c r="P1926"/>
  <c r="D1926"/>
  <c r="O1979"/>
  <c r="L2045"/>
  <c r="N1347"/>
  <c r="D1347"/>
  <c r="J1355"/>
  <c r="M1355"/>
  <c r="O1364"/>
  <c r="N1373"/>
  <c r="I1373"/>
  <c r="O1379"/>
  <c r="D1379"/>
  <c r="I1387"/>
  <c r="M1387"/>
  <c r="E1395"/>
  <c r="J1403"/>
  <c r="N1403"/>
  <c r="O1411"/>
  <c r="D1411"/>
  <c r="I1419"/>
  <c r="M1419"/>
  <c r="E1428"/>
  <c r="J1434"/>
  <c r="N1434"/>
  <c r="O1440"/>
  <c r="I1440"/>
  <c r="N1448"/>
  <c r="M1448"/>
  <c r="O1458"/>
  <c r="D1466"/>
  <c r="I1466"/>
  <c r="M1474"/>
  <c r="E1474"/>
  <c r="J1482"/>
  <c r="N1482"/>
  <c r="O1490"/>
  <c r="D1498"/>
  <c r="I1498"/>
  <c r="O1508"/>
  <c r="I1508"/>
  <c r="O1516"/>
  <c r="D1520"/>
  <c r="N1528"/>
  <c r="I1528"/>
  <c r="N1537"/>
  <c r="D1537"/>
  <c r="J1543"/>
  <c r="M1543"/>
  <c r="O1551"/>
  <c r="N1559"/>
  <c r="I1559"/>
  <c r="E1567"/>
  <c r="D1567"/>
  <c r="I1575"/>
  <c r="M1575"/>
  <c r="E1585"/>
  <c r="J1593"/>
  <c r="N1593"/>
  <c r="O1601"/>
  <c r="D1601"/>
  <c r="J1609"/>
  <c r="O1609"/>
  <c r="D1617"/>
  <c r="J1617"/>
  <c r="D1625"/>
  <c r="J1625"/>
  <c r="N1631"/>
  <c r="I1631"/>
  <c r="E1643"/>
  <c r="I1643"/>
  <c r="J1660"/>
  <c r="N1660"/>
  <c r="J1676"/>
  <c r="N1676"/>
  <c r="O1695"/>
  <c r="E1695"/>
  <c r="E1732"/>
  <c r="I1732"/>
  <c r="M1845"/>
  <c r="N1890"/>
  <c r="P1919"/>
  <c r="M1919"/>
  <c r="N1932"/>
  <c r="E1950"/>
  <c r="O1950"/>
  <c r="F1988"/>
  <c r="P1988"/>
  <c r="L2022"/>
  <c r="J2057"/>
  <c r="O1982"/>
  <c r="K1848"/>
  <c r="L2023"/>
  <c r="I1770"/>
  <c r="L1791"/>
  <c r="K3"/>
  <c r="N28"/>
  <c r="E32"/>
  <c r="O10"/>
  <c r="L14"/>
  <c r="D41"/>
  <c r="K5"/>
  <c r="I16"/>
  <c r="P22"/>
  <c r="K24"/>
  <c r="G30"/>
  <c r="K34"/>
  <c r="I38"/>
  <c r="P4"/>
  <c r="J6"/>
  <c r="G19"/>
  <c r="K21"/>
  <c r="I25"/>
  <c r="P29"/>
  <c r="O31"/>
  <c r="G35"/>
  <c r="K37"/>
  <c r="I42"/>
  <c r="P9"/>
  <c r="J11"/>
  <c r="G15"/>
  <c r="F32"/>
  <c r="M27"/>
  <c r="D534"/>
  <c r="K557"/>
  <c r="G47"/>
  <c r="P53"/>
  <c r="L58"/>
  <c r="G63"/>
  <c r="P69"/>
  <c r="L74"/>
  <c r="G79"/>
  <c r="P85"/>
  <c r="L90"/>
  <c r="G95"/>
  <c r="P101"/>
  <c r="L106"/>
  <c r="G111"/>
  <c r="P117"/>
  <c r="L122"/>
  <c r="G127"/>
  <c r="P133"/>
  <c r="L138"/>
  <c r="G143"/>
  <c r="P149"/>
  <c r="L154"/>
  <c r="G159"/>
  <c r="P165"/>
  <c r="L170"/>
  <c r="G175"/>
  <c r="P181"/>
  <c r="L186"/>
  <c r="G191"/>
  <c r="P197"/>
  <c r="L202"/>
  <c r="G207"/>
  <c r="P213"/>
  <c r="L218"/>
  <c r="G223"/>
  <c r="P229"/>
  <c r="L234"/>
  <c r="G239"/>
  <c r="P245"/>
  <c r="L250"/>
  <c r="G255"/>
  <c r="P261"/>
  <c r="L266"/>
  <c r="G271"/>
  <c r="N549"/>
  <c r="M46"/>
  <c r="M54"/>
  <c r="M62"/>
  <c r="M70"/>
  <c r="M78"/>
  <c r="M86"/>
  <c r="M94"/>
  <c r="M102"/>
  <c r="M110"/>
  <c r="M118"/>
  <c r="M126"/>
  <c r="M134"/>
  <c r="M142"/>
  <c r="M150"/>
  <c r="M158"/>
  <c r="M166"/>
  <c r="M174"/>
  <c r="M182"/>
  <c r="M190"/>
  <c r="M198"/>
  <c r="M206"/>
  <c r="M214"/>
  <c r="M222"/>
  <c r="M230"/>
  <c r="F240"/>
  <c r="F248"/>
  <c r="M255"/>
  <c r="F264"/>
  <c r="F272"/>
  <c r="M541"/>
  <c r="N530"/>
  <c r="M538"/>
  <c r="G553"/>
  <c r="D561"/>
  <c r="N607"/>
  <c r="D622"/>
  <c r="M624"/>
  <c r="N571"/>
  <c r="M578"/>
  <c r="L593"/>
  <c r="O595"/>
  <c r="E605"/>
  <c r="G598"/>
  <c r="J603"/>
  <c r="F635"/>
  <c r="L574"/>
  <c r="J582"/>
  <c r="M589"/>
  <c r="N609"/>
  <c r="D626"/>
  <c r="J522"/>
  <c r="I529"/>
  <c r="I537"/>
  <c r="I544"/>
  <c r="I552"/>
  <c r="I560"/>
  <c r="J566"/>
  <c r="J573"/>
  <c r="J581"/>
  <c r="G599"/>
  <c r="K612"/>
  <c r="I616"/>
  <c r="P620"/>
  <c r="J629"/>
  <c r="G633"/>
  <c r="K638"/>
  <c r="K566"/>
  <c r="J525"/>
  <c r="J532"/>
  <c r="I543"/>
  <c r="I551"/>
  <c r="I559"/>
  <c r="I565"/>
  <c r="I572"/>
  <c r="I580"/>
  <c r="I586"/>
  <c r="P590"/>
  <c r="J592"/>
  <c r="G602"/>
  <c r="K604"/>
  <c r="I608"/>
  <c r="P623"/>
  <c r="J625"/>
  <c r="G634"/>
  <c r="K636"/>
  <c r="F537"/>
  <c r="G405"/>
  <c r="O527"/>
  <c r="O535"/>
  <c r="D542"/>
  <c r="D550"/>
  <c r="D558"/>
  <c r="O568"/>
  <c r="D579"/>
  <c r="O597"/>
  <c r="L611"/>
  <c r="D613"/>
  <c r="N617"/>
  <c r="E619"/>
  <c r="O628"/>
  <c r="L632"/>
  <c r="D637"/>
  <c r="N641"/>
  <c r="I285"/>
  <c r="I301"/>
  <c r="I317"/>
  <c r="I333"/>
  <c r="I349"/>
  <c r="I365"/>
  <c r="I381"/>
  <c r="I397"/>
  <c r="E529"/>
  <c r="K546"/>
  <c r="K564"/>
  <c r="K583"/>
  <c r="P2032"/>
  <c r="O1993"/>
  <c r="L1985"/>
  <c r="O1968"/>
  <c r="P1968"/>
  <c r="O1956"/>
  <c r="E1948"/>
  <c r="I1948"/>
  <c r="J1940"/>
  <c r="M1940"/>
  <c r="N1925"/>
  <c r="P1917"/>
  <c r="D1917"/>
  <c r="N1909"/>
  <c r="I1909"/>
  <c r="O1901"/>
  <c r="N1889"/>
  <c r="P1815"/>
  <c r="M1815"/>
  <c r="D1807"/>
  <c r="N1773"/>
  <c r="E1761"/>
  <c r="F1754"/>
  <c r="D1740"/>
  <c r="N1740"/>
  <c r="J1734"/>
  <c r="E1726"/>
  <c r="D1726"/>
  <c r="I1701"/>
  <c r="N1701"/>
  <c r="I1697"/>
  <c r="N1697"/>
  <c r="I1689"/>
  <c r="M1689"/>
  <c r="I1657"/>
  <c r="M1657"/>
  <c r="J1649"/>
  <c r="M1649"/>
  <c r="J1641"/>
  <c r="M1641"/>
  <c r="E2058"/>
  <c r="P2016"/>
  <c r="L1990"/>
  <c r="E1980"/>
  <c r="O1974"/>
  <c r="P1929"/>
  <c r="D1929"/>
  <c r="N1920"/>
  <c r="I1920"/>
  <c r="P1911"/>
  <c r="M1911"/>
  <c r="N1903"/>
  <c r="E1895"/>
  <c r="K1854"/>
  <c r="N1786"/>
  <c r="E1733"/>
  <c r="O1733"/>
  <c r="O1725"/>
  <c r="P1721"/>
  <c r="D1721"/>
  <c r="P1717"/>
  <c r="D1717"/>
  <c r="P1713"/>
  <c r="D1713"/>
  <c r="P1709"/>
  <c r="D1709"/>
  <c r="P1683"/>
  <c r="E1683"/>
  <c r="P1674"/>
  <c r="E1674"/>
  <c r="P1666"/>
  <c r="E1666"/>
  <c r="N1318"/>
  <c r="I1318"/>
  <c r="N1326"/>
  <c r="D1326"/>
  <c r="J1332"/>
  <c r="M1332"/>
  <c r="O1358"/>
  <c r="E1372"/>
  <c r="I1372"/>
  <c r="O1386"/>
  <c r="D1386"/>
  <c r="I1427"/>
  <c r="M1427"/>
  <c r="E1437"/>
  <c r="J1445"/>
  <c r="D1445"/>
  <c r="M1460"/>
  <c r="E1460"/>
  <c r="J1468"/>
  <c r="N1468"/>
  <c r="O1476"/>
  <c r="D1484"/>
  <c r="I1484"/>
  <c r="N1506"/>
  <c r="I1506"/>
  <c r="D1513"/>
  <c r="E1526"/>
  <c r="D1526"/>
  <c r="J1535"/>
  <c r="M1535"/>
  <c r="E1583"/>
  <c r="N1633"/>
  <c r="O1633"/>
  <c r="P1659"/>
  <c r="E1659"/>
  <c r="E1727"/>
  <c r="J1727"/>
  <c r="M1746"/>
  <c r="P1922"/>
  <c r="D1922"/>
  <c r="L2028"/>
  <c r="N1346"/>
  <c r="I1346"/>
  <c r="E1354"/>
  <c r="D1354"/>
  <c r="J1361"/>
  <c r="M1361"/>
  <c r="O1369"/>
  <c r="J1378"/>
  <c r="N1378"/>
  <c r="O1384"/>
  <c r="D1384"/>
  <c r="I1394"/>
  <c r="M1394"/>
  <c r="E1402"/>
  <c r="J1410"/>
  <c r="N1410"/>
  <c r="O1418"/>
  <c r="D1418"/>
  <c r="I1425"/>
  <c r="M1425"/>
  <c r="E1431"/>
  <c r="O1439"/>
  <c r="D1439"/>
  <c r="N1447"/>
  <c r="I1447"/>
  <c r="J1457"/>
  <c r="D1465"/>
  <c r="I1465"/>
  <c r="M1473"/>
  <c r="E1473"/>
  <c r="J1481"/>
  <c r="N1481"/>
  <c r="O1489"/>
  <c r="D1495"/>
  <c r="I1495"/>
  <c r="N1503"/>
  <c r="I1503"/>
  <c r="D1515"/>
  <c r="J1519"/>
  <c r="E1527"/>
  <c r="I1527"/>
  <c r="E1533"/>
  <c r="D1533"/>
  <c r="J1542"/>
  <c r="M1542"/>
  <c r="O1550"/>
  <c r="N1558"/>
  <c r="I1558"/>
  <c r="E1566"/>
  <c r="D1566"/>
  <c r="I1574"/>
  <c r="M1574"/>
  <c r="E1584"/>
  <c r="J1590"/>
  <c r="N1590"/>
  <c r="O1598"/>
  <c r="D1598"/>
  <c r="N1614"/>
  <c r="E1622"/>
  <c r="P1622"/>
  <c r="N1630"/>
  <c r="O1630"/>
  <c r="N1639"/>
  <c r="O1639"/>
  <c r="P1655"/>
  <c r="E1655"/>
  <c r="P1672"/>
  <c r="E1672"/>
  <c r="P1691"/>
  <c r="E1691"/>
  <c r="N1728"/>
  <c r="J1728"/>
  <c r="I1823"/>
  <c r="M1823"/>
  <c r="N1915"/>
  <c r="P1928"/>
  <c r="D1928"/>
  <c r="E1946"/>
  <c r="I1946"/>
  <c r="L1999"/>
  <c r="L2030"/>
  <c r="E2051"/>
  <c r="K2051"/>
  <c r="J2069"/>
  <c r="L2010"/>
  <c r="O1962"/>
  <c r="L1790"/>
  <c r="O1966"/>
  <c r="L2055"/>
  <c r="J2049"/>
  <c r="P2002"/>
  <c r="L1994"/>
  <c r="K1969"/>
  <c r="D1949"/>
  <c r="E1941"/>
  <c r="I1941"/>
  <c r="J1935"/>
  <c r="M1935"/>
  <c r="E1912"/>
  <c r="F1886"/>
  <c r="K1886"/>
  <c r="D1824"/>
  <c r="P1816"/>
  <c r="N1787"/>
  <c r="D1748"/>
  <c r="J1741"/>
  <c r="P1702"/>
  <c r="D1702"/>
  <c r="P1698"/>
  <c r="D1698"/>
  <c r="P1690"/>
  <c r="E1690"/>
  <c r="P1684"/>
  <c r="E1684"/>
  <c r="P1675"/>
  <c r="E1675"/>
  <c r="P1667"/>
  <c r="E1667"/>
  <c r="P1658"/>
  <c r="E1658"/>
  <c r="E1650"/>
  <c r="O1650"/>
  <c r="E1642"/>
  <c r="O1642"/>
  <c r="F2059"/>
  <c r="O2059"/>
  <c r="J2053"/>
  <c r="F2036"/>
  <c r="G2025"/>
  <c r="L2017"/>
  <c r="O2017"/>
  <c r="P2007"/>
  <c r="L1975"/>
  <c r="O1955"/>
  <c r="E1955"/>
  <c r="J1947"/>
  <c r="M1947"/>
  <c r="N1939"/>
  <c r="F1841"/>
  <c r="M1831"/>
  <c r="G1814"/>
  <c r="L1806"/>
  <c r="P1806"/>
  <c r="I1783"/>
  <c r="O1722"/>
  <c r="E1722"/>
  <c r="O1718"/>
  <c r="E1718"/>
  <c r="O1714"/>
  <c r="E1714"/>
  <c r="O1710"/>
  <c r="E1710"/>
  <c r="O1704"/>
  <c r="E1704"/>
  <c r="J1692"/>
  <c r="N1692"/>
  <c r="J1661"/>
  <c r="N1661"/>
  <c r="E1652"/>
  <c r="I1652"/>
  <c r="E1644"/>
  <c r="I1644"/>
  <c r="E1317"/>
  <c r="D1317"/>
  <c r="J1323"/>
  <c r="M1323"/>
  <c r="O1331"/>
  <c r="E1340"/>
  <c r="I1340"/>
  <c r="E1349"/>
  <c r="D1349"/>
  <c r="J1357"/>
  <c r="M1357"/>
  <c r="O1363"/>
  <c r="N1371"/>
  <c r="I1371"/>
  <c r="O1393"/>
  <c r="D1393"/>
  <c r="I1401"/>
  <c r="M1401"/>
  <c r="E1409"/>
  <c r="J1417"/>
  <c r="N1417"/>
  <c r="O1444"/>
  <c r="I1444"/>
  <c r="J1450"/>
  <c r="D1497"/>
  <c r="I1497"/>
  <c r="E1505"/>
  <c r="I1505"/>
  <c r="D1512"/>
  <c r="O1525"/>
  <c r="N1540"/>
  <c r="I1540"/>
  <c r="E1549"/>
  <c r="D1549"/>
  <c r="J1557"/>
  <c r="M1557"/>
  <c r="O1565"/>
  <c r="J1573"/>
  <c r="N1573"/>
  <c r="O1588"/>
  <c r="D1588"/>
  <c r="I1596"/>
  <c r="M1596"/>
  <c r="E1608"/>
  <c r="E1616"/>
  <c r="P1616"/>
  <c r="E1624"/>
  <c r="P1624"/>
  <c r="E1638"/>
  <c r="O1638"/>
  <c r="D1743"/>
  <c r="E1902"/>
  <c r="N1918"/>
  <c r="M1918"/>
  <c r="P2011"/>
  <c r="P2070"/>
  <c r="E1342"/>
  <c r="D1342"/>
  <c r="J1351"/>
  <c r="M1351"/>
  <c r="O1360"/>
  <c r="N1368"/>
  <c r="I1368"/>
  <c r="O1377"/>
  <c r="D1377"/>
  <c r="I1383"/>
  <c r="M1383"/>
  <c r="E1389"/>
  <c r="J1399"/>
  <c r="N1399"/>
  <c r="O1407"/>
  <c r="D1407"/>
  <c r="I1415"/>
  <c r="M1415"/>
  <c r="E1424"/>
  <c r="J1430"/>
  <c r="N1430"/>
  <c r="N1438"/>
  <c r="I1438"/>
  <c r="J1442"/>
  <c r="M1442"/>
  <c r="O1452"/>
  <c r="M1462"/>
  <c r="E1462"/>
  <c r="J1470"/>
  <c r="N1470"/>
  <c r="O1478"/>
  <c r="D1486"/>
  <c r="I1486"/>
  <c r="M1494"/>
  <c r="E1494"/>
  <c r="J1502"/>
  <c r="M1502"/>
  <c r="I1514"/>
  <c r="D1518"/>
  <c r="D1522"/>
  <c r="N1532"/>
  <c r="I1532"/>
  <c r="N1541"/>
  <c r="D1541"/>
  <c r="J1547"/>
  <c r="M1547"/>
  <c r="O1555"/>
  <c r="N1563"/>
  <c r="I1563"/>
  <c r="O1571"/>
  <c r="D1571"/>
  <c r="I1581"/>
  <c r="M1581"/>
  <c r="E1589"/>
  <c r="J1597"/>
  <c r="N1597"/>
  <c r="L1613"/>
  <c r="P1613"/>
  <c r="E1621"/>
  <c r="P1621"/>
  <c r="E1629"/>
  <c r="P1629"/>
  <c r="N1636"/>
  <c r="O1636"/>
  <c r="N1651"/>
  <c r="O1651"/>
  <c r="P1668"/>
  <c r="E1668"/>
  <c r="P1685"/>
  <c r="E1685"/>
  <c r="P1707"/>
  <c r="D1707"/>
  <c r="D1744"/>
  <c r="I1762"/>
  <c r="E1927"/>
  <c r="I1927"/>
  <c r="J1942"/>
  <c r="M1942"/>
  <c r="K1960"/>
  <c r="E1995"/>
  <c r="G2012"/>
  <c r="L2029"/>
  <c r="O2029"/>
  <c r="O1978"/>
  <c r="L1801"/>
  <c r="I1774"/>
  <c r="L2034"/>
  <c r="G2026"/>
  <c r="P2018"/>
  <c r="O1970"/>
  <c r="K1970"/>
  <c r="K1964"/>
  <c r="J1944"/>
  <c r="M1944"/>
  <c r="N1936"/>
  <c r="P1930"/>
  <c r="D1930"/>
  <c r="E1921"/>
  <c r="I1921"/>
  <c r="J1913"/>
  <c r="M1913"/>
  <c r="E1897"/>
  <c r="I1819"/>
  <c r="M1819"/>
  <c r="D1811"/>
  <c r="N1775"/>
  <c r="I1765"/>
  <c r="M1749"/>
  <c r="D1742"/>
  <c r="E1738"/>
  <c r="I1738"/>
  <c r="D1730"/>
  <c r="N1730"/>
  <c r="I1705"/>
  <c r="N1705"/>
  <c r="I1699"/>
  <c r="N1699"/>
  <c r="I1693"/>
  <c r="M1693"/>
  <c r="J1653"/>
  <c r="M1653"/>
  <c r="J1645"/>
  <c r="M1645"/>
  <c r="F2060"/>
  <c r="N2047"/>
  <c r="F2008"/>
  <c r="L1984"/>
  <c r="O1976"/>
  <c r="K1976"/>
  <c r="J1934"/>
  <c r="M1934"/>
  <c r="N1924"/>
  <c r="P1916"/>
  <c r="D1916"/>
  <c r="E1907"/>
  <c r="F1899"/>
  <c r="L1826"/>
  <c r="E1758"/>
  <c r="M1751"/>
  <c r="J1737"/>
  <c r="E1729"/>
  <c r="O1729"/>
  <c r="O1723"/>
  <c r="E1723"/>
  <c r="O1719"/>
  <c r="E1719"/>
  <c r="O1715"/>
  <c r="E1715"/>
  <c r="O1711"/>
  <c r="E1711"/>
  <c r="J1687"/>
  <c r="N1687"/>
  <c r="J1679"/>
  <c r="N1679"/>
  <c r="J1670"/>
  <c r="N1670"/>
  <c r="J1662"/>
  <c r="N1662"/>
  <c r="E1316"/>
  <c r="O1316"/>
  <c r="O1322"/>
  <c r="N1328"/>
  <c r="I1328"/>
  <c r="E1337"/>
  <c r="D1337"/>
  <c r="I1376"/>
  <c r="M1376"/>
  <c r="E1382"/>
  <c r="J1392"/>
  <c r="N1392"/>
  <c r="O1422"/>
  <c r="D1422"/>
  <c r="I1433"/>
  <c r="M1433"/>
  <c r="O1456"/>
  <c r="M1464"/>
  <c r="E1464"/>
  <c r="J1472"/>
  <c r="N1472"/>
  <c r="O1480"/>
  <c r="D1488"/>
  <c r="I1488"/>
  <c r="D1524"/>
  <c r="N1531"/>
  <c r="I1531"/>
  <c r="O1579"/>
  <c r="D1579"/>
  <c r="D1735"/>
  <c r="N1735"/>
  <c r="K1898"/>
  <c r="P1914"/>
  <c r="I1914"/>
  <c r="J1931"/>
  <c r="M1931"/>
  <c r="G2021"/>
  <c r="L2033"/>
  <c r="O2033"/>
  <c r="F2046"/>
  <c r="L2066"/>
  <c r="P2066"/>
  <c r="O1341"/>
  <c r="N1350"/>
  <c r="I1350"/>
  <c r="E1359"/>
  <c r="D1359"/>
  <c r="J1365"/>
  <c r="M1365"/>
  <c r="O1374"/>
  <c r="J1380"/>
  <c r="N1380"/>
  <c r="O1388"/>
  <c r="D1388"/>
  <c r="I1398"/>
  <c r="M1398"/>
  <c r="E1406"/>
  <c r="J1414"/>
  <c r="N1414"/>
  <c r="O1423"/>
  <c r="D1423"/>
  <c r="I1429"/>
  <c r="M1429"/>
  <c r="J1435"/>
  <c r="J1441"/>
  <c r="D1441"/>
  <c r="D1451"/>
  <c r="K1451"/>
  <c r="O1461"/>
  <c r="D1469"/>
  <c r="I1469"/>
  <c r="M1477"/>
  <c r="E1477"/>
  <c r="J1485"/>
  <c r="N1485"/>
  <c r="O1491"/>
  <c r="D1499"/>
  <c r="I1499"/>
  <c r="E1509"/>
  <c r="I1509"/>
  <c r="J1517"/>
  <c r="J1521"/>
  <c r="N1529"/>
  <c r="I1529"/>
  <c r="E1538"/>
  <c r="D1538"/>
  <c r="J1546"/>
  <c r="M1546"/>
  <c r="O1554"/>
  <c r="N1562"/>
  <c r="I1562"/>
  <c r="O1570"/>
  <c r="D1570"/>
  <c r="I1580"/>
  <c r="M1580"/>
  <c r="E1586"/>
  <c r="J1594"/>
  <c r="N1594"/>
  <c r="O1602"/>
  <c r="D1602"/>
  <c r="P1610"/>
  <c r="O1610"/>
  <c r="D1618"/>
  <c r="J1618"/>
  <c r="D1626"/>
  <c r="J1626"/>
  <c r="E1635"/>
  <c r="I1635"/>
  <c r="E1647"/>
  <c r="I1647"/>
  <c r="J1664"/>
  <c r="N1664"/>
  <c r="J1681"/>
  <c r="N1681"/>
  <c r="O1703"/>
  <c r="E1703"/>
  <c r="E1736"/>
  <c r="I1736"/>
  <c r="L1755"/>
  <c r="N1881"/>
  <c r="E1891"/>
  <c r="E1923"/>
  <c r="I1923"/>
  <c r="J1938"/>
  <c r="M1938"/>
  <c r="E1989"/>
  <c r="P2050"/>
  <c r="K1905"/>
  <c r="L1802"/>
  <c r="O1992"/>
  <c r="L1792"/>
  <c r="J1954"/>
  <c r="N2061"/>
  <c r="F2037"/>
  <c r="P2009"/>
  <c r="L1965"/>
  <c r="P1945"/>
  <c r="D1945"/>
  <c r="E1937"/>
  <c r="I1937"/>
  <c r="J1908"/>
  <c r="M1908"/>
  <c r="M1834"/>
  <c r="D1812"/>
  <c r="N1768"/>
  <c r="E1739"/>
  <c r="O1739"/>
  <c r="O1706"/>
  <c r="E1706"/>
  <c r="O1700"/>
  <c r="E1700"/>
  <c r="J1694"/>
  <c r="N1694"/>
  <c r="J1688"/>
  <c r="N1688"/>
  <c r="J1680"/>
  <c r="N1680"/>
  <c r="J1671"/>
  <c r="N1671"/>
  <c r="J1663"/>
  <c r="N1663"/>
  <c r="J1654"/>
  <c r="N1654"/>
  <c r="N1646"/>
  <c r="I1646"/>
  <c r="G2048"/>
  <c r="F2040"/>
  <c r="P2001"/>
  <c r="K1973"/>
  <c r="D1951"/>
  <c r="E1943"/>
  <c r="I1943"/>
  <c r="K1894"/>
  <c r="F1876"/>
  <c r="K1876"/>
  <c r="N1818"/>
  <c r="P1818"/>
  <c r="L1810"/>
  <c r="D1810"/>
  <c r="K1752"/>
  <c r="I1724"/>
  <c r="M1720"/>
  <c r="J1720"/>
  <c r="M1716"/>
  <c r="J1716"/>
  <c r="M1712"/>
  <c r="J1712"/>
  <c r="M1708"/>
  <c r="J1708"/>
  <c r="M1696"/>
  <c r="J1696"/>
  <c r="O1656"/>
  <c r="D1656"/>
  <c r="P1648"/>
  <c r="D1648"/>
  <c r="K1315"/>
  <c r="N1319"/>
  <c r="I1319"/>
  <c r="E1327"/>
  <c r="D1327"/>
  <c r="J1336"/>
  <c r="M1336"/>
  <c r="O1345"/>
  <c r="N1353"/>
  <c r="I1353"/>
  <c r="E1367"/>
  <c r="D1367"/>
  <c r="I1397"/>
  <c r="M1397"/>
  <c r="E1405"/>
  <c r="J1413"/>
  <c r="N1413"/>
  <c r="O1421"/>
  <c r="D1421"/>
  <c r="J1446"/>
  <c r="M1446"/>
  <c r="O1455"/>
  <c r="M1493"/>
  <c r="E1493"/>
  <c r="J1501"/>
  <c r="N1501"/>
  <c r="E1507"/>
  <c r="N1536"/>
  <c r="I1536"/>
  <c r="E1545"/>
  <c r="D1545"/>
  <c r="J1553"/>
  <c r="M1553"/>
  <c r="O1561"/>
  <c r="J1569"/>
  <c r="N1569"/>
  <c r="O1578"/>
  <c r="D1578"/>
  <c r="I1592"/>
  <c r="M1592"/>
  <c r="E1600"/>
  <c r="E1612"/>
  <c r="L1612"/>
  <c r="M1612"/>
  <c r="M1620"/>
  <c r="I1620"/>
  <c r="M1628"/>
  <c r="I1628"/>
  <c r="J1634"/>
  <c r="M1634"/>
  <c r="J1731"/>
  <c r="D1750"/>
  <c r="I1822"/>
  <c r="D1822"/>
  <c r="N1910"/>
  <c r="M1910"/>
  <c r="N1926"/>
  <c r="L1979"/>
  <c r="P2045"/>
  <c r="E1347"/>
  <c r="I1347"/>
  <c r="N1355"/>
  <c r="D1355"/>
  <c r="J1364"/>
  <c r="M1364"/>
  <c r="O1373"/>
  <c r="J1379"/>
  <c r="N1379"/>
  <c r="O1387"/>
  <c r="D1387"/>
  <c r="I1395"/>
  <c r="M1395"/>
  <c r="E1403"/>
  <c r="J1411"/>
  <c r="N1411"/>
  <c r="O1419"/>
  <c r="D1419"/>
  <c r="I1428"/>
  <c r="M1428"/>
  <c r="E1434"/>
  <c r="E1440"/>
  <c r="D1440"/>
  <c r="O1448"/>
  <c r="I1448"/>
  <c r="J1458"/>
  <c r="N1458"/>
  <c r="O1466"/>
  <c r="D1474"/>
  <c r="I1474"/>
  <c r="M1482"/>
  <c r="E1482"/>
  <c r="J1490"/>
  <c r="N1490"/>
  <c r="O1498"/>
  <c r="E1508"/>
  <c r="D1508"/>
  <c r="D1516"/>
  <c r="J1520"/>
  <c r="N1520"/>
  <c r="O1528"/>
  <c r="E1537"/>
  <c r="I1537"/>
  <c r="E1543"/>
  <c r="D1543"/>
  <c r="J1551"/>
  <c r="M1551"/>
  <c r="O1559"/>
  <c r="N1567"/>
  <c r="I1567"/>
  <c r="O1575"/>
  <c r="D1575"/>
  <c r="I1585"/>
  <c r="M1585"/>
  <c r="E1593"/>
  <c r="J1601"/>
  <c r="N1601"/>
  <c r="L1609"/>
  <c r="P1609"/>
  <c r="E1617"/>
  <c r="P1617"/>
  <c r="E1625"/>
  <c r="P1625"/>
  <c r="E1631"/>
  <c r="O1631"/>
  <c r="N1643"/>
  <c r="O1643"/>
  <c r="P1660"/>
  <c r="E1660"/>
  <c r="P1676"/>
  <c r="E1676"/>
  <c r="P1695"/>
  <c r="D1695"/>
  <c r="K1732"/>
  <c r="O1732"/>
  <c r="E1845"/>
  <c r="E1890"/>
  <c r="E1919"/>
  <c r="I1919"/>
  <c r="J1932"/>
  <c r="M1932"/>
  <c r="J1950"/>
  <c r="O1988"/>
  <c r="K1988"/>
  <c r="P2003"/>
  <c r="O2057"/>
  <c r="O1991"/>
  <c r="K1880"/>
  <c r="L2031"/>
  <c r="L1793"/>
  <c r="I1781"/>
  <c r="N3"/>
  <c r="E20"/>
  <c r="O32"/>
  <c r="L10"/>
  <c r="D12"/>
  <c r="N41"/>
  <c r="I5"/>
  <c r="P16"/>
  <c r="J18"/>
  <c r="G24"/>
  <c r="K26"/>
  <c r="I34"/>
  <c r="P38"/>
  <c r="J40"/>
  <c r="G6"/>
  <c r="K17"/>
  <c r="I21"/>
  <c r="P25"/>
  <c r="E27"/>
  <c r="G31"/>
  <c r="K33"/>
  <c r="I37"/>
  <c r="P42"/>
  <c r="J2"/>
  <c r="G11"/>
  <c r="K13"/>
  <c r="F24"/>
  <c r="M19"/>
  <c r="N534"/>
  <c r="D557"/>
  <c r="L46"/>
  <c r="G51"/>
  <c r="P57"/>
  <c r="L62"/>
  <c r="G67"/>
  <c r="P73"/>
  <c r="L78"/>
  <c r="G83"/>
  <c r="P89"/>
  <c r="L94"/>
  <c r="G99"/>
  <c r="P105"/>
  <c r="L110"/>
  <c r="G115"/>
  <c r="P121"/>
  <c r="L126"/>
  <c r="G131"/>
  <c r="P137"/>
  <c r="L142"/>
  <c r="G147"/>
  <c r="P153"/>
  <c r="L158"/>
  <c r="G163"/>
  <c r="P169"/>
  <c r="L174"/>
  <c r="G179"/>
  <c r="P185"/>
  <c r="L190"/>
  <c r="G195"/>
  <c r="P201"/>
  <c r="L206"/>
  <c r="G211"/>
  <c r="P217"/>
  <c r="L222"/>
  <c r="G227"/>
  <c r="P233"/>
  <c r="L238"/>
  <c r="G243"/>
  <c r="P249"/>
  <c r="L254"/>
  <c r="G259"/>
  <c r="P265"/>
  <c r="L270"/>
  <c r="G275"/>
  <c r="M44"/>
  <c r="M52"/>
  <c r="M60"/>
  <c r="M68"/>
  <c r="M76"/>
  <c r="M84"/>
  <c r="M92"/>
  <c r="M100"/>
  <c r="M108"/>
  <c r="M116"/>
  <c r="M124"/>
  <c r="M132"/>
  <c r="M140"/>
  <c r="M148"/>
  <c r="M156"/>
  <c r="M164"/>
  <c r="M172"/>
  <c r="M180"/>
  <c r="M188"/>
  <c r="M196"/>
  <c r="M204"/>
  <c r="M212"/>
  <c r="M220"/>
  <c r="M228"/>
  <c r="F237"/>
  <c r="M245"/>
  <c r="M252"/>
  <c r="M261"/>
  <c r="F270"/>
  <c r="I541"/>
  <c r="E275"/>
  <c r="I538"/>
  <c r="E545"/>
  <c r="N561"/>
  <c r="M587"/>
  <c r="N622"/>
  <c r="D624"/>
  <c r="F523"/>
  <c r="I578"/>
  <c r="E585"/>
  <c r="L595"/>
  <c r="O605"/>
  <c r="F591"/>
  <c r="G603"/>
  <c r="J635"/>
  <c r="M567"/>
  <c r="G582"/>
  <c r="D589"/>
  <c r="M601"/>
  <c r="N626"/>
  <c r="G522"/>
  <c r="P529"/>
  <c r="P537"/>
  <c r="P544"/>
  <c r="P552"/>
  <c r="P560"/>
  <c r="G566"/>
  <c r="G573"/>
  <c r="G581"/>
  <c r="K596"/>
  <c r="I612"/>
  <c r="P616"/>
  <c r="J618"/>
  <c r="G629"/>
  <c r="K631"/>
  <c r="I638"/>
  <c r="K526"/>
  <c r="G525"/>
  <c r="G532"/>
  <c r="P543"/>
  <c r="P551"/>
  <c r="P559"/>
  <c r="P565"/>
  <c r="P572"/>
  <c r="P580"/>
  <c r="P586"/>
  <c r="J588"/>
  <c r="G592"/>
  <c r="K594"/>
  <c r="I604"/>
  <c r="P608"/>
  <c r="J610"/>
  <c r="G625"/>
  <c r="K627"/>
  <c r="I636"/>
  <c r="F533"/>
  <c r="M640"/>
  <c r="L527"/>
  <c r="L535"/>
  <c r="N542"/>
  <c r="N550"/>
  <c r="N558"/>
  <c r="L568"/>
  <c r="N579"/>
  <c r="L597"/>
  <c r="D600"/>
  <c r="N613"/>
  <c r="E615"/>
  <c r="O619"/>
  <c r="L628"/>
  <c r="D630"/>
  <c r="N637"/>
  <c r="E639"/>
  <c r="I281"/>
  <c r="I297"/>
  <c r="I313"/>
  <c r="I329"/>
  <c r="I345"/>
  <c r="I361"/>
  <c r="I377"/>
  <c r="I393"/>
  <c r="K524"/>
  <c r="F543"/>
  <c r="F562"/>
  <c r="F580"/>
  <c r="M608"/>
  <c r="P2054"/>
  <c r="L2020"/>
  <c r="F1985"/>
  <c r="L1977"/>
  <c r="K1968"/>
  <c r="P1956"/>
  <c r="P1948"/>
  <c r="D1948"/>
  <c r="E1940"/>
  <c r="I1940"/>
  <c r="J1925"/>
  <c r="M1925"/>
  <c r="E1917"/>
  <c r="P1909"/>
  <c r="D1909"/>
  <c r="F1901"/>
  <c r="E1889"/>
  <c r="F1851"/>
  <c r="D1815"/>
  <c r="P1807"/>
  <c r="I1777"/>
  <c r="I1761"/>
  <c r="K1754"/>
  <c r="E1740"/>
  <c r="I1740"/>
  <c r="D1734"/>
  <c r="N1734"/>
  <c r="I1726"/>
  <c r="M1701"/>
  <c r="J1701"/>
  <c r="M1697"/>
  <c r="J1697"/>
  <c r="O1689"/>
  <c r="D1689"/>
  <c r="O1657"/>
  <c r="D1657"/>
  <c r="P1649"/>
  <c r="D1649"/>
  <c r="P1641"/>
  <c r="D1641"/>
  <c r="J2058"/>
  <c r="L2024"/>
  <c r="F1990"/>
  <c r="L1980"/>
  <c r="L1974"/>
  <c r="P1974"/>
  <c r="N1929"/>
  <c r="P1920"/>
  <c r="D1920"/>
  <c r="E1911"/>
  <c r="I1911"/>
  <c r="E1903"/>
  <c r="O1895"/>
  <c r="E1854"/>
  <c r="I1786"/>
  <c r="M1747"/>
  <c r="J1733"/>
  <c r="N1725"/>
  <c r="D1725"/>
  <c r="I1721"/>
  <c r="N1721"/>
  <c r="I1717"/>
  <c r="N1717"/>
  <c r="I1713"/>
  <c r="N1713"/>
  <c r="I1709"/>
  <c r="N1709"/>
  <c r="I1683"/>
  <c r="M1683"/>
  <c r="I1674"/>
  <c r="M1674"/>
  <c r="I1666"/>
  <c r="M1666"/>
  <c r="O1318"/>
  <c r="E1326"/>
  <c r="I1326"/>
  <c r="E1332"/>
  <c r="D1332"/>
  <c r="J1358"/>
  <c r="M1358"/>
  <c r="O1372"/>
  <c r="J1386"/>
  <c r="N1386"/>
  <c r="O1427"/>
  <c r="D1427"/>
  <c r="J1437"/>
  <c r="M1437"/>
  <c r="N1445"/>
  <c r="D1460"/>
  <c r="I1460"/>
  <c r="M1468"/>
  <c r="E1468"/>
  <c r="J1476"/>
  <c r="N1476"/>
  <c r="O1484"/>
  <c r="O1506"/>
  <c r="D1506"/>
  <c r="J1513"/>
  <c r="N1526"/>
  <c r="I1526"/>
  <c r="E1535"/>
  <c r="D1535"/>
  <c r="I1583"/>
  <c r="M1583"/>
  <c r="J1633"/>
  <c r="M1633"/>
  <c r="I1659"/>
  <c r="M1659"/>
  <c r="D1727"/>
  <c r="K1746"/>
  <c r="N1906"/>
  <c r="N1922"/>
  <c r="P2028"/>
  <c r="J2039"/>
  <c r="O1346"/>
  <c r="N1354"/>
  <c r="I1354"/>
  <c r="N1361"/>
  <c r="D1361"/>
  <c r="J1369"/>
  <c r="M1369"/>
  <c r="E1378"/>
  <c r="J1384"/>
  <c r="N1384"/>
  <c r="O1394"/>
  <c r="D1394"/>
  <c r="I1402"/>
  <c r="M1402"/>
  <c r="E1410"/>
  <c r="J1418"/>
  <c r="N1418"/>
  <c r="O1425"/>
  <c r="D1425"/>
  <c r="I1431"/>
  <c r="M1431"/>
  <c r="E1439"/>
  <c r="O1447"/>
  <c r="D1447"/>
  <c r="D1457"/>
  <c r="K1457"/>
  <c r="O1465"/>
  <c r="D1473"/>
  <c r="I1473"/>
  <c r="M1481"/>
  <c r="E1481"/>
  <c r="J1489"/>
  <c r="N1489"/>
  <c r="O1495"/>
  <c r="O1503"/>
  <c r="D1503"/>
  <c r="J1515"/>
  <c r="O1519"/>
  <c r="N1519"/>
  <c r="O1527"/>
  <c r="N1533"/>
  <c r="I1533"/>
  <c r="E1542"/>
  <c r="D1542"/>
  <c r="J1550"/>
  <c r="M1550"/>
  <c r="O1558"/>
  <c r="N1566"/>
  <c r="I1566"/>
  <c r="O1574"/>
  <c r="D1574"/>
  <c r="I1584"/>
  <c r="M1584"/>
  <c r="E1590"/>
  <c r="J1598"/>
  <c r="N1598"/>
  <c r="D1614"/>
  <c r="I1614"/>
  <c r="M1622"/>
  <c r="I1622"/>
  <c r="J1630"/>
  <c r="M1630"/>
  <c r="J1639"/>
  <c r="M1639"/>
  <c r="I1655"/>
  <c r="M1655"/>
  <c r="I1672"/>
  <c r="M1672"/>
  <c r="I1691"/>
  <c r="M1691"/>
  <c r="D1728"/>
  <c r="N1766"/>
  <c r="D1823"/>
  <c r="P1915"/>
  <c r="M1915"/>
  <c r="N1928"/>
  <c r="P1946"/>
  <c r="D1946"/>
  <c r="F1999"/>
  <c r="P1999"/>
  <c r="F2051"/>
  <c r="O2051"/>
  <c r="L2071"/>
  <c r="O2038"/>
  <c r="I1785"/>
  <c r="L1821"/>
  <c r="K1888"/>
  <c r="P2055"/>
  <c r="O2049"/>
  <c r="G2002"/>
  <c r="O1994"/>
  <c r="E1969"/>
  <c r="K1949"/>
  <c r="P1941"/>
  <c r="D1941"/>
  <c r="E1935"/>
  <c r="I1935"/>
  <c r="J1912"/>
  <c r="M1912"/>
  <c r="N1886"/>
  <c r="M1824"/>
  <c r="D1816"/>
  <c r="D1808"/>
  <c r="M1748"/>
  <c r="D1741"/>
  <c r="N1741"/>
  <c r="I1702"/>
  <c r="N1702"/>
  <c r="I1698"/>
  <c r="N1698"/>
  <c r="I1690"/>
  <c r="M1690"/>
  <c r="I1684"/>
  <c r="M1684"/>
  <c r="I1675"/>
  <c r="M1675"/>
  <c r="I1667"/>
  <c r="M1667"/>
  <c r="I1658"/>
  <c r="M1658"/>
  <c r="J1650"/>
  <c r="M1650"/>
  <c r="J1642"/>
  <c r="M1642"/>
  <c r="L2059"/>
  <c r="O2053"/>
  <c r="K2036"/>
  <c r="L2025"/>
  <c r="O2025"/>
  <c r="F2017"/>
  <c r="P2013"/>
  <c r="F1975"/>
  <c r="P1975"/>
  <c r="J1955"/>
  <c r="E1947"/>
  <c r="I1947"/>
  <c r="J1939"/>
  <c r="M1939"/>
  <c r="E1831"/>
  <c r="N1814"/>
  <c r="M1814"/>
  <c r="G1806"/>
  <c r="N1783"/>
  <c r="P1722"/>
  <c r="D1722"/>
  <c r="P1718"/>
  <c r="D1718"/>
  <c r="P1714"/>
  <c r="D1714"/>
  <c r="P1710"/>
  <c r="D1710"/>
  <c r="P1704"/>
  <c r="D1704"/>
  <c r="P1692"/>
  <c r="E1692"/>
  <c r="P1661"/>
  <c r="E1661"/>
  <c r="N1652"/>
  <c r="O1652"/>
  <c r="N1644"/>
  <c r="O1644"/>
  <c r="N1317"/>
  <c r="I1317"/>
  <c r="E1323"/>
  <c r="D1323"/>
  <c r="J1331"/>
  <c r="M1331"/>
  <c r="O1340"/>
  <c r="N1349"/>
  <c r="I1349"/>
  <c r="E1357"/>
  <c r="D1357"/>
  <c r="J1363"/>
  <c r="M1363"/>
  <c r="O1371"/>
  <c r="J1393"/>
  <c r="N1393"/>
  <c r="O1401"/>
  <c r="D1401"/>
  <c r="I1409"/>
  <c r="M1409"/>
  <c r="E1417"/>
  <c r="E1444"/>
  <c r="D1444"/>
  <c r="D1450"/>
  <c r="K1450"/>
  <c r="O1497"/>
  <c r="J1505"/>
  <c r="D1505"/>
  <c r="J1512"/>
  <c r="D1525"/>
  <c r="N1525"/>
  <c r="O1540"/>
  <c r="N1549"/>
  <c r="I1549"/>
  <c r="E1557"/>
  <c r="D1557"/>
  <c r="J1565"/>
  <c r="M1565"/>
  <c r="E1573"/>
  <c r="J1588"/>
  <c r="N1588"/>
  <c r="O1596"/>
  <c r="D1596"/>
  <c r="I1608"/>
  <c r="M1608"/>
  <c r="M1616"/>
  <c r="I1616"/>
  <c r="M1624"/>
  <c r="I1624"/>
  <c r="J1638"/>
  <c r="M1638"/>
  <c r="K1902"/>
  <c r="P1918"/>
  <c r="I1918"/>
  <c r="L2011"/>
  <c r="O2070"/>
  <c r="N1342"/>
  <c r="I1342"/>
  <c r="N1351"/>
  <c r="D1351"/>
  <c r="J1360"/>
  <c r="M1360"/>
  <c r="O1368"/>
  <c r="J1377"/>
  <c r="N1377"/>
  <c r="O1383"/>
  <c r="D1383"/>
  <c r="I1389"/>
  <c r="M1389"/>
  <c r="E1399"/>
  <c r="J1407"/>
  <c r="N1407"/>
  <c r="O1415"/>
  <c r="D1415"/>
  <c r="I1424"/>
  <c r="M1424"/>
  <c r="E1430"/>
  <c r="O1438"/>
  <c r="D1438"/>
  <c r="N1442"/>
  <c r="I1442"/>
  <c r="J1452"/>
  <c r="D1462"/>
  <c r="I1462"/>
  <c r="M1470"/>
  <c r="E1470"/>
  <c r="J1478"/>
  <c r="N1478"/>
  <c r="O1486"/>
  <c r="D1494"/>
  <c r="I1494"/>
  <c r="N1502"/>
  <c r="E1502"/>
  <c r="D1514"/>
  <c r="J1518"/>
  <c r="J1522"/>
  <c r="N1522"/>
  <c r="O1532"/>
  <c r="E1541"/>
  <c r="I1541"/>
  <c r="E1547"/>
  <c r="D1547"/>
  <c r="J1555"/>
  <c r="M1555"/>
  <c r="O1563"/>
  <c r="J1571"/>
  <c r="N1571"/>
  <c r="O1581"/>
  <c r="D1581"/>
  <c r="I1589"/>
  <c r="M1589"/>
  <c r="E1597"/>
  <c r="N1613"/>
  <c r="D1613"/>
  <c r="M1613"/>
  <c r="M1621"/>
  <c r="I1621"/>
  <c r="M1629"/>
  <c r="I1629"/>
  <c r="J1636"/>
  <c r="M1636"/>
  <c r="J1651"/>
  <c r="M1651"/>
  <c r="I1668"/>
  <c r="M1668"/>
  <c r="I1685"/>
  <c r="M1685"/>
  <c r="I1707"/>
  <c r="N1707"/>
  <c r="E1762"/>
  <c r="P1927"/>
  <c r="D1927"/>
  <c r="E1942"/>
  <c r="I1942"/>
  <c r="L1960"/>
  <c r="L1995"/>
  <c r="L2012"/>
  <c r="O2012"/>
  <c r="F2029"/>
  <c r="O1986"/>
  <c r="M1832"/>
  <c r="O1997"/>
  <c r="M1835"/>
  <c r="L2026"/>
  <c r="G2018"/>
  <c r="L1981"/>
  <c r="E1970"/>
  <c r="E1964"/>
  <c r="E1944"/>
  <c r="I1944"/>
  <c r="J1936"/>
  <c r="M1936"/>
  <c r="N1930"/>
  <c r="P1921"/>
  <c r="D1921"/>
  <c r="N1913"/>
  <c r="I1913"/>
  <c r="O1897"/>
  <c r="M1827"/>
  <c r="D1819"/>
  <c r="I1811"/>
  <c r="I1779"/>
  <c r="I1771"/>
  <c r="K1749"/>
  <c r="E1742"/>
  <c r="K1738"/>
  <c r="O1738"/>
  <c r="E1730"/>
  <c r="I1730"/>
  <c r="M1705"/>
  <c r="J1705"/>
  <c r="M1699"/>
  <c r="J1699"/>
  <c r="O1693"/>
  <c r="D1693"/>
  <c r="P1653"/>
  <c r="D1653"/>
  <c r="P1645"/>
  <c r="D1645"/>
  <c r="K2060"/>
  <c r="F2047"/>
  <c r="P2008"/>
  <c r="F1984"/>
  <c r="P1984"/>
  <c r="E1976"/>
  <c r="E1934"/>
  <c r="I1934"/>
  <c r="J1924"/>
  <c r="M1924"/>
  <c r="E1916"/>
  <c r="J1907"/>
  <c r="N1899"/>
  <c r="I1826"/>
  <c r="M1826"/>
  <c r="K1751"/>
  <c r="D1737"/>
  <c r="N1737"/>
  <c r="J1729"/>
  <c r="P1723"/>
  <c r="D1723"/>
  <c r="P1719"/>
  <c r="D1719"/>
  <c r="P1715"/>
  <c r="D1715"/>
  <c r="P1711"/>
  <c r="D1711"/>
  <c r="P1687"/>
  <c r="E1687"/>
  <c r="P1679"/>
  <c r="E1679"/>
  <c r="P1670"/>
  <c r="E1670"/>
  <c r="P1662"/>
  <c r="E1662"/>
  <c r="K1316"/>
  <c r="J1316"/>
  <c r="J1322"/>
  <c r="M1322"/>
  <c r="O1328"/>
  <c r="N1337"/>
  <c r="I1337"/>
  <c r="O1376"/>
  <c r="D1376"/>
  <c r="I1382"/>
  <c r="M1382"/>
  <c r="E1392"/>
  <c r="J1422"/>
  <c r="N1422"/>
  <c r="O1433"/>
  <c r="D1433"/>
  <c r="J1456"/>
  <c r="D1464"/>
  <c r="I1464"/>
  <c r="M1472"/>
  <c r="E1472"/>
  <c r="J1480"/>
  <c r="N1480"/>
  <c r="O1488"/>
  <c r="J1524"/>
  <c r="N1524"/>
  <c r="O1531"/>
  <c r="J1579"/>
  <c r="N1579"/>
  <c r="K1735"/>
  <c r="I1735"/>
  <c r="M1830"/>
  <c r="E1914"/>
  <c r="D1914"/>
  <c r="E1931"/>
  <c r="I1931"/>
  <c r="L2021"/>
  <c r="O2021"/>
  <c r="F2033"/>
  <c r="K2046"/>
  <c r="O2066"/>
  <c r="E2066"/>
  <c r="J1341"/>
  <c r="M1341"/>
  <c r="O1350"/>
  <c r="N1359"/>
  <c r="I1359"/>
  <c r="N1365"/>
  <c r="D1365"/>
  <c r="J1374"/>
  <c r="M1374"/>
  <c r="E1380"/>
  <c r="J1388"/>
  <c r="N1388"/>
  <c r="O1398"/>
  <c r="D1398"/>
  <c r="I1406"/>
  <c r="M1406"/>
  <c r="E1414"/>
  <c r="J1423"/>
  <c r="N1423"/>
  <c r="O1429"/>
  <c r="D1429"/>
  <c r="N1435"/>
  <c r="M1435"/>
  <c r="N1441"/>
  <c r="N1451"/>
  <c r="E1451"/>
  <c r="J1461"/>
  <c r="N1461"/>
  <c r="O1469"/>
  <c r="D1477"/>
  <c r="I1477"/>
  <c r="M1485"/>
  <c r="E1485"/>
  <c r="J1491"/>
  <c r="N1491"/>
  <c r="O1499"/>
  <c r="J1509"/>
  <c r="D1509"/>
  <c r="O1517"/>
  <c r="O1521"/>
  <c r="N1521"/>
  <c r="O1529"/>
  <c r="N1538"/>
  <c r="I1538"/>
  <c r="E1546"/>
  <c r="D1546"/>
  <c r="J1554"/>
  <c r="M1554"/>
  <c r="O1562"/>
  <c r="J1570"/>
  <c r="N1570"/>
  <c r="O1580"/>
  <c r="D1580"/>
  <c r="I1586"/>
  <c r="M1586"/>
  <c r="E1594"/>
  <c r="J1602"/>
  <c r="N1602"/>
  <c r="D1610"/>
  <c r="J1610"/>
  <c r="E1618"/>
  <c r="P1618"/>
  <c r="E1626"/>
  <c r="P1626"/>
  <c r="N1635"/>
  <c r="O1635"/>
  <c r="N1647"/>
  <c r="O1647"/>
  <c r="P1664"/>
  <c r="E1664"/>
  <c r="P1681"/>
  <c r="E1681"/>
  <c r="P1703"/>
  <c r="D1703"/>
  <c r="K1736"/>
  <c r="O1736"/>
  <c r="E1755"/>
  <c r="E1881"/>
  <c r="O1891"/>
  <c r="P1923"/>
  <c r="D1923"/>
  <c r="E1938"/>
  <c r="I1938"/>
  <c r="L1989"/>
  <c r="N2056"/>
  <c r="E1952"/>
  <c r="K1833"/>
  <c r="L2014"/>
  <c r="L1799"/>
  <c r="L1797"/>
  <c r="F2061"/>
  <c r="G2037"/>
  <c r="G2009"/>
  <c r="F1965"/>
  <c r="P1965"/>
  <c r="N1945"/>
  <c r="P1937"/>
  <c r="D1937"/>
  <c r="N1908"/>
  <c r="I1908"/>
  <c r="E1834"/>
  <c r="P1820"/>
  <c r="I1768"/>
  <c r="K1753"/>
  <c r="J1739"/>
  <c r="P1706"/>
  <c r="D1706"/>
  <c r="P1700"/>
  <c r="D1700"/>
  <c r="P1694"/>
  <c r="E1694"/>
  <c r="P1688"/>
  <c r="E1688"/>
  <c r="P1680"/>
  <c r="E1680"/>
  <c r="P1671"/>
  <c r="E1671"/>
  <c r="P1663"/>
  <c r="E1663"/>
  <c r="P1654"/>
  <c r="E1654"/>
  <c r="E1646"/>
  <c r="O1646"/>
  <c r="N2048"/>
  <c r="K2040"/>
  <c r="L2001"/>
  <c r="E1973"/>
  <c r="K1951"/>
  <c r="P1943"/>
  <c r="D1943"/>
  <c r="N1894"/>
  <c r="K1885"/>
  <c r="N1876"/>
  <c r="M1837"/>
  <c r="G1818"/>
  <c r="I1810"/>
  <c r="P1810"/>
  <c r="M1752"/>
  <c r="M1724"/>
  <c r="O1720"/>
  <c r="E1720"/>
  <c r="O1716"/>
  <c r="E1716"/>
  <c r="O1712"/>
  <c r="E1712"/>
  <c r="O1708"/>
  <c r="E1708"/>
  <c r="O1696"/>
  <c r="E1696"/>
  <c r="J1656"/>
  <c r="N1656"/>
  <c r="E1648"/>
  <c r="I1648"/>
  <c r="N1315"/>
  <c r="O1315"/>
  <c r="O1319"/>
  <c r="N1327"/>
  <c r="I1327"/>
  <c r="N1336"/>
  <c r="D1336"/>
  <c r="J1345"/>
  <c r="M1345"/>
  <c r="O1353"/>
  <c r="N1367"/>
  <c r="I1367"/>
  <c r="O1397"/>
  <c r="D1397"/>
  <c r="I1405"/>
  <c r="M1405"/>
  <c r="E1413"/>
  <c r="J1421"/>
  <c r="N1421"/>
  <c r="N1446"/>
  <c r="I1446"/>
  <c r="J1455"/>
  <c r="D1493"/>
  <c r="I1493"/>
  <c r="M1501"/>
  <c r="E1501"/>
  <c r="J1507"/>
  <c r="M1507"/>
  <c r="O1536"/>
  <c r="N1545"/>
  <c r="I1545"/>
  <c r="E1553"/>
  <c r="D1553"/>
  <c r="J1561"/>
  <c r="M1561"/>
  <c r="E1569"/>
  <c r="J1578"/>
  <c r="N1578"/>
  <c r="O1592"/>
  <c r="D1592"/>
  <c r="I1600"/>
  <c r="M1600"/>
  <c r="N1612"/>
  <c r="G1612"/>
  <c r="N1620"/>
  <c r="O1620"/>
  <c r="N1628"/>
  <c r="O1628"/>
  <c r="P1634"/>
  <c r="D1634"/>
  <c r="D1731"/>
  <c r="N1731"/>
  <c r="N1822"/>
  <c r="P1822"/>
  <c r="P1910"/>
  <c r="I1910"/>
  <c r="J1926"/>
  <c r="M1926"/>
  <c r="E2045"/>
  <c r="K2045"/>
  <c r="O1347"/>
  <c r="E1355"/>
  <c r="I1355"/>
  <c r="E1364"/>
  <c r="D1364"/>
  <c r="J1373"/>
  <c r="M1373"/>
  <c r="E1379"/>
  <c r="J1387"/>
  <c r="N1387"/>
  <c r="O1395"/>
  <c r="D1395"/>
  <c r="I1403"/>
  <c r="M1403"/>
  <c r="E1411"/>
  <c r="J1419"/>
  <c r="N1419"/>
  <c r="O1428"/>
  <c r="D1428"/>
  <c r="I1434"/>
  <c r="M1434"/>
  <c r="J1440"/>
  <c r="E1448"/>
  <c r="D1448"/>
  <c r="M1458"/>
  <c r="E1458"/>
  <c r="J1466"/>
  <c r="N1466"/>
  <c r="O1474"/>
  <c r="D1482"/>
  <c r="I1482"/>
  <c r="M1490"/>
  <c r="E1490"/>
  <c r="J1498"/>
  <c r="N1498"/>
  <c r="J1508"/>
  <c r="J1516"/>
  <c r="N1516"/>
  <c r="I1520"/>
  <c r="J1528"/>
  <c r="M1528"/>
  <c r="O1537"/>
  <c r="N1543"/>
  <c r="I1543"/>
  <c r="E1551"/>
  <c r="D1551"/>
  <c r="J1559"/>
  <c r="M1559"/>
  <c r="O1567"/>
  <c r="J1575"/>
  <c r="N1575"/>
  <c r="O1585"/>
  <c r="D1585"/>
  <c r="I1593"/>
  <c r="M1593"/>
  <c r="E1601"/>
  <c r="N1609"/>
  <c r="D1609"/>
  <c r="M1609"/>
  <c r="M1617"/>
  <c r="I1617"/>
  <c r="M1625"/>
  <c r="I1625"/>
  <c r="J1631"/>
  <c r="M1631"/>
  <c r="J1643"/>
  <c r="M1643"/>
  <c r="I1660"/>
  <c r="M1660"/>
  <c r="I1676"/>
  <c r="M1676"/>
  <c r="I1695"/>
  <c r="N1695"/>
  <c r="J1732"/>
  <c r="F1845"/>
  <c r="O1890"/>
  <c r="J1919"/>
  <c r="D1919"/>
  <c r="E1932"/>
  <c r="I1932"/>
  <c r="D1950"/>
  <c r="O1972"/>
  <c r="E1988"/>
  <c r="G2003"/>
  <c r="P2022"/>
  <c r="L2027"/>
  <c r="O1959"/>
  <c r="L1789"/>
  <c r="O1967"/>
  <c r="L2019"/>
  <c r="K1878"/>
  <c r="O20"/>
  <c r="L32"/>
  <c r="D8"/>
  <c r="N12"/>
  <c r="E14"/>
  <c r="P5"/>
  <c r="J7"/>
  <c r="G18"/>
  <c r="K22"/>
  <c r="I26"/>
  <c r="P34"/>
  <c r="J36"/>
  <c r="G40"/>
  <c r="J4"/>
  <c r="I17"/>
  <c r="P21"/>
  <c r="J23"/>
  <c r="G27"/>
  <c r="K29"/>
  <c r="I33"/>
  <c r="P37"/>
  <c r="J39"/>
  <c r="G2"/>
  <c r="J9"/>
  <c r="I13"/>
  <c r="F16"/>
  <c r="F10"/>
  <c r="M42"/>
  <c r="N557"/>
  <c r="P45"/>
  <c r="L50"/>
  <c r="G55"/>
  <c r="P61"/>
  <c r="L66"/>
  <c r="G71"/>
  <c r="P77"/>
  <c r="L82"/>
  <c r="G87"/>
  <c r="P93"/>
  <c r="L98"/>
  <c r="G103"/>
  <c r="P109"/>
  <c r="L114"/>
  <c r="G119"/>
  <c r="P125"/>
  <c r="L130"/>
  <c r="G135"/>
  <c r="P141"/>
  <c r="L146"/>
  <c r="G151"/>
  <c r="P157"/>
  <c r="L162"/>
  <c r="G167"/>
  <c r="P173"/>
  <c r="L178"/>
  <c r="G183"/>
  <c r="P189"/>
  <c r="L194"/>
  <c r="G199"/>
  <c r="P205"/>
  <c r="L210"/>
  <c r="G215"/>
  <c r="P221"/>
  <c r="L226"/>
  <c r="G231"/>
  <c r="P237"/>
  <c r="L242"/>
  <c r="G247"/>
  <c r="P253"/>
  <c r="L258"/>
  <c r="G263"/>
  <c r="P269"/>
  <c r="L274"/>
  <c r="K549"/>
  <c r="M50"/>
  <c r="M58"/>
  <c r="M66"/>
  <c r="M74"/>
  <c r="M82"/>
  <c r="M90"/>
  <c r="M98"/>
  <c r="M106"/>
  <c r="M114"/>
  <c r="M122"/>
  <c r="M130"/>
  <c r="M138"/>
  <c r="M146"/>
  <c r="M154"/>
  <c r="M162"/>
  <c r="M170"/>
  <c r="M178"/>
  <c r="M186"/>
  <c r="M194"/>
  <c r="M202"/>
  <c r="M210"/>
  <c r="M218"/>
  <c r="M226"/>
  <c r="M234"/>
  <c r="F244"/>
  <c r="F251"/>
  <c r="F260"/>
  <c r="M267"/>
  <c r="P541"/>
  <c r="K272"/>
  <c r="P538"/>
  <c r="O545"/>
  <c r="F553"/>
  <c r="D587"/>
  <c r="M607"/>
  <c r="N624"/>
  <c r="J523"/>
  <c r="P578"/>
  <c r="O585"/>
  <c r="E593"/>
  <c r="L605"/>
  <c r="J591"/>
  <c r="F598"/>
  <c r="G635"/>
  <c r="I567"/>
  <c r="E574"/>
  <c r="N589"/>
  <c r="D601"/>
  <c r="M609"/>
  <c r="K523"/>
  <c r="I526"/>
  <c r="J533"/>
  <c r="J540"/>
  <c r="J548"/>
  <c r="J556"/>
  <c r="J563"/>
  <c r="I570"/>
  <c r="I577"/>
  <c r="I596"/>
  <c r="P612"/>
  <c r="J614"/>
  <c r="G618"/>
  <c r="K620"/>
  <c r="I631"/>
  <c r="P638"/>
  <c r="J640"/>
  <c r="K581"/>
  <c r="I528"/>
  <c r="I536"/>
  <c r="J547"/>
  <c r="J555"/>
  <c r="J562"/>
  <c r="J569"/>
  <c r="J576"/>
  <c r="J584"/>
  <c r="G588"/>
  <c r="K590"/>
  <c r="I594"/>
  <c r="P604"/>
  <c r="J606"/>
  <c r="G610"/>
  <c r="K623"/>
  <c r="I627"/>
  <c r="P636"/>
  <c r="F529"/>
  <c r="M629"/>
  <c r="D524"/>
  <c r="D531"/>
  <c r="D539"/>
  <c r="O546"/>
  <c r="O554"/>
  <c r="D564"/>
  <c r="O575"/>
  <c r="O583"/>
  <c r="N600"/>
  <c r="E611"/>
  <c r="O615"/>
  <c r="L619"/>
  <c r="D621"/>
  <c r="N630"/>
  <c r="E632"/>
  <c r="O639"/>
  <c r="I277"/>
  <c r="I293"/>
  <c r="I309"/>
  <c r="I325"/>
  <c r="I341"/>
  <c r="I357"/>
  <c r="I373"/>
  <c r="I389"/>
  <c r="J405"/>
  <c r="K539"/>
  <c r="F559"/>
  <c r="E573"/>
  <c r="F599"/>
  <c r="F633"/>
  <c r="L411"/>
  <c r="L419"/>
  <c r="L427"/>
  <c r="L435"/>
  <c r="L443"/>
  <c r="L451"/>
  <c r="L459"/>
  <c r="L467"/>
  <c r="L475"/>
  <c r="L483"/>
  <c r="L491"/>
  <c r="L499"/>
  <c r="L507"/>
  <c r="L515"/>
  <c r="F277"/>
  <c r="F285"/>
  <c r="F293"/>
  <c r="F301"/>
  <c r="F309"/>
  <c r="F317"/>
  <c r="F325"/>
  <c r="F333"/>
  <c r="F341"/>
  <c r="F349"/>
  <c r="F357"/>
  <c r="F365"/>
  <c r="F373"/>
  <c r="F381"/>
  <c r="F389"/>
  <c r="F397"/>
  <c r="F405"/>
  <c r="F413"/>
  <c r="F421"/>
  <c r="F429"/>
  <c r="F437"/>
  <c r="F445"/>
  <c r="F453"/>
  <c r="F461"/>
  <c r="F469"/>
  <c r="F477"/>
  <c r="F485"/>
  <c r="F493"/>
  <c r="F501"/>
  <c r="F509"/>
  <c r="F517"/>
  <c r="J796"/>
  <c r="P801"/>
  <c r="D807"/>
  <c r="J812"/>
  <c r="I654"/>
  <c r="I670"/>
  <c r="I686"/>
  <c r="I702"/>
  <c r="I718"/>
  <c r="I734"/>
  <c r="I750"/>
  <c r="I766"/>
  <c r="I782"/>
  <c r="I791"/>
  <c r="I799"/>
  <c r="I807"/>
  <c r="D834"/>
  <c r="J839"/>
  <c r="P844"/>
  <c r="D850"/>
  <c r="I815"/>
  <c r="I20"/>
  <c r="P32"/>
  <c r="J8"/>
  <c r="G12"/>
  <c r="K14"/>
  <c r="N5"/>
  <c r="E7"/>
  <c r="O18"/>
  <c r="L24"/>
  <c r="D26"/>
  <c r="N34"/>
  <c r="E36"/>
  <c r="O40"/>
  <c r="L6"/>
  <c r="D17"/>
  <c r="N21"/>
  <c r="E23"/>
  <c r="K27"/>
  <c r="L31"/>
  <c r="D33"/>
  <c r="N37"/>
  <c r="E39"/>
  <c r="O2"/>
  <c r="L11"/>
  <c r="D13"/>
  <c r="F7"/>
  <c r="F8"/>
  <c r="F41"/>
  <c r="G557"/>
  <c r="G44"/>
  <c r="P50"/>
  <c r="L55"/>
  <c r="G60"/>
  <c r="P66"/>
  <c r="L71"/>
  <c r="G76"/>
  <c r="P82"/>
  <c r="L87"/>
  <c r="G92"/>
  <c r="P98"/>
  <c r="L103"/>
  <c r="G108"/>
  <c r="P114"/>
  <c r="L119"/>
  <c r="G124"/>
  <c r="P130"/>
  <c r="L135"/>
  <c r="G140"/>
  <c r="P146"/>
  <c r="L151"/>
  <c r="G156"/>
  <c r="P162"/>
  <c r="L167"/>
  <c r="G172"/>
  <c r="P178"/>
  <c r="L183"/>
  <c r="G188"/>
  <c r="P194"/>
  <c r="L199"/>
  <c r="G204"/>
  <c r="P210"/>
  <c r="L215"/>
  <c r="G220"/>
  <c r="P226"/>
  <c r="L231"/>
  <c r="G236"/>
  <c r="P242"/>
  <c r="L247"/>
  <c r="G252"/>
  <c r="P258"/>
  <c r="L263"/>
  <c r="G268"/>
  <c r="P274"/>
  <c r="F549"/>
  <c r="F50"/>
  <c r="F58"/>
  <c r="F66"/>
  <c r="F74"/>
  <c r="F82"/>
  <c r="F90"/>
  <c r="F98"/>
  <c r="F106"/>
  <c r="F114"/>
  <c r="F122"/>
  <c r="F130"/>
  <c r="F138"/>
  <c r="F146"/>
  <c r="F154"/>
  <c r="F162"/>
  <c r="F170"/>
  <c r="F178"/>
  <c r="F186"/>
  <c r="F194"/>
  <c r="F202"/>
  <c r="F210"/>
  <c r="F218"/>
  <c r="F226"/>
  <c r="F234"/>
  <c r="M242"/>
  <c r="F252"/>
  <c r="M259"/>
  <c r="F267"/>
  <c r="M275"/>
  <c r="K269"/>
  <c r="J530"/>
  <c r="P545"/>
  <c r="O553"/>
  <c r="F561"/>
  <c r="G607"/>
  <c r="J622"/>
  <c r="F624"/>
  <c r="G571"/>
  <c r="D578"/>
  <c r="P593"/>
  <c r="I595"/>
  <c r="K605"/>
  <c r="L598"/>
  <c r="O603"/>
  <c r="E635"/>
  <c r="I574"/>
  <c r="E582"/>
  <c r="G601"/>
  <c r="J609"/>
  <c r="F626"/>
  <c r="N526"/>
  <c r="L533"/>
  <c r="L540"/>
  <c r="L548"/>
  <c r="L556"/>
  <c r="L563"/>
  <c r="N570"/>
  <c r="N577"/>
  <c r="N596"/>
  <c r="E599"/>
  <c r="O614"/>
  <c r="L618"/>
  <c r="D620"/>
  <c r="N631"/>
  <c r="E633"/>
  <c r="O640"/>
  <c r="K548"/>
  <c r="O525"/>
  <c r="O532"/>
  <c r="D543"/>
  <c r="D551"/>
  <c r="D559"/>
  <c r="D565"/>
  <c r="D572"/>
  <c r="D580"/>
  <c r="N586"/>
  <c r="E588"/>
  <c r="O592"/>
  <c r="L602"/>
  <c r="D604"/>
  <c r="N608"/>
  <c r="E610"/>
  <c r="O625"/>
  <c r="L634"/>
  <c r="D636"/>
  <c r="F540"/>
  <c r="F556"/>
  <c r="M620"/>
  <c r="J524"/>
  <c r="J531"/>
  <c r="J539"/>
  <c r="I546"/>
  <c r="I554"/>
  <c r="J564"/>
  <c r="I575"/>
  <c r="I583"/>
  <c r="G600"/>
  <c r="K611"/>
  <c r="I615"/>
  <c r="P619"/>
  <c r="J621"/>
  <c r="G630"/>
  <c r="K632"/>
  <c r="I639"/>
  <c r="I276"/>
  <c r="I292"/>
  <c r="I308"/>
  <c r="I324"/>
  <c r="I340"/>
  <c r="I356"/>
  <c r="I372"/>
  <c r="I388"/>
  <c r="I404"/>
  <c r="K542"/>
  <c r="E566"/>
  <c r="F596"/>
  <c r="F631"/>
  <c r="G411"/>
  <c r="G419"/>
  <c r="G427"/>
  <c r="G435"/>
  <c r="G443"/>
  <c r="G451"/>
  <c r="G459"/>
  <c r="G467"/>
  <c r="G475"/>
  <c r="G483"/>
  <c r="G491"/>
  <c r="G499"/>
  <c r="G507"/>
  <c r="G515"/>
  <c r="K276"/>
  <c r="K284"/>
  <c r="K292"/>
  <c r="K300"/>
  <c r="K308"/>
  <c r="K316"/>
  <c r="K324"/>
  <c r="K332"/>
  <c r="K340"/>
  <c r="K348"/>
  <c r="K356"/>
  <c r="K364"/>
  <c r="K372"/>
  <c r="K380"/>
  <c r="K388"/>
  <c r="K396"/>
  <c r="K404"/>
  <c r="K412"/>
  <c r="K420"/>
  <c r="K428"/>
  <c r="K436"/>
  <c r="K444"/>
  <c r="K452"/>
  <c r="K460"/>
  <c r="K468"/>
  <c r="K476"/>
  <c r="K484"/>
  <c r="K492"/>
  <c r="K500"/>
  <c r="K508"/>
  <c r="K516"/>
  <c r="D796"/>
  <c r="J801"/>
  <c r="P806"/>
  <c r="D812"/>
  <c r="I657"/>
  <c r="I673"/>
  <c r="I689"/>
  <c r="I705"/>
  <c r="I721"/>
  <c r="I737"/>
  <c r="I753"/>
  <c r="I769"/>
  <c r="J832"/>
  <c r="P837"/>
  <c r="D843"/>
  <c r="J848"/>
  <c r="P853"/>
  <c r="I818"/>
  <c r="K28"/>
  <c r="L12"/>
  <c r="L5"/>
  <c r="N18"/>
  <c r="O26"/>
  <c r="D36"/>
  <c r="D4"/>
  <c r="L21"/>
  <c r="N27"/>
  <c r="O33"/>
  <c r="D39"/>
  <c r="P11"/>
  <c r="F3"/>
  <c r="M37"/>
  <c r="P44"/>
  <c r="G54"/>
  <c r="L65"/>
  <c r="P76"/>
  <c r="G86"/>
  <c r="L97"/>
  <c r="P108"/>
  <c r="G118"/>
  <c r="L129"/>
  <c r="P140"/>
  <c r="G150"/>
  <c r="L161"/>
  <c r="P172"/>
  <c r="G182"/>
  <c r="L193"/>
  <c r="P204"/>
  <c r="G214"/>
  <c r="L225"/>
  <c r="P236"/>
  <c r="G246"/>
  <c r="L257"/>
  <c r="P268"/>
  <c r="M549"/>
  <c r="F57"/>
  <c r="F73"/>
  <c r="F89"/>
  <c r="F105"/>
  <c r="F121"/>
  <c r="F137"/>
  <c r="F153"/>
  <c r="F169"/>
  <c r="F185"/>
  <c r="F201"/>
  <c r="F217"/>
  <c r="F233"/>
  <c r="M247"/>
  <c r="M263"/>
  <c r="J541"/>
  <c r="L538"/>
  <c r="P561"/>
  <c r="O607"/>
  <c r="N523"/>
  <c r="G585"/>
  <c r="F595"/>
  <c r="K598"/>
  <c r="O567"/>
  <c r="I589"/>
  <c r="P626"/>
  <c r="O529"/>
  <c r="O544"/>
  <c r="J560"/>
  <c r="N573"/>
  <c r="E596"/>
  <c r="L616"/>
  <c r="N629"/>
  <c r="O638"/>
  <c r="J528"/>
  <c r="N547"/>
  <c r="I562"/>
  <c r="D576"/>
  <c r="N588"/>
  <c r="O594"/>
  <c r="D606"/>
  <c r="E623"/>
  <c r="L636"/>
  <c r="K559"/>
  <c r="M631"/>
  <c r="D535"/>
  <c r="L550"/>
  <c r="D568"/>
  <c r="D597"/>
  <c r="E613"/>
  <c r="L621"/>
  <c r="N632"/>
  <c r="O641"/>
  <c r="I303"/>
  <c r="I335"/>
  <c r="I367"/>
  <c r="I399"/>
  <c r="K554"/>
  <c r="M604"/>
  <c r="L412"/>
  <c r="L428"/>
  <c r="L444"/>
  <c r="L460"/>
  <c r="L476"/>
  <c r="L492"/>
  <c r="L508"/>
  <c r="K279"/>
  <c r="K295"/>
  <c r="K311"/>
  <c r="K327"/>
  <c r="K343"/>
  <c r="K359"/>
  <c r="K375"/>
  <c r="K391"/>
  <c r="K407"/>
  <c r="K423"/>
  <c r="K439"/>
  <c r="K455"/>
  <c r="K471"/>
  <c r="K487"/>
  <c r="K503"/>
  <c r="K519"/>
  <c r="D802"/>
  <c r="P812"/>
  <c r="I668"/>
  <c r="I700"/>
  <c r="I732"/>
  <c r="I764"/>
  <c r="I796"/>
  <c r="P834"/>
  <c r="J845"/>
  <c r="L855"/>
  <c r="I831"/>
  <c r="I847"/>
  <c r="E1087"/>
  <c r="M1109"/>
  <c r="K1116"/>
  <c r="I1192"/>
  <c r="L1199"/>
  <c r="M1082"/>
  <c r="E1106"/>
  <c r="O1117"/>
  <c r="P1128"/>
  <c r="N1144"/>
  <c r="F1155"/>
  <c r="D1210"/>
  <c r="D1091"/>
  <c r="F1107"/>
  <c r="I1145"/>
  <c r="L1197"/>
  <c r="I1102"/>
  <c r="E1108"/>
  <c r="N1134"/>
  <c r="F1150"/>
  <c r="D1198"/>
  <c r="K1139"/>
  <c r="M1097"/>
  <c r="I1124"/>
  <c r="E1129"/>
  <c r="N1146"/>
  <c r="I1162"/>
  <c r="E1164"/>
  <c r="N1193"/>
  <c r="I1211"/>
  <c r="G860"/>
  <c r="G868"/>
  <c r="G876"/>
  <c r="G884"/>
  <c r="G892"/>
  <c r="G900"/>
  <c r="G908"/>
  <c r="G916"/>
  <c r="G924"/>
  <c r="G932"/>
  <c r="G940"/>
  <c r="G948"/>
  <c r="G956"/>
  <c r="G964"/>
  <c r="G972"/>
  <c r="G980"/>
  <c r="G988"/>
  <c r="G997"/>
  <c r="G1005"/>
  <c r="P1011"/>
  <c r="P1016"/>
  <c r="G1022"/>
  <c r="L1027"/>
  <c r="P1032"/>
  <c r="G1038"/>
  <c r="L1043"/>
  <c r="P1048"/>
  <c r="G1054"/>
  <c r="L1059"/>
  <c r="P1064"/>
  <c r="G1070"/>
  <c r="L1075"/>
  <c r="N1083"/>
  <c r="J1098"/>
  <c r="J1113"/>
  <c r="K1162"/>
  <c r="K1190"/>
  <c r="I1093"/>
  <c r="D1112"/>
  <c r="M1130"/>
  <c r="J1141"/>
  <c r="D1153"/>
  <c r="M1159"/>
  <c r="J1161"/>
  <c r="D1169"/>
  <c r="M1178"/>
  <c r="J1183"/>
  <c r="D1186"/>
  <c r="F642"/>
  <c r="F650"/>
  <c r="F658"/>
  <c r="F666"/>
  <c r="F674"/>
  <c r="F682"/>
  <c r="F690"/>
  <c r="F698"/>
  <c r="F706"/>
  <c r="F714"/>
  <c r="F722"/>
  <c r="F730"/>
  <c r="F738"/>
  <c r="F746"/>
  <c r="F754"/>
  <c r="F762"/>
  <c r="F770"/>
  <c r="F778"/>
  <c r="F786"/>
  <c r="F794"/>
  <c r="F802"/>
  <c r="F810"/>
  <c r="F818"/>
  <c r="F826"/>
  <c r="F834"/>
  <c r="F842"/>
  <c r="F850"/>
  <c r="F858"/>
  <c r="F866"/>
  <c r="F874"/>
  <c r="F882"/>
  <c r="F890"/>
  <c r="F898"/>
  <c r="F906"/>
  <c r="F914"/>
  <c r="F922"/>
  <c r="F930"/>
  <c r="F938"/>
  <c r="F946"/>
  <c r="F954"/>
  <c r="F962"/>
  <c r="F970"/>
  <c r="F978"/>
  <c r="F986"/>
  <c r="K994"/>
  <c r="K1002"/>
  <c r="K1010"/>
  <c r="K1018"/>
  <c r="K1026"/>
  <c r="K1034"/>
  <c r="K1042"/>
  <c r="K1050"/>
  <c r="K1058"/>
  <c r="K1066"/>
  <c r="K1074"/>
  <c r="N1080"/>
  <c r="G1098"/>
  <c r="N1113"/>
  <c r="G1129"/>
  <c r="K1153"/>
  <c r="P1165"/>
  <c r="P1193"/>
  <c r="I1090"/>
  <c r="D1122"/>
  <c r="M1132"/>
  <c r="J1137"/>
  <c r="D1148"/>
  <c r="M1167"/>
  <c r="J1172"/>
  <c r="D1176"/>
  <c r="M1181"/>
  <c r="J1187"/>
  <c r="D1201"/>
  <c r="M1204"/>
  <c r="J1207"/>
  <c r="E1012"/>
  <c r="E1020"/>
  <c r="E1028"/>
  <c r="E1036"/>
  <c r="E1044"/>
  <c r="E1052"/>
  <c r="E1060"/>
  <c r="E1068"/>
  <c r="E1076"/>
  <c r="K1083"/>
  <c r="E1097"/>
  <c r="E1118"/>
  <c r="K1127"/>
  <c r="P1141"/>
  <c r="O1156"/>
  <c r="O1164"/>
  <c r="G1179"/>
  <c r="F1194"/>
  <c r="O1211"/>
  <c r="I1228"/>
  <c r="I1244"/>
  <c r="I1260"/>
  <c r="I1276"/>
  <c r="I1292"/>
  <c r="I1308"/>
  <c r="L1214"/>
  <c r="G1219"/>
  <c r="P1225"/>
  <c r="L1230"/>
  <c r="G1235"/>
  <c r="P1241"/>
  <c r="L1246"/>
  <c r="G1251"/>
  <c r="P1257"/>
  <c r="L1262"/>
  <c r="G1267"/>
  <c r="P1273"/>
  <c r="L1278"/>
  <c r="P28"/>
  <c r="G10"/>
  <c r="I41"/>
  <c r="P18"/>
  <c r="G26"/>
  <c r="I36"/>
  <c r="E4"/>
  <c r="D19"/>
  <c r="P27"/>
  <c r="G33"/>
  <c r="I39"/>
  <c r="D9"/>
  <c r="F20"/>
  <c r="L534"/>
  <c r="G45"/>
  <c r="L56"/>
  <c r="P67"/>
  <c r="G77"/>
  <c r="L88"/>
  <c r="P99"/>
  <c r="G109"/>
  <c r="L120"/>
  <c r="P131"/>
  <c r="G141"/>
  <c r="L152"/>
  <c r="P163"/>
  <c r="G173"/>
  <c r="L184"/>
  <c r="P195"/>
  <c r="G205"/>
  <c r="L216"/>
  <c r="P227"/>
  <c r="G237"/>
  <c r="L248"/>
  <c r="P259"/>
  <c r="G269"/>
  <c r="M43"/>
  <c r="M59"/>
  <c r="M75"/>
  <c r="M91"/>
  <c r="M107"/>
  <c r="M123"/>
  <c r="M139"/>
  <c r="M155"/>
  <c r="M171"/>
  <c r="M187"/>
  <c r="M203"/>
  <c r="M219"/>
  <c r="F235"/>
  <c r="M251"/>
  <c r="F268"/>
  <c r="E274"/>
  <c r="N545"/>
  <c r="P587"/>
  <c r="K622"/>
  <c r="O571"/>
  <c r="N593"/>
  <c r="M605"/>
  <c r="N603"/>
  <c r="F567"/>
  <c r="E589"/>
  <c r="O626"/>
  <c r="D533"/>
  <c r="D548"/>
  <c r="P563"/>
  <c r="J577"/>
  <c r="G612"/>
  <c r="I618"/>
  <c r="J631"/>
  <c r="K640"/>
  <c r="O528"/>
  <c r="P547"/>
  <c r="N562"/>
  <c r="I576"/>
  <c r="P588"/>
  <c r="G594"/>
  <c r="I606"/>
  <c r="J623"/>
  <c r="K634"/>
  <c r="K562"/>
  <c r="P531"/>
  <c r="J546"/>
  <c r="P564"/>
  <c r="J583"/>
  <c r="P613"/>
  <c r="G619"/>
  <c r="I630"/>
  <c r="J639"/>
  <c r="I294"/>
  <c r="I326"/>
  <c r="I358"/>
  <c r="I390"/>
  <c r="M584"/>
  <c r="G408"/>
  <c r="G424"/>
  <c r="G440"/>
  <c r="G456"/>
  <c r="G472"/>
  <c r="G488"/>
  <c r="G504"/>
  <c r="G520"/>
  <c r="F290"/>
  <c r="F306"/>
  <c r="F322"/>
  <c r="F338"/>
  <c r="F354"/>
  <c r="F370"/>
  <c r="F386"/>
  <c r="F402"/>
  <c r="F418"/>
  <c r="F434"/>
  <c r="F450"/>
  <c r="F466"/>
  <c r="F482"/>
  <c r="F498"/>
  <c r="F514"/>
  <c r="D801"/>
  <c r="P811"/>
  <c r="I667"/>
  <c r="I699"/>
  <c r="I731"/>
  <c r="I763"/>
  <c r="I798"/>
  <c r="P839"/>
  <c r="J850"/>
  <c r="I822"/>
  <c r="I838"/>
  <c r="I854"/>
  <c r="J1095"/>
  <c r="I1116"/>
  <c r="O1143"/>
  <c r="I1199"/>
  <c r="E1212"/>
  <c r="D1106"/>
  <c r="L1110"/>
  <c r="J1128"/>
  <c r="P1139"/>
  <c r="N1155"/>
  <c r="F1196"/>
  <c r="N1095"/>
  <c r="M1107"/>
  <c r="O1123"/>
  <c r="I1197"/>
  <c r="K1192"/>
  <c r="D1108"/>
  <c r="L1115"/>
  <c r="N1150"/>
  <c r="F1191"/>
  <c r="G1106"/>
  <c r="I1092"/>
  <c r="D1118"/>
  <c r="M1129"/>
  <c r="J1140"/>
  <c r="D1156"/>
  <c r="M1164"/>
  <c r="J1190"/>
  <c r="D1195"/>
  <c r="L859"/>
  <c r="L867"/>
  <c r="L875"/>
  <c r="L883"/>
  <c r="L891"/>
  <c r="L899"/>
  <c r="L907"/>
  <c r="L915"/>
  <c r="L923"/>
  <c r="L931"/>
  <c r="L939"/>
  <c r="L947"/>
  <c r="L955"/>
  <c r="L963"/>
  <c r="L971"/>
  <c r="L979"/>
  <c r="L987"/>
  <c r="L995"/>
  <c r="L1003"/>
  <c r="L1011"/>
  <c r="L1016"/>
  <c r="P1021"/>
  <c r="G1027"/>
  <c r="L1032"/>
  <c r="P1037"/>
  <c r="G1043"/>
  <c r="L1048"/>
  <c r="P1053"/>
  <c r="G1059"/>
  <c r="L1064"/>
  <c r="P1069"/>
  <c r="G1075"/>
  <c r="G1083"/>
  <c r="O1099"/>
  <c r="J1121"/>
  <c r="K1165"/>
  <c r="K1194"/>
  <c r="M1093"/>
  <c r="I1112"/>
  <c r="E1126"/>
  <c r="N1141"/>
  <c r="I1153"/>
  <c r="E1158"/>
  <c r="N1161"/>
  <c r="I1169"/>
  <c r="E1175"/>
  <c r="N1183"/>
  <c r="I1186"/>
  <c r="E1205"/>
  <c r="K649"/>
  <c r="K657"/>
  <c r="K665"/>
  <c r="K673"/>
  <c r="K681"/>
  <c r="K689"/>
  <c r="K697"/>
  <c r="K705"/>
  <c r="K713"/>
  <c r="K721"/>
  <c r="K729"/>
  <c r="K737"/>
  <c r="K745"/>
  <c r="K753"/>
  <c r="K761"/>
  <c r="K769"/>
  <c r="K777"/>
  <c r="K785"/>
  <c r="K793"/>
  <c r="K801"/>
  <c r="K809"/>
  <c r="K817"/>
  <c r="K825"/>
  <c r="K833"/>
  <c r="K841"/>
  <c r="K849"/>
  <c r="K857"/>
  <c r="K865"/>
  <c r="K873"/>
  <c r="K881"/>
  <c r="K889"/>
  <c r="K897"/>
  <c r="K905"/>
  <c r="K913"/>
  <c r="K921"/>
  <c r="K929"/>
  <c r="K937"/>
  <c r="K945"/>
  <c r="K953"/>
  <c r="K961"/>
  <c r="K969"/>
  <c r="K977"/>
  <c r="K985"/>
  <c r="F994"/>
  <c r="F1002"/>
  <c r="F1010"/>
  <c r="F1018"/>
  <c r="F1026"/>
  <c r="F1034"/>
  <c r="F1042"/>
  <c r="D20"/>
  <c r="E8"/>
  <c r="L41"/>
  <c r="N7"/>
  <c r="J22"/>
  <c r="D30"/>
  <c r="E38"/>
  <c r="L17"/>
  <c r="N23"/>
  <c r="O29"/>
  <c r="D35"/>
  <c r="E42"/>
  <c r="I11"/>
  <c r="F18"/>
  <c r="P534"/>
  <c r="P48"/>
  <c r="G58"/>
  <c r="L69"/>
  <c r="P80"/>
  <c r="G90"/>
  <c r="L101"/>
  <c r="P112"/>
  <c r="G122"/>
  <c r="L133"/>
  <c r="P144"/>
  <c r="G154"/>
  <c r="L165"/>
  <c r="P176"/>
  <c r="G186"/>
  <c r="L197"/>
  <c r="P208"/>
  <c r="G218"/>
  <c r="L229"/>
  <c r="P240"/>
  <c r="G250"/>
  <c r="L261"/>
  <c r="P272"/>
  <c r="K41"/>
  <c r="G4"/>
  <c r="P39"/>
  <c r="L557"/>
  <c r="P79"/>
  <c r="G121"/>
  <c r="L164"/>
  <c r="P207"/>
  <c r="G249"/>
  <c r="M49"/>
  <c r="M81"/>
  <c r="M113"/>
  <c r="M145"/>
  <c r="M177"/>
  <c r="M209"/>
  <c r="M236"/>
  <c r="G541"/>
  <c r="D553"/>
  <c r="E571"/>
  <c r="K591"/>
  <c r="M582"/>
  <c r="P522"/>
  <c r="G560"/>
  <c r="O596"/>
  <c r="E620"/>
  <c r="K570"/>
  <c r="L536"/>
  <c r="P569"/>
  <c r="P592"/>
  <c r="I610"/>
  <c r="F566"/>
  <c r="I524"/>
  <c r="I539"/>
  <c r="E600"/>
  <c r="N628"/>
  <c r="I283"/>
  <c r="I347"/>
  <c r="K527"/>
  <c r="E556"/>
  <c r="G418"/>
  <c r="G450"/>
  <c r="G482"/>
  <c r="G514"/>
  <c r="K301"/>
  <c r="K333"/>
  <c r="K365"/>
  <c r="M625"/>
  <c r="L409"/>
  <c r="L417"/>
  <c r="L425"/>
  <c r="L433"/>
  <c r="L441"/>
  <c r="L449"/>
  <c r="L457"/>
  <c r="L465"/>
  <c r="L473"/>
  <c r="L481"/>
  <c r="L489"/>
  <c r="L497"/>
  <c r="L505"/>
  <c r="L513"/>
  <c r="L521"/>
  <c r="F283"/>
  <c r="F291"/>
  <c r="F299"/>
  <c r="F307"/>
  <c r="F315"/>
  <c r="F323"/>
  <c r="F331"/>
  <c r="F339"/>
  <c r="F347"/>
  <c r="F355"/>
  <c r="F363"/>
  <c r="F371"/>
  <c r="F379"/>
  <c r="F387"/>
  <c r="F395"/>
  <c r="F403"/>
  <c r="F411"/>
  <c r="F419"/>
  <c r="F427"/>
  <c r="F435"/>
  <c r="F443"/>
  <c r="F451"/>
  <c r="F459"/>
  <c r="F467"/>
  <c r="F475"/>
  <c r="F483"/>
  <c r="F491"/>
  <c r="F499"/>
  <c r="F507"/>
  <c r="F515"/>
  <c r="D795"/>
  <c r="J800"/>
  <c r="P805"/>
  <c r="D811"/>
  <c r="I650"/>
  <c r="I666"/>
  <c r="I682"/>
  <c r="I698"/>
  <c r="I714"/>
  <c r="I730"/>
  <c r="I746"/>
  <c r="I762"/>
  <c r="I778"/>
  <c r="I789"/>
  <c r="I797"/>
  <c r="I805"/>
  <c r="P832"/>
  <c r="D838"/>
  <c r="J843"/>
  <c r="P848"/>
  <c r="D854"/>
  <c r="P20"/>
  <c r="O28"/>
  <c r="G8"/>
  <c r="K10"/>
  <c r="I14"/>
  <c r="M3"/>
  <c r="O7"/>
  <c r="L18"/>
  <c r="D22"/>
  <c r="N26"/>
  <c r="E30"/>
  <c r="O36"/>
  <c r="L40"/>
  <c r="O4"/>
  <c r="N17"/>
  <c r="K19"/>
  <c r="O23"/>
  <c r="L27"/>
  <c r="D29"/>
  <c r="N33"/>
  <c r="E35"/>
  <c r="O39"/>
  <c r="L2"/>
  <c r="O9"/>
  <c r="N13"/>
  <c r="D15"/>
  <c r="F38"/>
  <c r="M33"/>
  <c r="F534"/>
  <c r="L43"/>
  <c r="G48"/>
  <c r="P54"/>
  <c r="L59"/>
  <c r="G64"/>
  <c r="P70"/>
  <c r="L75"/>
  <c r="G80"/>
  <c r="P86"/>
  <c r="L91"/>
  <c r="G96"/>
  <c r="P102"/>
  <c r="L107"/>
  <c r="G112"/>
  <c r="P118"/>
  <c r="L123"/>
  <c r="G128"/>
  <c r="P134"/>
  <c r="L139"/>
  <c r="G144"/>
  <c r="P150"/>
  <c r="L155"/>
  <c r="G160"/>
  <c r="P166"/>
  <c r="L171"/>
  <c r="G176"/>
  <c r="P182"/>
  <c r="L187"/>
  <c r="G192"/>
  <c r="P198"/>
  <c r="L203"/>
  <c r="G208"/>
  <c r="P214"/>
  <c r="L219"/>
  <c r="G224"/>
  <c r="P230"/>
  <c r="L235"/>
  <c r="G240"/>
  <c r="P246"/>
  <c r="L251"/>
  <c r="G256"/>
  <c r="P262"/>
  <c r="L267"/>
  <c r="G272"/>
  <c r="J549"/>
  <c r="F48"/>
  <c r="F56"/>
  <c r="F64"/>
  <c r="F72"/>
  <c r="F80"/>
  <c r="F88"/>
  <c r="F96"/>
  <c r="F104"/>
  <c r="F112"/>
  <c r="F120"/>
  <c r="F128"/>
  <c r="F136"/>
  <c r="F144"/>
  <c r="F152"/>
  <c r="F160"/>
  <c r="F168"/>
  <c r="F176"/>
  <c r="F184"/>
  <c r="F192"/>
  <c r="F200"/>
  <c r="F208"/>
  <c r="F216"/>
  <c r="F224"/>
  <c r="F232"/>
  <c r="F241"/>
  <c r="F249"/>
  <c r="M256"/>
  <c r="M265"/>
  <c r="M273"/>
  <c r="K541"/>
  <c r="G530"/>
  <c r="D538"/>
  <c r="L553"/>
  <c r="J561"/>
  <c r="F587"/>
  <c r="G622"/>
  <c r="J624"/>
  <c r="E523"/>
  <c r="N578"/>
  <c r="K585"/>
  <c r="P595"/>
  <c r="I605"/>
  <c r="E591"/>
  <c r="L603"/>
  <c r="O635"/>
  <c r="P574"/>
  <c r="O582"/>
  <c r="F589"/>
  <c r="G609"/>
  <c r="J626"/>
  <c r="O522"/>
  <c r="D529"/>
  <c r="D537"/>
  <c r="D544"/>
  <c r="D552"/>
  <c r="D560"/>
  <c r="O566"/>
  <c r="O573"/>
  <c r="O581"/>
  <c r="O599"/>
  <c r="L614"/>
  <c r="D616"/>
  <c r="N620"/>
  <c r="E629"/>
  <c r="O633"/>
  <c r="L640"/>
  <c r="K540"/>
  <c r="L525"/>
  <c r="L532"/>
  <c r="N543"/>
  <c r="N551"/>
  <c r="N559"/>
  <c r="N565"/>
  <c r="N572"/>
  <c r="N580"/>
  <c r="E584"/>
  <c r="O588"/>
  <c r="L592"/>
  <c r="D594"/>
  <c r="N604"/>
  <c r="E606"/>
  <c r="O610"/>
  <c r="L625"/>
  <c r="D627"/>
  <c r="N636"/>
  <c r="K536"/>
  <c r="F552"/>
  <c r="M612"/>
  <c r="G524"/>
  <c r="G531"/>
  <c r="G539"/>
  <c r="P546"/>
  <c r="P554"/>
  <c r="G564"/>
  <c r="P575"/>
  <c r="P583"/>
  <c r="K597"/>
  <c r="I611"/>
  <c r="P615"/>
  <c r="J617"/>
  <c r="G621"/>
  <c r="K628"/>
  <c r="I632"/>
  <c r="P639"/>
  <c r="J641"/>
  <c r="I288"/>
  <c r="I304"/>
  <c r="I320"/>
  <c r="I336"/>
  <c r="I352"/>
  <c r="I368"/>
  <c r="I384"/>
  <c r="I400"/>
  <c r="K535"/>
  <c r="K558"/>
  <c r="M588"/>
  <c r="M623"/>
  <c r="G409"/>
  <c r="G417"/>
  <c r="G425"/>
  <c r="G433"/>
  <c r="G441"/>
  <c r="G449"/>
  <c r="G457"/>
  <c r="G465"/>
  <c r="G473"/>
  <c r="G481"/>
  <c r="G489"/>
  <c r="G497"/>
  <c r="G505"/>
  <c r="G513"/>
  <c r="G521"/>
  <c r="K282"/>
  <c r="K290"/>
  <c r="K298"/>
  <c r="K306"/>
  <c r="K314"/>
  <c r="K322"/>
  <c r="K330"/>
  <c r="K338"/>
  <c r="K346"/>
  <c r="K354"/>
  <c r="K362"/>
  <c r="K370"/>
  <c r="K378"/>
  <c r="K386"/>
  <c r="K394"/>
  <c r="K402"/>
  <c r="K410"/>
  <c r="K418"/>
  <c r="K426"/>
  <c r="K434"/>
  <c r="K442"/>
  <c r="K450"/>
  <c r="K458"/>
  <c r="K466"/>
  <c r="K474"/>
  <c r="K482"/>
  <c r="K490"/>
  <c r="K498"/>
  <c r="K506"/>
  <c r="K514"/>
  <c r="P794"/>
  <c r="D800"/>
  <c r="J805"/>
  <c r="P810"/>
  <c r="I653"/>
  <c r="I669"/>
  <c r="I685"/>
  <c r="I701"/>
  <c r="I717"/>
  <c r="I733"/>
  <c r="I749"/>
  <c r="I765"/>
  <c r="I781"/>
  <c r="J836"/>
  <c r="P841"/>
  <c r="D847"/>
  <c r="J852"/>
  <c r="I814"/>
  <c r="L28"/>
  <c r="N10"/>
  <c r="O41"/>
  <c r="O16"/>
  <c r="E24"/>
  <c r="E34"/>
  <c r="L4"/>
  <c r="N19"/>
  <c r="E25"/>
  <c r="J31"/>
  <c r="E37"/>
  <c r="G9"/>
  <c r="I15"/>
  <c r="M21"/>
  <c r="M557"/>
  <c r="P52"/>
  <c r="G62"/>
  <c r="L73"/>
  <c r="P84"/>
  <c r="G94"/>
  <c r="L105"/>
  <c r="P116"/>
  <c r="G126"/>
  <c r="L137"/>
  <c r="P148"/>
  <c r="G158"/>
  <c r="L169"/>
  <c r="P180"/>
  <c r="G190"/>
  <c r="L201"/>
  <c r="P212"/>
  <c r="G222"/>
  <c r="L233"/>
  <c r="P244"/>
  <c r="G254"/>
  <c r="L265"/>
  <c r="P549"/>
  <c r="F53"/>
  <c r="F69"/>
  <c r="F85"/>
  <c r="F101"/>
  <c r="F117"/>
  <c r="F133"/>
  <c r="F149"/>
  <c r="F165"/>
  <c r="F181"/>
  <c r="F197"/>
  <c r="F213"/>
  <c r="F229"/>
  <c r="M243"/>
  <c r="M258"/>
  <c r="M274"/>
  <c r="I530"/>
  <c r="N553"/>
  <c r="E587"/>
  <c r="O624"/>
  <c r="O578"/>
  <c r="G595"/>
  <c r="P598"/>
  <c r="K635"/>
  <c r="D582"/>
  <c r="I609"/>
  <c r="O526"/>
  <c r="P540"/>
  <c r="N556"/>
  <c r="J570"/>
  <c r="L596"/>
  <c r="N614"/>
  <c r="O620"/>
  <c r="D633"/>
  <c r="N525"/>
  <c r="J543"/>
  <c r="L559"/>
  <c r="L572"/>
  <c r="O586"/>
  <c r="D592"/>
  <c r="E604"/>
  <c r="L623"/>
  <c r="N634"/>
  <c r="K547"/>
  <c r="M596"/>
  <c r="L531"/>
  <c r="D546"/>
  <c r="L564"/>
  <c r="D583"/>
  <c r="L613"/>
  <c r="N619"/>
  <c r="O630"/>
  <c r="D639"/>
  <c r="I295"/>
  <c r="I327"/>
  <c r="I359"/>
  <c r="I391"/>
  <c r="K550"/>
  <c r="M586"/>
  <c r="L408"/>
  <c r="L424"/>
  <c r="L440"/>
  <c r="L456"/>
  <c r="L472"/>
  <c r="L488"/>
  <c r="L504"/>
  <c r="L520"/>
  <c r="K291"/>
  <c r="K307"/>
  <c r="K323"/>
  <c r="K339"/>
  <c r="K355"/>
  <c r="K371"/>
  <c r="K387"/>
  <c r="K403"/>
  <c r="K419"/>
  <c r="K435"/>
  <c r="K451"/>
  <c r="K467"/>
  <c r="K483"/>
  <c r="K499"/>
  <c r="K515"/>
  <c r="J799"/>
  <c r="D810"/>
  <c r="I660"/>
  <c r="I692"/>
  <c r="I724"/>
  <c r="I756"/>
  <c r="I788"/>
  <c r="D832"/>
  <c r="P842"/>
  <c r="J853"/>
  <c r="I827"/>
  <c r="I843"/>
  <c r="O1087"/>
  <c r="F1095"/>
  <c r="D1116"/>
  <c r="F1143"/>
  <c r="D1199"/>
  <c r="L1212"/>
  <c r="O1106"/>
  <c r="F1110"/>
  <c r="E1128"/>
  <c r="G1139"/>
  <c r="J1155"/>
  <c r="P1196"/>
  <c r="N1109"/>
  <c r="P1107"/>
  <c r="F1123"/>
  <c r="D1197"/>
  <c r="K1199"/>
  <c r="O1108"/>
  <c r="F1115"/>
  <c r="J1150"/>
  <c r="P1191"/>
  <c r="N1107"/>
  <c r="D1092"/>
  <c r="M1119"/>
  <c r="I1129"/>
  <c r="E1140"/>
  <c r="N1156"/>
  <c r="I1164"/>
  <c r="E1190"/>
  <c r="N1195"/>
  <c r="G858"/>
  <c r="G866"/>
  <c r="G874"/>
  <c r="G882"/>
  <c r="G890"/>
  <c r="G898"/>
  <c r="G906"/>
  <c r="G914"/>
  <c r="G922"/>
  <c r="G930"/>
  <c r="G938"/>
  <c r="G946"/>
  <c r="G954"/>
  <c r="G962"/>
  <c r="G970"/>
  <c r="G978"/>
  <c r="G986"/>
  <c r="L994"/>
  <c r="L1002"/>
  <c r="L1010"/>
  <c r="L1015"/>
  <c r="P1020"/>
  <c r="G1026"/>
  <c r="L1031"/>
  <c r="P1036"/>
  <c r="G1042"/>
  <c r="L1047"/>
  <c r="P1052"/>
  <c r="G1058"/>
  <c r="L1063"/>
  <c r="P1068"/>
  <c r="G1074"/>
  <c r="J1080"/>
  <c r="G1096"/>
  <c r="G1111"/>
  <c r="K1129"/>
  <c r="L1184"/>
  <c r="M1089"/>
  <c r="I1104"/>
  <c r="D1126"/>
  <c r="M1141"/>
  <c r="J1152"/>
  <c r="D1158"/>
  <c r="M1161"/>
  <c r="J1168"/>
  <c r="D1175"/>
  <c r="M1183"/>
  <c r="J1185"/>
  <c r="D1205"/>
  <c r="F648"/>
  <c r="F656"/>
  <c r="F664"/>
  <c r="F672"/>
  <c r="F680"/>
  <c r="F688"/>
  <c r="F696"/>
  <c r="F704"/>
  <c r="F712"/>
  <c r="F720"/>
  <c r="F728"/>
  <c r="F736"/>
  <c r="F744"/>
  <c r="F752"/>
  <c r="F760"/>
  <c r="F768"/>
  <c r="F776"/>
  <c r="F784"/>
  <c r="F792"/>
  <c r="F800"/>
  <c r="F808"/>
  <c r="F816"/>
  <c r="F824"/>
  <c r="F832"/>
  <c r="F840"/>
  <c r="F848"/>
  <c r="F856"/>
  <c r="F864"/>
  <c r="F872"/>
  <c r="F880"/>
  <c r="F888"/>
  <c r="F896"/>
  <c r="F904"/>
  <c r="F912"/>
  <c r="F920"/>
  <c r="F928"/>
  <c r="F936"/>
  <c r="F944"/>
  <c r="F952"/>
  <c r="F960"/>
  <c r="F968"/>
  <c r="F976"/>
  <c r="F984"/>
  <c r="F993"/>
  <c r="F1001"/>
  <c r="F1009"/>
  <c r="F1017"/>
  <c r="F1025"/>
  <c r="F1033"/>
  <c r="F1041"/>
  <c r="F1049"/>
  <c r="F1057"/>
  <c r="F1065"/>
  <c r="F1073"/>
  <c r="F1079"/>
  <c r="J1094"/>
  <c r="G1112"/>
  <c r="P1124"/>
  <c r="K1147"/>
  <c r="G1164"/>
  <c r="K1189"/>
  <c r="M1086"/>
  <c r="I1114"/>
  <c r="D1131"/>
  <c r="M1137"/>
  <c r="J1142"/>
  <c r="D1154"/>
  <c r="M1172"/>
  <c r="J1174"/>
  <c r="D1180"/>
  <c r="M1187"/>
  <c r="J1200"/>
  <c r="D1203"/>
  <c r="M1207"/>
  <c r="J1209"/>
  <c r="E1018"/>
  <c r="E1026"/>
  <c r="E1034"/>
  <c r="E1042"/>
  <c r="E1050"/>
  <c r="E1058"/>
  <c r="E1066"/>
  <c r="E1074"/>
  <c r="G1081"/>
  <c r="F1093"/>
  <c r="N1114"/>
  <c r="O1124"/>
  <c r="K1138"/>
  <c r="G1153"/>
  <c r="O1162"/>
  <c r="K1176"/>
  <c r="F1190"/>
  <c r="K1207"/>
  <c r="I1224"/>
  <c r="I1240"/>
  <c r="I1256"/>
  <c r="I1272"/>
  <c r="I1288"/>
  <c r="I1304"/>
  <c r="P1213"/>
  <c r="L1218"/>
  <c r="G1223"/>
  <c r="P1229"/>
  <c r="L1234"/>
  <c r="G1239"/>
  <c r="P1245"/>
  <c r="L1250"/>
  <c r="G1255"/>
  <c r="P1261"/>
  <c r="L1266"/>
  <c r="G1271"/>
  <c r="P1277"/>
  <c r="G20"/>
  <c r="I8"/>
  <c r="J14"/>
  <c r="G16"/>
  <c r="I24"/>
  <c r="J34"/>
  <c r="K40"/>
  <c r="P19"/>
  <c r="G25"/>
  <c r="I31"/>
  <c r="J37"/>
  <c r="L9"/>
  <c r="N15"/>
  <c r="M31"/>
  <c r="P43"/>
  <c r="G53"/>
  <c r="L64"/>
  <c r="P75"/>
  <c r="G85"/>
  <c r="L96"/>
  <c r="P107"/>
  <c r="G117"/>
  <c r="L128"/>
  <c r="P139"/>
  <c r="G149"/>
  <c r="L160"/>
  <c r="P171"/>
  <c r="G181"/>
  <c r="L192"/>
  <c r="P203"/>
  <c r="G213"/>
  <c r="L224"/>
  <c r="P235"/>
  <c r="G245"/>
  <c r="L256"/>
  <c r="P267"/>
  <c r="O549"/>
  <c r="M55"/>
  <c r="M71"/>
  <c r="M87"/>
  <c r="M103"/>
  <c r="M119"/>
  <c r="M135"/>
  <c r="M151"/>
  <c r="M167"/>
  <c r="M183"/>
  <c r="M199"/>
  <c r="M215"/>
  <c r="M231"/>
  <c r="F247"/>
  <c r="F265"/>
  <c r="E270"/>
  <c r="J538"/>
  <c r="O561"/>
  <c r="P622"/>
  <c r="M523"/>
  <c r="D585"/>
  <c r="N605"/>
  <c r="D598"/>
  <c r="G567"/>
  <c r="L589"/>
  <c r="E609"/>
  <c r="G529"/>
  <c r="G544"/>
  <c r="O560"/>
  <c r="P573"/>
  <c r="I599"/>
  <c r="J616"/>
  <c r="K629"/>
  <c r="P640"/>
  <c r="P525"/>
  <c r="O543"/>
  <c r="J559"/>
  <c r="J572"/>
  <c r="G586"/>
  <c r="I592"/>
  <c r="J604"/>
  <c r="K610"/>
  <c r="P634"/>
  <c r="K551"/>
  <c r="J527"/>
  <c r="P542"/>
  <c r="P558"/>
  <c r="P579"/>
  <c r="G611"/>
  <c r="I617"/>
  <c r="J628"/>
  <c r="K637"/>
  <c r="I286"/>
  <c r="I318"/>
  <c r="I350"/>
  <c r="I382"/>
  <c r="E544"/>
  <c r="M634"/>
  <c r="G420"/>
  <c r="G436"/>
  <c r="G452"/>
  <c r="G468"/>
  <c r="G484"/>
  <c r="G500"/>
  <c r="G516"/>
  <c r="F286"/>
  <c r="F302"/>
  <c r="F318"/>
  <c r="F334"/>
  <c r="F350"/>
  <c r="F366"/>
  <c r="F382"/>
  <c r="F398"/>
  <c r="F414"/>
  <c r="F430"/>
  <c r="F446"/>
  <c r="F462"/>
  <c r="F478"/>
  <c r="F494"/>
  <c r="F510"/>
  <c r="J798"/>
  <c r="D809"/>
  <c r="I659"/>
  <c r="I691"/>
  <c r="I723"/>
  <c r="I755"/>
  <c r="I790"/>
  <c r="D837"/>
  <c r="P847"/>
  <c r="I817"/>
  <c r="I834"/>
  <c r="I850"/>
  <c r="M1095"/>
  <c r="E1109"/>
  <c r="N1143"/>
  <c r="F1192"/>
  <c r="I1212"/>
  <c r="E1082"/>
  <c r="J1110"/>
  <c r="M1128"/>
  <c r="E1139"/>
  <c r="G1144"/>
  <c r="J1196"/>
  <c r="P1210"/>
  <c r="F1091"/>
  <c r="N1123"/>
  <c r="F1145"/>
  <c r="O1103"/>
  <c r="L1102"/>
  <c r="J1115"/>
  <c r="G1134"/>
  <c r="J1191"/>
  <c r="P1198"/>
  <c r="M1088"/>
  <c r="I1111"/>
  <c r="D1125"/>
  <c r="M1140"/>
  <c r="J1151"/>
  <c r="D1163"/>
  <c r="M1190"/>
  <c r="J1194"/>
  <c r="L857"/>
  <c r="L865"/>
  <c r="L873"/>
  <c r="L881"/>
  <c r="L889"/>
  <c r="L897"/>
  <c r="L905"/>
  <c r="L913"/>
  <c r="L921"/>
  <c r="L929"/>
  <c r="L937"/>
  <c r="L945"/>
  <c r="L953"/>
  <c r="L961"/>
  <c r="L969"/>
  <c r="L977"/>
  <c r="L985"/>
  <c r="G994"/>
  <c r="G1002"/>
  <c r="G1010"/>
  <c r="G1015"/>
  <c r="L1020"/>
  <c r="P1025"/>
  <c r="G1031"/>
  <c r="L1036"/>
  <c r="P1041"/>
  <c r="G1047"/>
  <c r="L1052"/>
  <c r="P1057"/>
  <c r="G1063"/>
  <c r="L1068"/>
  <c r="P1073"/>
  <c r="N1079"/>
  <c r="N1097"/>
  <c r="G1119"/>
  <c r="K1156"/>
  <c r="L1189"/>
  <c r="D1084"/>
  <c r="M1104"/>
  <c r="I1126"/>
  <c r="E1136"/>
  <c r="N1152"/>
  <c r="I1158"/>
  <c r="E1160"/>
  <c r="N1168"/>
  <c r="I1175"/>
  <c r="E1179"/>
  <c r="N1185"/>
  <c r="I1205"/>
  <c r="K647"/>
  <c r="K655"/>
  <c r="K663"/>
  <c r="K671"/>
  <c r="K679"/>
  <c r="K687"/>
  <c r="K695"/>
  <c r="K703"/>
  <c r="K711"/>
  <c r="K719"/>
  <c r="K727"/>
  <c r="K735"/>
  <c r="K743"/>
  <c r="K751"/>
  <c r="K759"/>
  <c r="K767"/>
  <c r="K775"/>
  <c r="K783"/>
  <c r="K791"/>
  <c r="K799"/>
  <c r="K807"/>
  <c r="K815"/>
  <c r="K823"/>
  <c r="K831"/>
  <c r="K839"/>
  <c r="K847"/>
  <c r="K855"/>
  <c r="K863"/>
  <c r="K871"/>
  <c r="K879"/>
  <c r="K887"/>
  <c r="K895"/>
  <c r="K903"/>
  <c r="K911"/>
  <c r="K919"/>
  <c r="K927"/>
  <c r="K935"/>
  <c r="K943"/>
  <c r="K951"/>
  <c r="K959"/>
  <c r="K967"/>
  <c r="K975"/>
  <c r="K983"/>
  <c r="K991"/>
  <c r="K999"/>
  <c r="K1007"/>
  <c r="K1015"/>
  <c r="K1023"/>
  <c r="K1031"/>
  <c r="K1039"/>
  <c r="D3"/>
  <c r="L8"/>
  <c r="N14"/>
  <c r="J5"/>
  <c r="K18"/>
  <c r="E26"/>
  <c r="L38"/>
  <c r="N6"/>
  <c r="O21"/>
  <c r="O27"/>
  <c r="E33"/>
  <c r="L42"/>
  <c r="E9"/>
  <c r="J15"/>
  <c r="M29"/>
  <c r="L45"/>
  <c r="P56"/>
  <c r="G66"/>
  <c r="L77"/>
  <c r="P88"/>
  <c r="G98"/>
  <c r="L109"/>
  <c r="P120"/>
  <c r="G130"/>
  <c r="L141"/>
  <c r="P152"/>
  <c r="G162"/>
  <c r="L173"/>
  <c r="P184"/>
  <c r="G194"/>
  <c r="L205"/>
  <c r="P216"/>
  <c r="G226"/>
  <c r="L237"/>
  <c r="P248"/>
  <c r="G258"/>
  <c r="L269"/>
  <c r="J10"/>
  <c r="P36"/>
  <c r="D31"/>
  <c r="M39"/>
  <c r="L68"/>
  <c r="P111"/>
  <c r="G153"/>
  <c r="L196"/>
  <c r="P239"/>
  <c r="E549"/>
  <c r="M73"/>
  <c r="M105"/>
  <c r="M137"/>
  <c r="M169"/>
  <c r="M201"/>
  <c r="M233"/>
  <c r="M260"/>
  <c r="G545"/>
  <c r="E624"/>
  <c r="M595"/>
  <c r="N574"/>
  <c r="E626"/>
  <c r="D556"/>
  <c r="D581"/>
  <c r="N618"/>
  <c r="D640"/>
  <c r="I532"/>
  <c r="G565"/>
  <c r="I588"/>
  <c r="K606"/>
  <c r="G636"/>
  <c r="M599"/>
  <c r="G535"/>
  <c r="N597"/>
  <c r="D619"/>
  <c r="L641"/>
  <c r="I331"/>
  <c r="I395"/>
  <c r="F551"/>
  <c r="G410"/>
  <c r="G442"/>
  <c r="G474"/>
  <c r="G506"/>
  <c r="K293"/>
  <c r="K325"/>
  <c r="K357"/>
  <c r="K389"/>
  <c r="K421"/>
  <c r="K453"/>
  <c r="K485"/>
  <c r="K517"/>
  <c r="I656"/>
  <c r="I720"/>
  <c r="I784"/>
  <c r="D844"/>
  <c r="I824"/>
  <c r="M1087"/>
  <c r="F1109"/>
  <c r="G1192"/>
  <c r="I1106"/>
  <c r="N1128"/>
  <c r="D1155"/>
  <c r="M1091"/>
  <c r="G1123"/>
  <c r="K1102"/>
  <c r="F1134"/>
  <c r="O1198"/>
  <c r="M1111"/>
  <c r="E1135"/>
  <c r="I1163"/>
  <c r="N1194"/>
  <c r="G867"/>
  <c r="G883"/>
  <c r="G899"/>
  <c r="G915"/>
  <c r="G931"/>
  <c r="G947"/>
  <c r="G963"/>
  <c r="G979"/>
  <c r="G995"/>
  <c r="G1011"/>
  <c r="L1021"/>
  <c r="G1032"/>
  <c r="P1042"/>
  <c r="L1053"/>
  <c r="G1064"/>
  <c r="P1074"/>
  <c r="O1104"/>
  <c r="K1146"/>
  <c r="M1084"/>
  <c r="D1121"/>
  <c r="I1152"/>
  <c r="N1160"/>
  <c r="E1170"/>
  <c r="I1185"/>
  <c r="K648"/>
  <c r="K664"/>
  <c r="K680"/>
  <c r="K696"/>
  <c r="K712"/>
  <c r="K728"/>
  <c r="K744"/>
  <c r="K760"/>
  <c r="K776"/>
  <c r="K792"/>
  <c r="K808"/>
  <c r="K824"/>
  <c r="K840"/>
  <c r="K856"/>
  <c r="K872"/>
  <c r="K888"/>
  <c r="K904"/>
  <c r="K920"/>
  <c r="M28"/>
  <c r="I40"/>
  <c r="G37"/>
  <c r="O534"/>
  <c r="L76"/>
  <c r="P119"/>
  <c r="G161"/>
  <c r="L204"/>
  <c r="P247"/>
  <c r="F47"/>
  <c r="F79"/>
  <c r="F111"/>
  <c r="F143"/>
  <c r="F175"/>
  <c r="F207"/>
  <c r="F236"/>
  <c r="F259"/>
  <c r="L541"/>
  <c r="I553"/>
  <c r="K624"/>
  <c r="J595"/>
  <c r="N635"/>
  <c r="P609"/>
  <c r="I556"/>
  <c r="P581"/>
  <c r="P618"/>
  <c r="I640"/>
  <c r="G551"/>
  <c r="N584"/>
  <c r="D602"/>
  <c r="L627"/>
  <c r="K569"/>
  <c r="N546"/>
  <c r="I564"/>
  <c r="I613"/>
  <c r="K630"/>
  <c r="I298"/>
  <c r="I362"/>
  <c r="F629"/>
  <c r="L430"/>
  <c r="L462"/>
  <c r="L494"/>
  <c r="F276"/>
  <c r="F308"/>
  <c r="F340"/>
  <c r="F372"/>
  <c r="F404"/>
  <c r="F436"/>
  <c r="F468"/>
  <c r="F500"/>
  <c r="J802"/>
  <c r="I687"/>
  <c r="I751"/>
  <c r="I802"/>
  <c r="D849"/>
  <c r="I837"/>
  <c r="O1095"/>
  <c r="G1143"/>
  <c r="F1212"/>
  <c r="L1106"/>
  <c r="G1128"/>
  <c r="P1155"/>
  <c r="E1091"/>
  <c r="L1145"/>
  <c r="I1108"/>
  <c r="D1150"/>
  <c r="G1110"/>
  <c r="I1119"/>
  <c r="M1146"/>
  <c r="D1164"/>
  <c r="J1195"/>
  <c r="L870"/>
  <c r="L886"/>
  <c r="L902"/>
  <c r="L918"/>
  <c r="L934"/>
  <c r="L950"/>
  <c r="L966"/>
  <c r="L982"/>
  <c r="L996"/>
  <c r="G1013"/>
  <c r="P1023"/>
  <c r="L1034"/>
  <c r="G1045"/>
  <c r="P1055"/>
  <c r="L1066"/>
  <c r="G1077"/>
  <c r="O1098"/>
  <c r="K1135"/>
  <c r="M1080"/>
  <c r="D1120"/>
  <c r="J1147"/>
  <c r="M1160"/>
  <c r="D1170"/>
  <c r="J1184"/>
  <c r="F643"/>
  <c r="F659"/>
  <c r="F675"/>
  <c r="F691"/>
  <c r="F707"/>
  <c r="F723"/>
  <c r="F739"/>
  <c r="F755"/>
  <c r="F771"/>
  <c r="F787"/>
  <c r="F803"/>
  <c r="F819"/>
  <c r="F835"/>
  <c r="F851"/>
  <c r="F867"/>
  <c r="F883"/>
  <c r="F899"/>
  <c r="F915"/>
  <c r="F931"/>
  <c r="F947"/>
  <c r="F963"/>
  <c r="F979"/>
  <c r="F995"/>
  <c r="F1011"/>
  <c r="K1025"/>
  <c r="F1044"/>
  <c r="F1060"/>
  <c r="K1073"/>
  <c r="L1079"/>
  <c r="F1096"/>
  <c r="F1118"/>
  <c r="K1141"/>
  <c r="K1169"/>
  <c r="I1085"/>
  <c r="I1122"/>
  <c r="E1132"/>
  <c r="D1142"/>
  <c r="E1154"/>
  <c r="N1173"/>
  <c r="M1180"/>
  <c r="N1187"/>
  <c r="I1202"/>
  <c r="J1206"/>
  <c r="E1011"/>
  <c r="J1021"/>
  <c r="J1032"/>
  <c r="E1043"/>
  <c r="J1053"/>
  <c r="J1064"/>
  <c r="E1075"/>
  <c r="G1090"/>
  <c r="F1099"/>
  <c r="F1112"/>
  <c r="F1124"/>
  <c r="K1142"/>
  <c r="P1159"/>
  <c r="P7"/>
  <c r="K6"/>
  <c r="J42"/>
  <c r="L52"/>
  <c r="P95"/>
  <c r="G137"/>
  <c r="L180"/>
  <c r="P223"/>
  <c r="G265"/>
  <c r="M61"/>
  <c r="M93"/>
  <c r="M125"/>
  <c r="M157"/>
  <c r="M189"/>
  <c r="M221"/>
  <c r="M264"/>
  <c r="K275"/>
  <c r="I561"/>
  <c r="D523"/>
  <c r="N595"/>
  <c r="K603"/>
  <c r="O589"/>
  <c r="I533"/>
  <c r="I548"/>
  <c r="N599"/>
  <c r="D629"/>
  <c r="L543"/>
  <c r="P576"/>
  <c r="G590"/>
  <c r="J608"/>
  <c r="K555"/>
  <c r="G546"/>
  <c r="N575"/>
  <c r="D611"/>
  <c r="L630"/>
  <c r="I291"/>
  <c r="I355"/>
  <c r="E560"/>
  <c r="M627"/>
  <c r="G430"/>
  <c r="G462"/>
  <c r="G494"/>
  <c r="K281"/>
  <c r="K313"/>
  <c r="K345"/>
  <c r="K377"/>
  <c r="K409"/>
  <c r="K441"/>
  <c r="K473"/>
  <c r="K505"/>
  <c r="P800"/>
  <c r="I664"/>
  <c r="I728"/>
  <c r="I792"/>
  <c r="P846"/>
  <c r="I836"/>
  <c r="D1095"/>
  <c r="P1143"/>
  <c r="O1212"/>
  <c r="I1117"/>
  <c r="I1144"/>
  <c r="M1210"/>
  <c r="K1107"/>
  <c r="F1197"/>
  <c r="L1108"/>
  <c r="P1150"/>
  <c r="M1092"/>
  <c r="E1125"/>
  <c r="I1156"/>
  <c r="N1190"/>
  <c r="G857"/>
  <c r="G873"/>
  <c r="G889"/>
  <c r="G905"/>
  <c r="G921"/>
  <c r="G937"/>
  <c r="G953"/>
  <c r="G969"/>
  <c r="G985"/>
  <c r="G1000"/>
  <c r="P1014"/>
  <c r="L1025"/>
  <c r="G1036"/>
  <c r="P1046"/>
  <c r="L1057"/>
  <c r="G1068"/>
  <c r="G1079"/>
  <c r="N1111"/>
  <c r="L1178"/>
  <c r="I1120"/>
  <c r="N1147"/>
  <c r="E1159"/>
  <c r="I1170"/>
  <c r="N1184"/>
  <c r="K642"/>
  <c r="K658"/>
  <c r="K674"/>
  <c r="K690"/>
  <c r="K706"/>
  <c r="K722"/>
  <c r="K738"/>
  <c r="K754"/>
  <c r="K770"/>
  <c r="K786"/>
  <c r="K802"/>
  <c r="K818"/>
  <c r="K834"/>
  <c r="K850"/>
  <c r="K866"/>
  <c r="K882"/>
  <c r="K898"/>
  <c r="K914"/>
  <c r="K930"/>
  <c r="K946"/>
  <c r="K962"/>
  <c r="K978"/>
  <c r="K992"/>
  <c r="K1008"/>
  <c r="F1023"/>
  <c r="K1037"/>
  <c r="K1048"/>
  <c r="K1056"/>
  <c r="K1064"/>
  <c r="F1076"/>
  <c r="L1092"/>
  <c r="N1112"/>
  <c r="K1130"/>
  <c r="K1161"/>
  <c r="G81"/>
  <c r="L252"/>
  <c r="F147"/>
  <c r="F271"/>
  <c r="N598"/>
  <c r="P599"/>
  <c r="L586"/>
  <c r="O524"/>
  <c r="G639"/>
  <c r="F572"/>
  <c r="L450"/>
  <c r="F312"/>
  <c r="F440"/>
  <c r="I663"/>
  <c r="I849"/>
  <c r="M1117"/>
  <c r="G1087"/>
  <c r="M1079"/>
  <c r="D1211"/>
  <c r="L908"/>
  <c r="L972"/>
  <c r="P1027"/>
  <c r="L1070"/>
  <c r="M1126"/>
  <c r="D1185"/>
  <c r="F693"/>
  <c r="F757"/>
  <c r="F821"/>
  <c r="F885"/>
  <c r="K936"/>
  <c r="K968"/>
  <c r="K1024"/>
  <c r="K1049"/>
  <c r="F1070"/>
  <c r="F1103"/>
  <c r="G1163"/>
  <c r="G1211"/>
  <c r="M1122"/>
  <c r="E1133"/>
  <c r="N1149"/>
  <c r="I1173"/>
  <c r="I1181"/>
  <c r="E1200"/>
  <c r="N1206"/>
  <c r="E1015"/>
  <c r="E1029"/>
  <c r="J1043"/>
  <c r="J1057"/>
  <c r="J1071"/>
  <c r="N1086"/>
  <c r="P1119"/>
  <c r="F1146"/>
  <c r="F1163"/>
  <c r="K1177"/>
  <c r="K1203"/>
  <c r="I1227"/>
  <c r="I1249"/>
  <c r="I1270"/>
  <c r="I1291"/>
  <c r="I1313"/>
  <c r="P1219"/>
  <c r="P1226"/>
  <c r="L1233"/>
  <c r="L1240"/>
  <c r="L1247"/>
  <c r="G1254"/>
  <c r="G1261"/>
  <c r="G1268"/>
  <c r="P1276"/>
  <c r="L1282"/>
  <c r="G1287"/>
  <c r="P1293"/>
  <c r="L1298"/>
  <c r="G1303"/>
  <c r="P1309"/>
  <c r="L1314"/>
  <c r="M1218"/>
  <c r="M1226"/>
  <c r="M1234"/>
  <c r="M1242"/>
  <c r="M1250"/>
  <c r="M1258"/>
  <c r="M1266"/>
  <c r="M1274"/>
  <c r="M1282"/>
  <c r="M1290"/>
  <c r="M1298"/>
  <c r="M1306"/>
  <c r="M1314"/>
  <c r="G1320"/>
  <c r="L1325"/>
  <c r="P1330"/>
  <c r="G1336"/>
  <c r="L1341"/>
  <c r="P1346"/>
  <c r="G1352"/>
  <c r="L1357"/>
  <c r="P1362"/>
  <c r="G1368"/>
  <c r="L1373"/>
  <c r="P1378"/>
  <c r="G1384"/>
  <c r="L1389"/>
  <c r="P1394"/>
  <c r="G1400"/>
  <c r="L1405"/>
  <c r="P1410"/>
  <c r="G1416"/>
  <c r="L1421"/>
  <c r="P1426"/>
  <c r="G1432"/>
  <c r="L1437"/>
  <c r="P1442"/>
  <c r="G1448"/>
  <c r="L1453"/>
  <c r="F1317"/>
  <c r="F1325"/>
  <c r="F1333"/>
  <c r="F1341"/>
  <c r="F1349"/>
  <c r="F1357"/>
  <c r="F1365"/>
  <c r="F1373"/>
  <c r="F1381"/>
  <c r="F1389"/>
  <c r="F1397"/>
  <c r="F1405"/>
  <c r="F1413"/>
  <c r="F1421"/>
  <c r="F1429"/>
  <c r="F1437"/>
  <c r="F1445"/>
  <c r="F1452"/>
  <c r="L1510"/>
  <c r="G1515"/>
  <c r="P1521"/>
  <c r="G1459"/>
  <c r="L1464"/>
  <c r="P1469"/>
  <c r="G1475"/>
  <c r="L1480"/>
  <c r="P1485"/>
  <c r="G1491"/>
  <c r="L1496"/>
  <c r="P1501"/>
  <c r="G1507"/>
  <c r="F1514"/>
  <c r="F1522"/>
  <c r="F1463"/>
  <c r="F1471"/>
  <c r="F1479"/>
  <c r="F1487"/>
  <c r="F1495"/>
  <c r="F1503"/>
  <c r="E1514"/>
  <c r="K1520"/>
  <c r="L1526"/>
  <c r="P1531"/>
  <c r="G1537"/>
  <c r="L1542"/>
  <c r="P1547"/>
  <c r="G1553"/>
  <c r="L1558"/>
  <c r="P1563"/>
  <c r="G1569"/>
  <c r="L1574"/>
  <c r="P1579"/>
  <c r="G1585"/>
  <c r="L1590"/>
  <c r="P1595"/>
  <c r="G1601"/>
  <c r="L1606"/>
  <c r="F1527"/>
  <c r="F1535"/>
  <c r="F1543"/>
  <c r="F1551"/>
  <c r="F1559"/>
  <c r="F1567"/>
  <c r="F1575"/>
  <c r="F1583"/>
  <c r="F1591"/>
  <c r="F1599"/>
  <c r="F1607"/>
  <c r="G1767"/>
  <c r="J1784"/>
  <c r="M1794"/>
  <c r="M1798"/>
  <c r="D1759"/>
  <c r="J1772"/>
  <c r="L1776"/>
  <c r="M1781"/>
  <c r="N1789"/>
  <c r="N1793"/>
  <c r="N1802"/>
  <c r="G1813"/>
  <c r="N1836"/>
  <c r="M1844"/>
  <c r="L1621"/>
  <c r="L1629"/>
  <c r="L1637"/>
  <c r="L1645"/>
  <c r="L1653"/>
  <c r="L1661"/>
  <c r="L1669"/>
  <c r="L1677"/>
  <c r="L1685"/>
  <c r="L1693"/>
  <c r="G1702"/>
  <c r="G1710"/>
  <c r="G1718"/>
  <c r="P1724"/>
  <c r="L1743"/>
  <c r="E1745"/>
  <c r="N1748"/>
  <c r="L1751"/>
  <c r="E1753"/>
  <c r="G1758"/>
  <c r="L1768"/>
  <c r="P1795"/>
  <c r="M1825"/>
  <c r="F1614"/>
  <c r="F1622"/>
  <c r="F1630"/>
  <c r="F1638"/>
  <c r="F1646"/>
  <c r="F1654"/>
  <c r="F1662"/>
  <c r="E557"/>
  <c r="P199"/>
  <c r="F107"/>
  <c r="M254"/>
  <c r="L567"/>
  <c r="L544"/>
  <c r="O559"/>
  <c r="M616"/>
  <c r="I306"/>
  <c r="L442"/>
  <c r="F336"/>
  <c r="F464"/>
  <c r="I711"/>
  <c r="I841"/>
  <c r="D1110"/>
  <c r="D1145"/>
  <c r="D1140"/>
  <c r="L872"/>
  <c r="L936"/>
  <c r="L993"/>
  <c r="P1035"/>
  <c r="L1078"/>
  <c r="M1147"/>
  <c r="F657"/>
  <c r="F721"/>
  <c r="F785"/>
  <c r="F849"/>
  <c r="F913"/>
  <c r="F949"/>
  <c r="F981"/>
  <c r="K1001"/>
  <c r="F1016"/>
  <c r="F1046"/>
  <c r="K1072"/>
  <c r="J1101"/>
  <c r="P1146"/>
  <c r="G1190"/>
  <c r="I1101"/>
  <c r="D1132"/>
  <c r="M1148"/>
  <c r="E1171"/>
  <c r="N1177"/>
  <c r="I1188"/>
  <c r="I1204"/>
  <c r="E1209"/>
  <c r="E1025"/>
  <c r="E1039"/>
  <c r="E1053"/>
  <c r="J1067"/>
  <c r="P1083"/>
  <c r="N1101"/>
  <c r="O1129"/>
  <c r="K1154"/>
  <c r="G1168"/>
  <c r="G1185"/>
  <c r="K1206"/>
  <c r="I1231"/>
  <c r="I1253"/>
  <c r="I1274"/>
  <c r="I1295"/>
  <c r="L1213"/>
  <c r="L1220"/>
  <c r="L1227"/>
  <c r="G1234"/>
  <c r="G1241"/>
  <c r="G1248"/>
  <c r="P1256"/>
  <c r="P1263"/>
  <c r="P1270"/>
  <c r="L1277"/>
  <c r="L1283"/>
  <c r="G1288"/>
  <c r="P1294"/>
  <c r="L1299"/>
  <c r="G1304"/>
  <c r="P1310"/>
  <c r="L1315"/>
  <c r="F1218"/>
  <c r="F1226"/>
  <c r="F1234"/>
  <c r="F1242"/>
  <c r="F1250"/>
  <c r="F1258"/>
  <c r="F1266"/>
  <c r="F1274"/>
  <c r="F1282"/>
  <c r="F1290"/>
  <c r="F1298"/>
  <c r="F1306"/>
  <c r="F1314"/>
  <c r="P1319"/>
  <c r="G1325"/>
  <c r="L1330"/>
  <c r="P1335"/>
  <c r="G1341"/>
  <c r="L1346"/>
  <c r="P1351"/>
  <c r="G1357"/>
  <c r="L1362"/>
  <c r="P1367"/>
  <c r="G1373"/>
  <c r="L1378"/>
  <c r="P1383"/>
  <c r="G1389"/>
  <c r="L1394"/>
  <c r="P1399"/>
  <c r="G1405"/>
  <c r="L1410"/>
  <c r="P1415"/>
  <c r="G1421"/>
  <c r="L1426"/>
  <c r="P1431"/>
  <c r="G1437"/>
  <c r="L1442"/>
  <c r="P1447"/>
  <c r="I1455"/>
  <c r="G1451"/>
  <c r="P1457"/>
  <c r="K1324"/>
  <c r="K1332"/>
  <c r="K1340"/>
  <c r="K1348"/>
  <c r="K1356"/>
  <c r="K1364"/>
  <c r="K1372"/>
  <c r="K1380"/>
  <c r="K1388"/>
  <c r="K1396"/>
  <c r="K1404"/>
  <c r="K1412"/>
  <c r="K1420"/>
  <c r="K1428"/>
  <c r="K1436"/>
  <c r="K1444"/>
  <c r="F1453"/>
  <c r="L1511"/>
  <c r="G1516"/>
  <c r="P1522"/>
  <c r="G1460"/>
  <c r="L1465"/>
  <c r="P1470"/>
  <c r="G1476"/>
  <c r="L1481"/>
  <c r="P1486"/>
  <c r="G1492"/>
  <c r="L1497"/>
  <c r="P1502"/>
  <c r="G1508"/>
  <c r="M1515"/>
  <c r="M1523"/>
  <c r="K1460"/>
  <c r="K1468"/>
  <c r="K1476"/>
  <c r="K1484"/>
  <c r="K1492"/>
  <c r="K1500"/>
  <c r="K1508"/>
  <c r="K1516"/>
  <c r="E1525"/>
  <c r="G1530"/>
  <c r="L1535"/>
  <c r="P1540"/>
  <c r="G1546"/>
  <c r="L1551"/>
  <c r="P1556"/>
  <c r="G1562"/>
  <c r="L1567"/>
  <c r="P1572"/>
  <c r="G1578"/>
  <c r="L1583"/>
  <c r="P1588"/>
  <c r="G1594"/>
  <c r="L1599"/>
  <c r="P1604"/>
  <c r="I1612"/>
  <c r="K1532"/>
  <c r="K1540"/>
  <c r="K1548"/>
  <c r="K1556"/>
  <c r="K1564"/>
  <c r="K1572"/>
  <c r="K1580"/>
  <c r="K1588"/>
  <c r="K1596"/>
  <c r="K1604"/>
  <c r="D1764"/>
  <c r="G1769"/>
  <c r="J1788"/>
  <c r="E1796"/>
  <c r="P1809"/>
  <c r="J1759"/>
  <c r="E1772"/>
  <c r="G1776"/>
  <c r="J1785"/>
  <c r="K39"/>
  <c r="G145"/>
  <c r="F67"/>
  <c r="F195"/>
  <c r="L561"/>
  <c r="I601"/>
  <c r="G616"/>
  <c r="N592"/>
  <c r="J611"/>
  <c r="L434"/>
  <c r="F328"/>
  <c r="F456"/>
  <c r="I695"/>
  <c r="I833"/>
  <c r="J1106"/>
  <c r="E1123"/>
  <c r="N1091"/>
  <c r="J1193"/>
  <c r="L916"/>
  <c r="L980"/>
  <c r="P1043"/>
  <c r="N1118"/>
  <c r="M1158"/>
  <c r="F653"/>
  <c r="F717"/>
  <c r="F781"/>
  <c r="F845"/>
  <c r="F909"/>
  <c r="K948"/>
  <c r="K980"/>
  <c r="K1040"/>
  <c r="K1057"/>
  <c r="F1072"/>
  <c r="F1092"/>
  <c r="K1126"/>
  <c r="K1175"/>
  <c r="I1086"/>
  <c r="E1127"/>
  <c r="J1138"/>
  <c r="D1167"/>
  <c r="M1176"/>
  <c r="E1182"/>
  <c r="N1202"/>
  <c r="I1208"/>
  <c r="J1020"/>
  <c r="J1034"/>
  <c r="E1049"/>
  <c r="E1063"/>
  <c r="E1077"/>
  <c r="P1088"/>
  <c r="F1104"/>
  <c r="F1135"/>
  <c r="G1158"/>
  <c r="G1170"/>
  <c r="K1201"/>
  <c r="I1219"/>
  <c r="I1241"/>
  <c r="I1262"/>
  <c r="I1283"/>
  <c r="I1305"/>
  <c r="L1216"/>
  <c r="L1223"/>
  <c r="G1230"/>
  <c r="G1237"/>
  <c r="G1244"/>
  <c r="P1252"/>
  <c r="P1259"/>
  <c r="P1266"/>
  <c r="L1273"/>
  <c r="L1280"/>
  <c r="G1285"/>
  <c r="P1291"/>
  <c r="L1296"/>
  <c r="G1301"/>
  <c r="P1307"/>
  <c r="L1312"/>
  <c r="M1213"/>
  <c r="M1221"/>
  <c r="M1229"/>
  <c r="M1237"/>
  <c r="M1245"/>
  <c r="M1253"/>
  <c r="M1261"/>
  <c r="M1269"/>
  <c r="M1277"/>
  <c r="M1285"/>
  <c r="M1293"/>
  <c r="M1301"/>
  <c r="M1309"/>
  <c r="G1318"/>
  <c r="L1323"/>
  <c r="P1328"/>
  <c r="G1334"/>
  <c r="L1339"/>
  <c r="P1344"/>
  <c r="G1350"/>
  <c r="L1355"/>
  <c r="P1360"/>
  <c r="G1366"/>
  <c r="L1371"/>
  <c r="P1376"/>
  <c r="G1382"/>
  <c r="L1387"/>
  <c r="P1392"/>
  <c r="G1398"/>
  <c r="L1403"/>
  <c r="P1408"/>
  <c r="G1414"/>
  <c r="L1419"/>
  <c r="P1424"/>
  <c r="G1430"/>
  <c r="L1435"/>
  <c r="P1440"/>
  <c r="G1446"/>
  <c r="L1451"/>
  <c r="G1456"/>
  <c r="F1324"/>
  <c r="F1332"/>
  <c r="F1340"/>
  <c r="F1348"/>
  <c r="F1356"/>
  <c r="F1364"/>
  <c r="F1372"/>
  <c r="F1380"/>
  <c r="F1388"/>
  <c r="F1396"/>
  <c r="F1404"/>
  <c r="F1412"/>
  <c r="F1420"/>
  <c r="F1428"/>
  <c r="F1436"/>
  <c r="F1444"/>
  <c r="F1454"/>
  <c r="G1513"/>
  <c r="P1519"/>
  <c r="L1524"/>
  <c r="G1461"/>
  <c r="L1466"/>
  <c r="P1471"/>
  <c r="G1477"/>
  <c r="L1482"/>
  <c r="P1487"/>
  <c r="G1493"/>
  <c r="L1498"/>
  <c r="P1503"/>
  <c r="G1509"/>
  <c r="F1517"/>
  <c r="F1525"/>
  <c r="F1462"/>
  <c r="F1470"/>
  <c r="F1478"/>
  <c r="F1486"/>
  <c r="F1494"/>
  <c r="F1502"/>
  <c r="E1510"/>
  <c r="E1516"/>
  <c r="K1523"/>
  <c r="P1529"/>
  <c r="G1535"/>
  <c r="L1540"/>
  <c r="P1545"/>
  <c r="G1551"/>
  <c r="L1556"/>
  <c r="P1561"/>
  <c r="G1567"/>
  <c r="L1572"/>
  <c r="P1577"/>
  <c r="G1583"/>
  <c r="L1588"/>
  <c r="P1593"/>
  <c r="G1599"/>
  <c r="L1604"/>
  <c r="I1611"/>
  <c r="F1532"/>
  <c r="F1540"/>
  <c r="F1548"/>
  <c r="F1556"/>
  <c r="F1564"/>
  <c r="F1572"/>
  <c r="F1580"/>
  <c r="F1588"/>
  <c r="F1596"/>
  <c r="F1604"/>
  <c r="G1760"/>
  <c r="J1769"/>
  <c r="L1784"/>
  <c r="P1794"/>
  <c r="G49"/>
  <c r="L220"/>
  <c r="F123"/>
  <c r="M248"/>
  <c r="D603"/>
  <c r="J612"/>
  <c r="D532"/>
  <c r="O636"/>
  <c r="I621"/>
  <c r="F547"/>
  <c r="L490"/>
  <c r="F384"/>
  <c r="F512"/>
  <c r="P835"/>
  <c r="M1199"/>
  <c r="O1197"/>
  <c r="D1088"/>
  <c r="L864"/>
  <c r="L928"/>
  <c r="L1001"/>
  <c r="P1051"/>
  <c r="L1169"/>
  <c r="M1166"/>
  <c r="F665"/>
  <c r="F729"/>
  <c r="F793"/>
  <c r="F857"/>
  <c r="F921"/>
  <c r="F953"/>
  <c r="F985"/>
  <c r="K1005"/>
  <c r="K1036"/>
  <c r="K1068"/>
  <c r="N1093"/>
  <c r="G1124"/>
  <c r="K1185"/>
  <c r="M1094"/>
  <c r="J1131"/>
  <c r="N1142"/>
  <c r="I1171"/>
  <c r="E1176"/>
  <c r="E1187"/>
  <c r="N1203"/>
  <c r="I1209"/>
  <c r="E1023"/>
  <c r="E1037"/>
  <c r="J1051"/>
  <c r="J1065"/>
  <c r="E1079"/>
  <c r="F1100"/>
  <c r="K1132"/>
  <c r="P1157"/>
  <c r="G1178"/>
  <c r="O1195"/>
  <c r="I1223"/>
  <c r="I1245"/>
  <c r="I1266"/>
  <c r="I1287"/>
  <c r="I1309"/>
  <c r="G1217"/>
  <c r="G1224"/>
  <c r="P1232"/>
  <c r="P1239"/>
  <c r="P1246"/>
  <c r="L1253"/>
  <c r="L1260"/>
  <c r="L1267"/>
  <c r="G1274"/>
  <c r="L1281"/>
  <c r="G1286"/>
  <c r="P1292"/>
  <c r="L1297"/>
  <c r="G1302"/>
  <c r="P1308"/>
  <c r="L1313"/>
  <c r="F1215"/>
  <c r="F1223"/>
  <c r="F1231"/>
  <c r="F1239"/>
  <c r="F1247"/>
  <c r="F1255"/>
  <c r="F1263"/>
  <c r="F1271"/>
  <c r="F1279"/>
  <c r="F1287"/>
  <c r="F1295"/>
  <c r="F1303"/>
  <c r="F1311"/>
  <c r="G1319"/>
  <c r="L1324"/>
  <c r="P1329"/>
  <c r="G1335"/>
  <c r="L1340"/>
  <c r="P1345"/>
  <c r="G1351"/>
  <c r="L1356"/>
  <c r="P1361"/>
  <c r="G1367"/>
  <c r="L1372"/>
  <c r="P1377"/>
  <c r="G1383"/>
  <c r="L1388"/>
  <c r="P1393"/>
  <c r="G1399"/>
  <c r="L1404"/>
  <c r="P1409"/>
  <c r="G1415"/>
  <c r="L1420"/>
  <c r="P1425"/>
  <c r="G1431"/>
  <c r="L1436"/>
  <c r="P1441"/>
  <c r="G1447"/>
  <c r="F616"/>
  <c r="L407"/>
  <c r="L415"/>
  <c r="L423"/>
  <c r="L431"/>
  <c r="L439"/>
  <c r="L447"/>
  <c r="L455"/>
  <c r="L463"/>
  <c r="L471"/>
  <c r="L479"/>
  <c r="L487"/>
  <c r="L495"/>
  <c r="L503"/>
  <c r="L511"/>
  <c r="L519"/>
  <c r="F281"/>
  <c r="F289"/>
  <c r="F297"/>
  <c r="F305"/>
  <c r="F313"/>
  <c r="F321"/>
  <c r="F329"/>
  <c r="F337"/>
  <c r="F345"/>
  <c r="F353"/>
  <c r="F361"/>
  <c r="F369"/>
  <c r="F377"/>
  <c r="F385"/>
  <c r="F393"/>
  <c r="F401"/>
  <c r="F409"/>
  <c r="F417"/>
  <c r="F425"/>
  <c r="F433"/>
  <c r="F441"/>
  <c r="F449"/>
  <c r="F457"/>
  <c r="F465"/>
  <c r="F473"/>
  <c r="F481"/>
  <c r="F489"/>
  <c r="F497"/>
  <c r="F505"/>
  <c r="F513"/>
  <c r="F521"/>
  <c r="D799"/>
  <c r="J804"/>
  <c r="P809"/>
  <c r="I646"/>
  <c r="I662"/>
  <c r="I678"/>
  <c r="I694"/>
  <c r="I710"/>
  <c r="I726"/>
  <c r="I742"/>
  <c r="I758"/>
  <c r="I774"/>
  <c r="I787"/>
  <c r="I795"/>
  <c r="I803"/>
  <c r="I811"/>
  <c r="P836"/>
  <c r="D842"/>
  <c r="J847"/>
  <c r="P852"/>
  <c r="J3"/>
  <c r="G28"/>
  <c r="K32"/>
  <c r="I10"/>
  <c r="P14"/>
  <c r="J41"/>
  <c r="L7"/>
  <c r="D16"/>
  <c r="N22"/>
  <c r="D24"/>
  <c r="O30"/>
  <c r="L36"/>
  <c r="D38"/>
  <c r="N4"/>
  <c r="E6"/>
  <c r="E19"/>
  <c r="L23"/>
  <c r="J25"/>
  <c r="N29"/>
  <c r="K31"/>
  <c r="O35"/>
  <c r="L39"/>
  <c r="D42"/>
  <c r="N9"/>
  <c r="E11"/>
  <c r="K15"/>
  <c r="F30"/>
  <c r="M25"/>
  <c r="J534"/>
  <c r="F557"/>
  <c r="L47"/>
  <c r="G52"/>
  <c r="P58"/>
  <c r="L63"/>
  <c r="G68"/>
  <c r="P74"/>
  <c r="L79"/>
  <c r="G84"/>
  <c r="P90"/>
  <c r="L95"/>
  <c r="G100"/>
  <c r="P106"/>
  <c r="L111"/>
  <c r="G116"/>
  <c r="P122"/>
  <c r="L127"/>
  <c r="G132"/>
  <c r="P138"/>
  <c r="L143"/>
  <c r="G148"/>
  <c r="P154"/>
  <c r="L159"/>
  <c r="G164"/>
  <c r="P170"/>
  <c r="L175"/>
  <c r="G180"/>
  <c r="P186"/>
  <c r="L191"/>
  <c r="G196"/>
  <c r="P202"/>
  <c r="L207"/>
  <c r="G212"/>
  <c r="P218"/>
  <c r="L223"/>
  <c r="G228"/>
  <c r="P234"/>
  <c r="L239"/>
  <c r="G244"/>
  <c r="P250"/>
  <c r="L255"/>
  <c r="G260"/>
  <c r="P266"/>
  <c r="L271"/>
  <c r="G549"/>
  <c r="F46"/>
  <c r="F54"/>
  <c r="F62"/>
  <c r="F70"/>
  <c r="F78"/>
  <c r="F86"/>
  <c r="F94"/>
  <c r="F102"/>
  <c r="F110"/>
  <c r="F118"/>
  <c r="F126"/>
  <c r="F134"/>
  <c r="F142"/>
  <c r="F150"/>
  <c r="F158"/>
  <c r="F166"/>
  <c r="F174"/>
  <c r="F182"/>
  <c r="F190"/>
  <c r="F198"/>
  <c r="F206"/>
  <c r="F214"/>
  <c r="F222"/>
  <c r="F230"/>
  <c r="M238"/>
  <c r="M246"/>
  <c r="F255"/>
  <c r="M262"/>
  <c r="M271"/>
  <c r="D541"/>
  <c r="K273"/>
  <c r="N538"/>
  <c r="M545"/>
  <c r="G561"/>
  <c r="J587"/>
  <c r="F607"/>
  <c r="G624"/>
  <c r="O523"/>
  <c r="F571"/>
  <c r="I585"/>
  <c r="K593"/>
  <c r="P605"/>
  <c r="O591"/>
  <c r="E598"/>
  <c r="L635"/>
  <c r="D567"/>
  <c r="L582"/>
  <c r="J589"/>
  <c r="F601"/>
  <c r="G626"/>
  <c r="L522"/>
  <c r="N529"/>
  <c r="N537"/>
  <c r="N544"/>
  <c r="N552"/>
  <c r="N560"/>
  <c r="L566"/>
  <c r="L573"/>
  <c r="L581"/>
  <c r="L599"/>
  <c r="D612"/>
  <c r="N616"/>
  <c r="E618"/>
  <c r="O629"/>
  <c r="L633"/>
  <c r="D638"/>
  <c r="K533"/>
  <c r="K563"/>
  <c r="D528"/>
  <c r="D536"/>
  <c r="O547"/>
  <c r="O555"/>
  <c r="O562"/>
  <c r="O569"/>
  <c r="O576"/>
  <c r="O584"/>
  <c r="L588"/>
  <c r="D590"/>
  <c r="N594"/>
  <c r="E602"/>
  <c r="O606"/>
  <c r="L610"/>
  <c r="D623"/>
  <c r="N627"/>
  <c r="E634"/>
  <c r="K532"/>
  <c r="F548"/>
  <c r="F563"/>
  <c r="L405"/>
  <c r="I527"/>
  <c r="I535"/>
  <c r="J542"/>
  <c r="J550"/>
  <c r="J558"/>
  <c r="I568"/>
  <c r="J579"/>
  <c r="I597"/>
  <c r="P611"/>
  <c r="J613"/>
  <c r="G617"/>
  <c r="K619"/>
  <c r="I628"/>
  <c r="P632"/>
  <c r="J637"/>
  <c r="G641"/>
  <c r="I284"/>
  <c r="I300"/>
  <c r="I316"/>
  <c r="I332"/>
  <c r="I348"/>
  <c r="I364"/>
  <c r="I380"/>
  <c r="I396"/>
  <c r="F532"/>
  <c r="F555"/>
  <c r="K579"/>
  <c r="F614"/>
  <c r="G407"/>
  <c r="G415"/>
  <c r="G423"/>
  <c r="G431"/>
  <c r="G439"/>
  <c r="G447"/>
  <c r="G455"/>
  <c r="G463"/>
  <c r="G471"/>
  <c r="G479"/>
  <c r="G487"/>
  <c r="G495"/>
  <c r="G503"/>
  <c r="G511"/>
  <c r="G519"/>
  <c r="K280"/>
  <c r="K288"/>
  <c r="K296"/>
  <c r="K304"/>
  <c r="K312"/>
  <c r="K320"/>
  <c r="K328"/>
  <c r="K336"/>
  <c r="K344"/>
  <c r="K352"/>
  <c r="K360"/>
  <c r="K368"/>
  <c r="K376"/>
  <c r="K384"/>
  <c r="K392"/>
  <c r="K400"/>
  <c r="K408"/>
  <c r="K416"/>
  <c r="K424"/>
  <c r="K432"/>
  <c r="K440"/>
  <c r="K448"/>
  <c r="K456"/>
  <c r="K464"/>
  <c r="K472"/>
  <c r="K480"/>
  <c r="K488"/>
  <c r="K496"/>
  <c r="K504"/>
  <c r="K512"/>
  <c r="K520"/>
  <c r="P798"/>
  <c r="D804"/>
  <c r="J809"/>
  <c r="I649"/>
  <c r="I665"/>
  <c r="I681"/>
  <c r="I697"/>
  <c r="I713"/>
  <c r="I729"/>
  <c r="I745"/>
  <c r="I761"/>
  <c r="I777"/>
  <c r="D835"/>
  <c r="J840"/>
  <c r="P845"/>
  <c r="D851"/>
  <c r="G855"/>
  <c r="N20"/>
  <c r="O8"/>
  <c r="D14"/>
  <c r="D7"/>
  <c r="E22"/>
  <c r="L34"/>
  <c r="N40"/>
  <c r="O17"/>
  <c r="D23"/>
  <c r="E29"/>
  <c r="L37"/>
  <c r="I2"/>
  <c r="J13"/>
  <c r="M4"/>
  <c r="P557"/>
  <c r="L49"/>
  <c r="P60"/>
  <c r="G70"/>
  <c r="L81"/>
  <c r="P92"/>
  <c r="G102"/>
  <c r="L113"/>
  <c r="P124"/>
  <c r="G134"/>
  <c r="L145"/>
  <c r="P156"/>
  <c r="G166"/>
  <c r="L177"/>
  <c r="P188"/>
  <c r="G198"/>
  <c r="L209"/>
  <c r="P220"/>
  <c r="G230"/>
  <c r="L241"/>
  <c r="P252"/>
  <c r="G262"/>
  <c r="L273"/>
  <c r="F49"/>
  <c r="F65"/>
  <c r="F81"/>
  <c r="F97"/>
  <c r="F113"/>
  <c r="F129"/>
  <c r="F145"/>
  <c r="F161"/>
  <c r="F177"/>
  <c r="F193"/>
  <c r="F209"/>
  <c r="F225"/>
  <c r="M239"/>
  <c r="F254"/>
  <c r="M270"/>
  <c r="K274"/>
  <c r="J545"/>
  <c r="L587"/>
  <c r="E622"/>
  <c r="M571"/>
  <c r="J593"/>
  <c r="I591"/>
  <c r="P635"/>
  <c r="F574"/>
  <c r="K601"/>
  <c r="D522"/>
  <c r="O537"/>
  <c r="J552"/>
  <c r="N566"/>
  <c r="I581"/>
  <c r="O612"/>
  <c r="D618"/>
  <c r="E631"/>
  <c r="K577"/>
  <c r="J536"/>
  <c r="N555"/>
  <c r="I569"/>
  <c r="D584"/>
  <c r="E590"/>
  <c r="L604"/>
  <c r="N610"/>
  <c r="O627"/>
  <c r="F522"/>
  <c r="K580"/>
  <c r="D527"/>
  <c r="L542"/>
  <c r="L558"/>
  <c r="L579"/>
  <c r="N611"/>
  <c r="O617"/>
  <c r="D628"/>
  <c r="E637"/>
  <c r="I287"/>
  <c r="I319"/>
  <c r="I351"/>
  <c r="I383"/>
  <c r="E540"/>
  <c r="K575"/>
  <c r="M636"/>
  <c r="L420"/>
  <c r="L436"/>
  <c r="L452"/>
  <c r="L468"/>
  <c r="L484"/>
  <c r="L500"/>
  <c r="L516"/>
  <c r="K287"/>
  <c r="K303"/>
  <c r="K319"/>
  <c r="K335"/>
  <c r="K351"/>
  <c r="K367"/>
  <c r="K383"/>
  <c r="K399"/>
  <c r="K415"/>
  <c r="K431"/>
  <c r="K447"/>
  <c r="K463"/>
  <c r="K479"/>
  <c r="K495"/>
  <c r="K511"/>
  <c r="P796"/>
  <c r="J807"/>
  <c r="I652"/>
  <c r="I684"/>
  <c r="I716"/>
  <c r="I748"/>
  <c r="I780"/>
  <c r="I812"/>
  <c r="D840"/>
  <c r="P850"/>
  <c r="I823"/>
  <c r="I839"/>
  <c r="J855"/>
  <c r="P1095"/>
  <c r="L1109"/>
  <c r="J1143"/>
  <c r="P1192"/>
  <c r="D1212"/>
  <c r="L1082"/>
  <c r="P1110"/>
  <c r="I1128"/>
  <c r="L1139"/>
  <c r="M1155"/>
  <c r="E1196"/>
  <c r="G1210"/>
  <c r="I1107"/>
  <c r="J1123"/>
  <c r="P1145"/>
  <c r="G1109"/>
  <c r="F1102"/>
  <c r="P1115"/>
  <c r="M1150"/>
  <c r="E1191"/>
  <c r="G1198"/>
  <c r="I1088"/>
  <c r="D1111"/>
  <c r="N1125"/>
  <c r="I1140"/>
  <c r="E1151"/>
  <c r="N1163"/>
  <c r="I1190"/>
  <c r="E1194"/>
  <c r="G856"/>
  <c r="G864"/>
  <c r="G872"/>
  <c r="G880"/>
  <c r="G888"/>
  <c r="G896"/>
  <c r="G904"/>
  <c r="G912"/>
  <c r="G920"/>
  <c r="G928"/>
  <c r="G936"/>
  <c r="G944"/>
  <c r="G952"/>
  <c r="G960"/>
  <c r="G968"/>
  <c r="G976"/>
  <c r="G984"/>
  <c r="G993"/>
  <c r="G1001"/>
  <c r="G1009"/>
  <c r="G1014"/>
  <c r="L1019"/>
  <c r="P1024"/>
  <c r="G1030"/>
  <c r="L1035"/>
  <c r="P1040"/>
  <c r="G1046"/>
  <c r="L1051"/>
  <c r="P1056"/>
  <c r="G1062"/>
  <c r="L1067"/>
  <c r="P1072"/>
  <c r="G1078"/>
  <c r="J1093"/>
  <c r="N1103"/>
  <c r="O1121"/>
  <c r="L1175"/>
  <c r="D1080"/>
  <c r="M1100"/>
  <c r="I1121"/>
  <c r="D1136"/>
  <c r="M1152"/>
  <c r="J1157"/>
  <c r="D1160"/>
  <c r="M1168"/>
  <c r="J1170"/>
  <c r="D1179"/>
  <c r="M1185"/>
  <c r="J1189"/>
  <c r="F646"/>
  <c r="F654"/>
  <c r="F662"/>
  <c r="F670"/>
  <c r="F678"/>
  <c r="F686"/>
  <c r="F694"/>
  <c r="F702"/>
  <c r="F710"/>
  <c r="F718"/>
  <c r="F726"/>
  <c r="F734"/>
  <c r="F742"/>
  <c r="F750"/>
  <c r="F758"/>
  <c r="F766"/>
  <c r="F774"/>
  <c r="F782"/>
  <c r="F790"/>
  <c r="F798"/>
  <c r="F806"/>
  <c r="F814"/>
  <c r="F822"/>
  <c r="F830"/>
  <c r="F838"/>
  <c r="F846"/>
  <c r="F854"/>
  <c r="F862"/>
  <c r="F870"/>
  <c r="F878"/>
  <c r="F886"/>
  <c r="F894"/>
  <c r="F902"/>
  <c r="F910"/>
  <c r="F918"/>
  <c r="F926"/>
  <c r="F934"/>
  <c r="F942"/>
  <c r="F950"/>
  <c r="F958"/>
  <c r="F966"/>
  <c r="F974"/>
  <c r="F982"/>
  <c r="F990"/>
  <c r="K998"/>
  <c r="K1006"/>
  <c r="K1014"/>
  <c r="K1022"/>
  <c r="K1030"/>
  <c r="K1038"/>
  <c r="K1046"/>
  <c r="K1054"/>
  <c r="K1062"/>
  <c r="K1070"/>
  <c r="F1078"/>
  <c r="L1088"/>
  <c r="J1105"/>
  <c r="G1121"/>
  <c r="P1140"/>
  <c r="G1162"/>
  <c r="K1183"/>
  <c r="D1081"/>
  <c r="M1105"/>
  <c r="J1127"/>
  <c r="D1133"/>
  <c r="M1142"/>
  <c r="J1149"/>
  <c r="D1171"/>
  <c r="M1174"/>
  <c r="J1177"/>
  <c r="D1182"/>
  <c r="M1200"/>
  <c r="J1202"/>
  <c r="D1206"/>
  <c r="M1209"/>
  <c r="E1016"/>
  <c r="E1024"/>
  <c r="E1032"/>
  <c r="E1040"/>
  <c r="E1048"/>
  <c r="E1056"/>
  <c r="E1064"/>
  <c r="E1072"/>
  <c r="K1079"/>
  <c r="F1089"/>
  <c r="E1111"/>
  <c r="L1121"/>
  <c r="O1135"/>
  <c r="F1151"/>
  <c r="P1160"/>
  <c r="K1173"/>
  <c r="G1186"/>
  <c r="K1204"/>
  <c r="I1220"/>
  <c r="I1236"/>
  <c r="I1252"/>
  <c r="I1268"/>
  <c r="I1284"/>
  <c r="I1300"/>
  <c r="I1316"/>
  <c r="P1217"/>
  <c r="L1222"/>
  <c r="G1227"/>
  <c r="P1233"/>
  <c r="L1238"/>
  <c r="G1243"/>
  <c r="P1249"/>
  <c r="L1254"/>
  <c r="G1259"/>
  <c r="P1265"/>
  <c r="L1270"/>
  <c r="G1275"/>
  <c r="I3"/>
  <c r="J32"/>
  <c r="K12"/>
  <c r="I7"/>
  <c r="O22"/>
  <c r="K30"/>
  <c r="P40"/>
  <c r="G17"/>
  <c r="I23"/>
  <c r="J29"/>
  <c r="K35"/>
  <c r="N2"/>
  <c r="O13"/>
  <c r="F14"/>
  <c r="O557"/>
  <c r="P51"/>
  <c r="G61"/>
  <c r="L72"/>
  <c r="P83"/>
  <c r="G93"/>
  <c r="L104"/>
  <c r="P115"/>
  <c r="G125"/>
  <c r="L136"/>
  <c r="P147"/>
  <c r="G157"/>
  <c r="L168"/>
  <c r="P179"/>
  <c r="G189"/>
  <c r="L200"/>
  <c r="P211"/>
  <c r="G221"/>
  <c r="L232"/>
  <c r="P243"/>
  <c r="G253"/>
  <c r="L264"/>
  <c r="P275"/>
  <c r="M51"/>
  <c r="M67"/>
  <c r="M83"/>
  <c r="M99"/>
  <c r="M115"/>
  <c r="M131"/>
  <c r="M147"/>
  <c r="M163"/>
  <c r="M179"/>
  <c r="M195"/>
  <c r="M211"/>
  <c r="M227"/>
  <c r="F243"/>
  <c r="F263"/>
  <c r="O541"/>
  <c r="E530"/>
  <c r="M553"/>
  <c r="I607"/>
  <c r="P523"/>
  <c r="F578"/>
  <c r="D595"/>
  <c r="M591"/>
  <c r="D635"/>
  <c r="I582"/>
  <c r="L609"/>
  <c r="G526"/>
  <c r="D540"/>
  <c r="P556"/>
  <c r="O570"/>
  <c r="J596"/>
  <c r="K614"/>
  <c r="P629"/>
  <c r="G638"/>
  <c r="K552"/>
  <c r="O536"/>
  <c r="P555"/>
  <c r="N569"/>
  <c r="I584"/>
  <c r="J590"/>
  <c r="K602"/>
  <c r="P610"/>
  <c r="G627"/>
  <c r="F526"/>
  <c r="P524"/>
  <c r="P539"/>
  <c r="J554"/>
  <c r="J575"/>
  <c r="I600"/>
  <c r="J615"/>
  <c r="K621"/>
  <c r="P637"/>
  <c r="I278"/>
  <c r="I310"/>
  <c r="I342"/>
  <c r="I374"/>
  <c r="E533"/>
  <c r="F618"/>
  <c r="G416"/>
  <c r="G432"/>
  <c r="G448"/>
  <c r="G464"/>
  <c r="G480"/>
  <c r="G496"/>
  <c r="G512"/>
  <c r="F282"/>
  <c r="F298"/>
  <c r="F314"/>
  <c r="F330"/>
  <c r="F346"/>
  <c r="F362"/>
  <c r="F378"/>
  <c r="F394"/>
  <c r="F410"/>
  <c r="F426"/>
  <c r="F442"/>
  <c r="F458"/>
  <c r="F474"/>
  <c r="F490"/>
  <c r="F506"/>
  <c r="P795"/>
  <c r="J806"/>
  <c r="I651"/>
  <c r="I683"/>
  <c r="I715"/>
  <c r="I747"/>
  <c r="I779"/>
  <c r="J834"/>
  <c r="D845"/>
  <c r="P855"/>
  <c r="I830"/>
  <c r="I846"/>
  <c r="K1087"/>
  <c r="O1109"/>
  <c r="F1116"/>
  <c r="J1192"/>
  <c r="P1199"/>
  <c r="O1082"/>
  <c r="M1110"/>
  <c r="K1117"/>
  <c r="I1139"/>
  <c r="L1144"/>
  <c r="M1196"/>
  <c r="E1210"/>
  <c r="P1091"/>
  <c r="L1107"/>
  <c r="J1145"/>
  <c r="P1197"/>
  <c r="J1102"/>
  <c r="M1115"/>
  <c r="L1134"/>
  <c r="M1191"/>
  <c r="E1198"/>
  <c r="D1079"/>
  <c r="M1103"/>
  <c r="J1124"/>
  <c r="D1135"/>
  <c r="M1151"/>
  <c r="J1162"/>
  <c r="D1165"/>
  <c r="M1194"/>
  <c r="J1211"/>
  <c r="L863"/>
  <c r="L871"/>
  <c r="L879"/>
  <c r="L887"/>
  <c r="L895"/>
  <c r="L903"/>
  <c r="L911"/>
  <c r="L919"/>
  <c r="L927"/>
  <c r="L935"/>
  <c r="L943"/>
  <c r="L951"/>
  <c r="L959"/>
  <c r="L967"/>
  <c r="L975"/>
  <c r="L983"/>
  <c r="L991"/>
  <c r="L999"/>
  <c r="L1007"/>
  <c r="P1013"/>
  <c r="G1019"/>
  <c r="L1024"/>
  <c r="P1029"/>
  <c r="G1035"/>
  <c r="L1040"/>
  <c r="P1045"/>
  <c r="G1051"/>
  <c r="L1056"/>
  <c r="P1061"/>
  <c r="G1067"/>
  <c r="L1072"/>
  <c r="P1077"/>
  <c r="N1092"/>
  <c r="O1112"/>
  <c r="K1140"/>
  <c r="L1183"/>
  <c r="I1080"/>
  <c r="D1099"/>
  <c r="M1121"/>
  <c r="I1136"/>
  <c r="E1147"/>
  <c r="N1157"/>
  <c r="I1160"/>
  <c r="E1166"/>
  <c r="N1170"/>
  <c r="I1179"/>
  <c r="E1184"/>
  <c r="N1189"/>
  <c r="K645"/>
  <c r="K653"/>
  <c r="K661"/>
  <c r="K669"/>
  <c r="K677"/>
  <c r="K685"/>
  <c r="K693"/>
  <c r="K701"/>
  <c r="K709"/>
  <c r="K717"/>
  <c r="K725"/>
  <c r="K733"/>
  <c r="K741"/>
  <c r="K749"/>
  <c r="K757"/>
  <c r="K765"/>
  <c r="K773"/>
  <c r="K781"/>
  <c r="K789"/>
  <c r="K797"/>
  <c r="K805"/>
  <c r="K813"/>
  <c r="K821"/>
  <c r="K829"/>
  <c r="K837"/>
  <c r="K845"/>
  <c r="K853"/>
  <c r="K861"/>
  <c r="K869"/>
  <c r="K877"/>
  <c r="K885"/>
  <c r="K893"/>
  <c r="K901"/>
  <c r="K909"/>
  <c r="K917"/>
  <c r="K925"/>
  <c r="K933"/>
  <c r="K941"/>
  <c r="K949"/>
  <c r="K957"/>
  <c r="K965"/>
  <c r="K973"/>
  <c r="K981"/>
  <c r="K989"/>
  <c r="F998"/>
  <c r="F1006"/>
  <c r="F1014"/>
  <c r="F1022"/>
  <c r="F1030"/>
  <c r="F1038"/>
  <c r="L3"/>
  <c r="N32"/>
  <c r="O12"/>
  <c r="M32"/>
  <c r="E16"/>
  <c r="L26"/>
  <c r="N36"/>
  <c r="K4"/>
  <c r="J19"/>
  <c r="K25"/>
  <c r="L33"/>
  <c r="N39"/>
  <c r="K2"/>
  <c r="P15"/>
  <c r="F12"/>
  <c r="I557"/>
  <c r="L53"/>
  <c r="P64"/>
  <c r="G74"/>
  <c r="L85"/>
  <c r="P96"/>
  <c r="G106"/>
  <c r="L117"/>
  <c r="P128"/>
  <c r="G138"/>
  <c r="L149"/>
  <c r="P160"/>
  <c r="G170"/>
  <c r="L181"/>
  <c r="P192"/>
  <c r="G202"/>
  <c r="L213"/>
  <c r="P224"/>
  <c r="G234"/>
  <c r="L245"/>
  <c r="P256"/>
  <c r="G266"/>
  <c r="I28"/>
  <c r="J24"/>
  <c r="O25"/>
  <c r="F5"/>
  <c r="G57"/>
  <c r="L100"/>
  <c r="P143"/>
  <c r="G185"/>
  <c r="L228"/>
  <c r="P271"/>
  <c r="M65"/>
  <c r="M97"/>
  <c r="M129"/>
  <c r="M161"/>
  <c r="M193"/>
  <c r="M225"/>
  <c r="F257"/>
  <c r="M530"/>
  <c r="O622"/>
  <c r="D593"/>
  <c r="I635"/>
  <c r="O609"/>
  <c r="G552"/>
  <c r="O577"/>
  <c r="D614"/>
  <c r="L638"/>
  <c r="L528"/>
  <c r="P562"/>
  <c r="K584"/>
  <c r="G604"/>
  <c r="J627"/>
  <c r="F573"/>
  <c r="I531"/>
  <c r="N568"/>
  <c r="L617"/>
  <c r="O637"/>
  <c r="I315"/>
  <c r="I379"/>
  <c r="E537"/>
  <c r="M610"/>
  <c r="G434"/>
  <c r="G466"/>
  <c r="G498"/>
  <c r="K285"/>
  <c r="K317"/>
  <c r="K349"/>
  <c r="K381"/>
  <c r="K413"/>
  <c r="K445"/>
  <c r="K477"/>
  <c r="K509"/>
  <c r="P808"/>
  <c r="I704"/>
  <c r="I768"/>
  <c r="P838"/>
  <c r="I813"/>
  <c r="I848"/>
  <c r="I1109"/>
  <c r="D1192"/>
  <c r="D1082"/>
  <c r="P1117"/>
  <c r="E1144"/>
  <c r="J1210"/>
  <c r="D1123"/>
  <c r="K1143"/>
  <c r="M1134"/>
  <c r="G1191"/>
  <c r="I1096"/>
  <c r="N1129"/>
  <c r="E1156"/>
  <c r="I1193"/>
  <c r="G863"/>
  <c r="G879"/>
  <c r="G895"/>
  <c r="G911"/>
  <c r="G927"/>
  <c r="G943"/>
  <c r="G959"/>
  <c r="G975"/>
  <c r="G991"/>
  <c r="G1007"/>
  <c r="P1018"/>
  <c r="L1029"/>
  <c r="G1040"/>
  <c r="P1050"/>
  <c r="L1061"/>
  <c r="G1072"/>
  <c r="J1099"/>
  <c r="K1124"/>
  <c r="L1205"/>
  <c r="M1113"/>
  <c r="E1141"/>
  <c r="I1159"/>
  <c r="N1169"/>
  <c r="E1183"/>
  <c r="K644"/>
  <c r="K660"/>
  <c r="K676"/>
  <c r="K692"/>
  <c r="K708"/>
  <c r="K724"/>
  <c r="K740"/>
  <c r="K756"/>
  <c r="K772"/>
  <c r="K788"/>
  <c r="K804"/>
  <c r="K820"/>
  <c r="K836"/>
  <c r="K852"/>
  <c r="K868"/>
  <c r="K884"/>
  <c r="K900"/>
  <c r="K916"/>
  <c r="P41"/>
  <c r="G34"/>
  <c r="P31"/>
  <c r="M23"/>
  <c r="G65"/>
  <c r="L108"/>
  <c r="P151"/>
  <c r="G193"/>
  <c r="L236"/>
  <c r="I549"/>
  <c r="F71"/>
  <c r="F103"/>
  <c r="F135"/>
  <c r="F167"/>
  <c r="F199"/>
  <c r="F231"/>
  <c r="F253"/>
  <c r="F275"/>
  <c r="F538"/>
  <c r="I622"/>
  <c r="G593"/>
  <c r="M598"/>
  <c r="K589"/>
  <c r="L552"/>
  <c r="G577"/>
  <c r="I614"/>
  <c r="K633"/>
  <c r="D547"/>
  <c r="J580"/>
  <c r="L594"/>
  <c r="O623"/>
  <c r="K565"/>
  <c r="O542"/>
  <c r="O558"/>
  <c r="K600"/>
  <c r="G628"/>
  <c r="I282"/>
  <c r="I346"/>
  <c r="M594"/>
  <c r="L422"/>
  <c r="L454"/>
  <c r="L486"/>
  <c r="L518"/>
  <c r="F300"/>
  <c r="F332"/>
  <c r="F364"/>
  <c r="F396"/>
  <c r="F428"/>
  <c r="F460"/>
  <c r="F492"/>
  <c r="D797"/>
  <c r="I671"/>
  <c r="I735"/>
  <c r="I786"/>
  <c r="P843"/>
  <c r="I829"/>
  <c r="P1087"/>
  <c r="D1143"/>
  <c r="M1212"/>
  <c r="M1106"/>
  <c r="D1128"/>
  <c r="I1155"/>
  <c r="N1116"/>
  <c r="P1123"/>
  <c r="O1102"/>
  <c r="E1134"/>
  <c r="J1198"/>
  <c r="D1103"/>
  <c r="J1135"/>
  <c r="M1163"/>
  <c r="D1194"/>
  <c r="L866"/>
  <c r="L882"/>
  <c r="L898"/>
  <c r="L914"/>
  <c r="L930"/>
  <c r="L946"/>
  <c r="L962"/>
  <c r="L978"/>
  <c r="L992"/>
  <c r="L1008"/>
  <c r="G1021"/>
  <c r="P1031"/>
  <c r="L1042"/>
  <c r="G1053"/>
  <c r="P1063"/>
  <c r="L1074"/>
  <c r="O1093"/>
  <c r="O1120"/>
  <c r="K1193"/>
  <c r="M1112"/>
  <c r="D1141"/>
  <c r="J1158"/>
  <c r="M1169"/>
  <c r="D1183"/>
  <c r="J1205"/>
  <c r="F655"/>
  <c r="F671"/>
  <c r="F687"/>
  <c r="F703"/>
  <c r="F719"/>
  <c r="F735"/>
  <c r="F751"/>
  <c r="F767"/>
  <c r="F783"/>
  <c r="F799"/>
  <c r="F815"/>
  <c r="F831"/>
  <c r="F847"/>
  <c r="F863"/>
  <c r="F879"/>
  <c r="F895"/>
  <c r="F911"/>
  <c r="F927"/>
  <c r="F943"/>
  <c r="F959"/>
  <c r="F975"/>
  <c r="F991"/>
  <c r="F1007"/>
  <c r="K1021"/>
  <c r="F1040"/>
  <c r="K1055"/>
  <c r="K1071"/>
  <c r="M1078"/>
  <c r="F1088"/>
  <c r="F1111"/>
  <c r="G1135"/>
  <c r="P1162"/>
  <c r="G1195"/>
  <c r="D1105"/>
  <c r="E1131"/>
  <c r="N1138"/>
  <c r="M1154"/>
  <c r="N1172"/>
  <c r="I1177"/>
  <c r="J1182"/>
  <c r="I1201"/>
  <c r="E1204"/>
  <c r="D1209"/>
  <c r="E1019"/>
  <c r="J1029"/>
  <c r="J1040"/>
  <c r="E1051"/>
  <c r="J1061"/>
  <c r="J1072"/>
  <c r="E1088"/>
  <c r="K1097"/>
  <c r="N1105"/>
  <c r="F1120"/>
  <c r="K1137"/>
  <c r="G1157"/>
  <c r="G14"/>
  <c r="J38"/>
  <c r="I35"/>
  <c r="M6"/>
  <c r="L84"/>
  <c r="P127"/>
  <c r="G169"/>
  <c r="L212"/>
  <c r="P255"/>
  <c r="M53"/>
  <c r="M85"/>
  <c r="M117"/>
  <c r="M149"/>
  <c r="M181"/>
  <c r="M213"/>
  <c r="F246"/>
  <c r="F541"/>
  <c r="F545"/>
  <c r="L624"/>
  <c r="M585"/>
  <c r="I598"/>
  <c r="P582"/>
  <c r="J529"/>
  <c r="J544"/>
  <c r="D573"/>
  <c r="L620"/>
  <c r="K537"/>
  <c r="I555"/>
  <c r="J586"/>
  <c r="P606"/>
  <c r="I634"/>
  <c r="I542"/>
  <c r="I558"/>
  <c r="L600"/>
  <c r="O621"/>
  <c r="E641"/>
  <c r="I339"/>
  <c r="I403"/>
  <c r="M592"/>
  <c r="G422"/>
  <c r="G454"/>
  <c r="G486"/>
  <c r="G518"/>
  <c r="K305"/>
  <c r="K337"/>
  <c r="K369"/>
  <c r="K401"/>
  <c r="K433"/>
  <c r="K465"/>
  <c r="K497"/>
  <c r="J795"/>
  <c r="I648"/>
  <c r="I712"/>
  <c r="I776"/>
  <c r="J841"/>
  <c r="I828"/>
  <c r="J1087"/>
  <c r="I1143"/>
  <c r="P1212"/>
  <c r="O1110"/>
  <c r="J1139"/>
  <c r="N1196"/>
  <c r="J1091"/>
  <c r="M1197"/>
  <c r="M1108"/>
  <c r="I1150"/>
  <c r="I1079"/>
  <c r="N1124"/>
  <c r="E1146"/>
  <c r="I1165"/>
  <c r="N1211"/>
  <c r="G869"/>
  <c r="G885"/>
  <c r="G901"/>
  <c r="G917"/>
  <c r="G933"/>
  <c r="G949"/>
  <c r="G965"/>
  <c r="G981"/>
  <c r="G996"/>
  <c r="G1012"/>
  <c r="P1022"/>
  <c r="L1033"/>
  <c r="G1044"/>
  <c r="P1054"/>
  <c r="L1065"/>
  <c r="G1076"/>
  <c r="G1097"/>
  <c r="K1163"/>
  <c r="D1104"/>
  <c r="I1141"/>
  <c r="N1158"/>
  <c r="E1168"/>
  <c r="I1183"/>
  <c r="N1205"/>
  <c r="K654"/>
  <c r="K670"/>
  <c r="K686"/>
  <c r="K702"/>
  <c r="K718"/>
  <c r="K734"/>
  <c r="K750"/>
  <c r="K766"/>
  <c r="K782"/>
  <c r="K798"/>
  <c r="K814"/>
  <c r="K830"/>
  <c r="K846"/>
  <c r="K862"/>
  <c r="K878"/>
  <c r="K894"/>
  <c r="K910"/>
  <c r="K926"/>
  <c r="K942"/>
  <c r="K958"/>
  <c r="K974"/>
  <c r="K990"/>
  <c r="K1004"/>
  <c r="F1019"/>
  <c r="K1033"/>
  <c r="F1047"/>
  <c r="F1055"/>
  <c r="F1063"/>
  <c r="F1071"/>
  <c r="N1089"/>
  <c r="L1103"/>
  <c r="G1125"/>
  <c r="P1156"/>
  <c r="I27"/>
  <c r="G209"/>
  <c r="F115"/>
  <c r="M240"/>
  <c r="J585"/>
  <c r="L570"/>
  <c r="D569"/>
  <c r="F581"/>
  <c r="K617"/>
  <c r="F525"/>
  <c r="L418"/>
  <c r="F280"/>
  <c r="F408"/>
  <c r="J810"/>
  <c r="I816"/>
  <c r="N1192"/>
  <c r="G1145"/>
  <c r="K1144"/>
  <c r="M1165"/>
  <c r="L892"/>
  <c r="L956"/>
  <c r="G1017"/>
  <c r="P1059"/>
  <c r="I1084"/>
  <c r="M1175"/>
  <c r="F677"/>
  <c r="F741"/>
  <c r="F805"/>
  <c r="F869"/>
  <c r="K928"/>
  <c r="K960"/>
  <c r="K1016"/>
  <c r="K1044"/>
  <c r="K1060"/>
  <c r="G1093"/>
  <c r="K1152"/>
  <c r="G1193"/>
  <c r="D1101"/>
  <c r="N1132"/>
  <c r="N1148"/>
  <c r="I1172"/>
  <c r="E1177"/>
  <c r="J1188"/>
  <c r="D1204"/>
  <c r="J1011"/>
  <c r="J1025"/>
  <c r="J1039"/>
  <c r="J1054"/>
  <c r="J1068"/>
  <c r="F1084"/>
  <c r="G1105"/>
  <c r="P1136"/>
  <c r="G1160"/>
  <c r="K1172"/>
  <c r="F1195"/>
  <c r="I1222"/>
  <c r="I1243"/>
  <c r="I1265"/>
  <c r="I1286"/>
  <c r="I1307"/>
  <c r="L1217"/>
  <c r="L1224"/>
  <c r="L1231"/>
  <c r="G1238"/>
  <c r="G1245"/>
  <c r="G1252"/>
  <c r="P1260"/>
  <c r="P1267"/>
  <c r="P1274"/>
  <c r="P1281"/>
  <c r="L1286"/>
  <c r="G1291"/>
  <c r="P1297"/>
  <c r="L1302"/>
  <c r="G1307"/>
  <c r="P1313"/>
  <c r="M1216"/>
  <c r="M1224"/>
  <c r="M1232"/>
  <c r="M1240"/>
  <c r="M1248"/>
  <c r="M1256"/>
  <c r="M1264"/>
  <c r="M1272"/>
  <c r="M1280"/>
  <c r="M1288"/>
  <c r="M1296"/>
  <c r="M1304"/>
  <c r="M1312"/>
  <c r="P1318"/>
  <c r="G1324"/>
  <c r="L1329"/>
  <c r="P1334"/>
  <c r="G1340"/>
  <c r="L1345"/>
  <c r="P1350"/>
  <c r="G1356"/>
  <c r="L1361"/>
  <c r="P1366"/>
  <c r="G1372"/>
  <c r="L1377"/>
  <c r="P1382"/>
  <c r="G1388"/>
  <c r="L1393"/>
  <c r="P1398"/>
  <c r="G1404"/>
  <c r="L1409"/>
  <c r="P1414"/>
  <c r="G1420"/>
  <c r="L1425"/>
  <c r="P1430"/>
  <c r="G1436"/>
  <c r="L1441"/>
  <c r="P1446"/>
  <c r="P1452"/>
  <c r="L1457"/>
  <c r="F1323"/>
  <c r="F1331"/>
  <c r="F1339"/>
  <c r="F1347"/>
  <c r="F1355"/>
  <c r="F1363"/>
  <c r="F1371"/>
  <c r="F1379"/>
  <c r="F1387"/>
  <c r="F1395"/>
  <c r="F1403"/>
  <c r="F1411"/>
  <c r="F1419"/>
  <c r="F1427"/>
  <c r="F1435"/>
  <c r="F1443"/>
  <c r="M1450"/>
  <c r="M1457"/>
  <c r="L1514"/>
  <c r="G1519"/>
  <c r="P1525"/>
  <c r="G1463"/>
  <c r="L1468"/>
  <c r="P1473"/>
  <c r="G1479"/>
  <c r="L1484"/>
  <c r="P1489"/>
  <c r="G1495"/>
  <c r="L1500"/>
  <c r="P1505"/>
  <c r="F1512"/>
  <c r="F1520"/>
  <c r="F1461"/>
  <c r="F1469"/>
  <c r="F1477"/>
  <c r="F1485"/>
  <c r="F1493"/>
  <c r="F1501"/>
  <c r="F1509"/>
  <c r="K1519"/>
  <c r="P1614"/>
  <c r="L1530"/>
  <c r="P1535"/>
  <c r="G1541"/>
  <c r="L1546"/>
  <c r="P1551"/>
  <c r="G1557"/>
  <c r="L1562"/>
  <c r="P1567"/>
  <c r="G1573"/>
  <c r="L1578"/>
  <c r="P1583"/>
  <c r="G1589"/>
  <c r="L1594"/>
  <c r="P1599"/>
  <c r="G1605"/>
  <c r="I1613"/>
  <c r="F1533"/>
  <c r="F1541"/>
  <c r="F1549"/>
  <c r="F1557"/>
  <c r="F1565"/>
  <c r="F1573"/>
  <c r="F1581"/>
  <c r="F1589"/>
  <c r="F1597"/>
  <c r="F1605"/>
  <c r="D1767"/>
  <c r="E1780"/>
  <c r="G1788"/>
  <c r="I1796"/>
  <c r="J1756"/>
  <c r="E1770"/>
  <c r="G1774"/>
  <c r="J1781"/>
  <c r="L1786"/>
  <c r="D1791"/>
  <c r="D1800"/>
  <c r="I1804"/>
  <c r="F1829"/>
  <c r="I1844"/>
  <c r="L1619"/>
  <c r="L1627"/>
  <c r="L1635"/>
  <c r="L1643"/>
  <c r="L1651"/>
  <c r="L1659"/>
  <c r="L1667"/>
  <c r="L1675"/>
  <c r="L1683"/>
  <c r="L1691"/>
  <c r="L1699"/>
  <c r="L1707"/>
  <c r="L1715"/>
  <c r="L1723"/>
  <c r="N1763"/>
  <c r="L1745"/>
  <c r="E1747"/>
  <c r="N1750"/>
  <c r="L1753"/>
  <c r="P1758"/>
  <c r="G1766"/>
  <c r="J1795"/>
  <c r="D1817"/>
  <c r="F1612"/>
  <c r="F1620"/>
  <c r="F1628"/>
  <c r="F1636"/>
  <c r="F1644"/>
  <c r="F1652"/>
  <c r="F1660"/>
  <c r="F28"/>
  <c r="L156"/>
  <c r="F75"/>
  <c r="F203"/>
  <c r="L578"/>
  <c r="L529"/>
  <c r="D525"/>
  <c r="N625"/>
  <c r="J632"/>
  <c r="L410"/>
  <c r="F304"/>
  <c r="F432"/>
  <c r="I647"/>
  <c r="J846"/>
  <c r="J1212"/>
  <c r="O1091"/>
  <c r="M1118"/>
  <c r="L856"/>
  <c r="L920"/>
  <c r="L984"/>
  <c r="G1025"/>
  <c r="P1067"/>
  <c r="I1113"/>
  <c r="M1184"/>
  <c r="F705"/>
  <c r="F769"/>
  <c r="F833"/>
  <c r="F897"/>
  <c r="F941"/>
  <c r="F973"/>
  <c r="F996"/>
  <c r="F1012"/>
  <c r="F1035"/>
  <c r="K1067"/>
  <c r="L1096"/>
  <c r="P1129"/>
  <c r="K1178"/>
  <c r="D1086"/>
  <c r="I1131"/>
  <c r="E1138"/>
  <c r="N1167"/>
  <c r="N1176"/>
  <c r="I1187"/>
  <c r="E1202"/>
  <c r="J1208"/>
  <c r="E1021"/>
  <c r="J1035"/>
  <c r="J1049"/>
  <c r="J1063"/>
  <c r="J1078"/>
  <c r="K1096"/>
  <c r="K1122"/>
  <c r="K1149"/>
  <c r="F1165"/>
  <c r="K1180"/>
  <c r="K1202"/>
  <c r="I1226"/>
  <c r="I1247"/>
  <c r="I1269"/>
  <c r="I1290"/>
  <c r="I1311"/>
  <c r="G1218"/>
  <c r="G1225"/>
  <c r="G1232"/>
  <c r="P1240"/>
  <c r="P1247"/>
  <c r="P1254"/>
  <c r="L1261"/>
  <c r="L1268"/>
  <c r="L1275"/>
  <c r="P1282"/>
  <c r="L1287"/>
  <c r="G1292"/>
  <c r="P1298"/>
  <c r="L1303"/>
  <c r="G1308"/>
  <c r="P1314"/>
  <c r="F1216"/>
  <c r="F1224"/>
  <c r="F1232"/>
  <c r="F1240"/>
  <c r="F1248"/>
  <c r="F1256"/>
  <c r="F1264"/>
  <c r="F1272"/>
  <c r="F1280"/>
  <c r="F1288"/>
  <c r="F1296"/>
  <c r="F1304"/>
  <c r="F1312"/>
  <c r="L1318"/>
  <c r="P1323"/>
  <c r="G1329"/>
  <c r="L1334"/>
  <c r="P1339"/>
  <c r="G1345"/>
  <c r="L1350"/>
  <c r="P1355"/>
  <c r="G1361"/>
  <c r="L1366"/>
  <c r="P1371"/>
  <c r="G1377"/>
  <c r="L1382"/>
  <c r="P1387"/>
  <c r="G1393"/>
  <c r="L1398"/>
  <c r="P1403"/>
  <c r="G1409"/>
  <c r="L1414"/>
  <c r="P1419"/>
  <c r="G1425"/>
  <c r="L1430"/>
  <c r="P1435"/>
  <c r="G1441"/>
  <c r="L1446"/>
  <c r="I1453"/>
  <c r="L1450"/>
  <c r="G1455"/>
  <c r="K1322"/>
  <c r="K1330"/>
  <c r="K1338"/>
  <c r="K1346"/>
  <c r="K1354"/>
  <c r="K1362"/>
  <c r="K1370"/>
  <c r="K1378"/>
  <c r="K1386"/>
  <c r="K1394"/>
  <c r="K1402"/>
  <c r="K1410"/>
  <c r="K1418"/>
  <c r="K1426"/>
  <c r="K1434"/>
  <c r="K1442"/>
  <c r="F1450"/>
  <c r="P1510"/>
  <c r="L1515"/>
  <c r="G1520"/>
  <c r="P1458"/>
  <c r="G1464"/>
  <c r="L1469"/>
  <c r="P1474"/>
  <c r="G1480"/>
  <c r="L1485"/>
  <c r="P1490"/>
  <c r="G1496"/>
  <c r="L1501"/>
  <c r="P1506"/>
  <c r="M1513"/>
  <c r="M1521"/>
  <c r="K1458"/>
  <c r="K1466"/>
  <c r="K1474"/>
  <c r="K1482"/>
  <c r="K1490"/>
  <c r="K1498"/>
  <c r="K1506"/>
  <c r="E1515"/>
  <c r="K1521"/>
  <c r="P1528"/>
  <c r="G1534"/>
  <c r="L1539"/>
  <c r="P1544"/>
  <c r="G1550"/>
  <c r="L1555"/>
  <c r="P1560"/>
  <c r="G1566"/>
  <c r="L1571"/>
  <c r="P1576"/>
  <c r="G1582"/>
  <c r="L1587"/>
  <c r="P1592"/>
  <c r="G1598"/>
  <c r="L1603"/>
  <c r="P1608"/>
  <c r="K1530"/>
  <c r="K1538"/>
  <c r="K1546"/>
  <c r="K1554"/>
  <c r="K1562"/>
  <c r="K1570"/>
  <c r="K1578"/>
  <c r="K1586"/>
  <c r="K1594"/>
  <c r="K1602"/>
  <c r="J1760"/>
  <c r="D1769"/>
  <c r="E1784"/>
  <c r="G1794"/>
  <c r="G1798"/>
  <c r="G1756"/>
  <c r="P1772"/>
  <c r="D1776"/>
  <c r="E1781"/>
  <c r="P6"/>
  <c r="P103"/>
  <c r="G273"/>
  <c r="F163"/>
  <c r="E269"/>
  <c r="M635"/>
  <c r="N548"/>
  <c r="D562"/>
  <c r="G575"/>
  <c r="I354"/>
  <c r="F296"/>
  <c r="F424"/>
  <c r="P799"/>
  <c r="D841"/>
  <c r="P1082"/>
  <c r="O1107"/>
  <c r="F1198"/>
  <c r="D1162"/>
  <c r="L900"/>
  <c r="L964"/>
  <c r="G1033"/>
  <c r="P1075"/>
  <c r="J1136"/>
  <c r="M1205"/>
  <c r="F701"/>
  <c r="F765"/>
  <c r="F829"/>
  <c r="F893"/>
  <c r="K940"/>
  <c r="K972"/>
  <c r="K1028"/>
  <c r="K1052"/>
  <c r="F1067"/>
  <c r="F1083"/>
  <c r="N1120"/>
  <c r="P1164"/>
  <c r="M1081"/>
  <c r="J1122"/>
  <c r="D1137"/>
  <c r="I1154"/>
  <c r="E1173"/>
  <c r="N1181"/>
  <c r="N1201"/>
  <c r="I1207"/>
  <c r="E1017"/>
  <c r="E1031"/>
  <c r="E1045"/>
  <c r="J1059"/>
  <c r="J1073"/>
  <c r="N1085"/>
  <c r="F1098"/>
  <c r="G1126"/>
  <c r="P1153"/>
  <c r="K1167"/>
  <c r="O1193"/>
  <c r="I1214"/>
  <c r="I1235"/>
  <c r="I1257"/>
  <c r="I1278"/>
  <c r="I1299"/>
  <c r="G1214"/>
  <c r="G1221"/>
  <c r="G1228"/>
  <c r="P1236"/>
  <c r="P1243"/>
  <c r="P1250"/>
  <c r="L1257"/>
  <c r="L1264"/>
  <c r="L1271"/>
  <c r="G1278"/>
  <c r="L1284"/>
  <c r="G1289"/>
  <c r="P1295"/>
  <c r="L1300"/>
  <c r="G1305"/>
  <c r="P1311"/>
  <c r="L1316"/>
  <c r="M1219"/>
  <c r="M1227"/>
  <c r="M1235"/>
  <c r="M1243"/>
  <c r="M1251"/>
  <c r="M1259"/>
  <c r="M1267"/>
  <c r="M1275"/>
  <c r="M1283"/>
  <c r="M1291"/>
  <c r="M1299"/>
  <c r="M1307"/>
  <c r="M1315"/>
  <c r="G1322"/>
  <c r="L1327"/>
  <c r="P1332"/>
  <c r="G1338"/>
  <c r="L1343"/>
  <c r="P1348"/>
  <c r="G1354"/>
  <c r="L1359"/>
  <c r="P1364"/>
  <c r="G1370"/>
  <c r="L1375"/>
  <c r="P1380"/>
  <c r="G1386"/>
  <c r="L1391"/>
  <c r="P1396"/>
  <c r="G1402"/>
  <c r="L1407"/>
  <c r="P1412"/>
  <c r="G1418"/>
  <c r="L1423"/>
  <c r="P1428"/>
  <c r="G1434"/>
  <c r="L1439"/>
  <c r="P1444"/>
  <c r="P1450"/>
  <c r="L1455"/>
  <c r="F1322"/>
  <c r="F1330"/>
  <c r="F1338"/>
  <c r="F1346"/>
  <c r="F1354"/>
  <c r="F1362"/>
  <c r="F1370"/>
  <c r="F1378"/>
  <c r="F1386"/>
  <c r="F1394"/>
  <c r="F1402"/>
  <c r="F1410"/>
  <c r="F1418"/>
  <c r="F1426"/>
  <c r="F1434"/>
  <c r="F1442"/>
  <c r="M1451"/>
  <c r="L1512"/>
  <c r="G1517"/>
  <c r="P1523"/>
  <c r="P1459"/>
  <c r="G1465"/>
  <c r="L1470"/>
  <c r="P1475"/>
  <c r="G1481"/>
  <c r="L1486"/>
  <c r="P1491"/>
  <c r="G1497"/>
  <c r="L1502"/>
  <c r="P1507"/>
  <c r="F1515"/>
  <c r="F1523"/>
  <c r="F1460"/>
  <c r="F1468"/>
  <c r="F1476"/>
  <c r="F1484"/>
  <c r="F1492"/>
  <c r="F1500"/>
  <c r="F1508"/>
  <c r="K1513"/>
  <c r="K1522"/>
  <c r="L1528"/>
  <c r="P1533"/>
  <c r="G1539"/>
  <c r="L1544"/>
  <c r="P1549"/>
  <c r="G1555"/>
  <c r="L1560"/>
  <c r="P1565"/>
  <c r="G1571"/>
  <c r="L1576"/>
  <c r="P1581"/>
  <c r="G1587"/>
  <c r="L1592"/>
  <c r="P1597"/>
  <c r="G1603"/>
  <c r="L1608"/>
  <c r="F1530"/>
  <c r="F1538"/>
  <c r="F1546"/>
  <c r="F1554"/>
  <c r="F1562"/>
  <c r="F1570"/>
  <c r="F1578"/>
  <c r="F1586"/>
  <c r="F1594"/>
  <c r="F1602"/>
  <c r="P1760"/>
  <c r="E1767"/>
  <c r="G1780"/>
  <c r="J1794"/>
  <c r="J33"/>
  <c r="G177"/>
  <c r="F91"/>
  <c r="F219"/>
  <c r="F593"/>
  <c r="I566"/>
  <c r="K560"/>
  <c r="L608"/>
  <c r="P600"/>
  <c r="I402"/>
  <c r="L458"/>
  <c r="F352"/>
  <c r="F480"/>
  <c r="I743"/>
  <c r="M1116"/>
  <c r="O1210"/>
  <c r="M1198"/>
  <c r="D1190"/>
  <c r="L912"/>
  <c r="L976"/>
  <c r="G1041"/>
  <c r="J1084"/>
  <c r="J1153"/>
  <c r="F649"/>
  <c r="F713"/>
  <c r="F777"/>
  <c r="F841"/>
  <c r="F905"/>
  <c r="F945"/>
  <c r="F977"/>
  <c r="F1000"/>
  <c r="F1028"/>
  <c r="F1064"/>
  <c r="J1090"/>
  <c r="G1120"/>
  <c r="K1168"/>
  <c r="D1085"/>
  <c r="N1127"/>
  <c r="I1138"/>
  <c r="I1167"/>
  <c r="E1174"/>
  <c r="N1182"/>
  <c r="D1202"/>
  <c r="M1208"/>
  <c r="J1019"/>
  <c r="J1033"/>
  <c r="J1047"/>
  <c r="J1062"/>
  <c r="J1076"/>
  <c r="P1097"/>
  <c r="O1125"/>
  <c r="G1152"/>
  <c r="K1174"/>
  <c r="F1193"/>
  <c r="I1218"/>
  <c r="I1239"/>
  <c r="I1261"/>
  <c r="I1282"/>
  <c r="I1303"/>
  <c r="P1216"/>
  <c r="P1223"/>
  <c r="P1230"/>
  <c r="L1237"/>
  <c r="L1244"/>
  <c r="L1251"/>
  <c r="G1258"/>
  <c r="G1265"/>
  <c r="G1272"/>
  <c r="P1280"/>
  <c r="L1285"/>
  <c r="G1290"/>
  <c r="P1296"/>
  <c r="L1301"/>
  <c r="G1306"/>
  <c r="P1312"/>
  <c r="F1213"/>
  <c r="F1221"/>
  <c r="F1229"/>
  <c r="F1237"/>
  <c r="F1245"/>
  <c r="F1253"/>
  <c r="F1261"/>
  <c r="F1269"/>
  <c r="F1277"/>
  <c r="F1285"/>
  <c r="F1293"/>
  <c r="F1301"/>
  <c r="F1309"/>
  <c r="P1317"/>
  <c r="G1323"/>
  <c r="L1328"/>
  <c r="P1333"/>
  <c r="G1339"/>
  <c r="L1344"/>
  <c r="P1349"/>
  <c r="G1355"/>
  <c r="L1360"/>
  <c r="P1365"/>
  <c r="G1371"/>
  <c r="L1376"/>
  <c r="P1381"/>
  <c r="G1387"/>
  <c r="L1392"/>
  <c r="P1397"/>
  <c r="G1403"/>
  <c r="L1408"/>
  <c r="P1413"/>
  <c r="G1419"/>
  <c r="L1424"/>
  <c r="P1429"/>
  <c r="G1435"/>
  <c r="L1440"/>
  <c r="P1445"/>
  <c r="F640"/>
  <c r="L413"/>
  <c r="L421"/>
  <c r="L429"/>
  <c r="L437"/>
  <c r="L445"/>
  <c r="L453"/>
  <c r="L461"/>
  <c r="L469"/>
  <c r="L477"/>
  <c r="L485"/>
  <c r="L493"/>
  <c r="L501"/>
  <c r="L509"/>
  <c r="L517"/>
  <c r="F279"/>
  <c r="F287"/>
  <c r="F295"/>
  <c r="F303"/>
  <c r="F311"/>
  <c r="F319"/>
  <c r="F327"/>
  <c r="F335"/>
  <c r="F343"/>
  <c r="F351"/>
  <c r="F359"/>
  <c r="F367"/>
  <c r="F375"/>
  <c r="F383"/>
  <c r="F391"/>
  <c r="F399"/>
  <c r="F407"/>
  <c r="F415"/>
  <c r="F423"/>
  <c r="F431"/>
  <c r="F439"/>
  <c r="F447"/>
  <c r="F455"/>
  <c r="F463"/>
  <c r="F471"/>
  <c r="F479"/>
  <c r="F487"/>
  <c r="F495"/>
  <c r="F503"/>
  <c r="F511"/>
  <c r="F519"/>
  <c r="P797"/>
  <c r="D803"/>
  <c r="J808"/>
  <c r="I642"/>
  <c r="I658"/>
  <c r="I674"/>
  <c r="I690"/>
  <c r="I706"/>
  <c r="I722"/>
  <c r="I738"/>
  <c r="I754"/>
  <c r="I770"/>
  <c r="I785"/>
  <c r="I793"/>
  <c r="I801"/>
  <c r="I809"/>
  <c r="J835"/>
  <c r="P840"/>
  <c r="D846"/>
  <c r="J851"/>
  <c r="G3"/>
  <c r="K20"/>
  <c r="I32"/>
  <c r="P10"/>
  <c r="J12"/>
  <c r="G41"/>
  <c r="D5"/>
  <c r="N16"/>
  <c r="D18"/>
  <c r="O24"/>
  <c r="L30"/>
  <c r="D34"/>
  <c r="N38"/>
  <c r="E40"/>
  <c r="O6"/>
  <c r="L19"/>
  <c r="D21"/>
  <c r="N25"/>
  <c r="D27"/>
  <c r="E31"/>
  <c r="L35"/>
  <c r="D37"/>
  <c r="N42"/>
  <c r="E2"/>
  <c r="O11"/>
  <c r="L15"/>
  <c r="F22"/>
  <c r="M17"/>
  <c r="G534"/>
  <c r="J557"/>
  <c r="P46"/>
  <c r="L51"/>
  <c r="G56"/>
  <c r="P62"/>
  <c r="L67"/>
  <c r="G72"/>
  <c r="P78"/>
  <c r="L83"/>
  <c r="G88"/>
  <c r="P94"/>
  <c r="L99"/>
  <c r="G104"/>
  <c r="P110"/>
  <c r="L115"/>
  <c r="G120"/>
  <c r="P126"/>
  <c r="L131"/>
  <c r="G136"/>
  <c r="P142"/>
  <c r="L147"/>
  <c r="G152"/>
  <c r="P158"/>
  <c r="L163"/>
  <c r="G168"/>
  <c r="P174"/>
  <c r="L179"/>
  <c r="G184"/>
  <c r="P190"/>
  <c r="L195"/>
  <c r="G200"/>
  <c r="P206"/>
  <c r="L211"/>
  <c r="G216"/>
  <c r="P222"/>
  <c r="L227"/>
  <c r="G232"/>
  <c r="P238"/>
  <c r="L243"/>
  <c r="G248"/>
  <c r="P254"/>
  <c r="L259"/>
  <c r="G264"/>
  <c r="P270"/>
  <c r="L275"/>
  <c r="F44"/>
  <c r="F52"/>
  <c r="F60"/>
  <c r="F68"/>
  <c r="F76"/>
  <c r="F84"/>
  <c r="F92"/>
  <c r="F100"/>
  <c r="F108"/>
  <c r="F116"/>
  <c r="F124"/>
  <c r="F132"/>
  <c r="F140"/>
  <c r="F148"/>
  <c r="F156"/>
  <c r="F164"/>
  <c r="F172"/>
  <c r="F180"/>
  <c r="F188"/>
  <c r="F196"/>
  <c r="F204"/>
  <c r="F212"/>
  <c r="F220"/>
  <c r="F228"/>
  <c r="M235"/>
  <c r="F245"/>
  <c r="M253"/>
  <c r="F261"/>
  <c r="M268"/>
  <c r="N541"/>
  <c r="E272"/>
  <c r="F530"/>
  <c r="I545"/>
  <c r="E553"/>
  <c r="G587"/>
  <c r="J607"/>
  <c r="F622"/>
  <c r="L523"/>
  <c r="J571"/>
  <c r="P585"/>
  <c r="I593"/>
  <c r="K595"/>
  <c r="L591"/>
  <c r="O598"/>
  <c r="E603"/>
  <c r="N567"/>
  <c r="M574"/>
  <c r="G589"/>
  <c r="J601"/>
  <c r="F609"/>
  <c r="K578"/>
  <c r="D526"/>
  <c r="O533"/>
  <c r="O540"/>
  <c r="O548"/>
  <c r="O556"/>
  <c r="O563"/>
  <c r="D570"/>
  <c r="D577"/>
  <c r="D596"/>
  <c r="N612"/>
  <c r="E614"/>
  <c r="O618"/>
  <c r="L629"/>
  <c r="D631"/>
  <c r="N638"/>
  <c r="E640"/>
  <c r="K556"/>
  <c r="N528"/>
  <c r="N536"/>
  <c r="L547"/>
  <c r="L555"/>
  <c r="L562"/>
  <c r="L569"/>
  <c r="L576"/>
  <c r="L584"/>
  <c r="D586"/>
  <c r="N590"/>
  <c r="E592"/>
  <c r="O602"/>
  <c r="L606"/>
  <c r="D608"/>
  <c r="N623"/>
  <c r="E625"/>
  <c r="O634"/>
  <c r="K528"/>
  <c r="F544"/>
  <c r="F560"/>
  <c r="M638"/>
  <c r="P527"/>
  <c r="P535"/>
  <c r="G542"/>
  <c r="G550"/>
  <c r="G558"/>
  <c r="P568"/>
  <c r="G579"/>
  <c r="P597"/>
  <c r="J600"/>
  <c r="G613"/>
  <c r="K615"/>
  <c r="I619"/>
  <c r="P628"/>
  <c r="J630"/>
  <c r="G637"/>
  <c r="K639"/>
  <c r="I280"/>
  <c r="I296"/>
  <c r="I312"/>
  <c r="I328"/>
  <c r="I344"/>
  <c r="I360"/>
  <c r="I376"/>
  <c r="I392"/>
  <c r="E526"/>
  <c r="E548"/>
  <c r="F576"/>
  <c r="M606"/>
  <c r="F638"/>
  <c r="G413"/>
  <c r="G421"/>
  <c r="G429"/>
  <c r="G437"/>
  <c r="G445"/>
  <c r="G453"/>
  <c r="G461"/>
  <c r="G469"/>
  <c r="G477"/>
  <c r="G485"/>
  <c r="G493"/>
  <c r="G501"/>
  <c r="G509"/>
  <c r="G517"/>
  <c r="K278"/>
  <c r="K286"/>
  <c r="K294"/>
  <c r="K302"/>
  <c r="K310"/>
  <c r="K318"/>
  <c r="K326"/>
  <c r="K334"/>
  <c r="K342"/>
  <c r="K350"/>
  <c r="K358"/>
  <c r="K366"/>
  <c r="K374"/>
  <c r="K382"/>
  <c r="K390"/>
  <c r="K398"/>
  <c r="K406"/>
  <c r="K414"/>
  <c r="K422"/>
  <c r="K430"/>
  <c r="K438"/>
  <c r="K446"/>
  <c r="K454"/>
  <c r="K462"/>
  <c r="K470"/>
  <c r="K478"/>
  <c r="K486"/>
  <c r="K494"/>
  <c r="K502"/>
  <c r="K510"/>
  <c r="K518"/>
  <c r="J797"/>
  <c r="P802"/>
  <c r="D808"/>
  <c r="I645"/>
  <c r="I661"/>
  <c r="I677"/>
  <c r="I693"/>
  <c r="I709"/>
  <c r="I725"/>
  <c r="I741"/>
  <c r="I757"/>
  <c r="I773"/>
  <c r="P833"/>
  <c r="D839"/>
  <c r="J844"/>
  <c r="P849"/>
  <c r="D855"/>
  <c r="O3"/>
  <c r="D32"/>
  <c r="E12"/>
  <c r="E5"/>
  <c r="L22"/>
  <c r="N30"/>
  <c r="O38"/>
  <c r="D6"/>
  <c r="E21"/>
  <c r="L29"/>
  <c r="N35"/>
  <c r="O42"/>
  <c r="K11"/>
  <c r="F26"/>
  <c r="I534"/>
  <c r="G46"/>
  <c r="L57"/>
  <c r="P68"/>
  <c r="G78"/>
  <c r="L89"/>
  <c r="P100"/>
  <c r="G110"/>
  <c r="L121"/>
  <c r="P132"/>
  <c r="G142"/>
  <c r="L153"/>
  <c r="P164"/>
  <c r="G174"/>
  <c r="L185"/>
  <c r="P196"/>
  <c r="G206"/>
  <c r="L217"/>
  <c r="P228"/>
  <c r="G238"/>
  <c r="L249"/>
  <c r="P260"/>
  <c r="G270"/>
  <c r="F45"/>
  <c r="F61"/>
  <c r="F77"/>
  <c r="F93"/>
  <c r="F109"/>
  <c r="F125"/>
  <c r="F141"/>
  <c r="F157"/>
  <c r="F173"/>
  <c r="F189"/>
  <c r="F205"/>
  <c r="F221"/>
  <c r="M237"/>
  <c r="F250"/>
  <c r="M266"/>
  <c r="K270"/>
  <c r="E538"/>
  <c r="M561"/>
  <c r="L622"/>
  <c r="P571"/>
  <c r="F585"/>
  <c r="J605"/>
  <c r="I603"/>
  <c r="G574"/>
  <c r="P601"/>
  <c r="K626"/>
  <c r="P533"/>
  <c r="P548"/>
  <c r="N563"/>
  <c r="L577"/>
  <c r="D599"/>
  <c r="E616"/>
  <c r="L631"/>
  <c r="N640"/>
  <c r="N532"/>
  <c r="J551"/>
  <c r="L565"/>
  <c r="G580"/>
  <c r="L590"/>
  <c r="N602"/>
  <c r="O608"/>
  <c r="D625"/>
  <c r="E636"/>
  <c r="K576"/>
  <c r="L524"/>
  <c r="L539"/>
  <c r="D554"/>
  <c r="D575"/>
  <c r="O600"/>
  <c r="D615"/>
  <c r="E621"/>
  <c r="L637"/>
  <c r="I279"/>
  <c r="I311"/>
  <c r="I343"/>
  <c r="I375"/>
  <c r="E522"/>
  <c r="E563"/>
  <c r="F620"/>
  <c r="L416"/>
  <c r="L432"/>
  <c r="L448"/>
  <c r="L464"/>
  <c r="L480"/>
  <c r="L496"/>
  <c r="L512"/>
  <c r="K283"/>
  <c r="K299"/>
  <c r="K315"/>
  <c r="K331"/>
  <c r="K347"/>
  <c r="K363"/>
  <c r="K379"/>
  <c r="K395"/>
  <c r="K411"/>
  <c r="K427"/>
  <c r="K443"/>
  <c r="K459"/>
  <c r="K475"/>
  <c r="K491"/>
  <c r="K507"/>
  <c r="D794"/>
  <c r="P804"/>
  <c r="I644"/>
  <c r="I676"/>
  <c r="I708"/>
  <c r="I740"/>
  <c r="I772"/>
  <c r="I804"/>
  <c r="J837"/>
  <c r="D848"/>
  <c r="I819"/>
  <c r="I835"/>
  <c r="I851"/>
  <c r="I1095"/>
  <c r="J1109"/>
  <c r="M1143"/>
  <c r="E1192"/>
  <c r="G1199"/>
  <c r="J1082"/>
  <c r="I1110"/>
  <c r="E1117"/>
  <c r="D1139"/>
  <c r="O1144"/>
  <c r="I1196"/>
  <c r="L1210"/>
  <c r="K1091"/>
  <c r="M1123"/>
  <c r="E1145"/>
  <c r="G1197"/>
  <c r="P1102"/>
  <c r="I1115"/>
  <c r="O1134"/>
  <c r="I1191"/>
  <c r="L1198"/>
  <c r="M1083"/>
  <c r="I1103"/>
  <c r="E1124"/>
  <c r="N1135"/>
  <c r="I1151"/>
  <c r="E1162"/>
  <c r="N1165"/>
  <c r="I1194"/>
  <c r="E1211"/>
  <c r="G862"/>
  <c r="G870"/>
  <c r="G878"/>
  <c r="G886"/>
  <c r="G894"/>
  <c r="G902"/>
  <c r="G910"/>
  <c r="G918"/>
  <c r="G926"/>
  <c r="G934"/>
  <c r="G942"/>
  <c r="G950"/>
  <c r="G958"/>
  <c r="G966"/>
  <c r="G974"/>
  <c r="G982"/>
  <c r="G990"/>
  <c r="L998"/>
  <c r="L1006"/>
  <c r="P1012"/>
  <c r="G1018"/>
  <c r="L1023"/>
  <c r="P1028"/>
  <c r="G1034"/>
  <c r="L1039"/>
  <c r="P1044"/>
  <c r="G1050"/>
  <c r="L1055"/>
  <c r="P1060"/>
  <c r="G1066"/>
  <c r="L1071"/>
  <c r="P1076"/>
  <c r="O1089"/>
  <c r="J1100"/>
  <c r="N1119"/>
  <c r="L1166"/>
  <c r="K1195"/>
  <c r="D1098"/>
  <c r="M1120"/>
  <c r="J1130"/>
  <c r="D1147"/>
  <c r="M1157"/>
  <c r="J1159"/>
  <c r="D1166"/>
  <c r="M1170"/>
  <c r="J1178"/>
  <c r="D1184"/>
  <c r="M1189"/>
  <c r="F644"/>
  <c r="F652"/>
  <c r="F660"/>
  <c r="F668"/>
  <c r="F676"/>
  <c r="F684"/>
  <c r="F692"/>
  <c r="F700"/>
  <c r="F708"/>
  <c r="F716"/>
  <c r="F724"/>
  <c r="F732"/>
  <c r="F740"/>
  <c r="F748"/>
  <c r="F756"/>
  <c r="F764"/>
  <c r="F772"/>
  <c r="F780"/>
  <c r="F788"/>
  <c r="F796"/>
  <c r="F804"/>
  <c r="F812"/>
  <c r="F820"/>
  <c r="F828"/>
  <c r="F836"/>
  <c r="F844"/>
  <c r="F852"/>
  <c r="F860"/>
  <c r="F868"/>
  <c r="F876"/>
  <c r="F884"/>
  <c r="F892"/>
  <c r="F900"/>
  <c r="F908"/>
  <c r="F916"/>
  <c r="F924"/>
  <c r="F932"/>
  <c r="F940"/>
  <c r="F948"/>
  <c r="F956"/>
  <c r="F964"/>
  <c r="F972"/>
  <c r="F980"/>
  <c r="F988"/>
  <c r="F997"/>
  <c r="F1005"/>
  <c r="F1013"/>
  <c r="F1021"/>
  <c r="F1029"/>
  <c r="F1037"/>
  <c r="F1045"/>
  <c r="F1053"/>
  <c r="F1061"/>
  <c r="F1069"/>
  <c r="F1077"/>
  <c r="L1083"/>
  <c r="N1099"/>
  <c r="L1118"/>
  <c r="P1135"/>
  <c r="K1158"/>
  <c r="K1170"/>
  <c r="P1195"/>
  <c r="D1094"/>
  <c r="M1127"/>
  <c r="J1132"/>
  <c r="D1138"/>
  <c r="M1149"/>
  <c r="J1167"/>
  <c r="D1173"/>
  <c r="M1177"/>
  <c r="J1181"/>
  <c r="D1188"/>
  <c r="M1202"/>
  <c r="J1204"/>
  <c r="D1208"/>
  <c r="E1014"/>
  <c r="E1022"/>
  <c r="E1030"/>
  <c r="E1038"/>
  <c r="E1046"/>
  <c r="E1054"/>
  <c r="E1062"/>
  <c r="E1070"/>
  <c r="E1078"/>
  <c r="G1085"/>
  <c r="E1103"/>
  <c r="K1119"/>
  <c r="K1131"/>
  <c r="G1147"/>
  <c r="P1158"/>
  <c r="G1166"/>
  <c r="G1183"/>
  <c r="K1200"/>
  <c r="I1216"/>
  <c r="I1232"/>
  <c r="I1248"/>
  <c r="I1264"/>
  <c r="I1280"/>
  <c r="I1296"/>
  <c r="I1312"/>
  <c r="G1215"/>
  <c r="P1221"/>
  <c r="L1226"/>
  <c r="G1231"/>
  <c r="P1237"/>
  <c r="L1242"/>
  <c r="G1247"/>
  <c r="P1253"/>
  <c r="L1258"/>
  <c r="G1263"/>
  <c r="P1269"/>
  <c r="L1274"/>
  <c r="G1279"/>
  <c r="D28"/>
  <c r="P12"/>
  <c r="O5"/>
  <c r="E18"/>
  <c r="P30"/>
  <c r="G38"/>
  <c r="I6"/>
  <c r="J21"/>
  <c r="J27"/>
  <c r="P35"/>
  <c r="G42"/>
  <c r="D11"/>
  <c r="F36"/>
  <c r="E534"/>
  <c r="L48"/>
  <c r="P59"/>
  <c r="G69"/>
  <c r="L80"/>
  <c r="P91"/>
  <c r="G101"/>
  <c r="L112"/>
  <c r="P123"/>
  <c r="G133"/>
  <c r="L144"/>
  <c r="P155"/>
  <c r="G165"/>
  <c r="L176"/>
  <c r="P187"/>
  <c r="G197"/>
  <c r="L208"/>
  <c r="P219"/>
  <c r="G229"/>
  <c r="L240"/>
  <c r="P251"/>
  <c r="G261"/>
  <c r="L272"/>
  <c r="M47"/>
  <c r="M63"/>
  <c r="M79"/>
  <c r="M95"/>
  <c r="M111"/>
  <c r="M127"/>
  <c r="M143"/>
  <c r="M159"/>
  <c r="M175"/>
  <c r="M191"/>
  <c r="M207"/>
  <c r="M223"/>
  <c r="F239"/>
  <c r="F256"/>
  <c r="F273"/>
  <c r="L530"/>
  <c r="P553"/>
  <c r="K587"/>
  <c r="I624"/>
  <c r="G578"/>
  <c r="M593"/>
  <c r="N591"/>
  <c r="M603"/>
  <c r="D574"/>
  <c r="O601"/>
  <c r="I522"/>
  <c r="G537"/>
  <c r="O552"/>
  <c r="P566"/>
  <c r="N581"/>
  <c r="P614"/>
  <c r="G620"/>
  <c r="I633"/>
  <c r="K529"/>
  <c r="P532"/>
  <c r="O551"/>
  <c r="J565"/>
  <c r="L580"/>
  <c r="K588"/>
  <c r="P602"/>
  <c r="G608"/>
  <c r="I625"/>
  <c r="J636"/>
  <c r="M618"/>
  <c r="J535"/>
  <c r="P550"/>
  <c r="J568"/>
  <c r="J597"/>
  <c r="K613"/>
  <c r="P621"/>
  <c r="G632"/>
  <c r="I641"/>
  <c r="I302"/>
  <c r="I334"/>
  <c r="I366"/>
  <c r="I398"/>
  <c r="M602"/>
  <c r="G412"/>
  <c r="G428"/>
  <c r="G444"/>
  <c r="G460"/>
  <c r="G476"/>
  <c r="G492"/>
  <c r="G508"/>
  <c r="F278"/>
  <c r="F294"/>
  <c r="F310"/>
  <c r="F326"/>
  <c r="F342"/>
  <c r="F358"/>
  <c r="F374"/>
  <c r="F390"/>
  <c r="F406"/>
  <c r="F422"/>
  <c r="F438"/>
  <c r="F454"/>
  <c r="F470"/>
  <c r="F486"/>
  <c r="F502"/>
  <c r="F518"/>
  <c r="P803"/>
  <c r="I643"/>
  <c r="I675"/>
  <c r="I707"/>
  <c r="I739"/>
  <c r="I771"/>
  <c r="I806"/>
  <c r="J842"/>
  <c r="D853"/>
  <c r="I826"/>
  <c r="I842"/>
  <c r="D1087"/>
  <c r="L1095"/>
  <c r="P1116"/>
  <c r="M1192"/>
  <c r="E1199"/>
  <c r="G1212"/>
  <c r="K1106"/>
  <c r="D1117"/>
  <c r="F1128"/>
  <c r="D1144"/>
  <c r="O1155"/>
  <c r="I1210"/>
  <c r="I1091"/>
  <c r="J1107"/>
  <c r="M1145"/>
  <c r="E1197"/>
  <c r="M1102"/>
  <c r="K1108"/>
  <c r="D1134"/>
  <c r="O1150"/>
  <c r="I1198"/>
  <c r="K1128"/>
  <c r="D1096"/>
  <c r="M1124"/>
  <c r="J1129"/>
  <c r="D1146"/>
  <c r="M1162"/>
  <c r="J1164"/>
  <c r="D1193"/>
  <c r="M1211"/>
  <c r="L861"/>
  <c r="L869"/>
  <c r="L877"/>
  <c r="L885"/>
  <c r="L893"/>
  <c r="L901"/>
  <c r="L909"/>
  <c r="L917"/>
  <c r="L925"/>
  <c r="L933"/>
  <c r="L941"/>
  <c r="L949"/>
  <c r="L957"/>
  <c r="L965"/>
  <c r="L973"/>
  <c r="L981"/>
  <c r="L989"/>
  <c r="G998"/>
  <c r="G1006"/>
  <c r="L1012"/>
  <c r="P1017"/>
  <c r="G1023"/>
  <c r="L1028"/>
  <c r="P1033"/>
  <c r="G1039"/>
  <c r="L1044"/>
  <c r="P1049"/>
  <c r="G1055"/>
  <c r="L1060"/>
  <c r="P1065"/>
  <c r="G1071"/>
  <c r="L1076"/>
  <c r="J1089"/>
  <c r="G1103"/>
  <c r="L1126"/>
  <c r="L1170"/>
  <c r="K1211"/>
  <c r="I1098"/>
  <c r="D1113"/>
  <c r="N1130"/>
  <c r="I1147"/>
  <c r="E1153"/>
  <c r="N1159"/>
  <c r="I1166"/>
  <c r="E1169"/>
  <c r="N1178"/>
  <c r="I1184"/>
  <c r="E1186"/>
  <c r="K643"/>
  <c r="K651"/>
  <c r="K659"/>
  <c r="K667"/>
  <c r="K675"/>
  <c r="K683"/>
  <c r="K691"/>
  <c r="K699"/>
  <c r="K707"/>
  <c r="K715"/>
  <c r="K723"/>
  <c r="K731"/>
  <c r="K739"/>
  <c r="K747"/>
  <c r="K755"/>
  <c r="K763"/>
  <c r="K771"/>
  <c r="K779"/>
  <c r="K787"/>
  <c r="K795"/>
  <c r="K803"/>
  <c r="K811"/>
  <c r="K819"/>
  <c r="K827"/>
  <c r="K835"/>
  <c r="K843"/>
  <c r="K851"/>
  <c r="K859"/>
  <c r="K867"/>
  <c r="K875"/>
  <c r="K883"/>
  <c r="K891"/>
  <c r="K899"/>
  <c r="K907"/>
  <c r="K915"/>
  <c r="K923"/>
  <c r="K931"/>
  <c r="K939"/>
  <c r="K947"/>
  <c r="K955"/>
  <c r="K963"/>
  <c r="K971"/>
  <c r="K979"/>
  <c r="K987"/>
  <c r="K995"/>
  <c r="K1003"/>
  <c r="K1011"/>
  <c r="K1019"/>
  <c r="K1027"/>
  <c r="K1035"/>
  <c r="K1043"/>
  <c r="E28"/>
  <c r="D10"/>
  <c r="E41"/>
  <c r="L16"/>
  <c r="N24"/>
  <c r="O34"/>
  <c r="D40"/>
  <c r="E17"/>
  <c r="L25"/>
  <c r="N31"/>
  <c r="O37"/>
  <c r="P2"/>
  <c r="G13"/>
  <c r="F34"/>
  <c r="M534"/>
  <c r="G50"/>
  <c r="L61"/>
  <c r="P72"/>
  <c r="G82"/>
  <c r="L93"/>
  <c r="P104"/>
  <c r="G114"/>
  <c r="L125"/>
  <c r="P136"/>
  <c r="G146"/>
  <c r="L157"/>
  <c r="P168"/>
  <c r="G178"/>
  <c r="L189"/>
  <c r="P200"/>
  <c r="G210"/>
  <c r="L221"/>
  <c r="P232"/>
  <c r="G242"/>
  <c r="L253"/>
  <c r="P264"/>
  <c r="G274"/>
  <c r="J16"/>
  <c r="I19"/>
  <c r="N11"/>
  <c r="P47"/>
  <c r="G89"/>
  <c r="L132"/>
  <c r="P175"/>
  <c r="G217"/>
  <c r="L260"/>
  <c r="M57"/>
  <c r="M89"/>
  <c r="M121"/>
  <c r="M153"/>
  <c r="M185"/>
  <c r="M217"/>
  <c r="F242"/>
  <c r="K271"/>
  <c r="L607"/>
  <c r="N585"/>
  <c r="P603"/>
  <c r="L601"/>
  <c r="J526"/>
  <c r="D563"/>
  <c r="L612"/>
  <c r="O631"/>
  <c r="I525"/>
  <c r="G559"/>
  <c r="G572"/>
  <c r="J594"/>
  <c r="P625"/>
  <c r="F570"/>
  <c r="G527"/>
  <c r="O564"/>
  <c r="O613"/>
  <c r="E630"/>
  <c r="I299"/>
  <c r="I363"/>
  <c r="K531"/>
  <c r="E581"/>
  <c r="G426"/>
  <c r="G458"/>
  <c r="G490"/>
  <c r="K277"/>
  <c r="K309"/>
  <c r="K341"/>
  <c r="K373"/>
  <c r="K405"/>
  <c r="K437"/>
  <c r="K469"/>
  <c r="K501"/>
  <c r="J803"/>
  <c r="I688"/>
  <c r="I752"/>
  <c r="J833"/>
  <c r="P854"/>
  <c r="I840"/>
  <c r="K1095"/>
  <c r="E1143"/>
  <c r="N1212"/>
  <c r="E1110"/>
  <c r="F1139"/>
  <c r="O1196"/>
  <c r="D1107"/>
  <c r="J1197"/>
  <c r="D1115"/>
  <c r="D1191"/>
  <c r="D1083"/>
  <c r="I1125"/>
  <c r="N1151"/>
  <c r="E1165"/>
  <c r="G859"/>
  <c r="G875"/>
  <c r="G891"/>
  <c r="G907"/>
  <c r="G923"/>
  <c r="G939"/>
  <c r="G955"/>
  <c r="G971"/>
  <c r="G987"/>
  <c r="G1003"/>
  <c r="G1016"/>
  <c r="P1026"/>
  <c r="L1037"/>
  <c r="G1048"/>
  <c r="P1058"/>
  <c r="L1069"/>
  <c r="N1088"/>
  <c r="G1118"/>
  <c r="L1185"/>
  <c r="I1100"/>
  <c r="N1136"/>
  <c r="E1157"/>
  <c r="I1168"/>
  <c r="N1179"/>
  <c r="E1189"/>
  <c r="K656"/>
  <c r="K672"/>
  <c r="K688"/>
  <c r="K704"/>
  <c r="K720"/>
  <c r="K736"/>
  <c r="K752"/>
  <c r="K768"/>
  <c r="K784"/>
  <c r="K800"/>
  <c r="K816"/>
  <c r="K832"/>
  <c r="K848"/>
  <c r="K864"/>
  <c r="K880"/>
  <c r="K896"/>
  <c r="K912"/>
  <c r="K8"/>
  <c r="P24"/>
  <c r="K23"/>
  <c r="O15"/>
  <c r="P55"/>
  <c r="G97"/>
  <c r="L140"/>
  <c r="P183"/>
  <c r="G225"/>
  <c r="L268"/>
  <c r="F63"/>
  <c r="F95"/>
  <c r="F127"/>
  <c r="F159"/>
  <c r="F191"/>
  <c r="F223"/>
  <c r="M250"/>
  <c r="M269"/>
  <c r="O530"/>
  <c r="P607"/>
  <c r="E578"/>
  <c r="D591"/>
  <c r="N582"/>
  <c r="L526"/>
  <c r="I563"/>
  <c r="K599"/>
  <c r="G631"/>
  <c r="G543"/>
  <c r="N576"/>
  <c r="O590"/>
  <c r="E608"/>
  <c r="K543"/>
  <c r="P405"/>
  <c r="N554"/>
  <c r="G597"/>
  <c r="J619"/>
  <c r="P641"/>
  <c r="I330"/>
  <c r="I394"/>
  <c r="L414"/>
  <c r="L446"/>
  <c r="L478"/>
  <c r="L510"/>
  <c r="F292"/>
  <c r="F324"/>
  <c r="F356"/>
  <c r="F388"/>
  <c r="F420"/>
  <c r="F452"/>
  <c r="F484"/>
  <c r="F516"/>
  <c r="I655"/>
  <c r="I719"/>
  <c r="I783"/>
  <c r="J838"/>
  <c r="I821"/>
  <c r="I853"/>
  <c r="J1116"/>
  <c r="J1199"/>
  <c r="F1082"/>
  <c r="J1117"/>
  <c r="J1144"/>
  <c r="N1210"/>
  <c r="I1123"/>
  <c r="G1116"/>
  <c r="E1115"/>
  <c r="O1191"/>
  <c r="M1096"/>
  <c r="D1129"/>
  <c r="J1156"/>
  <c r="M1193"/>
  <c r="L862"/>
  <c r="L878"/>
  <c r="L894"/>
  <c r="L910"/>
  <c r="L926"/>
  <c r="L942"/>
  <c r="L958"/>
  <c r="L974"/>
  <c r="L990"/>
  <c r="L1004"/>
  <c r="L1018"/>
  <c r="G1029"/>
  <c r="P1039"/>
  <c r="L1050"/>
  <c r="G1061"/>
  <c r="P1071"/>
  <c r="G1088"/>
  <c r="J1112"/>
  <c r="L1179"/>
  <c r="I1099"/>
  <c r="M1136"/>
  <c r="D1157"/>
  <c r="J1166"/>
  <c r="M1179"/>
  <c r="D1189"/>
  <c r="F651"/>
  <c r="F667"/>
  <c r="F683"/>
  <c r="F699"/>
  <c r="F715"/>
  <c r="F731"/>
  <c r="F747"/>
  <c r="F763"/>
  <c r="F779"/>
  <c r="F795"/>
  <c r="F811"/>
  <c r="F827"/>
  <c r="F843"/>
  <c r="F859"/>
  <c r="F875"/>
  <c r="F891"/>
  <c r="F907"/>
  <c r="F923"/>
  <c r="F939"/>
  <c r="F955"/>
  <c r="F971"/>
  <c r="F987"/>
  <c r="F1003"/>
  <c r="K1017"/>
  <c r="F1036"/>
  <c r="F1052"/>
  <c r="F1068"/>
  <c r="K1076"/>
  <c r="N1084"/>
  <c r="G1099"/>
  <c r="P1125"/>
  <c r="K1157"/>
  <c r="P1190"/>
  <c r="M1101"/>
  <c r="M1131"/>
  <c r="N1137"/>
  <c r="I1149"/>
  <c r="J1171"/>
  <c r="I1176"/>
  <c r="E1181"/>
  <c r="D1200"/>
  <c r="E1203"/>
  <c r="N1208"/>
  <c r="J1016"/>
  <c r="E1027"/>
  <c r="J1037"/>
  <c r="J1048"/>
  <c r="E1059"/>
  <c r="J1069"/>
  <c r="P1079"/>
  <c r="N1094"/>
  <c r="P1103"/>
  <c r="K1118"/>
  <c r="K1133"/>
  <c r="P1152"/>
  <c r="P8"/>
  <c r="I30"/>
  <c r="G29"/>
  <c r="E13"/>
  <c r="G73"/>
  <c r="L116"/>
  <c r="P159"/>
  <c r="G201"/>
  <c r="L244"/>
  <c r="M45"/>
  <c r="M77"/>
  <c r="M109"/>
  <c r="M141"/>
  <c r="M173"/>
  <c r="M205"/>
  <c r="F238"/>
  <c r="M272"/>
  <c r="O538"/>
  <c r="E607"/>
  <c r="J578"/>
  <c r="P591"/>
  <c r="J567"/>
  <c r="L626"/>
  <c r="I540"/>
  <c r="G570"/>
  <c r="O616"/>
  <c r="E638"/>
  <c r="L551"/>
  <c r="P584"/>
  <c r="I602"/>
  <c r="K625"/>
  <c r="M633"/>
  <c r="G554"/>
  <c r="N583"/>
  <c r="E617"/>
  <c r="N639"/>
  <c r="I323"/>
  <c r="I387"/>
  <c r="F569"/>
  <c r="G414"/>
  <c r="G446"/>
  <c r="G478"/>
  <c r="G510"/>
  <c r="K297"/>
  <c r="K329"/>
  <c r="K361"/>
  <c r="K393"/>
  <c r="K425"/>
  <c r="K457"/>
  <c r="K489"/>
  <c r="K521"/>
  <c r="J811"/>
  <c r="I696"/>
  <c r="I760"/>
  <c r="D836"/>
  <c r="I820"/>
  <c r="I852"/>
  <c r="O1116"/>
  <c r="N1199"/>
  <c r="P1106"/>
  <c r="O1128"/>
  <c r="L1155"/>
  <c r="N1087"/>
  <c r="N1145"/>
  <c r="D1102"/>
  <c r="J1134"/>
  <c r="N1198"/>
  <c r="I1118"/>
  <c r="N1140"/>
  <c r="E1163"/>
  <c r="I1195"/>
  <c r="G865"/>
  <c r="G881"/>
  <c r="G897"/>
  <c r="G913"/>
  <c r="G929"/>
  <c r="G945"/>
  <c r="G961"/>
  <c r="G977"/>
  <c r="G992"/>
  <c r="G1008"/>
  <c r="G1020"/>
  <c r="P1030"/>
  <c r="L1041"/>
  <c r="G1052"/>
  <c r="P1062"/>
  <c r="L1073"/>
  <c r="G1092"/>
  <c r="L1130"/>
  <c r="M1099"/>
  <c r="E1130"/>
  <c r="I1157"/>
  <c r="N1166"/>
  <c r="E1178"/>
  <c r="I1189"/>
  <c r="K650"/>
  <c r="K666"/>
  <c r="K682"/>
  <c r="K698"/>
  <c r="K714"/>
  <c r="K730"/>
  <c r="K746"/>
  <c r="K762"/>
  <c r="K778"/>
  <c r="K794"/>
  <c r="K810"/>
  <c r="K826"/>
  <c r="K842"/>
  <c r="K858"/>
  <c r="K874"/>
  <c r="K890"/>
  <c r="K906"/>
  <c r="K922"/>
  <c r="K938"/>
  <c r="K954"/>
  <c r="K970"/>
  <c r="K986"/>
  <c r="K1000"/>
  <c r="F1015"/>
  <c r="F1031"/>
  <c r="K1045"/>
  <c r="K1053"/>
  <c r="K1061"/>
  <c r="K1069"/>
  <c r="J1086"/>
  <c r="N1100"/>
  <c r="L1119"/>
  <c r="G1151"/>
  <c r="J26"/>
  <c r="P167"/>
  <c r="F83"/>
  <c r="F211"/>
  <c r="I587"/>
  <c r="N540"/>
  <c r="G536"/>
  <c r="E627"/>
  <c r="G583"/>
  <c r="I386"/>
  <c r="F612"/>
  <c r="L514"/>
  <c r="F376"/>
  <c r="F504"/>
  <c r="P851"/>
  <c r="D1109"/>
  <c r="G1196"/>
  <c r="N1191"/>
  <c r="J1146"/>
  <c r="L876"/>
  <c r="L940"/>
  <c r="L997"/>
  <c r="G1049"/>
  <c r="K1151"/>
  <c r="J1160"/>
  <c r="F661"/>
  <c r="F725"/>
  <c r="F789"/>
  <c r="F853"/>
  <c r="F917"/>
  <c r="K952"/>
  <c r="K984"/>
  <c r="F1039"/>
  <c r="F1056"/>
  <c r="G1080"/>
  <c r="K1136"/>
  <c r="K1179"/>
  <c r="D1090"/>
  <c r="N1131"/>
  <c r="I1142"/>
  <c r="M1171"/>
  <c r="J1176"/>
  <c r="D1187"/>
  <c r="I1203"/>
  <c r="E1208"/>
  <c r="J1022"/>
  <c r="J1036"/>
  <c r="J1050"/>
  <c r="E1065"/>
  <c r="N1081"/>
  <c r="P1096"/>
  <c r="G1130"/>
  <c r="F1156"/>
  <c r="G1169"/>
  <c r="O1190"/>
  <c r="I1217"/>
  <c r="I1238"/>
  <c r="I1259"/>
  <c r="I1281"/>
  <c r="I1302"/>
  <c r="L1215"/>
  <c r="G1222"/>
  <c r="G1229"/>
  <c r="G1236"/>
  <c r="P1244"/>
  <c r="P1251"/>
  <c r="P1258"/>
  <c r="L1265"/>
  <c r="L1272"/>
  <c r="L1279"/>
  <c r="P1285"/>
  <c r="L1290"/>
  <c r="G1295"/>
  <c r="P1301"/>
  <c r="L1306"/>
  <c r="G1311"/>
  <c r="M1214"/>
  <c r="M1222"/>
  <c r="M1230"/>
  <c r="M1238"/>
  <c r="M1246"/>
  <c r="M1254"/>
  <c r="M1262"/>
  <c r="M1270"/>
  <c r="M1278"/>
  <c r="M1286"/>
  <c r="M1294"/>
  <c r="M1302"/>
  <c r="M1310"/>
  <c r="L1317"/>
  <c r="P1322"/>
  <c r="G1328"/>
  <c r="L1333"/>
  <c r="P1338"/>
  <c r="G1344"/>
  <c r="L1349"/>
  <c r="P1354"/>
  <c r="G1360"/>
  <c r="L1365"/>
  <c r="P1370"/>
  <c r="G1376"/>
  <c r="L1381"/>
  <c r="P1386"/>
  <c r="G1392"/>
  <c r="L1397"/>
  <c r="P1402"/>
  <c r="G1408"/>
  <c r="L1413"/>
  <c r="P1418"/>
  <c r="G1424"/>
  <c r="L1429"/>
  <c r="P1434"/>
  <c r="G1440"/>
  <c r="L1445"/>
  <c r="G1450"/>
  <c r="P1456"/>
  <c r="F1321"/>
  <c r="F1329"/>
  <c r="F1337"/>
  <c r="F1345"/>
  <c r="F1353"/>
  <c r="F1361"/>
  <c r="F1369"/>
  <c r="F1377"/>
  <c r="F1385"/>
  <c r="F1393"/>
  <c r="F1401"/>
  <c r="F1409"/>
  <c r="F1417"/>
  <c r="F1425"/>
  <c r="F1433"/>
  <c r="F1441"/>
  <c r="F1449"/>
  <c r="F1456"/>
  <c r="P1513"/>
  <c r="L1518"/>
  <c r="G1523"/>
  <c r="P1461"/>
  <c r="G1467"/>
  <c r="L1472"/>
  <c r="P1477"/>
  <c r="G1483"/>
  <c r="L1488"/>
  <c r="P1493"/>
  <c r="G1499"/>
  <c r="L1504"/>
  <c r="M1510"/>
  <c r="F1518"/>
  <c r="F1459"/>
  <c r="F1467"/>
  <c r="F1475"/>
  <c r="F1483"/>
  <c r="F1491"/>
  <c r="F1499"/>
  <c r="F1507"/>
  <c r="E1518"/>
  <c r="K1525"/>
  <c r="G1529"/>
  <c r="L1534"/>
  <c r="P1539"/>
  <c r="G1545"/>
  <c r="L1550"/>
  <c r="P1555"/>
  <c r="G1561"/>
  <c r="L1566"/>
  <c r="P1571"/>
  <c r="G1577"/>
  <c r="L1582"/>
  <c r="P1587"/>
  <c r="G1593"/>
  <c r="L1598"/>
  <c r="P1603"/>
  <c r="I1609"/>
  <c r="F1531"/>
  <c r="F1539"/>
  <c r="F1547"/>
  <c r="F1555"/>
  <c r="F1563"/>
  <c r="F1571"/>
  <c r="F1579"/>
  <c r="F1587"/>
  <c r="F1595"/>
  <c r="F1603"/>
  <c r="M1764"/>
  <c r="P1780"/>
  <c r="D1788"/>
  <c r="M1796"/>
  <c r="G1809"/>
  <c r="P1770"/>
  <c r="D1774"/>
  <c r="E1778"/>
  <c r="G1785"/>
  <c r="N1791"/>
  <c r="N1800"/>
  <c r="M1804"/>
  <c r="J1829"/>
  <c r="P1844"/>
  <c r="L1617"/>
  <c r="L1625"/>
  <c r="L1633"/>
  <c r="L1641"/>
  <c r="L1649"/>
  <c r="L1657"/>
  <c r="L1665"/>
  <c r="L1673"/>
  <c r="L1681"/>
  <c r="L1689"/>
  <c r="G1698"/>
  <c r="G1706"/>
  <c r="G1714"/>
  <c r="G1722"/>
  <c r="N1759"/>
  <c r="N1744"/>
  <c r="L1747"/>
  <c r="E1749"/>
  <c r="N1752"/>
  <c r="J1755"/>
  <c r="D1766"/>
  <c r="E1782"/>
  <c r="P1797"/>
  <c r="F1610"/>
  <c r="F1618"/>
  <c r="F1626"/>
  <c r="F1634"/>
  <c r="F1642"/>
  <c r="F1650"/>
  <c r="F1658"/>
  <c r="G21"/>
  <c r="G113"/>
  <c r="F43"/>
  <c r="F171"/>
  <c r="I523"/>
  <c r="K571"/>
  <c r="K618"/>
  <c r="E594"/>
  <c r="G615"/>
  <c r="F528"/>
  <c r="L506"/>
  <c r="F400"/>
  <c r="D805"/>
  <c r="I810"/>
  <c r="L1143"/>
  <c r="D1196"/>
  <c r="L1150"/>
  <c r="M1195"/>
  <c r="L904"/>
  <c r="L968"/>
  <c r="L1014"/>
  <c r="G1057"/>
  <c r="K1125"/>
  <c r="J1169"/>
  <c r="F689"/>
  <c r="F753"/>
  <c r="F817"/>
  <c r="F881"/>
  <c r="F933"/>
  <c r="F965"/>
  <c r="K993"/>
  <c r="K1009"/>
  <c r="F1032"/>
  <c r="K1065"/>
  <c r="G1089"/>
  <c r="F1119"/>
  <c r="G1165"/>
  <c r="I1081"/>
  <c r="E1122"/>
  <c r="E1137"/>
  <c r="N1154"/>
  <c r="I1174"/>
  <c r="M1182"/>
  <c r="J1201"/>
  <c r="D1207"/>
  <c r="J1017"/>
  <c r="J1031"/>
  <c r="J1046"/>
  <c r="J1060"/>
  <c r="J1074"/>
  <c r="P1092"/>
  <c r="E1119"/>
  <c r="G1141"/>
  <c r="F1162"/>
  <c r="G1175"/>
  <c r="O1194"/>
  <c r="I1221"/>
  <c r="I1242"/>
  <c r="I1263"/>
  <c r="I1285"/>
  <c r="I1306"/>
  <c r="G1216"/>
  <c r="P1224"/>
  <c r="P1231"/>
  <c r="P1238"/>
  <c r="L1245"/>
  <c r="L1252"/>
  <c r="L1259"/>
  <c r="G1266"/>
  <c r="G1273"/>
  <c r="G1280"/>
  <c r="P1286"/>
  <c r="L1291"/>
  <c r="G1296"/>
  <c r="P1302"/>
  <c r="L1307"/>
  <c r="G1312"/>
  <c r="F1214"/>
  <c r="F1222"/>
  <c r="F1230"/>
  <c r="F1238"/>
  <c r="F1246"/>
  <c r="F1254"/>
  <c r="F1262"/>
  <c r="F1270"/>
  <c r="F1278"/>
  <c r="F1286"/>
  <c r="F1294"/>
  <c r="F1302"/>
  <c r="F1310"/>
  <c r="G1317"/>
  <c r="L1322"/>
  <c r="P1327"/>
  <c r="G1333"/>
  <c r="L1338"/>
  <c r="P1343"/>
  <c r="G1349"/>
  <c r="L1354"/>
  <c r="P1359"/>
  <c r="G1365"/>
  <c r="L1370"/>
  <c r="P1375"/>
  <c r="G1381"/>
  <c r="L1386"/>
  <c r="P1391"/>
  <c r="G1397"/>
  <c r="L1402"/>
  <c r="P1407"/>
  <c r="G1413"/>
  <c r="L1418"/>
  <c r="P1423"/>
  <c r="G1429"/>
  <c r="L1434"/>
  <c r="P1439"/>
  <c r="G1445"/>
  <c r="I1451"/>
  <c r="P1449"/>
  <c r="L1454"/>
  <c r="K1320"/>
  <c r="K1328"/>
  <c r="K1336"/>
  <c r="K1344"/>
  <c r="K1352"/>
  <c r="K1360"/>
  <c r="K1368"/>
  <c r="K1376"/>
  <c r="K1384"/>
  <c r="K1392"/>
  <c r="K1400"/>
  <c r="K1408"/>
  <c r="K1416"/>
  <c r="K1424"/>
  <c r="K1432"/>
  <c r="K1440"/>
  <c r="K1448"/>
  <c r="F1457"/>
  <c r="P1514"/>
  <c r="L1519"/>
  <c r="G1524"/>
  <c r="P1462"/>
  <c r="G1468"/>
  <c r="L1473"/>
  <c r="P1478"/>
  <c r="G1484"/>
  <c r="L1489"/>
  <c r="P1494"/>
  <c r="G1500"/>
  <c r="L1505"/>
  <c r="M1511"/>
  <c r="M1519"/>
  <c r="L1509"/>
  <c r="K1464"/>
  <c r="K1472"/>
  <c r="K1480"/>
  <c r="K1488"/>
  <c r="K1496"/>
  <c r="K1504"/>
  <c r="K1511"/>
  <c r="E1520"/>
  <c r="L1527"/>
  <c r="P1532"/>
  <c r="G1538"/>
  <c r="L1543"/>
  <c r="P1548"/>
  <c r="G1554"/>
  <c r="L1559"/>
  <c r="P1564"/>
  <c r="G1570"/>
  <c r="L1575"/>
  <c r="P1580"/>
  <c r="G1586"/>
  <c r="L1591"/>
  <c r="P1596"/>
  <c r="G1602"/>
  <c r="L1607"/>
  <c r="K1528"/>
  <c r="K1536"/>
  <c r="K1544"/>
  <c r="K1552"/>
  <c r="K1560"/>
  <c r="K1568"/>
  <c r="K1576"/>
  <c r="K1584"/>
  <c r="K1592"/>
  <c r="K1600"/>
  <c r="K1608"/>
  <c r="M1767"/>
  <c r="P1784"/>
  <c r="E1794"/>
  <c r="E1798"/>
  <c r="P1756"/>
  <c r="L1770"/>
  <c r="M1774"/>
  <c r="P1781"/>
  <c r="G5"/>
  <c r="L60"/>
  <c r="P231"/>
  <c r="F131"/>
  <c r="M257"/>
  <c r="G605"/>
  <c r="N533"/>
  <c r="G528"/>
  <c r="O531"/>
  <c r="I290"/>
  <c r="L498"/>
  <c r="F392"/>
  <c r="F520"/>
  <c r="I794"/>
  <c r="F1199"/>
  <c r="E1155"/>
  <c r="P1134"/>
  <c r="M1135"/>
  <c r="L884"/>
  <c r="L948"/>
  <c r="L1022"/>
  <c r="G1065"/>
  <c r="D1100"/>
  <c r="J1179"/>
  <c r="F685"/>
  <c r="F749"/>
  <c r="F813"/>
  <c r="F877"/>
  <c r="K932"/>
  <c r="K964"/>
  <c r="K1020"/>
  <c r="F1048"/>
  <c r="F1062"/>
  <c r="P1078"/>
  <c r="G1104"/>
  <c r="K1159"/>
  <c r="P1194"/>
  <c r="M1114"/>
  <c r="I1133"/>
  <c r="E1148"/>
  <c r="E1172"/>
  <c r="N1180"/>
  <c r="I1200"/>
  <c r="M1206"/>
  <c r="E1013"/>
  <c r="J1027"/>
  <c r="J1041"/>
  <c r="J1055"/>
  <c r="J1070"/>
  <c r="E1083"/>
  <c r="E1096"/>
  <c r="P1118"/>
  <c r="P1147"/>
  <c r="F1164"/>
  <c r="K1188"/>
  <c r="F1211"/>
  <c r="I1230"/>
  <c r="I1251"/>
  <c r="I1273"/>
  <c r="I1294"/>
  <c r="I1315"/>
  <c r="P1220"/>
  <c r="P1227"/>
  <c r="P1234"/>
  <c r="L1241"/>
  <c r="L1248"/>
  <c r="L1255"/>
  <c r="G1262"/>
  <c r="G1269"/>
  <c r="G1276"/>
  <c r="P1283"/>
  <c r="L1288"/>
  <c r="G1293"/>
  <c r="P1299"/>
  <c r="L1304"/>
  <c r="G1309"/>
  <c r="P1315"/>
  <c r="M1217"/>
  <c r="M1225"/>
  <c r="M1233"/>
  <c r="M1241"/>
  <c r="M1249"/>
  <c r="M1257"/>
  <c r="M1265"/>
  <c r="M1273"/>
  <c r="M1281"/>
  <c r="M1289"/>
  <c r="M1297"/>
  <c r="M1305"/>
  <c r="M1313"/>
  <c r="P1320"/>
  <c r="G1326"/>
  <c r="L1331"/>
  <c r="P1336"/>
  <c r="G1342"/>
  <c r="L1347"/>
  <c r="P1352"/>
  <c r="G1358"/>
  <c r="L1363"/>
  <c r="P1368"/>
  <c r="G1374"/>
  <c r="L1379"/>
  <c r="P1384"/>
  <c r="G1390"/>
  <c r="L1395"/>
  <c r="P1400"/>
  <c r="G1406"/>
  <c r="L1411"/>
  <c r="P1416"/>
  <c r="G1422"/>
  <c r="L1427"/>
  <c r="P1432"/>
  <c r="G1438"/>
  <c r="L1443"/>
  <c r="P1448"/>
  <c r="P1454"/>
  <c r="F1320"/>
  <c r="F1328"/>
  <c r="F1336"/>
  <c r="F1344"/>
  <c r="F1352"/>
  <c r="F1360"/>
  <c r="F1368"/>
  <c r="F1376"/>
  <c r="F1384"/>
  <c r="F1392"/>
  <c r="F1400"/>
  <c r="F1408"/>
  <c r="F1416"/>
  <c r="F1424"/>
  <c r="F1432"/>
  <c r="F1440"/>
  <c r="F1448"/>
  <c r="P1511"/>
  <c r="L1516"/>
  <c r="G1521"/>
  <c r="L1458"/>
  <c r="P1463"/>
  <c r="G1469"/>
  <c r="L1474"/>
  <c r="P1479"/>
  <c r="G1485"/>
  <c r="L1490"/>
  <c r="P1495"/>
  <c r="G1501"/>
  <c r="L1506"/>
  <c r="F1513"/>
  <c r="F1521"/>
  <c r="F1458"/>
  <c r="F1466"/>
  <c r="F1474"/>
  <c r="F1482"/>
  <c r="F1490"/>
  <c r="F1498"/>
  <c r="F1506"/>
  <c r="K1512"/>
  <c r="E1521"/>
  <c r="G1527"/>
  <c r="L1532"/>
  <c r="P1537"/>
  <c r="G1543"/>
  <c r="L1548"/>
  <c r="P1553"/>
  <c r="G1559"/>
  <c r="L1564"/>
  <c r="P1569"/>
  <c r="G1575"/>
  <c r="L1580"/>
  <c r="P1585"/>
  <c r="G1591"/>
  <c r="L1596"/>
  <c r="P1601"/>
  <c r="G1607"/>
  <c r="F1528"/>
  <c r="F1536"/>
  <c r="F1544"/>
  <c r="F1552"/>
  <c r="F1560"/>
  <c r="F1568"/>
  <c r="F1576"/>
  <c r="F1584"/>
  <c r="F1592"/>
  <c r="F1600"/>
  <c r="F1608"/>
  <c r="P1767"/>
  <c r="D1780"/>
  <c r="E1788"/>
  <c r="K36"/>
  <c r="P135"/>
  <c r="F59"/>
  <c r="F187"/>
  <c r="K607"/>
  <c r="L537"/>
  <c r="K544"/>
  <c r="D588"/>
  <c r="I579"/>
  <c r="I338"/>
  <c r="L426"/>
  <c r="F320"/>
  <c r="F448"/>
  <c r="I679"/>
  <c r="E1095"/>
  <c r="F1144"/>
  <c r="I1134"/>
  <c r="M1156"/>
  <c r="L896"/>
  <c r="L960"/>
  <c r="L1030"/>
  <c r="G1073"/>
  <c r="D1130"/>
  <c r="J1186"/>
  <c r="F697"/>
  <c r="F761"/>
  <c r="F825"/>
  <c r="F889"/>
  <c r="F937"/>
  <c r="F969"/>
  <c r="K997"/>
  <c r="F1020"/>
  <c r="F1059"/>
  <c r="J1085"/>
  <c r="L1111"/>
  <c r="P1163"/>
  <c r="P1211"/>
  <c r="N1122"/>
  <c r="I1137"/>
  <c r="E1149"/>
  <c r="J1173"/>
  <c r="D1181"/>
  <c r="M1201"/>
  <c r="E1206"/>
  <c r="J1015"/>
  <c r="J1030"/>
  <c r="J1044"/>
  <c r="J1058"/>
  <c r="E1073"/>
  <c r="G1094"/>
  <c r="F1113"/>
  <c r="O1146"/>
  <c r="O1163"/>
  <c r="K1187"/>
  <c r="I1213"/>
  <c r="I1234"/>
  <c r="I1255"/>
  <c r="I1277"/>
  <c r="I1298"/>
  <c r="P1214"/>
  <c r="L1221"/>
  <c r="L1228"/>
  <c r="L1235"/>
  <c r="G1242"/>
  <c r="G1249"/>
  <c r="G1256"/>
  <c r="P1264"/>
  <c r="P1271"/>
  <c r="P1278"/>
  <c r="P1284"/>
  <c r="L1289"/>
  <c r="G1294"/>
  <c r="P1300"/>
  <c r="L1305"/>
  <c r="G1310"/>
  <c r="P1316"/>
  <c r="F1219"/>
  <c r="F1227"/>
  <c r="F1235"/>
  <c r="F1243"/>
  <c r="F1251"/>
  <c r="F1259"/>
  <c r="F1267"/>
  <c r="K493"/>
  <c r="I800"/>
  <c r="E1116"/>
  <c r="G1155"/>
  <c r="E1150"/>
  <c r="N1164"/>
  <c r="G903"/>
  <c r="G967"/>
  <c r="G1024"/>
  <c r="P1066"/>
  <c r="D1093"/>
  <c r="I1178"/>
  <c r="K684"/>
  <c r="K748"/>
  <c r="K812"/>
  <c r="K876"/>
  <c r="K7"/>
  <c r="P87"/>
  <c r="G257"/>
  <c r="F151"/>
  <c r="F262"/>
  <c r="F605"/>
  <c r="G596"/>
  <c r="E586"/>
  <c r="O550"/>
  <c r="I314"/>
  <c r="L470"/>
  <c r="F348"/>
  <c r="F476"/>
  <c r="I767"/>
  <c r="K1109"/>
  <c r="O1139"/>
  <c r="F1108"/>
  <c r="D1151"/>
  <c r="L890"/>
  <c r="L954"/>
  <c r="P1015"/>
  <c r="L1058"/>
  <c r="K1164"/>
  <c r="D1161"/>
  <c r="F663"/>
  <c r="F727"/>
  <c r="F791"/>
  <c r="F855"/>
  <c r="F919"/>
  <c r="F983"/>
  <c r="K1047"/>
  <c r="L1097"/>
  <c r="M1090"/>
  <c r="E1167"/>
  <c r="M1203"/>
  <c r="E1035"/>
  <c r="J1077"/>
  <c r="F1129"/>
  <c r="P23"/>
  <c r="L148"/>
  <c r="M69"/>
  <c r="M197"/>
  <c r="O587"/>
  <c r="E601"/>
  <c r="N633"/>
  <c r="G623"/>
  <c r="N615"/>
  <c r="F565"/>
  <c r="G502"/>
  <c r="K385"/>
  <c r="K513"/>
  <c r="I808"/>
  <c r="L1192"/>
  <c r="F1210"/>
  <c r="L1191"/>
  <c r="E1193"/>
  <c r="G909"/>
  <c r="G973"/>
  <c r="G1028"/>
  <c r="P1070"/>
  <c r="N1126"/>
  <c r="E1185"/>
  <c r="K694"/>
  <c r="K758"/>
  <c r="K822"/>
  <c r="K886"/>
  <c r="K950"/>
  <c r="K1012"/>
  <c r="F1058"/>
  <c r="J1114"/>
  <c r="F51"/>
  <c r="I629"/>
  <c r="E577"/>
  <c r="I727"/>
  <c r="D1124"/>
  <c r="L1038"/>
  <c r="F709"/>
  <c r="K944"/>
  <c r="K1075"/>
  <c r="D1127"/>
  <c r="I1182"/>
  <c r="E1033"/>
  <c r="N1090"/>
  <c r="K1181"/>
  <c r="I1275"/>
  <c r="P1228"/>
  <c r="L1256"/>
  <c r="G1283"/>
  <c r="P1305"/>
  <c r="M1228"/>
  <c r="M1260"/>
  <c r="M1292"/>
  <c r="L1321"/>
  <c r="P1342"/>
  <c r="G1364"/>
  <c r="L1385"/>
  <c r="P1406"/>
  <c r="G1428"/>
  <c r="L1449"/>
  <c r="F1335"/>
  <c r="F1367"/>
  <c r="F1399"/>
  <c r="F1431"/>
  <c r="G1511"/>
  <c r="P1465"/>
  <c r="G1487"/>
  <c r="L1508"/>
  <c r="F1473"/>
  <c r="F1505"/>
  <c r="G1533"/>
  <c r="L1554"/>
  <c r="P1575"/>
  <c r="G1597"/>
  <c r="F1537"/>
  <c r="F1569"/>
  <c r="F1601"/>
  <c r="I1794"/>
  <c r="P1778"/>
  <c r="D1802"/>
  <c r="L1623"/>
  <c r="L1655"/>
  <c r="L1687"/>
  <c r="L1719"/>
  <c r="L1749"/>
  <c r="P1782"/>
  <c r="F1624"/>
  <c r="F1656"/>
  <c r="F139"/>
  <c r="O572"/>
  <c r="F368"/>
  <c r="N1139"/>
  <c r="L952"/>
  <c r="D1159"/>
  <c r="F865"/>
  <c r="F1004"/>
  <c r="N1104"/>
  <c r="N1133"/>
  <c r="N1200"/>
  <c r="J1042"/>
  <c r="P1111"/>
  <c r="G1189"/>
  <c r="I1279"/>
  <c r="L1229"/>
  <c r="G1257"/>
  <c r="G1284"/>
  <c r="P1306"/>
  <c r="F1228"/>
  <c r="F1260"/>
  <c r="F1292"/>
  <c r="G1321"/>
  <c r="L1342"/>
  <c r="P1363"/>
  <c r="G1385"/>
  <c r="L1406"/>
  <c r="P1427"/>
  <c r="I1449"/>
  <c r="K1326"/>
  <c r="K1358"/>
  <c r="K1390"/>
  <c r="K1422"/>
  <c r="M1454"/>
  <c r="L1461"/>
  <c r="P1482"/>
  <c r="G1504"/>
  <c r="K1462"/>
  <c r="K1494"/>
  <c r="G1526"/>
  <c r="L1547"/>
  <c r="P1568"/>
  <c r="G1590"/>
  <c r="K1526"/>
  <c r="K1558"/>
  <c r="K1590"/>
  <c r="L1780"/>
  <c r="D1763"/>
  <c r="L13"/>
  <c r="P624"/>
  <c r="P630"/>
  <c r="I759"/>
  <c r="I1097"/>
  <c r="L1054"/>
  <c r="F733"/>
  <c r="K956"/>
  <c r="F1074"/>
  <c r="I1094"/>
  <c r="D1177"/>
  <c r="J1023"/>
  <c r="F1080"/>
  <c r="P1161"/>
  <c r="I1246"/>
  <c r="P1218"/>
  <c r="G1246"/>
  <c r="P1275"/>
  <c r="G1297"/>
  <c r="M1215"/>
  <c r="M1247"/>
  <c r="M1279"/>
  <c r="M1311"/>
  <c r="L1335"/>
  <c r="P1356"/>
  <c r="G1378"/>
  <c r="L1399"/>
  <c r="P1420"/>
  <c r="G1442"/>
  <c r="F1326"/>
  <c r="F1358"/>
  <c r="F1390"/>
  <c r="F1422"/>
  <c r="M1455"/>
  <c r="L1462"/>
  <c r="P1483"/>
  <c r="G1505"/>
  <c r="F1464"/>
  <c r="F1496"/>
  <c r="G1614"/>
  <c r="G1547"/>
  <c r="L1568"/>
  <c r="P1589"/>
  <c r="F1526"/>
  <c r="F1558"/>
  <c r="F1590"/>
  <c r="M1769"/>
  <c r="P263"/>
  <c r="P633"/>
  <c r="K568"/>
  <c r="I825"/>
  <c r="L880"/>
  <c r="M1098"/>
  <c r="F809"/>
  <c r="F992"/>
  <c r="G1100"/>
  <c r="M1133"/>
  <c r="E1188"/>
  <c r="E1041"/>
  <c r="K1103"/>
  <c r="K1209"/>
  <c r="I1293"/>
  <c r="G1233"/>
  <c r="P1262"/>
  <c r="P1288"/>
  <c r="L1309"/>
  <c r="F1233"/>
  <c r="F1265"/>
  <c r="F1283"/>
  <c r="F1299"/>
  <c r="F1315"/>
  <c r="G1327"/>
  <c r="P1337"/>
  <c r="L1348"/>
  <c r="G1359"/>
  <c r="P1369"/>
  <c r="L1380"/>
  <c r="G1391"/>
  <c r="P1401"/>
  <c r="L1412"/>
  <c r="G1423"/>
  <c r="P1433"/>
  <c r="L1444"/>
  <c r="I1454"/>
  <c r="L1452"/>
  <c r="G1457"/>
  <c r="K1323"/>
  <c r="K1331"/>
  <c r="K1339"/>
  <c r="K1347"/>
  <c r="K1355"/>
  <c r="K1363"/>
  <c r="K1371"/>
  <c r="K1379"/>
  <c r="K1387"/>
  <c r="K1395"/>
  <c r="K1403"/>
  <c r="K1411"/>
  <c r="K1419"/>
  <c r="K1427"/>
  <c r="K1435"/>
  <c r="K1443"/>
  <c r="F1451"/>
  <c r="G1510"/>
  <c r="P1516"/>
  <c r="L1521"/>
  <c r="G1458"/>
  <c r="L1463"/>
  <c r="P1468"/>
  <c r="G1474"/>
  <c r="L1479"/>
  <c r="P1484"/>
  <c r="G1490"/>
  <c r="L1495"/>
  <c r="P1500"/>
  <c r="G1506"/>
  <c r="M1514"/>
  <c r="M1522"/>
  <c r="K1463"/>
  <c r="K1471"/>
  <c r="K1479"/>
  <c r="K1487"/>
  <c r="K1495"/>
  <c r="K1503"/>
  <c r="E1512"/>
  <c r="K1518"/>
  <c r="L1614"/>
  <c r="P1530"/>
  <c r="G1536"/>
  <c r="L1541"/>
  <c r="P1546"/>
  <c r="G1552"/>
  <c r="L1557"/>
  <c r="P1562"/>
  <c r="G1568"/>
  <c r="L1573"/>
  <c r="P1578"/>
  <c r="G1584"/>
  <c r="L1589"/>
  <c r="P1594"/>
  <c r="G1600"/>
  <c r="L1605"/>
  <c r="J1614"/>
  <c r="K1533"/>
  <c r="K1541"/>
  <c r="K1549"/>
  <c r="K1557"/>
  <c r="K1565"/>
  <c r="K1573"/>
  <c r="K1581"/>
  <c r="K1589"/>
  <c r="K1597"/>
  <c r="K1605"/>
  <c r="G1764"/>
  <c r="J1780"/>
  <c r="L1788"/>
  <c r="D1796"/>
  <c r="I1809"/>
  <c r="P1763"/>
  <c r="D1772"/>
  <c r="E1776"/>
  <c r="G1781"/>
  <c r="J1789"/>
  <c r="J1793"/>
  <c r="J1802"/>
  <c r="I1813"/>
  <c r="I1836"/>
  <c r="E1844"/>
  <c r="G1622"/>
  <c r="G1630"/>
  <c r="G1638"/>
  <c r="G1646"/>
  <c r="G1654"/>
  <c r="G1662"/>
  <c r="G1670"/>
  <c r="G1678"/>
  <c r="G1686"/>
  <c r="G1694"/>
  <c r="L1702"/>
  <c r="L1710"/>
  <c r="L1718"/>
  <c r="N1756"/>
  <c r="P1744"/>
  <c r="J1746"/>
  <c r="G1749"/>
  <c r="P1752"/>
  <c r="J1754"/>
  <c r="L1766"/>
  <c r="M1782"/>
  <c r="G1797"/>
  <c r="K1612"/>
  <c r="K1620"/>
  <c r="K1628"/>
  <c r="K1636"/>
  <c r="K1644"/>
  <c r="K1652"/>
  <c r="K1660"/>
  <c r="K1668"/>
  <c r="K1676"/>
  <c r="K1684"/>
  <c r="K1692"/>
  <c r="F1700"/>
  <c r="F1708"/>
  <c r="F1716"/>
  <c r="F1724"/>
  <c r="I1747"/>
  <c r="N1762"/>
  <c r="L1728"/>
  <c r="G1733"/>
  <c r="P1739"/>
  <c r="P1757"/>
  <c r="J1771"/>
  <c r="L1775"/>
  <c r="M1779"/>
  <c r="N1790"/>
  <c r="N1799"/>
  <c r="N1803"/>
  <c r="G1821"/>
  <c r="N1840"/>
  <c r="M1848"/>
  <c r="M1732"/>
  <c r="M1740"/>
  <c r="F1748"/>
  <c r="N1757"/>
  <c r="N1772"/>
  <c r="P1828"/>
  <c r="G1770"/>
  <c r="E1789"/>
  <c r="E1802"/>
  <c r="O1836"/>
  <c r="L1622"/>
  <c r="L1638"/>
  <c r="L1654"/>
  <c r="L1670"/>
  <c r="L1686"/>
  <c r="L1700"/>
  <c r="L1716"/>
  <c r="P1743"/>
  <c r="G1748"/>
  <c r="J1753"/>
  <c r="J1766"/>
  <c r="D1797"/>
  <c r="K1617"/>
  <c r="K1633"/>
  <c r="K1649"/>
  <c r="F1665"/>
  <c r="K1675"/>
  <c r="F1686"/>
  <c r="K1696"/>
  <c r="K1704"/>
  <c r="K1712"/>
  <c r="K1720"/>
  <c r="I1745"/>
  <c r="L1729"/>
  <c r="G1736"/>
  <c r="M1757"/>
  <c r="L1773"/>
  <c r="L1779"/>
  <c r="M1790"/>
  <c r="J1801"/>
  <c r="D1821"/>
  <c r="J1840"/>
  <c r="F1729"/>
  <c r="M1739"/>
  <c r="F1749"/>
  <c r="L1794"/>
  <c r="L1832"/>
  <c r="L1839"/>
  <c r="L1847"/>
  <c r="L1852"/>
  <c r="O1760"/>
  <c r="O1771"/>
  <c r="O1779"/>
  <c r="O1795"/>
  <c r="N1817"/>
  <c r="L1831"/>
  <c r="L1838"/>
  <c r="L1846"/>
  <c r="L1819"/>
  <c r="N1837"/>
  <c r="N1845"/>
  <c r="E1849"/>
  <c r="G1816"/>
  <c r="F1842"/>
  <c r="P1856"/>
  <c r="L1861"/>
  <c r="G1866"/>
  <c r="P1872"/>
  <c r="P1883"/>
  <c r="G1892"/>
  <c r="F1854"/>
  <c r="F1861"/>
  <c r="F1869"/>
  <c r="J1904"/>
  <c r="D1879"/>
  <c r="M1893"/>
  <c r="E1857"/>
  <c r="E1866"/>
  <c r="K1872"/>
  <c r="F1896"/>
  <c r="P1881"/>
  <c r="P1889"/>
  <c r="P1898"/>
  <c r="P1906"/>
  <c r="K1759"/>
  <c r="K1767"/>
  <c r="K1775"/>
  <c r="K1783"/>
  <c r="F1792"/>
  <c r="F1800"/>
  <c r="K1806"/>
  <c r="O1811"/>
  <c r="F1817"/>
  <c r="K1822"/>
  <c r="J1853"/>
  <c r="O1858"/>
  <c r="D1864"/>
  <c r="J1869"/>
  <c r="J1875"/>
  <c r="J1885"/>
  <c r="N1900"/>
  <c r="L1882"/>
  <c r="L1890"/>
  <c r="M1899"/>
  <c r="E1809"/>
  <c r="E1817"/>
  <c r="E1825"/>
  <c r="I1859"/>
  <c r="I1867"/>
  <c r="O1875"/>
  <c r="O1889"/>
  <c r="P1949"/>
  <c r="D1958"/>
  <c r="K1910"/>
  <c r="O1915"/>
  <c r="F1921"/>
  <c r="F1925"/>
  <c r="F1929"/>
  <c r="F1933"/>
  <c r="F1937"/>
  <c r="F1941"/>
  <c r="F1945"/>
  <c r="F1949"/>
  <c r="L1954"/>
  <c r="M1957"/>
  <c r="O1953"/>
  <c r="G1910"/>
  <c r="G1918"/>
  <c r="G1926"/>
  <c r="G1934"/>
  <c r="G1942"/>
  <c r="I1951"/>
  <c r="M1965"/>
  <c r="I1984"/>
  <c r="D2002"/>
  <c r="M2017"/>
  <c r="J2025"/>
  <c r="D2037"/>
  <c r="O2047"/>
  <c r="D2063"/>
  <c r="F1955"/>
  <c r="J1966"/>
  <c r="G1976"/>
  <c r="P1986"/>
  <c r="F1993"/>
  <c r="F2004"/>
  <c r="G2016"/>
  <c r="P2035"/>
  <c r="F2062"/>
  <c r="M1977"/>
  <c r="N2003"/>
  <c r="I2018"/>
  <c r="E2026"/>
  <c r="P2043"/>
  <c r="I2053"/>
  <c r="K2068"/>
  <c r="K1979"/>
  <c r="K1987"/>
  <c r="F2007"/>
  <c r="F2028"/>
  <c r="N2049"/>
  <c r="D1967"/>
  <c r="M1992"/>
  <c r="J2004"/>
  <c r="D2010"/>
  <c r="M2019"/>
  <c r="J2027"/>
  <c r="O2052"/>
  <c r="M2062"/>
  <c r="N1963"/>
  <c r="G1997"/>
  <c r="L2048"/>
  <c r="M1969"/>
  <c r="I1987"/>
  <c r="E2001"/>
  <c r="N2016"/>
  <c r="I2028"/>
  <c r="E2038"/>
  <c r="F2050"/>
  <c r="J1961"/>
  <c r="P1966"/>
  <c r="L1972"/>
  <c r="K1985"/>
  <c r="L1997"/>
  <c r="P2006"/>
  <c r="G2019"/>
  <c r="G2031"/>
  <c r="G2057"/>
  <c r="E2071"/>
  <c r="M2054"/>
  <c r="N2044"/>
  <c r="J2060"/>
  <c r="M2046"/>
  <c r="I2066"/>
  <c r="G2045"/>
  <c r="L2065"/>
  <c r="I1860"/>
  <c r="I1868"/>
  <c r="F1875"/>
  <c r="K1883"/>
  <c r="J1891"/>
  <c r="K1900"/>
  <c r="L1951"/>
  <c r="K1907"/>
  <c r="O1912"/>
  <c r="F1918"/>
  <c r="M1951"/>
  <c r="K1954"/>
  <c r="J1957"/>
  <c r="D1770"/>
  <c r="G1786"/>
  <c r="I1800"/>
  <c r="G1836"/>
  <c r="G1621"/>
  <c r="G1637"/>
  <c r="G1653"/>
  <c r="G1669"/>
  <c r="G1685"/>
  <c r="G1700"/>
  <c r="G1716"/>
  <c r="L1744"/>
  <c r="N1749"/>
  <c r="E1754"/>
  <c r="J1768"/>
  <c r="G1817"/>
  <c r="F1621"/>
  <c r="F1637"/>
  <c r="F1653"/>
  <c r="F1667"/>
  <c r="K1677"/>
  <c r="F1688"/>
  <c r="K1702"/>
  <c r="K1718"/>
  <c r="I1749"/>
  <c r="L1727"/>
  <c r="L1734"/>
  <c r="L1741"/>
  <c r="M1765"/>
  <c r="M1775"/>
  <c r="M1783"/>
  <c r="P1792"/>
  <c r="E1803"/>
  <c r="O1833"/>
  <c r="O1848"/>
  <c r="F1731"/>
  <c r="M1741"/>
  <c r="I1759"/>
  <c r="N1785"/>
  <c r="P1832"/>
  <c r="P1839"/>
  <c r="P1847"/>
  <c r="P1852"/>
  <c r="O1759"/>
  <c r="O1790"/>
  <c r="L1808"/>
  <c r="K1839"/>
  <c r="P1831"/>
  <c r="P1838"/>
  <c r="P1846"/>
  <c r="I1816"/>
  <c r="F1835"/>
  <c r="G1830"/>
  <c r="P1841"/>
  <c r="P1849"/>
  <c r="J1851"/>
  <c r="E1828"/>
  <c r="P1853"/>
  <c r="L1858"/>
  <c r="G1863"/>
  <c r="P1869"/>
  <c r="M1877"/>
  <c r="D1892"/>
  <c r="D1900"/>
  <c r="M1856"/>
  <c r="M1864"/>
  <c r="M1872"/>
  <c r="G1878"/>
  <c r="G1884"/>
  <c r="G1901"/>
  <c r="E1862"/>
  <c r="E1872"/>
  <c r="O1887"/>
  <c r="M1875"/>
  <c r="M1894"/>
  <c r="F1755"/>
  <c r="F1763"/>
  <c r="F1771"/>
  <c r="F1779"/>
  <c r="F1787"/>
  <c r="K1794"/>
  <c r="K1802"/>
  <c r="F1810"/>
  <c r="K1815"/>
  <c r="O1820"/>
  <c r="P1826"/>
  <c r="D1857"/>
  <c r="J1862"/>
  <c r="O1867"/>
  <c r="D1873"/>
  <c r="O1884"/>
  <c r="E1900"/>
  <c r="I1876"/>
  <c r="I1886"/>
  <c r="G1895"/>
  <c r="J1806"/>
  <c r="J1814"/>
  <c r="J1822"/>
  <c r="I1856"/>
  <c r="P1774"/>
  <c r="G1789"/>
  <c r="G1802"/>
  <c r="E1836"/>
  <c r="L1624"/>
  <c r="L1640"/>
  <c r="L1656"/>
  <c r="L1672"/>
  <c r="L1688"/>
  <c r="L1705"/>
  <c r="L1721"/>
  <c r="G1746"/>
  <c r="J1751"/>
  <c r="P1762"/>
  <c r="N1797"/>
  <c r="K1615"/>
  <c r="K1631"/>
  <c r="K1647"/>
  <c r="K1663"/>
  <c r="F1674"/>
  <c r="F1685"/>
  <c r="K1695"/>
  <c r="K1703"/>
  <c r="K1711"/>
  <c r="K1719"/>
  <c r="I1728"/>
  <c r="I1764"/>
  <c r="P1732"/>
  <c r="L1739"/>
  <c r="G1761"/>
  <c r="M1773"/>
  <c r="G1779"/>
  <c r="G1790"/>
  <c r="M1801"/>
  <c r="I1821"/>
  <c r="E1840"/>
  <c r="M1727"/>
  <c r="F1738"/>
  <c r="O1748"/>
  <c r="N1761"/>
  <c r="L1828"/>
  <c r="L1835"/>
  <c r="L1843"/>
  <c r="L1850"/>
  <c r="D1852"/>
  <c r="O1766"/>
  <c r="O1774"/>
  <c r="O1785"/>
  <c r="O1801"/>
  <c r="L1827"/>
  <c r="L1834"/>
  <c r="L1842"/>
  <c r="L1811"/>
  <c r="K1831"/>
  <c r="K1846"/>
  <c r="L1837"/>
  <c r="L1845"/>
  <c r="L1851"/>
  <c r="G1820"/>
  <c r="E1843"/>
  <c r="P1858"/>
  <c r="L1863"/>
  <c r="G1868"/>
  <c r="G1877"/>
  <c r="I1892"/>
  <c r="I1900"/>
  <c r="F1856"/>
  <c r="F1864"/>
  <c r="F1872"/>
  <c r="D1874"/>
  <c r="L1880"/>
  <c r="L1888"/>
  <c r="L1897"/>
  <c r="L1905"/>
  <c r="E1859"/>
  <c r="K1865"/>
  <c r="F1877"/>
  <c r="J1897"/>
  <c r="G1881"/>
  <c r="G1898"/>
  <c r="K1758"/>
  <c r="K1766"/>
  <c r="K1774"/>
  <c r="K1782"/>
  <c r="F1790"/>
  <c r="F1798"/>
  <c r="O1804"/>
  <c r="O1809"/>
  <c r="F1815"/>
  <c r="K1820"/>
  <c r="O1825"/>
  <c r="O1856"/>
  <c r="D1862"/>
  <c r="J1867"/>
  <c r="O1872"/>
  <c r="J1881"/>
  <c r="N1892"/>
  <c r="M1886"/>
  <c r="L1895"/>
  <c r="L1903"/>
  <c r="E1808"/>
  <c r="E1816"/>
  <c r="E1824"/>
  <c r="I1857"/>
  <c r="I1865"/>
  <c r="I1873"/>
  <c r="N1884"/>
  <c r="O1906"/>
  <c r="G1953"/>
  <c r="K1908"/>
  <c r="O1913"/>
  <c r="F1919"/>
  <c r="O1923"/>
  <c r="O1927"/>
  <c r="O1931"/>
  <c r="O1935"/>
  <c r="O1939"/>
  <c r="O1943"/>
  <c r="O1947"/>
  <c r="L1958"/>
  <c r="G1959"/>
  <c r="D1953"/>
  <c r="G1909"/>
  <c r="G1917"/>
  <c r="G1925"/>
  <c r="G1933"/>
  <c r="G1941"/>
  <c r="I1949"/>
  <c r="M1956"/>
  <c r="I1976"/>
  <c r="D1995"/>
  <c r="M2012"/>
  <c r="J2021"/>
  <c r="D2033"/>
  <c r="J2041"/>
  <c r="J2061"/>
  <c r="J2067"/>
  <c r="E1963"/>
  <c r="N1970"/>
  <c r="J1981"/>
  <c r="G1989"/>
  <c r="K1997"/>
  <c r="G2007"/>
  <c r="F2023"/>
  <c r="J2038"/>
  <c r="J2064"/>
  <c r="D1977"/>
  <c r="I2003"/>
  <c r="E2013"/>
  <c r="N2026"/>
  <c r="I2043"/>
  <c r="P2053"/>
  <c r="L2068"/>
  <c r="J1982"/>
  <c r="K1994"/>
  <c r="K2013"/>
  <c r="O2035"/>
  <c r="N2067"/>
  <c r="M1986"/>
  <c r="J2000"/>
  <c r="D2006"/>
  <c r="M2015"/>
  <c r="J2023"/>
  <c r="I2048"/>
  <c r="I2056"/>
  <c r="L2069"/>
  <c r="J1973"/>
  <c r="N1991"/>
  <c r="K2015"/>
  <c r="L2062"/>
  <c r="D1969"/>
  <c r="M1993"/>
  <c r="I2007"/>
  <c r="E2016"/>
  <c r="N2028"/>
  <c r="F2038"/>
  <c r="F2064"/>
  <c r="E1966"/>
  <c r="G1973"/>
  <c r="K1981"/>
  <c r="F1992"/>
  <c r="G1998"/>
  <c r="F2009"/>
  <c r="K2020"/>
  <c r="N2038"/>
  <c r="N2068"/>
  <c r="M2044"/>
  <c r="I2070"/>
  <c r="N2050"/>
  <c r="M2040"/>
  <c r="I2059"/>
  <c r="N2040"/>
  <c r="N2060"/>
  <c r="F2072"/>
  <c r="E2061"/>
  <c r="E2067"/>
  <c r="F1973"/>
  <c r="F1979"/>
  <c r="E1992"/>
  <c r="O2004"/>
  <c r="K2017"/>
  <c r="G2032"/>
  <c r="L2063"/>
  <c r="D1981"/>
  <c r="J2003"/>
  <c r="D2018"/>
  <c r="M2030"/>
  <c r="K2043"/>
  <c r="L2053"/>
  <c r="N1962"/>
  <c r="P1987"/>
  <c r="G1996"/>
  <c r="O2011"/>
  <c r="K2034"/>
  <c r="O2065"/>
  <c r="D1982"/>
  <c r="N2000"/>
  <c r="I2006"/>
  <c r="E2014"/>
  <c r="N2023"/>
  <c r="M2048"/>
  <c r="M2056"/>
  <c r="E2069"/>
  <c r="F1971"/>
  <c r="G1986"/>
  <c r="K2004"/>
  <c r="D1960"/>
  <c r="M1979"/>
  <c r="I1998"/>
  <c r="D2011"/>
  <c r="M2024"/>
  <c r="J2032"/>
  <c r="L2042"/>
  <c r="G1960"/>
  <c r="F1967"/>
  <c r="J1976"/>
  <c r="L1982"/>
  <c r="J1989"/>
  <c r="K1996"/>
  <c r="P2010"/>
  <c r="G2023"/>
  <c r="O2044"/>
  <c r="G2068"/>
  <c r="D2039"/>
  <c r="M2070"/>
  <c r="J2066"/>
  <c r="I2046"/>
  <c r="D2066"/>
  <c r="G2051"/>
  <c r="N2071"/>
  <c r="P1959"/>
  <c r="L1913"/>
  <c r="L1921"/>
  <c r="L1929"/>
  <c r="L1937"/>
  <c r="L1945"/>
  <c r="G1759"/>
  <c r="D1786"/>
  <c r="M1800"/>
  <c r="E1829"/>
  <c r="G1619"/>
  <c r="G1635"/>
  <c r="G1651"/>
  <c r="G1667"/>
  <c r="G1683"/>
  <c r="G1699"/>
  <c r="G1715"/>
  <c r="N1743"/>
  <c r="E1748"/>
  <c r="L1754"/>
  <c r="G1782"/>
  <c r="F1611"/>
  <c r="F1627"/>
  <c r="F1643"/>
  <c r="F1659"/>
  <c r="F1671"/>
  <c r="K1681"/>
  <c r="F1692"/>
  <c r="K1706"/>
  <c r="K1722"/>
  <c r="N1769"/>
  <c r="L1733"/>
  <c r="G1740"/>
  <c r="P1771"/>
  <c r="J1777"/>
  <c r="J1787"/>
  <c r="I1792"/>
  <c r="P1803"/>
  <c r="M1833"/>
  <c r="D1848"/>
  <c r="F1732"/>
  <c r="F1743"/>
  <c r="F1752"/>
  <c r="L1796"/>
  <c r="J1832"/>
  <c r="J1839"/>
  <c r="J1847"/>
  <c r="G1852"/>
  <c r="O1761"/>
  <c r="O1788"/>
  <c r="N1804"/>
  <c r="K1835"/>
  <c r="G1831"/>
  <c r="G1838"/>
  <c r="G1846"/>
  <c r="N1820"/>
  <c r="P1837"/>
  <c r="N1819"/>
  <c r="F1846"/>
  <c r="L1856"/>
  <c r="G1861"/>
  <c r="P1867"/>
  <c r="L1872"/>
  <c r="L1883"/>
  <c r="M1892"/>
  <c r="M1861"/>
  <c r="P1874"/>
  <c r="I1884"/>
  <c r="E1856"/>
  <c r="F1904"/>
  <c r="D1898"/>
  <c r="F1770"/>
  <c r="F1803"/>
  <c r="O1818"/>
  <c r="J1860"/>
  <c r="O1880"/>
  <c r="J1805"/>
  <c r="N1855"/>
  <c r="E1880"/>
  <c r="F1906"/>
  <c r="K1924"/>
  <c r="K1936"/>
  <c r="K1948"/>
  <c r="L1957"/>
  <c r="L1934"/>
  <c r="M1961"/>
  <c r="I2025"/>
  <c r="I1988"/>
  <c r="K2054"/>
  <c r="G2042"/>
  <c r="J1980"/>
  <c r="I2041"/>
  <c r="F2054"/>
  <c r="N1999"/>
  <c r="E2062"/>
  <c r="G2027"/>
  <c r="M2066"/>
  <c r="O2023"/>
  <c r="D1991"/>
  <c r="L2044"/>
  <c r="I2071"/>
  <c r="N2008"/>
  <c r="K461"/>
  <c r="I736"/>
  <c r="L1087"/>
  <c r="M1139"/>
  <c r="J1108"/>
  <c r="I1146"/>
  <c r="G887"/>
  <c r="G951"/>
  <c r="L1013"/>
  <c r="G1056"/>
  <c r="L1168"/>
  <c r="E1161"/>
  <c r="K668"/>
  <c r="K732"/>
  <c r="K796"/>
  <c r="K860"/>
  <c r="J20"/>
  <c r="L44"/>
  <c r="P215"/>
  <c r="F119"/>
  <c r="M244"/>
  <c r="I571"/>
  <c r="L560"/>
  <c r="D555"/>
  <c r="K572"/>
  <c r="I637"/>
  <c r="L438"/>
  <c r="F316"/>
  <c r="F444"/>
  <c r="I703"/>
  <c r="I845"/>
  <c r="K1110"/>
  <c r="N1197"/>
  <c r="M1125"/>
  <c r="L874"/>
  <c r="L938"/>
  <c r="L1000"/>
  <c r="P1047"/>
  <c r="J1104"/>
  <c r="M1153"/>
  <c r="F647"/>
  <c r="F711"/>
  <c r="F775"/>
  <c r="F839"/>
  <c r="F903"/>
  <c r="F967"/>
  <c r="K1029"/>
  <c r="J1081"/>
  <c r="K1184"/>
  <c r="I1148"/>
  <c r="N1188"/>
  <c r="J1024"/>
  <c r="E1067"/>
  <c r="G1114"/>
  <c r="G22"/>
  <c r="G105"/>
  <c r="L549"/>
  <c r="M165"/>
  <c r="P530"/>
  <c r="K561"/>
  <c r="E612"/>
  <c r="K592"/>
  <c r="O579"/>
  <c r="I371"/>
  <c r="G470"/>
  <c r="K353"/>
  <c r="K481"/>
  <c r="I744"/>
  <c r="P1109"/>
  <c r="P1144"/>
  <c r="K1115"/>
  <c r="N1162"/>
  <c r="G893"/>
  <c r="G957"/>
  <c r="L1017"/>
  <c r="G1060"/>
  <c r="I1089"/>
  <c r="N1175"/>
  <c r="K678"/>
  <c r="K742"/>
  <c r="K806"/>
  <c r="K870"/>
  <c r="K934"/>
  <c r="K996"/>
  <c r="F1050"/>
  <c r="F1097"/>
  <c r="L124"/>
  <c r="J574"/>
  <c r="I322"/>
  <c r="F472"/>
  <c r="O1115"/>
  <c r="L988"/>
  <c r="F645"/>
  <c r="F901"/>
  <c r="K1051"/>
  <c r="M1085"/>
  <c r="N1174"/>
  <c r="J1018"/>
  <c r="J1075"/>
  <c r="O1165"/>
  <c r="I1254"/>
  <c r="G1220"/>
  <c r="L1249"/>
  <c r="G1277"/>
  <c r="G1299"/>
  <c r="M1220"/>
  <c r="M1252"/>
  <c r="M1284"/>
  <c r="M1316"/>
  <c r="L1337"/>
  <c r="P1358"/>
  <c r="G1380"/>
  <c r="L1401"/>
  <c r="P1422"/>
  <c r="G1444"/>
  <c r="F1327"/>
  <c r="F1359"/>
  <c r="F1391"/>
  <c r="F1423"/>
  <c r="M1453"/>
  <c r="L1460"/>
  <c r="P1481"/>
  <c r="G1503"/>
  <c r="F1465"/>
  <c r="F1497"/>
  <c r="P1527"/>
  <c r="G1549"/>
  <c r="L1570"/>
  <c r="P1591"/>
  <c r="F1529"/>
  <c r="F1561"/>
  <c r="F1593"/>
  <c r="M1784"/>
  <c r="M1772"/>
  <c r="D1793"/>
  <c r="L1615"/>
  <c r="L1647"/>
  <c r="L1679"/>
  <c r="L1711"/>
  <c r="N1746"/>
  <c r="J1762"/>
  <c r="F1616"/>
  <c r="F1648"/>
  <c r="G241"/>
  <c r="I573"/>
  <c r="L474"/>
  <c r="I1087"/>
  <c r="L888"/>
  <c r="N1096"/>
  <c r="F801"/>
  <c r="F989"/>
  <c r="K1077"/>
  <c r="D1114"/>
  <c r="J1180"/>
  <c r="J1028"/>
  <c r="G1086"/>
  <c r="K1171"/>
  <c r="I1258"/>
  <c r="P1222"/>
  <c r="G1250"/>
  <c r="P1279"/>
  <c r="G1300"/>
  <c r="F1220"/>
  <c r="F1252"/>
  <c r="F1284"/>
  <c r="F1316"/>
  <c r="G1337"/>
  <c r="L1358"/>
  <c r="P1379"/>
  <c r="G1401"/>
  <c r="L1422"/>
  <c r="P1443"/>
  <c r="K1318"/>
  <c r="K1350"/>
  <c r="K1382"/>
  <c r="K1414"/>
  <c r="K1446"/>
  <c r="L1523"/>
  <c r="L1477"/>
  <c r="P1498"/>
  <c r="M1525"/>
  <c r="K1486"/>
  <c r="E1519"/>
  <c r="G1542"/>
  <c r="L1563"/>
  <c r="P1584"/>
  <c r="G1606"/>
  <c r="K1550"/>
  <c r="K1582"/>
  <c r="J1767"/>
  <c r="N1760"/>
  <c r="I12"/>
  <c r="F227"/>
  <c r="D610"/>
  <c r="F488"/>
  <c r="E1102"/>
  <c r="L1005"/>
  <c r="F669"/>
  <c r="K924"/>
  <c r="K1059"/>
  <c r="K1186"/>
  <c r="N1171"/>
  <c r="N1209"/>
  <c r="J1066"/>
  <c r="O1140"/>
  <c r="I1225"/>
  <c r="I1310"/>
  <c r="L1239"/>
  <c r="P1268"/>
  <c r="L1292"/>
  <c r="G1313"/>
  <c r="M1239"/>
  <c r="M1271"/>
  <c r="M1303"/>
  <c r="G1330"/>
  <c r="L1351"/>
  <c r="P1372"/>
  <c r="G1394"/>
  <c r="L1415"/>
  <c r="P1436"/>
  <c r="F1318"/>
  <c r="F1350"/>
  <c r="F1382"/>
  <c r="F1414"/>
  <c r="F1446"/>
  <c r="G1525"/>
  <c r="L1478"/>
  <c r="P1499"/>
  <c r="P1509"/>
  <c r="F1488"/>
  <c r="K1517"/>
  <c r="P1541"/>
  <c r="G1563"/>
  <c r="L1584"/>
  <c r="P1605"/>
  <c r="F1550"/>
  <c r="F1582"/>
  <c r="J1764"/>
  <c r="L92"/>
  <c r="P589"/>
  <c r="K641"/>
  <c r="J794"/>
  <c r="J1125"/>
  <c r="L1062"/>
  <c r="F745"/>
  <c r="F961"/>
  <c r="K1078"/>
  <c r="I1105"/>
  <c r="I1180"/>
  <c r="J1026"/>
  <c r="K1088"/>
  <c r="K1182"/>
  <c r="I1271"/>
  <c r="G1226"/>
  <c r="P1255"/>
  <c r="G1282"/>
  <c r="P1304"/>
  <c r="F1225"/>
  <c r="F1257"/>
  <c r="F1281"/>
  <c r="F1297"/>
  <c r="F1313"/>
  <c r="P1325"/>
  <c r="L1336"/>
  <c r="G1347"/>
  <c r="P1357"/>
  <c r="L1368"/>
  <c r="G1379"/>
  <c r="P1389"/>
  <c r="L1400"/>
  <c r="G1411"/>
  <c r="P1421"/>
  <c r="L1432"/>
  <c r="G1443"/>
  <c r="I1452"/>
  <c r="P1451"/>
  <c r="L1456"/>
  <c r="K1321"/>
  <c r="K1329"/>
  <c r="K1337"/>
  <c r="K1345"/>
  <c r="K1353"/>
  <c r="K1361"/>
  <c r="K1369"/>
  <c r="K1377"/>
  <c r="K1385"/>
  <c r="K1393"/>
  <c r="K1401"/>
  <c r="K1409"/>
  <c r="K1417"/>
  <c r="K1425"/>
  <c r="K1433"/>
  <c r="K1441"/>
  <c r="M1449"/>
  <c r="M1456"/>
  <c r="G1514"/>
  <c r="P1520"/>
  <c r="L1525"/>
  <c r="G1462"/>
  <c r="L1467"/>
  <c r="P1472"/>
  <c r="G1478"/>
  <c r="L1483"/>
  <c r="P1488"/>
  <c r="G1494"/>
  <c r="L1499"/>
  <c r="P1504"/>
  <c r="M1512"/>
  <c r="M1520"/>
  <c r="K1461"/>
  <c r="K1469"/>
  <c r="K1477"/>
  <c r="K1485"/>
  <c r="K1493"/>
  <c r="K1501"/>
  <c r="K1509"/>
  <c r="E1517"/>
  <c r="K1524"/>
  <c r="L1529"/>
  <c r="P1534"/>
  <c r="G1540"/>
  <c r="L1545"/>
  <c r="P1550"/>
  <c r="G1556"/>
  <c r="L1561"/>
  <c r="P1566"/>
  <c r="G1572"/>
  <c r="L1577"/>
  <c r="P1582"/>
  <c r="G1588"/>
  <c r="L1593"/>
  <c r="P1598"/>
  <c r="G1604"/>
  <c r="I1610"/>
  <c r="K1531"/>
  <c r="K1539"/>
  <c r="K1547"/>
  <c r="K1555"/>
  <c r="K1563"/>
  <c r="K1571"/>
  <c r="K1579"/>
  <c r="K1587"/>
  <c r="K1595"/>
  <c r="K1603"/>
  <c r="P1764"/>
  <c r="E1769"/>
  <c r="G1784"/>
  <c r="N1796"/>
  <c r="M1809"/>
  <c r="M1759"/>
  <c r="M1770"/>
  <c r="P1776"/>
  <c r="D1781"/>
  <c r="E1786"/>
  <c r="P1791"/>
  <c r="P1800"/>
  <c r="M1813"/>
  <c r="P1836"/>
  <c r="O1844"/>
  <c r="G1620"/>
  <c r="G1628"/>
  <c r="G1636"/>
  <c r="G1644"/>
  <c r="G1652"/>
  <c r="G1660"/>
  <c r="G1668"/>
  <c r="G1676"/>
  <c r="G1684"/>
  <c r="G1692"/>
  <c r="G1701"/>
  <c r="G1709"/>
  <c r="G1717"/>
  <c r="G1726"/>
  <c r="G1743"/>
  <c r="P1746"/>
  <c r="J1748"/>
  <c r="G1751"/>
  <c r="P1754"/>
  <c r="D1762"/>
  <c r="J1782"/>
  <c r="E1797"/>
  <c r="K1610"/>
  <c r="K1618"/>
  <c r="K1626"/>
  <c r="K1634"/>
  <c r="K1642"/>
  <c r="K1650"/>
  <c r="K1658"/>
  <c r="K1666"/>
  <c r="K1674"/>
  <c r="K1682"/>
  <c r="K1690"/>
  <c r="K1697"/>
  <c r="K1705"/>
  <c r="K1713"/>
  <c r="K1721"/>
  <c r="I1743"/>
  <c r="L1759"/>
  <c r="P1727"/>
  <c r="L1732"/>
  <c r="G1737"/>
  <c r="N1742"/>
  <c r="D1765"/>
  <c r="G1773"/>
  <c r="J1779"/>
  <c r="L1787"/>
  <c r="D1792"/>
  <c r="D1801"/>
  <c r="I1805"/>
  <c r="F1833"/>
  <c r="I1848"/>
  <c r="M1730"/>
  <c r="M1738"/>
  <c r="O1746"/>
  <c r="F1753"/>
  <c r="N1765"/>
  <c r="L1809"/>
  <c r="J1763"/>
  <c r="J1786"/>
  <c r="E1800"/>
  <c r="M1829"/>
  <c r="L1618"/>
  <c r="L1634"/>
  <c r="L1650"/>
  <c r="L1666"/>
  <c r="L1682"/>
  <c r="L1696"/>
  <c r="L1712"/>
  <c r="L1726"/>
  <c r="P1747"/>
  <c r="G1752"/>
  <c r="G1762"/>
  <c r="D1795"/>
  <c r="K1613"/>
  <c r="K1629"/>
  <c r="K1645"/>
  <c r="K1661"/>
  <c r="F1673"/>
  <c r="K1683"/>
  <c r="F1694"/>
  <c r="F1701"/>
  <c r="F1709"/>
  <c r="F1717"/>
  <c r="F1725"/>
  <c r="G1727"/>
  <c r="G1734"/>
  <c r="P1742"/>
  <c r="E1771"/>
  <c r="M1777"/>
  <c r="M1787"/>
  <c r="M1799"/>
  <c r="D1805"/>
  <c r="L1840"/>
  <c r="E1724"/>
  <c r="F1737"/>
  <c r="F1747"/>
  <c r="N1778"/>
  <c r="D1828"/>
  <c r="D1835"/>
  <c r="D1843"/>
  <c r="D1850"/>
  <c r="O1756"/>
  <c r="O1769"/>
  <c r="O1777"/>
  <c r="O1791"/>
  <c r="N1809"/>
  <c r="D1827"/>
  <c r="D1834"/>
  <c r="D1842"/>
  <c r="I1812"/>
  <c r="D1830"/>
  <c r="O1841"/>
  <c r="O1849"/>
  <c r="G1808"/>
  <c r="E1835"/>
  <c r="G1854"/>
  <c r="P1860"/>
  <c r="L1865"/>
  <c r="G1870"/>
  <c r="I1877"/>
  <c r="I1887"/>
  <c r="G1904"/>
  <c r="F1859"/>
  <c r="F1867"/>
  <c r="J1887"/>
  <c r="L1879"/>
  <c r="M1888"/>
  <c r="M1905"/>
  <c r="K1862"/>
  <c r="E1871"/>
  <c r="J1888"/>
  <c r="I1875"/>
  <c r="I1885"/>
  <c r="I1894"/>
  <c r="I1902"/>
  <c r="K1757"/>
  <c r="K1765"/>
  <c r="K1773"/>
  <c r="K1781"/>
  <c r="K1789"/>
  <c r="K1797"/>
  <c r="F1805"/>
  <c r="K1810"/>
  <c r="O1815"/>
  <c r="F1821"/>
  <c r="F1826"/>
  <c r="J1857"/>
  <c r="O1862"/>
  <c r="D1868"/>
  <c r="J1873"/>
  <c r="E1883"/>
  <c r="N1896"/>
  <c r="D1876"/>
  <c r="D1886"/>
  <c r="M1895"/>
  <c r="E1807"/>
  <c r="E1815"/>
  <c r="E1823"/>
  <c r="N1856"/>
  <c r="N1864"/>
  <c r="N1872"/>
  <c r="O1885"/>
  <c r="N1905"/>
  <c r="P1953"/>
  <c r="F1909"/>
  <c r="K1914"/>
  <c r="O1919"/>
  <c r="F1924"/>
  <c r="F1928"/>
  <c r="F1932"/>
  <c r="F1936"/>
  <c r="F1940"/>
  <c r="F1944"/>
  <c r="F1948"/>
  <c r="P1960"/>
  <c r="G1958"/>
  <c r="J1952"/>
  <c r="G1908"/>
  <c r="G1916"/>
  <c r="G1924"/>
  <c r="G1932"/>
  <c r="G1940"/>
  <c r="G1948"/>
  <c r="D1956"/>
  <c r="M1980"/>
  <c r="I1999"/>
  <c r="D2012"/>
  <c r="M2025"/>
  <c r="J2033"/>
  <c r="K2041"/>
  <c r="K2061"/>
  <c r="K2067"/>
  <c r="P1963"/>
  <c r="P1972"/>
  <c r="J1985"/>
  <c r="P1991"/>
  <c r="F2000"/>
  <c r="F2014"/>
  <c r="G2028"/>
  <c r="K2050"/>
  <c r="D1966"/>
  <c r="M1996"/>
  <c r="N2013"/>
  <c r="I2026"/>
  <c r="E2034"/>
  <c r="E2049"/>
  <c r="E2057"/>
  <c r="N1977"/>
  <c r="N1985"/>
  <c r="J1997"/>
  <c r="K2022"/>
  <c r="N2043"/>
  <c r="I1963"/>
  <c r="D1986"/>
  <c r="M2004"/>
  <c r="J2006"/>
  <c r="D2015"/>
  <c r="M2027"/>
  <c r="E2048"/>
  <c r="E2056"/>
  <c r="F1962"/>
  <c r="N1992"/>
  <c r="F2041"/>
  <c r="D1964"/>
  <c r="M1983"/>
  <c r="I2001"/>
  <c r="E2011"/>
  <c r="N2024"/>
  <c r="I2038"/>
  <c r="F2044"/>
  <c r="G1955"/>
  <c r="O1965"/>
  <c r="E1971"/>
  <c r="N1983"/>
  <c r="E1996"/>
  <c r="P2004"/>
  <c r="P2015"/>
  <c r="P2027"/>
  <c r="G2052"/>
  <c r="G2069"/>
  <c r="D2044"/>
  <c r="J2040"/>
  <c r="G2058"/>
  <c r="D2040"/>
  <c r="M2060"/>
  <c r="N2036"/>
  <c r="N2059"/>
  <c r="O2072"/>
  <c r="N1865"/>
  <c r="N1873"/>
  <c r="F1881"/>
  <c r="F1889"/>
  <c r="F1898"/>
  <c r="P1950"/>
  <c r="E1958"/>
  <c r="K1911"/>
  <c r="O1916"/>
  <c r="F1950"/>
  <c r="D1954"/>
  <c r="P1957"/>
  <c r="P1796"/>
  <c r="M1785"/>
  <c r="I1793"/>
  <c r="O1829"/>
  <c r="G1617"/>
  <c r="G1633"/>
  <c r="G1649"/>
  <c r="G1665"/>
  <c r="G1681"/>
  <c r="G1696"/>
  <c r="G1712"/>
  <c r="L1725"/>
  <c r="L1748"/>
  <c r="N1753"/>
  <c r="P1766"/>
  <c r="M1797"/>
  <c r="F1617"/>
  <c r="F1633"/>
  <c r="F1649"/>
  <c r="F1664"/>
  <c r="F1675"/>
  <c r="K1685"/>
  <c r="F1699"/>
  <c r="F1715"/>
  <c r="I1744"/>
  <c r="N1784"/>
  <c r="G1732"/>
  <c r="G1739"/>
  <c r="P1761"/>
  <c r="P1775"/>
  <c r="P1783"/>
  <c r="I1790"/>
  <c r="P1801"/>
  <c r="P1833"/>
  <c r="F1840"/>
  <c r="F1728"/>
  <c r="F1739"/>
  <c r="O1753"/>
  <c r="N1776"/>
  <c r="J1828"/>
  <c r="J1835"/>
  <c r="J1843"/>
  <c r="J1850"/>
  <c r="O1755"/>
  <c r="O1786"/>
  <c r="O1802"/>
  <c r="K1832"/>
  <c r="J1827"/>
  <c r="J1834"/>
  <c r="J1842"/>
  <c r="N1812"/>
  <c r="F1832"/>
  <c r="F1847"/>
  <c r="J1837"/>
  <c r="J1845"/>
  <c r="G1851"/>
  <c r="N1823"/>
  <c r="E1847"/>
  <c r="P1857"/>
  <c r="L1862"/>
  <c r="G1867"/>
  <c r="P1873"/>
  <c r="L1892"/>
  <c r="L1900"/>
  <c r="F1855"/>
  <c r="M1862"/>
  <c r="M1870"/>
  <c r="G1874"/>
  <c r="G1880"/>
  <c r="G1897"/>
  <c r="K1859"/>
  <c r="K1869"/>
  <c r="F1883"/>
  <c r="J1905"/>
  <c r="M1889"/>
  <c r="M1906"/>
  <c r="F1761"/>
  <c r="F1769"/>
  <c r="F1777"/>
  <c r="F1785"/>
  <c r="F1793"/>
  <c r="F1801"/>
  <c r="O1808"/>
  <c r="F1814"/>
  <c r="K1819"/>
  <c r="O1824"/>
  <c r="O1855"/>
  <c r="D1861"/>
  <c r="J1866"/>
  <c r="O1871"/>
  <c r="O1879"/>
  <c r="E1896"/>
  <c r="P1876"/>
  <c r="P1886"/>
  <c r="G1891"/>
  <c r="J1804"/>
  <c r="J1812"/>
  <c r="J1820"/>
  <c r="N1853"/>
  <c r="D1809"/>
  <c r="M1786"/>
  <c r="G1800"/>
  <c r="L1836"/>
  <c r="L1620"/>
  <c r="L1636"/>
  <c r="L1652"/>
  <c r="L1668"/>
  <c r="L1684"/>
  <c r="L1701"/>
  <c r="L1717"/>
  <c r="P1745"/>
  <c r="G1750"/>
  <c r="G1755"/>
  <c r="N1795"/>
  <c r="K1611"/>
  <c r="K1627"/>
  <c r="K1643"/>
  <c r="K1659"/>
  <c r="K1671"/>
  <c r="F1682"/>
  <c r="F1693"/>
  <c r="F1702"/>
  <c r="F1710"/>
  <c r="F1718"/>
  <c r="F1726"/>
  <c r="N1758"/>
  <c r="L1730"/>
  <c r="L1737"/>
  <c r="J1757"/>
  <c r="P1773"/>
  <c r="P1779"/>
  <c r="J1790"/>
  <c r="G1799"/>
  <c r="G1805"/>
  <c r="I1840"/>
  <c r="J1725"/>
  <c r="M1735"/>
  <c r="F1746"/>
  <c r="L1758"/>
  <c r="L1798"/>
  <c r="D1832"/>
  <c r="D1839"/>
  <c r="D1847"/>
  <c r="N1852"/>
  <c r="O1762"/>
  <c r="O1772"/>
  <c r="O1781"/>
  <c r="O1797"/>
  <c r="N1821"/>
  <c r="D1831"/>
  <c r="D1838"/>
  <c r="D1846"/>
  <c r="K1827"/>
  <c r="K1842"/>
  <c r="O1830"/>
  <c r="D1841"/>
  <c r="D1849"/>
  <c r="G1812"/>
  <c r="K1837"/>
  <c r="G1856"/>
  <c r="P1862"/>
  <c r="L1867"/>
  <c r="G1872"/>
  <c r="P1892"/>
  <c r="P1900"/>
  <c r="M1853"/>
  <c r="F1862"/>
  <c r="F1870"/>
  <c r="L1874"/>
  <c r="M1879"/>
  <c r="D1884"/>
  <c r="D1893"/>
  <c r="D1901"/>
  <c r="K1856"/>
  <c r="K1864"/>
  <c r="E1873"/>
  <c r="O1892"/>
  <c r="G1875"/>
  <c r="G1894"/>
  <c r="K1756"/>
  <c r="K1764"/>
  <c r="K1772"/>
  <c r="K1780"/>
  <c r="K1788"/>
  <c r="K1795"/>
  <c r="K1803"/>
  <c r="K1808"/>
  <c r="O1813"/>
  <c r="F1819"/>
  <c r="K1824"/>
  <c r="J1855"/>
  <c r="O1860"/>
  <c r="D1866"/>
  <c r="J1871"/>
  <c r="F1879"/>
  <c r="J1889"/>
  <c r="M1882"/>
  <c r="D1891"/>
  <c r="D1899"/>
  <c r="E1806"/>
  <c r="E1814"/>
  <c r="E1822"/>
  <c r="N1854"/>
  <c r="N1862"/>
  <c r="N1870"/>
  <c r="N1880"/>
  <c r="O1902"/>
  <c r="L1952"/>
  <c r="F1907"/>
  <c r="K1912"/>
  <c r="O1917"/>
  <c r="O1922"/>
  <c r="O1926"/>
  <c r="O1930"/>
  <c r="O1934"/>
  <c r="O1938"/>
  <c r="O1942"/>
  <c r="O1946"/>
  <c r="M1952"/>
  <c r="K1952"/>
  <c r="M1907"/>
  <c r="G1907"/>
  <c r="G1915"/>
  <c r="G1923"/>
  <c r="G1931"/>
  <c r="G1939"/>
  <c r="G1947"/>
  <c r="G1957"/>
  <c r="M1975"/>
  <c r="I1989"/>
  <c r="D2008"/>
  <c r="M2021"/>
  <c r="J2029"/>
  <c r="M2041"/>
  <c r="M2061"/>
  <c r="M2067"/>
  <c r="G1961"/>
  <c r="E1967"/>
  <c r="K1978"/>
  <c r="E1986"/>
  <c r="F1994"/>
  <c r="F2005"/>
  <c r="F2019"/>
  <c r="K2033"/>
  <c r="F2052"/>
  <c r="I1971"/>
  <c r="D1996"/>
  <c r="I2013"/>
  <c r="E2022"/>
  <c r="N2034"/>
  <c r="F2049"/>
  <c r="F2057"/>
  <c r="J1978"/>
  <c r="E1993"/>
  <c r="O2001"/>
  <c r="K2030"/>
  <c r="G2063"/>
  <c r="D1978"/>
  <c r="M2000"/>
  <c r="J2005"/>
  <c r="D2014"/>
  <c r="M2023"/>
  <c r="J2031"/>
  <c r="P2052"/>
  <c r="K2062"/>
  <c r="L1971"/>
  <c r="N1986"/>
  <c r="K2005"/>
  <c r="L2052"/>
  <c r="I1968"/>
  <c r="D1983"/>
  <c r="N2001"/>
  <c r="I2016"/>
  <c r="E2024"/>
  <c r="P2038"/>
  <c r="P2064"/>
  <c r="L1963"/>
  <c r="P1971"/>
  <c r="N1979"/>
  <c r="F1991"/>
  <c r="P1996"/>
  <c r="P2005"/>
  <c r="F2018"/>
  <c r="K2032"/>
  <c r="I2069"/>
  <c r="D2035"/>
  <c r="M2065"/>
  <c r="J2045"/>
  <c r="N2070"/>
  <c r="M2055"/>
  <c r="F2039"/>
  <c r="G2055"/>
  <c r="G2072"/>
  <c r="O2061"/>
  <c r="O2067"/>
  <c r="G1970"/>
  <c r="E1978"/>
  <c r="F1987"/>
  <c r="O2000"/>
  <c r="O2014"/>
  <c r="K2029"/>
  <c r="F2056"/>
  <c r="I1977"/>
  <c r="M2003"/>
  <c r="J2013"/>
  <c r="D2026"/>
  <c r="M2043"/>
  <c r="D2053"/>
  <c r="E2068"/>
  <c r="P1983"/>
  <c r="E1994"/>
  <c r="O2007"/>
  <c r="O2028"/>
  <c r="J2050"/>
  <c r="I1978"/>
  <c r="D1997"/>
  <c r="N2005"/>
  <c r="I2014"/>
  <c r="E2019"/>
  <c r="N2031"/>
  <c r="J2052"/>
  <c r="P2062"/>
  <c r="G1967"/>
  <c r="G1982"/>
  <c r="N1997"/>
  <c r="I1955"/>
  <c r="D1973"/>
  <c r="M1994"/>
  <c r="J2007"/>
  <c r="D2020"/>
  <c r="M2032"/>
  <c r="D2042"/>
  <c r="N1955"/>
  <c r="N1964"/>
  <c r="G1974"/>
  <c r="E1981"/>
  <c r="G1987"/>
  <c r="N1994"/>
  <c r="K2007"/>
  <c r="P2019"/>
  <c r="P2031"/>
  <c r="M2069"/>
  <c r="I2035"/>
  <c r="D2058"/>
  <c r="N2058"/>
  <c r="M2045"/>
  <c r="I2060"/>
  <c r="N2045"/>
  <c r="F2070"/>
  <c r="I1959"/>
  <c r="L1911"/>
  <c r="L1919"/>
  <c r="L1927"/>
  <c r="L1935"/>
  <c r="L1943"/>
  <c r="M1756"/>
  <c r="P1785"/>
  <c r="M1793"/>
  <c r="L1829"/>
  <c r="G1615"/>
  <c r="G1631"/>
  <c r="G1647"/>
  <c r="G1663"/>
  <c r="G1679"/>
  <c r="G1695"/>
  <c r="G1711"/>
  <c r="P1726"/>
  <c r="N1747"/>
  <c r="E1752"/>
  <c r="M1768"/>
  <c r="P1825"/>
  <c r="F1623"/>
  <c r="F1639"/>
  <c r="F1655"/>
  <c r="F1668"/>
  <c r="F1679"/>
  <c r="K1689"/>
  <c r="F1703"/>
  <c r="F1719"/>
  <c r="I1752"/>
  <c r="G1731"/>
  <c r="G1738"/>
  <c r="P1765"/>
  <c r="D1775"/>
  <c r="L1783"/>
  <c r="E1792"/>
  <c r="I1801"/>
  <c r="N1833"/>
  <c r="G1848"/>
  <c r="M1729"/>
  <c r="F1740"/>
  <c r="F1750"/>
  <c r="N1781"/>
  <c r="G1832"/>
  <c r="G1839"/>
  <c r="G1847"/>
  <c r="K1850"/>
  <c r="O1757"/>
  <c r="O1784"/>
  <c r="O1800"/>
  <c r="K1828"/>
  <c r="I1827"/>
  <c r="I1834"/>
  <c r="I1842"/>
  <c r="L1815"/>
  <c r="I1830"/>
  <c r="J1841"/>
  <c r="J1849"/>
  <c r="N1811"/>
  <c r="E1839"/>
  <c r="P1855"/>
  <c r="L1860"/>
  <c r="G1865"/>
  <c r="P1871"/>
  <c r="D1877"/>
  <c r="D1887"/>
  <c r="M1904"/>
  <c r="M1859"/>
  <c r="M1867"/>
  <c r="J1892"/>
  <c r="I1878"/>
  <c r="P1884"/>
  <c r="P1893"/>
  <c r="P1901"/>
  <c r="E1855"/>
  <c r="K1861"/>
  <c r="K1867"/>
  <c r="J1879"/>
  <c r="F1900"/>
  <c r="L1881"/>
  <c r="L1889"/>
  <c r="L1898"/>
  <c r="L1906"/>
  <c r="F1760"/>
  <c r="F1768"/>
  <c r="F1776"/>
  <c r="F1784"/>
  <c r="K1792"/>
  <c r="K1800"/>
  <c r="O1806"/>
  <c r="F1812"/>
  <c r="K1817"/>
  <c r="O1822"/>
  <c r="O1853"/>
  <c r="D1859"/>
  <c r="J1864"/>
  <c r="O1869"/>
  <c r="O1878"/>
  <c r="E1892"/>
  <c r="F1905"/>
  <c r="G1890"/>
  <c r="I1895"/>
  <c r="I1903"/>
  <c r="J1811"/>
  <c r="J1819"/>
  <c r="I1854"/>
  <c r="I1862"/>
  <c r="I1870"/>
  <c r="E1878"/>
  <c r="J1886"/>
  <c r="F1894"/>
  <c r="K1904"/>
  <c r="P1952"/>
  <c r="F1908"/>
  <c r="K1913"/>
  <c r="O1918"/>
  <c r="K1923"/>
  <c r="K1927"/>
  <c r="K1931"/>
  <c r="K1935"/>
  <c r="K1939"/>
  <c r="K1943"/>
  <c r="K1947"/>
  <c r="M1953"/>
  <c r="K1953"/>
  <c r="O1952"/>
  <c r="L1908"/>
  <c r="L1916"/>
  <c r="L1924"/>
  <c r="L1932"/>
  <c r="L1940"/>
  <c r="L1948"/>
  <c r="N1959"/>
  <c r="M1976"/>
  <c r="I1995"/>
  <c r="E2008"/>
  <c r="N2021"/>
  <c r="I2033"/>
  <c r="O2041"/>
  <c r="M1970"/>
  <c r="I2029"/>
  <c r="N1956"/>
  <c r="N1989"/>
  <c r="O2043"/>
  <c r="D2013"/>
  <c r="F2068"/>
  <c r="K2026"/>
  <c r="E2005"/>
  <c r="K2052"/>
  <c r="I1993"/>
  <c r="M2042"/>
  <c r="N1973"/>
  <c r="O2009"/>
  <c r="N2063"/>
  <c r="D2059"/>
  <c r="I2021"/>
  <c r="O2005"/>
  <c r="M2049"/>
  <c r="D2048"/>
  <c r="K2042"/>
  <c r="N2065"/>
  <c r="D1961"/>
  <c r="N2025"/>
  <c r="F1969"/>
  <c r="J1996"/>
  <c r="E2039"/>
  <c r="D2022"/>
  <c r="K2003"/>
  <c r="I2005"/>
  <c r="D2052"/>
  <c r="J1974"/>
  <c r="D1968"/>
  <c r="M2028"/>
  <c r="L1986"/>
  <c r="O2018"/>
  <c r="D2070"/>
  <c r="M2036"/>
  <c r="N2072"/>
  <c r="K2000"/>
  <c r="K2024"/>
  <c r="D1976"/>
  <c r="N2033"/>
  <c r="F2067"/>
  <c r="K2008"/>
  <c r="I1966"/>
  <c r="D2030"/>
  <c r="J1963"/>
  <c r="G1985"/>
  <c r="I1967"/>
  <c r="E2015"/>
  <c r="O2062"/>
  <c r="D1979"/>
  <c r="M2038"/>
  <c r="J1975"/>
  <c r="L1992"/>
  <c r="M2039"/>
  <c r="M2051"/>
  <c r="I1975"/>
  <c r="M1962"/>
  <c r="M1963"/>
  <c r="D2032"/>
  <c r="I1952"/>
  <c r="J1977"/>
  <c r="E2000"/>
  <c r="J2020"/>
  <c r="D2045"/>
  <c r="P2037"/>
  <c r="F2069"/>
  <c r="F2022"/>
  <c r="O2019"/>
  <c r="F1997"/>
  <c r="K1972"/>
  <c r="O2020"/>
  <c r="J1983"/>
  <c r="E1990"/>
  <c r="I2055"/>
  <c r="M1999"/>
  <c r="D1990"/>
  <c r="P1994"/>
  <c r="G1963"/>
  <c r="G2004"/>
  <c r="M2018"/>
  <c r="F2013"/>
  <c r="K2064"/>
  <c r="K429"/>
  <c r="I672"/>
  <c r="I832"/>
  <c r="F1106"/>
  <c r="O1145"/>
  <c r="D1119"/>
  <c r="G871"/>
  <c r="G935"/>
  <c r="G999"/>
  <c r="L1045"/>
  <c r="O1113"/>
  <c r="N1153"/>
  <c r="K652"/>
  <c r="K716"/>
  <c r="K780"/>
  <c r="K844"/>
  <c r="K908"/>
  <c r="K9"/>
  <c r="L172"/>
  <c r="F87"/>
  <c r="F215"/>
  <c r="E561"/>
  <c r="I626"/>
  <c r="K522"/>
  <c r="D634"/>
  <c r="P617"/>
  <c r="L406"/>
  <c r="F284"/>
  <c r="F412"/>
  <c r="P807"/>
  <c r="J854"/>
  <c r="I1082"/>
  <c r="E1107"/>
  <c r="I1083"/>
  <c r="L858"/>
  <c r="L922"/>
  <c r="L986"/>
  <c r="G1037"/>
  <c r="O1080"/>
  <c r="J1126"/>
  <c r="M1186"/>
  <c r="F695"/>
  <c r="F759"/>
  <c r="F823"/>
  <c r="F887"/>
  <c r="F951"/>
  <c r="K1013"/>
  <c r="F1075"/>
  <c r="P1151"/>
  <c r="J1133"/>
  <c r="E1180"/>
  <c r="J1013"/>
  <c r="J1056"/>
  <c r="G1101"/>
  <c r="E3"/>
  <c r="P63"/>
  <c r="G233"/>
  <c r="M133"/>
  <c r="F269"/>
  <c r="D605"/>
  <c r="D566"/>
  <c r="O580"/>
  <c r="I550"/>
  <c r="I307"/>
  <c r="G438"/>
  <c r="K321"/>
  <c r="K449"/>
  <c r="I680"/>
  <c r="I844"/>
  <c r="F1117"/>
  <c r="G1095"/>
  <c r="I1135"/>
  <c r="G877"/>
  <c r="G941"/>
  <c r="G1004"/>
  <c r="L1049"/>
  <c r="J1120"/>
  <c r="I1161"/>
  <c r="K662"/>
  <c r="K726"/>
  <c r="K790"/>
  <c r="K854"/>
  <c r="K918"/>
  <c r="K982"/>
  <c r="K1041"/>
  <c r="G1084"/>
  <c r="P3"/>
  <c r="G538"/>
  <c r="O539"/>
  <c r="F344"/>
  <c r="M1144"/>
  <c r="L924"/>
  <c r="D1152"/>
  <c r="F837"/>
  <c r="K1032"/>
  <c r="K1166"/>
  <c r="J1154"/>
  <c r="E1207"/>
  <c r="E1061"/>
  <c r="O1151"/>
  <c r="I1233"/>
  <c r="G1213"/>
  <c r="P1242"/>
  <c r="G1270"/>
  <c r="L1294"/>
  <c r="G1315"/>
  <c r="M1244"/>
  <c r="M1276"/>
  <c r="M1308"/>
  <c r="G1332"/>
  <c r="L1353"/>
  <c r="P1374"/>
  <c r="G1396"/>
  <c r="L1417"/>
  <c r="P1438"/>
  <c r="F1319"/>
  <c r="F1351"/>
  <c r="F1383"/>
  <c r="F1415"/>
  <c r="F1447"/>
  <c r="L1522"/>
  <c r="L1476"/>
  <c r="P1497"/>
  <c r="F1524"/>
  <c r="F1489"/>
  <c r="E1524"/>
  <c r="P1543"/>
  <c r="G1565"/>
  <c r="L1586"/>
  <c r="P1607"/>
  <c r="F1553"/>
  <c r="F1585"/>
  <c r="L1769"/>
  <c r="M1763"/>
  <c r="D1789"/>
  <c r="D1836"/>
  <c r="L1639"/>
  <c r="L1671"/>
  <c r="L1703"/>
  <c r="E1743"/>
  <c r="N1754"/>
  <c r="I1825"/>
  <c r="F1640"/>
  <c r="P71"/>
  <c r="K609"/>
  <c r="I370"/>
  <c r="I775"/>
  <c r="J1163"/>
  <c r="L1046"/>
  <c r="F737"/>
  <c r="F957"/>
  <c r="F1051"/>
  <c r="K1205"/>
  <c r="M1173"/>
  <c r="J1014"/>
  <c r="E1071"/>
  <c r="G1159"/>
  <c r="I1237"/>
  <c r="P1215"/>
  <c r="L1243"/>
  <c r="P1272"/>
  <c r="L1295"/>
  <c r="G1316"/>
  <c r="F1244"/>
  <c r="F1276"/>
  <c r="F1308"/>
  <c r="P1331"/>
  <c r="G1353"/>
  <c r="L1374"/>
  <c r="P1395"/>
  <c r="G1417"/>
  <c r="L1438"/>
  <c r="P1453"/>
  <c r="K1342"/>
  <c r="K1374"/>
  <c r="K1406"/>
  <c r="K1438"/>
  <c r="P1518"/>
  <c r="G1472"/>
  <c r="L1493"/>
  <c r="M1517"/>
  <c r="K1478"/>
  <c r="K1510"/>
  <c r="P1536"/>
  <c r="G1558"/>
  <c r="L1579"/>
  <c r="P1600"/>
  <c r="K1542"/>
  <c r="K1574"/>
  <c r="K1606"/>
  <c r="G1796"/>
  <c r="L1778"/>
  <c r="F99"/>
  <c r="J638"/>
  <c r="F360"/>
  <c r="L1128"/>
  <c r="L932"/>
  <c r="D1168"/>
  <c r="F861"/>
  <c r="F1043"/>
  <c r="G1146"/>
  <c r="E1142"/>
  <c r="J1203"/>
  <c r="J1052"/>
  <c r="K1111"/>
  <c r="G1205"/>
  <c r="I1289"/>
  <c r="L1232"/>
  <c r="G1260"/>
  <c r="P1287"/>
  <c r="L1308"/>
  <c r="M1231"/>
  <c r="M1263"/>
  <c r="M1295"/>
  <c r="P1324"/>
  <c r="G1346"/>
  <c r="L1367"/>
  <c r="P1388"/>
  <c r="G1410"/>
  <c r="L1431"/>
  <c r="G1452"/>
  <c r="F1342"/>
  <c r="F1374"/>
  <c r="F1406"/>
  <c r="F1438"/>
  <c r="L1520"/>
  <c r="G1473"/>
  <c r="L1494"/>
  <c r="F1519"/>
  <c r="F1480"/>
  <c r="E1511"/>
  <c r="L1536"/>
  <c r="P1557"/>
  <c r="G1579"/>
  <c r="L1600"/>
  <c r="F1542"/>
  <c r="F1574"/>
  <c r="F1606"/>
  <c r="G32"/>
  <c r="D545"/>
  <c r="N535"/>
  <c r="F416"/>
  <c r="K1212"/>
  <c r="P1019"/>
  <c r="F681"/>
  <c r="F929"/>
  <c r="F1054"/>
  <c r="G1194"/>
  <c r="D1172"/>
  <c r="J1012"/>
  <c r="E1069"/>
  <c r="G1161"/>
  <c r="I1250"/>
  <c r="L1219"/>
  <c r="P1248"/>
  <c r="L1276"/>
  <c r="G1298"/>
  <c r="F1217"/>
  <c r="F1249"/>
  <c r="F1275"/>
  <c r="F1291"/>
  <c r="F1307"/>
  <c r="P1321"/>
  <c r="L1332"/>
  <c r="G1343"/>
  <c r="P1353"/>
  <c r="L1364"/>
  <c r="G1375"/>
  <c r="P1385"/>
  <c r="L1396"/>
  <c r="G1407"/>
  <c r="P1417"/>
  <c r="L1428"/>
  <c r="G1439"/>
  <c r="I1450"/>
  <c r="G1449"/>
  <c r="P1455"/>
  <c r="K1319"/>
  <c r="K1327"/>
  <c r="K1335"/>
  <c r="K1343"/>
  <c r="K1351"/>
  <c r="K1359"/>
  <c r="K1367"/>
  <c r="K1375"/>
  <c r="K1383"/>
  <c r="K1391"/>
  <c r="K1399"/>
  <c r="K1407"/>
  <c r="K1415"/>
  <c r="K1423"/>
  <c r="K1431"/>
  <c r="K1439"/>
  <c r="K1447"/>
  <c r="F1455"/>
  <c r="L1513"/>
  <c r="G1518"/>
  <c r="P1524"/>
  <c r="P1460"/>
  <c r="G1466"/>
  <c r="L1471"/>
  <c r="P1476"/>
  <c r="G1482"/>
  <c r="L1487"/>
  <c r="P1492"/>
  <c r="G1498"/>
  <c r="L1503"/>
  <c r="P1508"/>
  <c r="M1518"/>
  <c r="K1459"/>
  <c r="K1467"/>
  <c r="K1475"/>
  <c r="K1483"/>
  <c r="K1491"/>
  <c r="K1499"/>
  <c r="K1507"/>
  <c r="K1514"/>
  <c r="E1523"/>
  <c r="G1528"/>
  <c r="L1533"/>
  <c r="P1538"/>
  <c r="G1544"/>
  <c r="L1549"/>
  <c r="P1554"/>
  <c r="G1560"/>
  <c r="L1565"/>
  <c r="P1570"/>
  <c r="G1576"/>
  <c r="L1581"/>
  <c r="P1586"/>
  <c r="G1592"/>
  <c r="L1597"/>
  <c r="P1602"/>
  <c r="G1608"/>
  <c r="K1529"/>
  <c r="K1537"/>
  <c r="K1545"/>
  <c r="K1553"/>
  <c r="K1561"/>
  <c r="K1569"/>
  <c r="K1577"/>
  <c r="K1585"/>
  <c r="K1593"/>
  <c r="K1601"/>
  <c r="M1760"/>
  <c r="P1769"/>
  <c r="D1784"/>
  <c r="D1794"/>
  <c r="D1798"/>
  <c r="D1756"/>
  <c r="J1770"/>
  <c r="L1774"/>
  <c r="M1778"/>
  <c r="P1786"/>
  <c r="J1791"/>
  <c r="J1800"/>
  <c r="D1804"/>
  <c r="D1829"/>
  <c r="L1844"/>
  <c r="G1618"/>
  <c r="G1626"/>
  <c r="G1634"/>
  <c r="G1642"/>
  <c r="G1650"/>
  <c r="G1658"/>
  <c r="G1666"/>
  <c r="G1674"/>
  <c r="G1682"/>
  <c r="G1690"/>
  <c r="L1698"/>
  <c r="L1706"/>
  <c r="L1714"/>
  <c r="L1722"/>
  <c r="L1764"/>
  <c r="G1745"/>
  <c r="P1748"/>
  <c r="J1750"/>
  <c r="G1753"/>
  <c r="J1758"/>
  <c r="E1768"/>
  <c r="G1795"/>
  <c r="D1825"/>
  <c r="K1616"/>
  <c r="K1624"/>
  <c r="K1632"/>
  <c r="K1640"/>
  <c r="K1648"/>
  <c r="K1656"/>
  <c r="K1664"/>
  <c r="K1672"/>
  <c r="K1680"/>
  <c r="K1688"/>
  <c r="F1696"/>
  <c r="F1704"/>
  <c r="F1712"/>
  <c r="F1720"/>
  <c r="O1726"/>
  <c r="N1755"/>
  <c r="N1788"/>
  <c r="P1731"/>
  <c r="L1736"/>
  <c r="G1741"/>
  <c r="J1761"/>
  <c r="D1773"/>
  <c r="E1777"/>
  <c r="G1783"/>
  <c r="N1792"/>
  <c r="N1801"/>
  <c r="M1805"/>
  <c r="J1833"/>
  <c r="P1848"/>
  <c r="M1728"/>
  <c r="M1736"/>
  <c r="O1744"/>
  <c r="O1751"/>
  <c r="I1763"/>
  <c r="I1788"/>
  <c r="P1759"/>
  <c r="L1781"/>
  <c r="E1793"/>
  <c r="P1829"/>
  <c r="F1844"/>
  <c r="L1630"/>
  <c r="L1646"/>
  <c r="L1662"/>
  <c r="L1678"/>
  <c r="L1694"/>
  <c r="L1708"/>
  <c r="L1724"/>
  <c r="J1745"/>
  <c r="P1751"/>
  <c r="M1758"/>
  <c r="L1782"/>
  <c r="K1609"/>
  <c r="K1625"/>
  <c r="K1641"/>
  <c r="K1657"/>
  <c r="F1670"/>
  <c r="F1681"/>
  <c r="K1691"/>
  <c r="K1699"/>
  <c r="K1707"/>
  <c r="K1715"/>
  <c r="K1723"/>
  <c r="L1756"/>
  <c r="P1733"/>
  <c r="P1740"/>
  <c r="G1765"/>
  <c r="G1775"/>
  <c r="P1787"/>
  <c r="G1792"/>
  <c r="M1803"/>
  <c r="D1833"/>
  <c r="J1848"/>
  <c r="F1734"/>
  <c r="F1745"/>
  <c r="I1769"/>
  <c r="N1828"/>
  <c r="N1835"/>
  <c r="N1843"/>
  <c r="N1850"/>
  <c r="E1852"/>
  <c r="O1767"/>
  <c r="O1775"/>
  <c r="O1787"/>
  <c r="O1803"/>
  <c r="N1827"/>
  <c r="N1834"/>
  <c r="N1842"/>
  <c r="N1808"/>
  <c r="N1830"/>
  <c r="L1841"/>
  <c r="L1849"/>
  <c r="D1851"/>
  <c r="E1832"/>
  <c r="L1853"/>
  <c r="G1858"/>
  <c r="P1864"/>
  <c r="L1869"/>
  <c r="P1877"/>
  <c r="P1887"/>
  <c r="G1900"/>
  <c r="F1857"/>
  <c r="F1865"/>
  <c r="F1873"/>
  <c r="M1878"/>
  <c r="M1884"/>
  <c r="M1901"/>
  <c r="E1861"/>
  <c r="K1868"/>
  <c r="O1883"/>
  <c r="P1875"/>
  <c r="P1885"/>
  <c r="P1894"/>
  <c r="P1902"/>
  <c r="K1755"/>
  <c r="K1763"/>
  <c r="K1771"/>
  <c r="K1779"/>
  <c r="K1787"/>
  <c r="F1796"/>
  <c r="F1804"/>
  <c r="F1809"/>
  <c r="K1814"/>
  <c r="O1819"/>
  <c r="F1825"/>
  <c r="D1856"/>
  <c r="J1861"/>
  <c r="O1866"/>
  <c r="D1872"/>
  <c r="F1880"/>
  <c r="O1893"/>
  <c r="L1876"/>
  <c r="L1886"/>
  <c r="M1891"/>
  <c r="E1805"/>
  <c r="E1813"/>
  <c r="E1821"/>
  <c r="I1855"/>
  <c r="I1863"/>
  <c r="I1871"/>
  <c r="O1881"/>
  <c r="O1898"/>
  <c r="G1951"/>
  <c r="O1907"/>
  <c r="F1913"/>
  <c r="K1918"/>
  <c r="F1923"/>
  <c r="F1927"/>
  <c r="F1931"/>
  <c r="F1935"/>
  <c r="F1939"/>
  <c r="F1943"/>
  <c r="F1947"/>
  <c r="F1953"/>
  <c r="E1953"/>
  <c r="D1907"/>
  <c r="K1959"/>
  <c r="G1914"/>
  <c r="G1922"/>
  <c r="G1930"/>
  <c r="G1938"/>
  <c r="G1946"/>
  <c r="N1958"/>
  <c r="D1975"/>
  <c r="M1995"/>
  <c r="J2008"/>
  <c r="D2021"/>
  <c r="M2033"/>
  <c r="D2041"/>
  <c r="D2061"/>
  <c r="D2067"/>
  <c r="J1962"/>
  <c r="J1971"/>
  <c r="E1982"/>
  <c r="J1990"/>
  <c r="F1998"/>
  <c r="F2010"/>
  <c r="G2024"/>
  <c r="K2044"/>
  <c r="I1962"/>
  <c r="D1985"/>
  <c r="E2009"/>
  <c r="N2022"/>
  <c r="I2034"/>
  <c r="I2049"/>
  <c r="I2057"/>
  <c r="J1967"/>
  <c r="K1983"/>
  <c r="P1993"/>
  <c r="O2016"/>
  <c r="G2038"/>
  <c r="G2064"/>
  <c r="I1982"/>
  <c r="D2000"/>
  <c r="M2006"/>
  <c r="J2014"/>
  <c r="D2023"/>
  <c r="O2048"/>
  <c r="O2056"/>
  <c r="K2069"/>
  <c r="G1972"/>
  <c r="K2023"/>
  <c r="I1960"/>
  <c r="D1974"/>
  <c r="M1998"/>
  <c r="I2011"/>
  <c r="E2020"/>
  <c r="N2032"/>
  <c r="E2042"/>
  <c r="E2064"/>
  <c r="G1964"/>
  <c r="N1969"/>
  <c r="F1982"/>
  <c r="G1994"/>
  <c r="K2001"/>
  <c r="O2013"/>
  <c r="F2026"/>
  <c r="N2042"/>
  <c r="D2068"/>
  <c r="I2039"/>
  <c r="D2065"/>
  <c r="N2054"/>
  <c r="I2036"/>
  <c r="D2055"/>
  <c r="F2035"/>
  <c r="F2058"/>
  <c r="P2072"/>
  <c r="I1864"/>
  <c r="I1872"/>
  <c r="E1879"/>
  <c r="K1887"/>
  <c r="J1895"/>
  <c r="E1905"/>
  <c r="I1958"/>
  <c r="F1910"/>
  <c r="K1915"/>
  <c r="O1920"/>
  <c r="J1959"/>
  <c r="O1960"/>
  <c r="J1953"/>
  <c r="G1778"/>
  <c r="I1791"/>
  <c r="P1813"/>
  <c r="D1844"/>
  <c r="G1629"/>
  <c r="G1645"/>
  <c r="G1661"/>
  <c r="G1677"/>
  <c r="G1693"/>
  <c r="G1708"/>
  <c r="G1724"/>
  <c r="E1746"/>
  <c r="L1752"/>
  <c r="M1762"/>
  <c r="M1795"/>
  <c r="F1613"/>
  <c r="F1629"/>
  <c r="F1645"/>
  <c r="F1661"/>
  <c r="F1672"/>
  <c r="F1683"/>
  <c r="K1693"/>
  <c r="K1710"/>
  <c r="K1726"/>
  <c r="I1760"/>
  <c r="G1730"/>
  <c r="P1738"/>
  <c r="D1757"/>
  <c r="J1773"/>
  <c r="D1779"/>
  <c r="E1790"/>
  <c r="I1799"/>
  <c r="M1821"/>
  <c r="O1840"/>
  <c r="J1726"/>
  <c r="F1736"/>
  <c r="F1751"/>
  <c r="I1767"/>
  <c r="G1828"/>
  <c r="G1835"/>
  <c r="G1843"/>
  <c r="G1850"/>
  <c r="K1852"/>
  <c r="O1782"/>
  <c r="O1798"/>
  <c r="L1824"/>
  <c r="G1827"/>
  <c r="G1834"/>
  <c r="G1842"/>
  <c r="L1807"/>
  <c r="F1828"/>
  <c r="F1843"/>
  <c r="G1837"/>
  <c r="G1845"/>
  <c r="K1849"/>
  <c r="N1815"/>
  <c r="K1841"/>
  <c r="G1855"/>
  <c r="P1861"/>
  <c r="L1866"/>
  <c r="G1871"/>
  <c r="M1887"/>
  <c r="D1896"/>
  <c r="D1904"/>
  <c r="M1860"/>
  <c r="M1868"/>
  <c r="J1900"/>
  <c r="I1879"/>
  <c r="G1893"/>
  <c r="E1858"/>
  <c r="E1868"/>
  <c r="O1877"/>
  <c r="J1901"/>
  <c r="M1885"/>
  <c r="M1902"/>
  <c r="F1759"/>
  <c r="F1767"/>
  <c r="F1775"/>
  <c r="F1783"/>
  <c r="K1790"/>
  <c r="K1798"/>
  <c r="K1807"/>
  <c r="O1812"/>
  <c r="F1818"/>
  <c r="K1823"/>
  <c r="J1854"/>
  <c r="O1859"/>
  <c r="D1865"/>
  <c r="J1870"/>
  <c r="N1877"/>
  <c r="F1893"/>
  <c r="J1906"/>
  <c r="I1882"/>
  <c r="I1890"/>
  <c r="G1903"/>
  <c r="J1810"/>
  <c r="J1818"/>
  <c r="J1826"/>
  <c r="J1796"/>
  <c r="E1785"/>
  <c r="G1793"/>
  <c r="I1829"/>
  <c r="L1616"/>
  <c r="L1632"/>
  <c r="L1648"/>
  <c r="L1664"/>
  <c r="L1680"/>
  <c r="L1697"/>
  <c r="L1713"/>
  <c r="J1743"/>
  <c r="P1749"/>
  <c r="G1754"/>
  <c r="G1768"/>
  <c r="G1825"/>
  <c r="K1623"/>
  <c r="K1639"/>
  <c r="K1655"/>
  <c r="F1669"/>
  <c r="K1679"/>
  <c r="F1690"/>
  <c r="K1700"/>
  <c r="K1708"/>
  <c r="K1716"/>
  <c r="K1724"/>
  <c r="I1753"/>
  <c r="G1728"/>
  <c r="G1735"/>
  <c r="G1742"/>
  <c r="D1771"/>
  <c r="D1777"/>
  <c r="D1787"/>
  <c r="J1799"/>
  <c r="G1803"/>
  <c r="E1833"/>
  <c r="E1848"/>
  <c r="F1733"/>
  <c r="O1743"/>
  <c r="O1752"/>
  <c r="I1784"/>
  <c r="N1832"/>
  <c r="N1839"/>
  <c r="N1847"/>
  <c r="E1850"/>
  <c r="O1758"/>
  <c r="O1770"/>
  <c r="O1778"/>
  <c r="O1793"/>
  <c r="N1813"/>
  <c r="N1831"/>
  <c r="N1838"/>
  <c r="N1846"/>
  <c r="I1820"/>
  <c r="K1838"/>
  <c r="L1830"/>
  <c r="N1841"/>
  <c r="N1849"/>
  <c r="E1851"/>
  <c r="F1834"/>
  <c r="L1855"/>
  <c r="G1860"/>
  <c r="P1866"/>
  <c r="L1871"/>
  <c r="G1887"/>
  <c r="I1896"/>
  <c r="I1904"/>
  <c r="F1860"/>
  <c r="F1868"/>
  <c r="J1896"/>
  <c r="D1878"/>
  <c r="L1884"/>
  <c r="L1893"/>
  <c r="L1901"/>
  <c r="K1855"/>
  <c r="E1863"/>
  <c r="K1870"/>
  <c r="F1887"/>
  <c r="O1904"/>
  <c r="G1889"/>
  <c r="G1906"/>
  <c r="K1762"/>
  <c r="K1770"/>
  <c r="K1778"/>
  <c r="K1786"/>
  <c r="F1794"/>
  <c r="F1802"/>
  <c r="F1807"/>
  <c r="K1812"/>
  <c r="O1817"/>
  <c r="F1823"/>
  <c r="D1854"/>
  <c r="J1859"/>
  <c r="O1864"/>
  <c r="D1870"/>
  <c r="E1877"/>
  <c r="E1887"/>
  <c r="M1876"/>
  <c r="L1891"/>
  <c r="L1899"/>
  <c r="E1804"/>
  <c r="E1812"/>
  <c r="E1820"/>
  <c r="I1853"/>
  <c r="I1861"/>
  <c r="I1869"/>
  <c r="N1878"/>
  <c r="O1894"/>
  <c r="P1951"/>
  <c r="K1958"/>
  <c r="F1911"/>
  <c r="K1916"/>
  <c r="O1921"/>
  <c r="O1925"/>
  <c r="O1929"/>
  <c r="O1933"/>
  <c r="O1937"/>
  <c r="O1941"/>
  <c r="O1945"/>
  <c r="F1951"/>
  <c r="P1954"/>
  <c r="O1957"/>
  <c r="F1959"/>
  <c r="G1913"/>
  <c r="G1921"/>
  <c r="G1929"/>
  <c r="G1937"/>
  <c r="G1945"/>
  <c r="I1953"/>
  <c r="D1965"/>
  <c r="M1988"/>
  <c r="J2002"/>
  <c r="D2017"/>
  <c r="M2029"/>
  <c r="J2037"/>
  <c r="P2047"/>
  <c r="J2063"/>
  <c r="G1956"/>
  <c r="N1965"/>
  <c r="N1975"/>
  <c r="N1984"/>
  <c r="K1992"/>
  <c r="G2001"/>
  <c r="F2015"/>
  <c r="F2031"/>
  <c r="L2047"/>
  <c r="M1966"/>
  <c r="I1990"/>
  <c r="N2009"/>
  <c r="I2022"/>
  <c r="E2030"/>
  <c r="P2049"/>
  <c r="P2057"/>
  <c r="G1971"/>
  <c r="N1990"/>
  <c r="K1998"/>
  <c r="O2024"/>
  <c r="N2053"/>
  <c r="I1972"/>
  <c r="D1992"/>
  <c r="M2005"/>
  <c r="J2010"/>
  <c r="D2019"/>
  <c r="M2031"/>
  <c r="I2052"/>
  <c r="D2062"/>
  <c r="N1967"/>
  <c r="N1982"/>
  <c r="J1998"/>
  <c r="E2044"/>
  <c r="M1964"/>
  <c r="I1979"/>
  <c r="D1998"/>
  <c r="N2011"/>
  <c r="I2024"/>
  <c r="E2032"/>
  <c r="F2042"/>
  <c r="E1962"/>
  <c r="J1970"/>
  <c r="F1978"/>
  <c r="N1987"/>
  <c r="J1995"/>
  <c r="O2003"/>
  <c r="P2014"/>
  <c r="F2030"/>
  <c r="M2068"/>
  <c r="P2071"/>
  <c r="D2054"/>
  <c r="G2039"/>
  <c r="G2065"/>
  <c r="D2046"/>
  <c r="M2071"/>
  <c r="N2051"/>
  <c r="L2070"/>
  <c r="I2072"/>
  <c r="E2063"/>
  <c r="F1968"/>
  <c r="N1976"/>
  <c r="G1984"/>
  <c r="E1997"/>
  <c r="O2010"/>
  <c r="K2025"/>
  <c r="L2041"/>
  <c r="M1971"/>
  <c r="I1996"/>
  <c r="M2013"/>
  <c r="J2022"/>
  <c r="D2034"/>
  <c r="L2049"/>
  <c r="L2057"/>
  <c r="P1979"/>
  <c r="J1992"/>
  <c r="F2001"/>
  <c r="F2024"/>
  <c r="J2044"/>
  <c r="M1972"/>
  <c r="I1992"/>
  <c r="E2004"/>
  <c r="N2010"/>
  <c r="I2019"/>
  <c r="E2027"/>
  <c r="M2052"/>
  <c r="I2062"/>
  <c r="J1964"/>
  <c r="G1978"/>
  <c r="J1993"/>
  <c r="E2050"/>
  <c r="I1969"/>
  <c r="D1987"/>
  <c r="M2007"/>
  <c r="J2016"/>
  <c r="D2028"/>
  <c r="L2038"/>
  <c r="L2064"/>
  <c r="F1963"/>
  <c r="K1971"/>
  <c r="G1979"/>
  <c r="P1985"/>
  <c r="G1993"/>
  <c r="G2005"/>
  <c r="K2016"/>
  <c r="K2028"/>
  <c r="O2068"/>
  <c r="K2071"/>
  <c r="I2054"/>
  <c r="G2050"/>
  <c r="D2036"/>
  <c r="M2059"/>
  <c r="G2040"/>
  <c r="G2060"/>
  <c r="D2072"/>
  <c r="L1909"/>
  <c r="L1917"/>
  <c r="L1925"/>
  <c r="L1933"/>
  <c r="L1941"/>
  <c r="P1798"/>
  <c r="M1776"/>
  <c r="M1791"/>
  <c r="G1804"/>
  <c r="N1844"/>
  <c r="G1627"/>
  <c r="G1643"/>
  <c r="G1659"/>
  <c r="G1675"/>
  <c r="G1691"/>
  <c r="G1707"/>
  <c r="G1723"/>
  <c r="L1746"/>
  <c r="N1751"/>
  <c r="E1766"/>
  <c r="I1797"/>
  <c r="F1619"/>
  <c r="F1635"/>
  <c r="F1651"/>
  <c r="K1665"/>
  <c r="F1676"/>
  <c r="F1687"/>
  <c r="K1698"/>
  <c r="K1714"/>
  <c r="I1746"/>
  <c r="P1730"/>
  <c r="P1737"/>
  <c r="M1761"/>
  <c r="E1773"/>
  <c r="E1779"/>
  <c r="P1790"/>
  <c r="E1801"/>
  <c r="P1821"/>
  <c r="M1840"/>
  <c r="F1727"/>
  <c r="M1737"/>
  <c r="O1747"/>
  <c r="N1770"/>
  <c r="I1828"/>
  <c r="I1835"/>
  <c r="I1843"/>
  <c r="I1850"/>
  <c r="M1852"/>
  <c r="O1780"/>
  <c r="O1796"/>
  <c r="L1820"/>
  <c r="P1827"/>
  <c r="P1834"/>
  <c r="P1842"/>
  <c r="I1808"/>
  <c r="P1830"/>
  <c r="G1841"/>
  <c r="G1849"/>
  <c r="K1851"/>
  <c r="K1830"/>
  <c r="G1853"/>
  <c r="P1859"/>
  <c r="L1864"/>
  <c r="G1869"/>
  <c r="L1877"/>
  <c r="L1887"/>
  <c r="M1900"/>
  <c r="M1857"/>
  <c r="M1865"/>
  <c r="M1873"/>
  <c r="P1878"/>
  <c r="I1880"/>
  <c r="I1888"/>
  <c r="I1897"/>
  <c r="I1905"/>
  <c r="E1860"/>
  <c r="K1866"/>
  <c r="J1874"/>
  <c r="O1896"/>
  <c r="D1875"/>
  <c r="D1885"/>
  <c r="D1894"/>
  <c r="D1902"/>
  <c r="F1758"/>
  <c r="F1766"/>
  <c r="F1774"/>
  <c r="F1782"/>
  <c r="F1791"/>
  <c r="F1799"/>
  <c r="K1805"/>
  <c r="O1810"/>
  <c r="F1816"/>
  <c r="K1821"/>
  <c r="K1826"/>
  <c r="O1857"/>
  <c r="D1863"/>
  <c r="J1868"/>
  <c r="O1873"/>
  <c r="O1888"/>
  <c r="J1902"/>
  <c r="G1886"/>
  <c r="P1895"/>
  <c r="P1903"/>
  <c r="J1809"/>
  <c r="J1817"/>
  <c r="J1825"/>
  <c r="N1859"/>
  <c r="N1867"/>
  <c r="J1876"/>
  <c r="E1884"/>
  <c r="K1892"/>
  <c r="F1902"/>
  <c r="G1950"/>
  <c r="J1958"/>
  <c r="F1912"/>
  <c r="K1917"/>
  <c r="K1922"/>
  <c r="K1926"/>
  <c r="K1930"/>
  <c r="K1934"/>
  <c r="K1938"/>
  <c r="K1942"/>
  <c r="K1946"/>
  <c r="F1952"/>
  <c r="F1954"/>
  <c r="I1907"/>
  <c r="E1959"/>
  <c r="L1914"/>
  <c r="L1922"/>
  <c r="L1930"/>
  <c r="L1938"/>
  <c r="L1946"/>
  <c r="G1954"/>
  <c r="D1970"/>
  <c r="M1989"/>
  <c r="I2008"/>
  <c r="E2017"/>
  <c r="N2029"/>
  <c r="E2037"/>
  <c r="J2047"/>
  <c r="N2017"/>
  <c r="I2067"/>
  <c r="K1986"/>
  <c r="O2031"/>
  <c r="M1981"/>
  <c r="K2053"/>
  <c r="E1987"/>
  <c r="I2000"/>
  <c r="E2031"/>
  <c r="M1973"/>
  <c r="J2028"/>
  <c r="K1966"/>
  <c r="L1991"/>
  <c r="O2050"/>
  <c r="I2040"/>
  <c r="D1989"/>
  <c r="G1980"/>
  <c r="J2026"/>
  <c r="I2015"/>
  <c r="D1994"/>
  <c r="M2058"/>
  <c r="N1953"/>
  <c r="E2012"/>
  <c r="P2063"/>
  <c r="P1992"/>
  <c r="O2027"/>
  <c r="J2009"/>
  <c r="P2068"/>
  <c r="M1997"/>
  <c r="I2031"/>
  <c r="L1966"/>
  <c r="K2006"/>
  <c r="D2016"/>
  <c r="G1969"/>
  <c r="G2006"/>
  <c r="I2044"/>
  <c r="J2059"/>
  <c r="N2055"/>
  <c r="D2056"/>
  <c r="J1988"/>
  <c r="I1956"/>
  <c r="E2021"/>
  <c r="I2063"/>
  <c r="K1991"/>
  <c r="F2048"/>
  <c r="J2018"/>
  <c r="K2057"/>
  <c r="G1981"/>
  <c r="J2054"/>
  <c r="I2010"/>
  <c r="K2056"/>
  <c r="I1964"/>
  <c r="D2024"/>
  <c r="F1972"/>
  <c r="E1985"/>
  <c r="I2068"/>
  <c r="G2044"/>
  <c r="K2072"/>
  <c r="P1997"/>
  <c r="K1993"/>
  <c r="M1960"/>
  <c r="N1949"/>
  <c r="L1964"/>
  <c r="F2032"/>
  <c r="I1974"/>
  <c r="P2000"/>
  <c r="K1967"/>
  <c r="L2056"/>
  <c r="L2072"/>
  <c r="K2047"/>
  <c r="K2012"/>
  <c r="M2053"/>
  <c r="N2019"/>
  <c r="P2069"/>
  <c r="J2001"/>
  <c r="N1998"/>
  <c r="D2069"/>
  <c r="N2046"/>
  <c r="L2050"/>
  <c r="I2012"/>
  <c r="G1988"/>
  <c r="E2035"/>
  <c r="K2049"/>
  <c r="F2016"/>
  <c r="K2048"/>
  <c r="K2031"/>
  <c r="J1965"/>
  <c r="G2015"/>
  <c r="F2065"/>
  <c r="M2057"/>
  <c r="L2039"/>
  <c r="D2043"/>
  <c r="J1968"/>
  <c r="P1845"/>
  <c r="F1853"/>
  <c r="M1869"/>
  <c r="G1879"/>
  <c r="I1893"/>
  <c r="E1864"/>
  <c r="J1884"/>
  <c r="D1889"/>
  <c r="F1762"/>
  <c r="F1786"/>
  <c r="F1808"/>
  <c r="F1824"/>
  <c r="O1865"/>
  <c r="J1894"/>
  <c r="P1891"/>
  <c r="J1813"/>
  <c r="N1863"/>
  <c r="E1888"/>
  <c r="L1953"/>
  <c r="O1914"/>
  <c r="K1932"/>
  <c r="K1944"/>
  <c r="I1957"/>
  <c r="L1918"/>
  <c r="L1942"/>
  <c r="I1980"/>
  <c r="N2012"/>
  <c r="E2041"/>
  <c r="K2002"/>
  <c r="E1979"/>
  <c r="D2007"/>
  <c r="D2050"/>
  <c r="K2009"/>
  <c r="M1984"/>
  <c r="L2061"/>
  <c r="E2010"/>
  <c r="K2038"/>
  <c r="E2029"/>
  <c r="P2041"/>
  <c r="L2043"/>
  <c r="N2027"/>
  <c r="L1978"/>
  <c r="P2067"/>
  <c r="D2003"/>
  <c r="K397"/>
  <c r="D798"/>
  <c r="J849"/>
  <c r="O1199"/>
  <c r="L1091"/>
  <c r="G1117"/>
  <c r="E1195"/>
  <c r="G919"/>
  <c r="G983"/>
  <c r="P1034"/>
  <c r="L1077"/>
  <c r="I1130"/>
  <c r="N1186"/>
  <c r="K700"/>
  <c r="K764"/>
  <c r="K828"/>
  <c r="K892"/>
  <c r="J17"/>
  <c r="G129"/>
  <c r="F55"/>
  <c r="F183"/>
  <c r="E273"/>
  <c r="E567"/>
  <c r="J620"/>
  <c r="N606"/>
  <c r="G568"/>
  <c r="I378"/>
  <c r="L502"/>
  <c r="F380"/>
  <c r="F508"/>
  <c r="D833"/>
  <c r="O1192"/>
  <c r="L1196"/>
  <c r="G1150"/>
  <c r="J1165"/>
  <c r="L906"/>
  <c r="L970"/>
  <c r="L1026"/>
  <c r="G1069"/>
  <c r="D1089"/>
  <c r="J1175"/>
  <c r="F679"/>
  <c r="F743"/>
  <c r="F807"/>
  <c r="F871"/>
  <c r="F935"/>
  <c r="F999"/>
  <c r="K1063"/>
  <c r="N1121"/>
  <c r="I1127"/>
  <c r="D1174"/>
  <c r="N1207"/>
  <c r="J1045"/>
  <c r="K1092"/>
  <c r="K1148"/>
  <c r="D2"/>
  <c r="P191"/>
  <c r="M101"/>
  <c r="M229"/>
  <c r="L571"/>
  <c r="J537"/>
  <c r="I547"/>
  <c r="F577"/>
  <c r="D632"/>
  <c r="G406"/>
  <c r="K289"/>
  <c r="K417"/>
  <c r="D806"/>
  <c r="D852"/>
  <c r="K1082"/>
  <c r="L1123"/>
  <c r="D1097"/>
  <c r="G861"/>
  <c r="G925"/>
  <c r="G989"/>
  <c r="P1038"/>
  <c r="O1084"/>
  <c r="E1152"/>
  <c r="K646"/>
  <c r="K710"/>
  <c r="K774"/>
  <c r="K838"/>
  <c r="K902"/>
  <c r="K966"/>
  <c r="F1027"/>
  <c r="F1066"/>
  <c r="G1140"/>
  <c r="F179"/>
  <c r="O604"/>
  <c r="L482"/>
  <c r="F1087"/>
  <c r="L860"/>
  <c r="O1100"/>
  <c r="F773"/>
  <c r="K976"/>
  <c r="G1113"/>
  <c r="M1138"/>
  <c r="E1201"/>
  <c r="E1047"/>
  <c r="F1125"/>
  <c r="K1208"/>
  <c r="I1297"/>
  <c r="P1235"/>
  <c r="L1263"/>
  <c r="P1289"/>
  <c r="L1310"/>
  <c r="M1236"/>
  <c r="M1268"/>
  <c r="M1300"/>
  <c r="P1326"/>
  <c r="G1348"/>
  <c r="L1369"/>
  <c r="P1390"/>
  <c r="G1412"/>
  <c r="L1433"/>
  <c r="G1454"/>
  <c r="F1343"/>
  <c r="F1375"/>
  <c r="F1407"/>
  <c r="F1439"/>
  <c r="P1517"/>
  <c r="G1471"/>
  <c r="L1492"/>
  <c r="F1516"/>
  <c r="F1481"/>
  <c r="K1515"/>
  <c r="L1538"/>
  <c r="P1559"/>
  <c r="G1581"/>
  <c r="L1602"/>
  <c r="F1545"/>
  <c r="F1577"/>
  <c r="D1760"/>
  <c r="I1798"/>
  <c r="D1785"/>
  <c r="G1829"/>
  <c r="L1631"/>
  <c r="L1663"/>
  <c r="L1695"/>
  <c r="P1725"/>
  <c r="E1751"/>
  <c r="J1797"/>
  <c r="F1632"/>
  <c r="I18"/>
  <c r="E541"/>
  <c r="N527"/>
  <c r="F496"/>
  <c r="P1108"/>
  <c r="L1009"/>
  <c r="F673"/>
  <c r="F925"/>
  <c r="F1024"/>
  <c r="K1160"/>
  <c r="D1149"/>
  <c r="I1206"/>
  <c r="E1057"/>
  <c r="G1136"/>
  <c r="I1215"/>
  <c r="I1301"/>
  <c r="L1236"/>
  <c r="G1264"/>
  <c r="P1290"/>
  <c r="L1311"/>
  <c r="F1236"/>
  <c r="F1268"/>
  <c r="F1300"/>
  <c r="L1326"/>
  <c r="P1347"/>
  <c r="G1369"/>
  <c r="L1390"/>
  <c r="P1411"/>
  <c r="G1433"/>
  <c r="I1457"/>
  <c r="K1334"/>
  <c r="K1366"/>
  <c r="K1398"/>
  <c r="K1430"/>
  <c r="G1512"/>
  <c r="P1466"/>
  <c r="G1488"/>
  <c r="F1510"/>
  <c r="K1470"/>
  <c r="K1502"/>
  <c r="L1531"/>
  <c r="P1552"/>
  <c r="G1574"/>
  <c r="L1595"/>
  <c r="K1534"/>
  <c r="K1566"/>
  <c r="K1598"/>
  <c r="M1788"/>
  <c r="J1774"/>
  <c r="L188"/>
  <c r="N522"/>
  <c r="L466"/>
  <c r="L1116"/>
  <c r="L868"/>
  <c r="L1186"/>
  <c r="F797"/>
  <c r="K988"/>
  <c r="N1098"/>
  <c r="I1132"/>
  <c r="M1188"/>
  <c r="J1038"/>
  <c r="E1092"/>
  <c r="G1184"/>
  <c r="I1267"/>
  <c r="L1225"/>
  <c r="G1253"/>
  <c r="G1281"/>
  <c r="P1303"/>
  <c r="M1223"/>
  <c r="M1255"/>
  <c r="M1287"/>
  <c r="L1319"/>
  <c r="P1340"/>
  <c r="G1362"/>
  <c r="L1383"/>
  <c r="P1404"/>
  <c r="G1426"/>
  <c r="L1447"/>
  <c r="F1334"/>
  <c r="F1366"/>
  <c r="F1398"/>
  <c r="F1430"/>
  <c r="P1515"/>
  <c r="P1467"/>
  <c r="G1489"/>
  <c r="F1511"/>
  <c r="F1472"/>
  <c r="F1504"/>
  <c r="G1531"/>
  <c r="L1552"/>
  <c r="P1573"/>
  <c r="G1595"/>
  <c r="F1534"/>
  <c r="F1566"/>
  <c r="F1598"/>
  <c r="P1788"/>
  <c r="F155"/>
  <c r="O565"/>
  <c r="F288"/>
  <c r="L1117"/>
  <c r="L944"/>
  <c r="D1178"/>
  <c r="F873"/>
  <c r="F1008"/>
  <c r="G1156"/>
  <c r="J1148"/>
  <c r="N1204"/>
  <c r="E1055"/>
  <c r="F1140"/>
  <c r="I1229"/>
  <c r="I1314"/>
  <c r="G1240"/>
  <c r="L1269"/>
  <c r="L1293"/>
  <c r="G1314"/>
  <c r="F1241"/>
  <c r="F1273"/>
  <c r="F1289"/>
  <c r="F1305"/>
  <c r="L1320"/>
  <c r="G1331"/>
  <c r="P1341"/>
  <c r="L1352"/>
  <c r="G1363"/>
  <c r="P1373"/>
  <c r="L1384"/>
  <c r="G1395"/>
  <c r="P1405"/>
  <c r="L1416"/>
  <c r="G1427"/>
  <c r="P1437"/>
  <c r="L1448"/>
  <c r="I1456"/>
  <c r="G1453"/>
  <c r="K1317"/>
  <c r="K1325"/>
  <c r="K1333"/>
  <c r="K1341"/>
  <c r="K1349"/>
  <c r="K1357"/>
  <c r="K1365"/>
  <c r="K1373"/>
  <c r="K1381"/>
  <c r="K1389"/>
  <c r="K1397"/>
  <c r="K1405"/>
  <c r="K1413"/>
  <c r="K1421"/>
  <c r="K1429"/>
  <c r="K1437"/>
  <c r="K1445"/>
  <c r="M1452"/>
  <c r="P1512"/>
  <c r="L1517"/>
  <c r="G1522"/>
  <c r="L1459"/>
  <c r="P1464"/>
  <c r="G1470"/>
  <c r="L1475"/>
  <c r="P1480"/>
  <c r="G1486"/>
  <c r="L1491"/>
  <c r="P1496"/>
  <c r="G1502"/>
  <c r="L1507"/>
  <c r="M1516"/>
  <c r="M1524"/>
  <c r="K1465"/>
  <c r="K1473"/>
  <c r="K1481"/>
  <c r="K1489"/>
  <c r="K1497"/>
  <c r="K1505"/>
  <c r="E1513"/>
  <c r="E1522"/>
  <c r="P1526"/>
  <c r="G1532"/>
  <c r="L1537"/>
  <c r="P1542"/>
  <c r="G1548"/>
  <c r="L1553"/>
  <c r="P1558"/>
  <c r="G1564"/>
  <c r="L1569"/>
  <c r="P1574"/>
  <c r="G1580"/>
  <c r="L1585"/>
  <c r="P1590"/>
  <c r="G1596"/>
  <c r="L1601"/>
  <c r="P1606"/>
  <c r="K1527"/>
  <c r="K1535"/>
  <c r="K1543"/>
  <c r="K1551"/>
  <c r="K1559"/>
  <c r="K1567"/>
  <c r="K1575"/>
  <c r="K1583"/>
  <c r="K1591"/>
  <c r="K1599"/>
  <c r="K1607"/>
  <c r="L1767"/>
  <c r="M1780"/>
  <c r="N1794"/>
  <c r="N1798"/>
  <c r="N1764"/>
  <c r="G1763"/>
  <c r="G1772"/>
  <c r="J1778"/>
  <c r="L1785"/>
  <c r="P1789"/>
  <c r="P1793"/>
  <c r="P1802"/>
  <c r="N1829"/>
  <c r="M1836"/>
  <c r="G1616"/>
  <c r="G1624"/>
  <c r="G1632"/>
  <c r="G1640"/>
  <c r="G1648"/>
  <c r="G1656"/>
  <c r="G1664"/>
  <c r="G1672"/>
  <c r="G1680"/>
  <c r="G1688"/>
  <c r="G1697"/>
  <c r="G1705"/>
  <c r="G1713"/>
  <c r="G1721"/>
  <c r="L1760"/>
  <c r="J1744"/>
  <c r="G1747"/>
  <c r="P1750"/>
  <c r="J1752"/>
  <c r="D1755"/>
  <c r="P1768"/>
  <c r="E1795"/>
  <c r="P1817"/>
  <c r="K1614"/>
  <c r="K1622"/>
  <c r="K1630"/>
  <c r="K1638"/>
  <c r="K1646"/>
  <c r="K1654"/>
  <c r="K1662"/>
  <c r="K1670"/>
  <c r="K1678"/>
  <c r="K1686"/>
  <c r="K1694"/>
  <c r="K1701"/>
  <c r="K1709"/>
  <c r="K1717"/>
  <c r="K1725"/>
  <c r="I1751"/>
  <c r="N1767"/>
  <c r="G1729"/>
  <c r="P1735"/>
  <c r="L1740"/>
  <c r="G1757"/>
  <c r="M1771"/>
  <c r="P1777"/>
  <c r="D1783"/>
  <c r="D1790"/>
  <c r="D1799"/>
  <c r="D1803"/>
  <c r="G1833"/>
  <c r="D1840"/>
  <c r="J1724"/>
  <c r="M1734"/>
  <c r="O1742"/>
  <c r="O1749"/>
  <c r="E1760"/>
  <c r="I1780"/>
  <c r="J1798"/>
  <c r="J1776"/>
  <c r="E1791"/>
  <c r="P1804"/>
  <c r="G1844"/>
  <c r="L1626"/>
  <c r="L1642"/>
  <c r="L1658"/>
  <c r="L1674"/>
  <c r="L1690"/>
  <c r="L1704"/>
  <c r="L1720"/>
  <c r="G1744"/>
  <c r="J1749"/>
  <c r="P1755"/>
  <c r="D1768"/>
  <c r="I1817"/>
  <c r="K1621"/>
  <c r="K1637"/>
  <c r="K1653"/>
  <c r="K1667"/>
  <c r="F1678"/>
  <c r="F1689"/>
  <c r="F1698"/>
  <c r="F1706"/>
  <c r="F1714"/>
  <c r="F1722"/>
  <c r="I1750"/>
  <c r="L1731"/>
  <c r="L1738"/>
  <c r="D1761"/>
  <c r="J1775"/>
  <c r="J1783"/>
  <c r="J1792"/>
  <c r="G1801"/>
  <c r="L1833"/>
  <c r="L1848"/>
  <c r="M1731"/>
  <c r="F1742"/>
  <c r="I1756"/>
  <c r="K1836"/>
  <c r="O1832"/>
  <c r="O1839"/>
  <c r="O1847"/>
  <c r="O1852"/>
  <c r="O1764"/>
  <c r="O1773"/>
  <c r="O1783"/>
  <c r="O1799"/>
  <c r="N1825"/>
  <c r="O1831"/>
  <c r="O1838"/>
  <c r="O1846"/>
  <c r="N1824"/>
  <c r="D1837"/>
  <c r="D1845"/>
  <c r="N1851"/>
  <c r="G1824"/>
  <c r="K1845"/>
  <c r="L1857"/>
  <c r="G1862"/>
  <c r="P1868"/>
  <c r="L1873"/>
  <c r="I1883"/>
  <c r="G1896"/>
  <c r="M1855"/>
  <c r="F1863"/>
  <c r="F1871"/>
  <c r="M1874"/>
  <c r="M1880"/>
  <c r="M1897"/>
  <c r="K1858"/>
  <c r="E1867"/>
  <c r="J1878"/>
  <c r="E1899"/>
  <c r="I1881"/>
  <c r="I1889"/>
  <c r="I1898"/>
  <c r="I1906"/>
  <c r="K1761"/>
  <c r="K1769"/>
  <c r="K1777"/>
  <c r="K1785"/>
  <c r="K1793"/>
  <c r="K1801"/>
  <c r="O1807"/>
  <c r="F1813"/>
  <c r="K1818"/>
  <c r="O1823"/>
  <c r="O1854"/>
  <c r="D1860"/>
  <c r="J1865"/>
  <c r="O1870"/>
  <c r="F1878"/>
  <c r="F1888"/>
  <c r="N1904"/>
  <c r="D1882"/>
  <c r="D1890"/>
  <c r="M1903"/>
  <c r="E1811"/>
  <c r="E1819"/>
  <c r="N1826"/>
  <c r="N1860"/>
  <c r="N1868"/>
  <c r="N1879"/>
  <c r="N1893"/>
  <c r="L1950"/>
  <c r="O1958"/>
  <c r="O1911"/>
  <c r="F1917"/>
  <c r="F1922"/>
  <c r="F1926"/>
  <c r="F1930"/>
  <c r="F1934"/>
  <c r="F1938"/>
  <c r="F1942"/>
  <c r="F1946"/>
  <c r="M1950"/>
  <c r="E1954"/>
  <c r="K1957"/>
  <c r="D1959"/>
  <c r="G1912"/>
  <c r="G1920"/>
  <c r="G1928"/>
  <c r="G1936"/>
  <c r="G1944"/>
  <c r="N1952"/>
  <c r="I1970"/>
  <c r="D1988"/>
  <c r="M2008"/>
  <c r="J2017"/>
  <c r="D2029"/>
  <c r="K2037"/>
  <c r="E2047"/>
  <c r="K2063"/>
  <c r="F1960"/>
  <c r="P1967"/>
  <c r="N1980"/>
  <c r="N1988"/>
  <c r="G1995"/>
  <c r="F2006"/>
  <c r="G2020"/>
  <c r="P2039"/>
  <c r="P2065"/>
  <c r="I1981"/>
  <c r="I2009"/>
  <c r="E2018"/>
  <c r="N2030"/>
  <c r="F2043"/>
  <c r="E2053"/>
  <c r="G1962"/>
  <c r="N1981"/>
  <c r="J1991"/>
  <c r="F2011"/>
  <c r="O2032"/>
  <c r="N2057"/>
  <c r="M1978"/>
  <c r="I1997"/>
  <c r="D2005"/>
  <c r="M2014"/>
  <c r="J2019"/>
  <c r="D2031"/>
  <c r="E2052"/>
  <c r="J2062"/>
  <c r="J1969"/>
  <c r="K2010"/>
  <c r="M1955"/>
  <c r="I1973"/>
  <c r="D1993"/>
  <c r="N2007"/>
  <c r="I2020"/>
  <c r="E2028"/>
  <c r="I2042"/>
  <c r="I2064"/>
  <c r="P1962"/>
  <c r="G1968"/>
  <c r="K1977"/>
  <c r="K1990"/>
  <c r="J1999"/>
  <c r="G2010"/>
  <c r="O2022"/>
  <c r="O2034"/>
  <c r="N2064"/>
  <c r="M2035"/>
  <c r="I2058"/>
  <c r="J2051"/>
  <c r="J2071"/>
  <c r="I2051"/>
  <c r="D2071"/>
  <c r="L2054"/>
  <c r="G2071"/>
  <c r="N1861"/>
  <c r="N1869"/>
  <c r="K1877"/>
  <c r="F1885"/>
  <c r="E1893"/>
  <c r="J1903"/>
  <c r="G1952"/>
  <c r="O1908"/>
  <c r="F1914"/>
  <c r="K1919"/>
  <c r="O1954"/>
  <c r="N1954"/>
  <c r="D1952"/>
  <c r="E1774"/>
  <c r="I1789"/>
  <c r="I1802"/>
  <c r="F1836"/>
  <c r="G1625"/>
  <c r="G1641"/>
  <c r="G1657"/>
  <c r="G1673"/>
  <c r="G1689"/>
  <c r="G1704"/>
  <c r="G1720"/>
  <c r="N1745"/>
  <c r="E1750"/>
  <c r="D1758"/>
  <c r="D1782"/>
  <c r="F1609"/>
  <c r="F1625"/>
  <c r="F1641"/>
  <c r="F1657"/>
  <c r="K1669"/>
  <c r="F1680"/>
  <c r="F1691"/>
  <c r="F1707"/>
  <c r="F1723"/>
  <c r="I1754"/>
  <c r="P1729"/>
  <c r="P1736"/>
  <c r="J1742"/>
  <c r="L1771"/>
  <c r="L1777"/>
  <c r="E1787"/>
  <c r="E1799"/>
  <c r="I1803"/>
  <c r="P1840"/>
  <c r="F1848"/>
  <c r="M1733"/>
  <c r="F1744"/>
  <c r="L1762"/>
  <c r="K1829"/>
  <c r="I1832"/>
  <c r="I1839"/>
  <c r="I1847"/>
  <c r="I1852"/>
  <c r="O1763"/>
  <c r="O1794"/>
  <c r="L1816"/>
  <c r="K1847"/>
  <c r="I1831"/>
  <c r="I1838"/>
  <c r="I1846"/>
  <c r="L1823"/>
  <c r="F1839"/>
  <c r="J1830"/>
  <c r="I1841"/>
  <c r="I1849"/>
  <c r="N1807"/>
  <c r="F1838"/>
  <c r="L1854"/>
  <c r="G1859"/>
  <c r="P1865"/>
  <c r="L1870"/>
  <c r="M1883"/>
  <c r="L1896"/>
  <c r="L1904"/>
  <c r="M1858"/>
  <c r="M1866"/>
  <c r="J1883"/>
  <c r="P1879"/>
  <c r="G1888"/>
  <c r="G1905"/>
  <c r="K1863"/>
  <c r="K1873"/>
  <c r="J1893"/>
  <c r="M1881"/>
  <c r="M1898"/>
  <c r="F1757"/>
  <c r="F1765"/>
  <c r="F1773"/>
  <c r="F1781"/>
  <c r="F1789"/>
  <c r="F1797"/>
  <c r="F1806"/>
  <c r="K1811"/>
  <c r="O1816"/>
  <c r="F1822"/>
  <c r="D1853"/>
  <c r="J1858"/>
  <c r="O1863"/>
  <c r="D1869"/>
  <c r="O1874"/>
  <c r="N1887"/>
  <c r="E1904"/>
  <c r="P1882"/>
  <c r="P1890"/>
  <c r="G1899"/>
  <c r="J1808"/>
  <c r="J1816"/>
  <c r="J1824"/>
  <c r="N1857"/>
  <c r="D1778"/>
  <c r="G1791"/>
  <c r="D1813"/>
  <c r="J1844"/>
  <c r="L1628"/>
  <c r="L1644"/>
  <c r="L1660"/>
  <c r="L1676"/>
  <c r="L1692"/>
  <c r="L1709"/>
  <c r="G1725"/>
  <c r="J1747"/>
  <c r="P1753"/>
  <c r="M1766"/>
  <c r="M1817"/>
  <c r="K1619"/>
  <c r="K1635"/>
  <c r="K1651"/>
  <c r="F1666"/>
  <c r="F1677"/>
  <c r="K1687"/>
  <c r="F1697"/>
  <c r="F1705"/>
  <c r="F1713"/>
  <c r="F1721"/>
  <c r="I1748"/>
  <c r="N1780"/>
  <c r="P1734"/>
  <c r="P1741"/>
  <c r="J1765"/>
  <c r="E1775"/>
  <c r="E1783"/>
  <c r="M1792"/>
  <c r="J1803"/>
  <c r="I1833"/>
  <c r="N1848"/>
  <c r="F1730"/>
  <c r="F1741"/>
  <c r="O1750"/>
  <c r="N1774"/>
  <c r="O1828"/>
  <c r="O1835"/>
  <c r="O1843"/>
  <c r="O1850"/>
  <c r="F1852"/>
  <c r="O1768"/>
  <c r="O1776"/>
  <c r="O1789"/>
  <c r="N1805"/>
  <c r="O1827"/>
  <c r="O1834"/>
  <c r="O1842"/>
  <c r="N1816"/>
  <c r="K1834"/>
  <c r="M1850"/>
  <c r="O1837"/>
  <c r="O1845"/>
  <c r="O1851"/>
  <c r="F1831"/>
  <c r="P1854"/>
  <c r="L1859"/>
  <c r="G1864"/>
  <c r="P1870"/>
  <c r="G1883"/>
  <c r="P1896"/>
  <c r="P1904"/>
  <c r="F1858"/>
  <c r="F1866"/>
  <c r="J1877"/>
  <c r="L1878"/>
  <c r="D1880"/>
  <c r="D1888"/>
  <c r="D1897"/>
  <c r="D1905"/>
  <c r="K1860"/>
  <c r="E1869"/>
  <c r="J1880"/>
  <c r="O1900"/>
  <c r="G1885"/>
  <c r="G1902"/>
  <c r="K1760"/>
  <c r="K1768"/>
  <c r="K1776"/>
  <c r="K1784"/>
  <c r="K1791"/>
  <c r="K1799"/>
  <c r="O1805"/>
  <c r="F1811"/>
  <c r="K1816"/>
  <c r="O1821"/>
  <c r="O1826"/>
  <c r="D1858"/>
  <c r="J1863"/>
  <c r="O1868"/>
  <c r="F1874"/>
  <c r="F1884"/>
  <c r="O1905"/>
  <c r="M1890"/>
  <c r="D1895"/>
  <c r="D1903"/>
  <c r="E1810"/>
  <c r="E1818"/>
  <c r="E1826"/>
  <c r="N1858"/>
  <c r="N1866"/>
  <c r="N1874"/>
  <c r="N1888"/>
  <c r="G1949"/>
  <c r="M1958"/>
  <c r="O1909"/>
  <c r="F1915"/>
  <c r="K1920"/>
  <c r="O1924"/>
  <c r="O1928"/>
  <c r="O1932"/>
  <c r="O1936"/>
  <c r="O1940"/>
  <c r="O1944"/>
  <c r="O1948"/>
  <c r="I1954"/>
  <c r="D1957"/>
  <c r="M1959"/>
  <c r="G1911"/>
  <c r="G1919"/>
  <c r="G1927"/>
  <c r="G1935"/>
  <c r="G1943"/>
  <c r="N1950"/>
  <c r="I1961"/>
  <c r="D1980"/>
  <c r="M2002"/>
  <c r="J2012"/>
  <c r="D2025"/>
  <c r="M2037"/>
  <c r="I2047"/>
  <c r="M2063"/>
  <c r="L2067"/>
  <c r="F1964"/>
  <c r="E1972"/>
  <c r="P1982"/>
  <c r="E1991"/>
  <c r="G1999"/>
  <c r="G2011"/>
  <c r="F2027"/>
  <c r="J2042"/>
  <c r="O2069"/>
  <c r="M1985"/>
  <c r="E2003"/>
  <c r="N2018"/>
  <c r="I2030"/>
  <c r="E2043"/>
  <c r="F2053"/>
  <c r="N1966"/>
  <c r="J1986"/>
  <c r="N1996"/>
  <c r="F2020"/>
  <c r="G2047"/>
  <c r="M1967"/>
  <c r="I1991"/>
  <c r="D2004"/>
  <c r="M2010"/>
  <c r="J2015"/>
  <c r="D2027"/>
  <c r="P2048"/>
  <c r="P2056"/>
  <c r="F1966"/>
  <c r="N1978"/>
  <c r="J1994"/>
  <c r="K2027"/>
  <c r="D1955"/>
  <c r="M1974"/>
  <c r="I1994"/>
  <c r="E2007"/>
  <c r="N2020"/>
  <c r="I2032"/>
  <c r="P2042"/>
  <c r="N1960"/>
  <c r="L1967"/>
  <c r="N1974"/>
  <c r="F1986"/>
  <c r="N1993"/>
  <c r="G2000"/>
  <c r="K2011"/>
  <c r="P2023"/>
  <c r="G2056"/>
  <c r="J2070"/>
  <c r="I2050"/>
  <c r="N2035"/>
  <c r="J2055"/>
  <c r="I2045"/>
  <c r="D2060"/>
  <c r="G2046"/>
  <c r="G2066"/>
  <c r="J2072"/>
  <c r="O2063"/>
  <c r="G1965"/>
  <c r="G1975"/>
  <c r="K1982"/>
  <c r="N1995"/>
  <c r="O2006"/>
  <c r="K2021"/>
  <c r="L2037"/>
  <c r="D1962"/>
  <c r="M1990"/>
  <c r="D2009"/>
  <c r="M2022"/>
  <c r="J2030"/>
  <c r="D2049"/>
  <c r="D2057"/>
  <c r="G1966"/>
  <c r="G1990"/>
  <c r="E1998"/>
  <c r="K2018"/>
  <c r="G2041"/>
  <c r="D1963"/>
  <c r="M1991"/>
  <c r="I2004"/>
  <c r="E2006"/>
  <c r="N2015"/>
  <c r="I2027"/>
  <c r="J2048"/>
  <c r="J2056"/>
  <c r="L1962"/>
  <c r="N1972"/>
  <c r="G1991"/>
  <c r="K2014"/>
  <c r="M1968"/>
  <c r="I1983"/>
  <c r="D2001"/>
  <c r="M2016"/>
  <c r="J2024"/>
  <c r="D2038"/>
  <c r="D2064"/>
  <c r="O1961"/>
  <c r="N1968"/>
  <c r="P1977"/>
  <c r="J1984"/>
  <c r="P1990"/>
  <c r="F2003"/>
  <c r="G2014"/>
  <c r="O2026"/>
  <c r="G2062"/>
  <c r="N2069"/>
  <c r="M2050"/>
  <c r="G2035"/>
  <c r="G2070"/>
  <c r="D2051"/>
  <c r="L2035"/>
  <c r="L2058"/>
  <c r="E2072"/>
  <c r="L1907"/>
  <c r="L1915"/>
  <c r="L1923"/>
  <c r="L1931"/>
  <c r="L1939"/>
  <c r="L1947"/>
  <c r="L1772"/>
  <c r="M1789"/>
  <c r="M1802"/>
  <c r="J1836"/>
  <c r="G1623"/>
  <c r="G1639"/>
  <c r="G1655"/>
  <c r="G1671"/>
  <c r="G1687"/>
  <c r="G1703"/>
  <c r="G1719"/>
  <c r="E1744"/>
  <c r="L1750"/>
  <c r="M1755"/>
  <c r="I1795"/>
  <c r="F1615"/>
  <c r="F1631"/>
  <c r="F1647"/>
  <c r="F1663"/>
  <c r="K1673"/>
  <c r="F1684"/>
  <c r="F1695"/>
  <c r="F1711"/>
  <c r="I1727"/>
  <c r="P1728"/>
  <c r="L1735"/>
  <c r="L1742"/>
  <c r="G1771"/>
  <c r="G1777"/>
  <c r="G1787"/>
  <c r="P1799"/>
  <c r="P1805"/>
  <c r="G1840"/>
  <c r="E1725"/>
  <c r="F1735"/>
  <c r="O1745"/>
  <c r="E1764"/>
  <c r="K1844"/>
  <c r="P1835"/>
  <c r="P1843"/>
  <c r="P1850"/>
  <c r="J1852"/>
  <c r="O1765"/>
  <c r="O1792"/>
  <c r="L1812"/>
  <c r="K1843"/>
  <c r="J1831"/>
  <c r="J1838"/>
  <c r="J1846"/>
  <c r="I1824"/>
  <c r="I1837"/>
  <c r="I1845"/>
  <c r="I1851"/>
  <c r="F1827"/>
  <c r="F1850"/>
  <c r="G1857"/>
  <c r="P1863"/>
  <c r="L1868"/>
  <c r="G1873"/>
  <c r="D1883"/>
  <c r="M1896"/>
  <c r="M1854"/>
  <c r="M1863"/>
  <c r="M1871"/>
  <c r="I1874"/>
  <c r="P1880"/>
  <c r="P1888"/>
  <c r="P1897"/>
  <c r="P1905"/>
  <c r="K1857"/>
  <c r="E1865"/>
  <c r="K1871"/>
  <c r="F1892"/>
  <c r="L1875"/>
  <c r="L1885"/>
  <c r="L1894"/>
  <c r="L1902"/>
  <c r="F1756"/>
  <c r="F1764"/>
  <c r="F1772"/>
  <c r="F1780"/>
  <c r="F1788"/>
  <c r="K1796"/>
  <c r="K1804"/>
  <c r="K1809"/>
  <c r="O1814"/>
  <c r="F1820"/>
  <c r="K1825"/>
  <c r="J1856"/>
  <c r="O1861"/>
  <c r="D1867"/>
  <c r="J1872"/>
  <c r="N1883"/>
  <c r="J1898"/>
  <c r="G1882"/>
  <c r="I1891"/>
  <c r="I1899"/>
  <c r="J1807"/>
  <c r="J1815"/>
  <c r="J1823"/>
  <c r="I1858"/>
  <c r="I1866"/>
  <c r="E1874"/>
  <c r="J1882"/>
  <c r="J1890"/>
  <c r="J1899"/>
  <c r="L1949"/>
  <c r="P1958"/>
  <c r="O1910"/>
  <c r="F1916"/>
  <c r="K1921"/>
  <c r="K1925"/>
  <c r="K1929"/>
  <c r="K1933"/>
  <c r="K1937"/>
  <c r="K1941"/>
  <c r="K1945"/>
  <c r="M1949"/>
  <c r="M1954"/>
  <c r="E1957"/>
  <c r="L1959"/>
  <c r="L1912"/>
  <c r="L1920"/>
  <c r="L1928"/>
  <c r="L1936"/>
  <c r="L1944"/>
  <c r="N1951"/>
  <c r="I1965"/>
  <c r="D1984"/>
  <c r="N2002"/>
  <c r="I2017"/>
  <c r="E2025"/>
  <c r="O2037"/>
  <c r="M2047"/>
  <c r="E2002"/>
  <c r="I2061"/>
  <c r="F1983"/>
  <c r="O2015"/>
  <c r="E2065"/>
  <c r="J2034"/>
  <c r="E1983"/>
  <c r="M1982"/>
  <c r="I2023"/>
  <c r="K2019"/>
  <c r="M2020"/>
  <c r="J1956"/>
  <c r="G1983"/>
  <c r="O2030"/>
  <c r="J2046"/>
  <c r="N2066"/>
  <c r="I1985"/>
  <c r="I1986"/>
  <c r="F2034"/>
  <c r="I2002"/>
  <c r="P1978"/>
  <c r="D1971"/>
  <c r="D1972"/>
  <c r="G1992"/>
  <c r="K1962"/>
  <c r="G2054"/>
  <c r="P1998"/>
  <c r="G2059"/>
  <c r="D2047"/>
  <c r="M2009"/>
  <c r="G1977"/>
  <c r="N2004"/>
  <c r="J2011"/>
  <c r="P1981"/>
  <c r="J2036"/>
  <c r="F1974"/>
  <c r="J1979"/>
  <c r="P2061"/>
  <c r="E1977"/>
  <c r="P1851"/>
  <c r="I1901"/>
  <c r="E1870"/>
  <c r="D1881"/>
  <c r="D1906"/>
  <c r="F1778"/>
  <c r="F1795"/>
  <c r="K1813"/>
  <c r="D1855"/>
  <c r="D1871"/>
  <c r="G1876"/>
  <c r="P1899"/>
  <c r="J1821"/>
  <c r="N1871"/>
  <c r="K1896"/>
  <c r="K1909"/>
  <c r="F1920"/>
  <c r="K1928"/>
  <c r="K1940"/>
  <c r="F1957"/>
  <c r="L1910"/>
  <c r="L1926"/>
  <c r="I1950"/>
  <c r="D1999"/>
  <c r="E2033"/>
  <c r="K1963"/>
  <c r="M2026"/>
  <c r="N2014"/>
  <c r="M2064"/>
  <c r="G2036"/>
  <c r="J1987"/>
  <c r="I2037"/>
  <c r="M2034"/>
  <c r="M1987"/>
  <c r="N2039"/>
  <c r="M2011"/>
  <c r="N1961"/>
  <c r="N1971"/>
  <c r="M2001"/>
  <c r="I2065"/>
  <c r="N2006"/>
  <c r="E2023"/>
  <c r="S1865" l="1"/>
  <c r="T1865"/>
  <c r="S1725"/>
  <c r="T1725"/>
  <c r="Q1742"/>
  <c r="Q1939"/>
  <c r="Q2035"/>
  <c r="T2003"/>
  <c r="S2003"/>
  <c r="Q1660"/>
  <c r="S1904"/>
  <c r="T1904"/>
  <c r="Q1904"/>
  <c r="T2053"/>
  <c r="S2053"/>
  <c r="S1867"/>
  <c r="T1867"/>
  <c r="T1760"/>
  <c r="S1760"/>
  <c r="Q1760"/>
  <c r="S1513"/>
  <c r="T1513"/>
  <c r="Q1448"/>
  <c r="Q944"/>
  <c r="Q1186"/>
  <c r="Q1531"/>
  <c r="Q1009"/>
  <c r="Q1695"/>
  <c r="T1979"/>
  <c r="S1979"/>
  <c r="Q2039"/>
  <c r="S2035"/>
  <c r="T2035"/>
  <c r="Q1964"/>
  <c r="Q1930"/>
  <c r="Q1941"/>
  <c r="Q2038"/>
  <c r="T2027"/>
  <c r="S2027"/>
  <c r="T2032"/>
  <c r="S2032"/>
  <c r="Q1752"/>
  <c r="Q1841"/>
  <c r="S1793"/>
  <c r="T1793"/>
  <c r="T1523"/>
  <c r="S1523"/>
  <c r="Q1513"/>
  <c r="Q1364"/>
  <c r="T1511"/>
  <c r="S1511"/>
  <c r="Q1520"/>
  <c r="S1071"/>
  <c r="T1071"/>
  <c r="T1061"/>
  <c r="S1061"/>
  <c r="T2000"/>
  <c r="S2000"/>
  <c r="Q1992"/>
  <c r="S2039"/>
  <c r="T2039"/>
  <c r="S2008"/>
  <c r="T2008"/>
  <c r="Q1916"/>
  <c r="Q1908"/>
  <c r="Q1906"/>
  <c r="T1752"/>
  <c r="S1752"/>
  <c r="Q1867"/>
  <c r="Q1798"/>
  <c r="Q1758"/>
  <c r="Q1737"/>
  <c r="Q1701"/>
  <c r="Q1684"/>
  <c r="Q1725"/>
  <c r="S2034"/>
  <c r="T2034"/>
  <c r="Q1865"/>
  <c r="Q1696"/>
  <c r="S1786"/>
  <c r="T1786"/>
  <c r="Q1593"/>
  <c r="Q1529"/>
  <c r="Q1368"/>
  <c r="Q1062"/>
  <c r="Q1351"/>
  <c r="Q1563"/>
  <c r="Q1523"/>
  <c r="Q1647"/>
  <c r="Q1087"/>
  <c r="S1856"/>
  <c r="T1856"/>
  <c r="Q1856"/>
  <c r="S2069"/>
  <c r="T2069"/>
  <c r="Q2053"/>
  <c r="T1992"/>
  <c r="S1992"/>
  <c r="Q2069"/>
  <c r="Q1845"/>
  <c r="Q1656"/>
  <c r="S2038"/>
  <c r="T2038"/>
  <c r="T2026"/>
  <c r="S2026"/>
  <c r="Q1749"/>
  <c r="Q1385"/>
  <c r="Q1192"/>
  <c r="Q1097"/>
  <c r="Q1221"/>
  <c r="T1149"/>
  <c r="S1149"/>
  <c r="T1095"/>
  <c r="S1095"/>
  <c r="Q1548"/>
  <c r="Q1427"/>
  <c r="Q1411"/>
  <c r="Q1331"/>
  <c r="Q1241"/>
  <c r="Q884"/>
  <c r="S1798"/>
  <c r="T1798"/>
  <c r="Q1591"/>
  <c r="T1520"/>
  <c r="S1520"/>
  <c r="Q1370"/>
  <c r="Q1354"/>
  <c r="Q1252"/>
  <c r="S594"/>
  <c r="T594"/>
  <c r="T1749"/>
  <c r="S1749"/>
  <c r="Q1747"/>
  <c r="Q1673"/>
  <c r="Q1649"/>
  <c r="Q1625"/>
  <c r="Q1566"/>
  <c r="Q1381"/>
  <c r="Q1179"/>
  <c r="Q990"/>
  <c r="Q1037"/>
  <c r="T1165"/>
  <c r="S1165"/>
  <c r="T630"/>
  <c r="S630"/>
  <c r="T1186"/>
  <c r="S1186"/>
  <c r="Q1170"/>
  <c r="Q1012"/>
  <c r="Q1095"/>
  <c r="T1062"/>
  <c r="S1062"/>
  <c r="Q1166"/>
  <c r="Q1071"/>
  <c r="T1145"/>
  <c r="S1145"/>
  <c r="Q1210"/>
  <c r="T1192"/>
  <c r="S1192"/>
  <c r="T616"/>
  <c r="S616"/>
  <c r="T614"/>
  <c r="S614"/>
  <c r="Q1592"/>
  <c r="Q1375"/>
  <c r="Q1450"/>
  <c r="Q1414"/>
  <c r="Q1382"/>
  <c r="T1747"/>
  <c r="S1747"/>
  <c r="Q1675"/>
  <c r="Q1651"/>
  <c r="Q1786"/>
  <c r="Q1546"/>
  <c r="Q1008"/>
  <c r="Q946"/>
  <c r="Q1205"/>
  <c r="Q1061"/>
  <c r="T1166"/>
  <c r="S1166"/>
  <c r="Q1007"/>
  <c r="Q911"/>
  <c r="Q863"/>
  <c r="S1210"/>
  <c r="T1210"/>
  <c r="S1032"/>
  <c r="T1032"/>
  <c r="Q1175"/>
  <c r="Q1356"/>
  <c r="Q1313"/>
  <c r="T1079"/>
  <c r="S1079"/>
  <c r="S1037"/>
  <c r="T1037"/>
  <c r="Q1001"/>
  <c r="Q864"/>
  <c r="Q1588"/>
  <c r="Q1387"/>
  <c r="Q1323"/>
  <c r="Q1312"/>
  <c r="Q1567"/>
  <c r="Q1511"/>
  <c r="T1209"/>
  <c r="S1209"/>
  <c r="Q1685"/>
  <c r="Q1637"/>
  <c r="Q1574"/>
  <c r="Q1325"/>
  <c r="Q1314"/>
  <c r="Q1233"/>
  <c r="Q972"/>
  <c r="Q1079"/>
  <c r="Q870"/>
  <c r="Q1145"/>
  <c r="T1170"/>
  <c r="S1170"/>
  <c r="T626"/>
  <c r="S626"/>
  <c r="T549"/>
  <c r="S549"/>
  <c r="T1179"/>
  <c r="S1179"/>
  <c r="Q1068"/>
  <c r="Q889"/>
  <c r="Q873"/>
  <c r="Q1250"/>
  <c r="T1140"/>
  <c r="S1140"/>
  <c r="T523"/>
  <c r="S523"/>
  <c r="T556"/>
  <c r="S556"/>
  <c r="T1205"/>
  <c r="S1205"/>
  <c r="T1175"/>
  <c r="S1175"/>
  <c r="Q1032"/>
  <c r="Q875"/>
  <c r="Q1246"/>
  <c r="S1097"/>
  <c r="T1097"/>
  <c r="S1068"/>
  <c r="T1068"/>
  <c r="T1012"/>
  <c r="S1012"/>
  <c r="T1087"/>
  <c r="S1087"/>
  <c r="S623"/>
  <c r="T623"/>
  <c r="T573"/>
  <c r="S573"/>
  <c r="T574"/>
  <c r="S574"/>
  <c r="Q2027"/>
  <c r="T1448"/>
  <c r="S1448"/>
  <c r="S1411"/>
  <c r="T1411"/>
  <c r="S1364"/>
  <c r="T1364"/>
  <c r="S1696"/>
  <c r="T1696"/>
  <c r="Q1989"/>
  <c r="T1546"/>
  <c r="S1546"/>
  <c r="T1414"/>
  <c r="S1414"/>
  <c r="T1916"/>
  <c r="S1916"/>
  <c r="S1742"/>
  <c r="T1742"/>
  <c r="S1964"/>
  <c r="T1964"/>
  <c r="Q2026"/>
  <c r="T1323"/>
  <c r="S1323"/>
  <c r="S585"/>
  <c r="T585"/>
  <c r="Q1793"/>
  <c r="S1845"/>
  <c r="T1845"/>
  <c r="S1660"/>
  <c r="T1660"/>
  <c r="S1625"/>
  <c r="T1625"/>
  <c r="S1593"/>
  <c r="T1593"/>
  <c r="Q1979"/>
  <c r="T1989"/>
  <c r="S1989"/>
  <c r="T1647"/>
  <c r="S1647"/>
  <c r="T1382"/>
  <c r="S1382"/>
  <c r="T1758"/>
  <c r="S1758"/>
  <c r="Q2034"/>
  <c r="T1685"/>
  <c r="S1685"/>
  <c r="T1675"/>
  <c r="S1675"/>
  <c r="S1684"/>
  <c r="T1684"/>
  <c r="S1941"/>
  <c r="T1941"/>
  <c r="Q2055"/>
  <c r="S2051"/>
  <c r="T2051"/>
  <c r="T1566"/>
  <c r="S1566"/>
  <c r="S1354"/>
  <c r="T1354"/>
  <c r="S1695"/>
  <c r="T1695"/>
  <c r="T1567"/>
  <c r="S1567"/>
  <c r="S1592"/>
  <c r="T1592"/>
  <c r="T1908"/>
  <c r="S1908"/>
  <c r="T1529"/>
  <c r="S1529"/>
  <c r="S2046"/>
  <c r="T2046"/>
  <c r="Q2046"/>
  <c r="T1531"/>
  <c r="S1531"/>
  <c r="T1737"/>
  <c r="S1737"/>
  <c r="Q2008"/>
  <c r="S1930"/>
  <c r="T1930"/>
  <c r="T1651"/>
  <c r="S1651"/>
  <c r="S1563"/>
  <c r="T1563"/>
  <c r="T1368"/>
  <c r="S1368"/>
  <c r="S1841"/>
  <c r="T1841"/>
  <c r="T1574"/>
  <c r="S1574"/>
  <c r="S1427"/>
  <c r="T1427"/>
  <c r="Q2032"/>
  <c r="S628"/>
  <c r="T628"/>
  <c r="Q2003"/>
  <c r="T1387"/>
  <c r="S1387"/>
  <c r="S1656"/>
  <c r="T1656"/>
  <c r="T1351"/>
  <c r="S1351"/>
  <c r="T1588"/>
  <c r="S1588"/>
  <c r="T1450"/>
  <c r="S1450"/>
  <c r="S1331"/>
  <c r="T1331"/>
  <c r="S1939"/>
  <c r="T1939"/>
  <c r="T2055"/>
  <c r="S2055"/>
  <c r="Q2051"/>
  <c r="T1906"/>
  <c r="S1906"/>
  <c r="T1649"/>
  <c r="S1649"/>
  <c r="S1701"/>
  <c r="T1701"/>
  <c r="S160"/>
  <c r="T160"/>
  <c r="S288"/>
  <c r="T288"/>
  <c r="S163"/>
  <c r="T163"/>
  <c r="S195"/>
  <c r="T195"/>
  <c r="S146"/>
  <c r="T146"/>
  <c r="S178"/>
  <c r="T178"/>
  <c r="S194"/>
  <c r="T194"/>
  <c r="S193"/>
  <c r="T193"/>
  <c r="S443"/>
  <c r="T443"/>
  <c r="S280"/>
  <c r="T280"/>
  <c r="S254"/>
  <c r="T254"/>
  <c r="S258"/>
  <c r="T258"/>
  <c r="S264"/>
  <c r="T264"/>
  <c r="S281"/>
  <c r="T281"/>
  <c r="T455"/>
  <c r="S455"/>
  <c r="T278"/>
  <c r="S278"/>
  <c r="T420"/>
  <c r="S420"/>
  <c r="T424"/>
  <c r="S424"/>
  <c r="S454"/>
  <c r="T454"/>
  <c r="S559"/>
  <c r="T559"/>
  <c r="T484"/>
  <c r="S484"/>
  <c r="T492"/>
  <c r="S492"/>
  <c r="T498"/>
  <c r="S498"/>
  <c r="T504"/>
  <c r="S504"/>
  <c r="S531"/>
  <c r="T531"/>
  <c r="Q719"/>
  <c r="T164"/>
  <c r="S164"/>
  <c r="T192"/>
  <c r="S192"/>
  <c r="S231"/>
  <c r="T231"/>
  <c r="S180"/>
  <c r="T180"/>
  <c r="S184"/>
  <c r="T184"/>
  <c r="T340"/>
  <c r="S340"/>
  <c r="S214"/>
  <c r="T214"/>
  <c r="T230"/>
  <c r="S230"/>
  <c r="S312"/>
  <c r="T312"/>
  <c r="S299"/>
  <c r="T299"/>
  <c r="S343"/>
  <c r="T343"/>
  <c r="T417"/>
  <c r="S417"/>
  <c r="T334"/>
  <c r="S334"/>
  <c r="T337"/>
  <c r="S337"/>
  <c r="T345"/>
  <c r="S345"/>
  <c r="T404"/>
  <c r="S404"/>
  <c r="T760"/>
  <c r="S760"/>
  <c r="S203"/>
  <c r="T203"/>
  <c r="S219"/>
  <c r="T219"/>
  <c r="S154"/>
  <c r="T154"/>
  <c r="S186"/>
  <c r="T186"/>
  <c r="T202"/>
  <c r="S202"/>
  <c r="S217"/>
  <c r="T217"/>
  <c r="T439"/>
  <c r="S439"/>
  <c r="T313"/>
  <c r="S313"/>
  <c r="T316"/>
  <c r="S316"/>
  <c r="S237"/>
  <c r="T237"/>
  <c r="S249"/>
  <c r="T249"/>
  <c r="S259"/>
  <c r="T259"/>
  <c r="S265"/>
  <c r="T265"/>
  <c r="T405"/>
  <c r="S405"/>
  <c r="T735"/>
  <c r="S735"/>
  <c r="T302"/>
  <c r="S302"/>
  <c r="T422"/>
  <c r="S422"/>
  <c r="T463"/>
  <c r="S463"/>
  <c r="T469"/>
  <c r="S469"/>
  <c r="T473"/>
  <c r="S473"/>
  <c r="T477"/>
  <c r="S477"/>
  <c r="T483"/>
  <c r="S483"/>
  <c r="T493"/>
  <c r="S493"/>
  <c r="T505"/>
  <c r="S505"/>
  <c r="T507"/>
  <c r="S507"/>
  <c r="T515"/>
  <c r="S515"/>
  <c r="T517"/>
  <c r="S517"/>
  <c r="T519"/>
  <c r="S519"/>
  <c r="T748"/>
  <c r="S748"/>
  <c r="T172"/>
  <c r="S172"/>
  <c r="T148"/>
  <c r="S148"/>
  <c r="T204"/>
  <c r="S204"/>
  <c r="S143"/>
  <c r="T143"/>
  <c r="S220"/>
  <c r="T220"/>
  <c r="S142"/>
  <c r="T142"/>
  <c r="T158"/>
  <c r="S158"/>
  <c r="T303"/>
  <c r="S303"/>
  <c r="S141"/>
  <c r="T141"/>
  <c r="T332"/>
  <c r="S332"/>
  <c r="T430"/>
  <c r="S430"/>
  <c r="T330"/>
  <c r="S330"/>
  <c r="T438"/>
  <c r="S438"/>
  <c r="S558"/>
  <c r="T558"/>
  <c r="T643"/>
  <c r="S643"/>
  <c r="T687"/>
  <c r="S687"/>
  <c r="T711"/>
  <c r="S711"/>
  <c r="Q766"/>
  <c r="T694"/>
  <c r="S694"/>
  <c r="Q722"/>
  <c r="T653"/>
  <c r="S653"/>
  <c r="Q803"/>
  <c r="S849"/>
  <c r="T849"/>
  <c r="Q711"/>
  <c r="T755"/>
  <c r="S755"/>
  <c r="T719"/>
  <c r="S719"/>
  <c r="Q735"/>
  <c r="Q760"/>
  <c r="T766"/>
  <c r="S766"/>
  <c r="Q709"/>
  <c r="T722"/>
  <c r="S722"/>
  <c r="Q724"/>
  <c r="Q755"/>
  <c r="T777"/>
  <c r="S777"/>
  <c r="S803"/>
  <c r="T803"/>
  <c r="T911"/>
  <c r="S911"/>
  <c r="T724"/>
  <c r="S724"/>
  <c r="Q726"/>
  <c r="T709"/>
  <c r="S709"/>
  <c r="T870"/>
  <c r="S870"/>
  <c r="Q696"/>
  <c r="Q687"/>
  <c r="T767"/>
  <c r="S767"/>
  <c r="Q777"/>
  <c r="Q694"/>
  <c r="Q748"/>
  <c r="Q653"/>
  <c r="T696"/>
  <c r="S696"/>
  <c r="T726"/>
  <c r="S726"/>
  <c r="Q767"/>
  <c r="Q832"/>
  <c r="S863"/>
  <c r="T863"/>
  <c r="Q1140"/>
  <c r="Q1165"/>
  <c r="Q1105"/>
  <c r="S1105"/>
  <c r="T1105"/>
  <c r="T832"/>
  <c r="S832"/>
  <c r="T873"/>
  <c r="S873"/>
  <c r="T946"/>
  <c r="S946"/>
  <c r="T972"/>
  <c r="S972"/>
  <c r="S864"/>
  <c r="T864"/>
  <c r="S944"/>
  <c r="T944"/>
  <c r="Q1101"/>
  <c r="Q1209"/>
  <c r="T884"/>
  <c r="S884"/>
  <c r="S889"/>
  <c r="T889"/>
  <c r="Q849"/>
  <c r="T875"/>
  <c r="S875"/>
  <c r="T990"/>
  <c r="S990"/>
  <c r="S1233"/>
  <c r="T1233"/>
  <c r="S1241"/>
  <c r="T1241"/>
  <c r="T1313"/>
  <c r="S1313"/>
  <c r="T1007"/>
  <c r="S1007"/>
  <c r="Q1149"/>
  <c r="T1375"/>
  <c r="S1375"/>
  <c r="T1008"/>
  <c r="S1008"/>
  <c r="S1101"/>
  <c r="T1101"/>
  <c r="T1246"/>
  <c r="S1246"/>
  <c r="S1221"/>
  <c r="T1221"/>
  <c r="T1325"/>
  <c r="S1325"/>
  <c r="S1001"/>
  <c r="T1001"/>
  <c r="S1009"/>
  <c r="T1009"/>
  <c r="S1252"/>
  <c r="T1252"/>
  <c r="T1314"/>
  <c r="S1314"/>
  <c r="T1370"/>
  <c r="S1370"/>
  <c r="T1381"/>
  <c r="S1381"/>
  <c r="T1548"/>
  <c r="S1548"/>
  <c r="T1591"/>
  <c r="S1591"/>
  <c r="Q2000"/>
  <c r="S1250"/>
  <c r="T1250"/>
  <c r="S1312"/>
  <c r="T1312"/>
  <c r="T1385"/>
  <c r="S1385"/>
  <c r="T1637"/>
  <c r="S1637"/>
  <c r="T1673"/>
  <c r="S1673"/>
  <c r="U2070"/>
  <c r="U2065"/>
  <c r="U2058"/>
  <c r="U2054"/>
  <c r="U2050"/>
  <c r="U2044"/>
  <c r="U2039"/>
  <c r="R2039" s="1"/>
  <c r="U2035"/>
  <c r="R2035" s="1"/>
  <c r="U2031"/>
  <c r="U2027"/>
  <c r="R2027" s="1"/>
  <c r="U2023"/>
  <c r="U2019"/>
  <c r="U2015"/>
  <c r="U2010"/>
  <c r="U2006"/>
  <c r="U2000"/>
  <c r="R2000" s="1"/>
  <c r="U1996"/>
  <c r="U1990"/>
  <c r="U1985"/>
  <c r="U1981"/>
  <c r="U1977"/>
  <c r="U1971"/>
  <c r="U1966"/>
  <c r="U1962"/>
  <c r="U1958"/>
  <c r="U1953"/>
  <c r="U1949"/>
  <c r="U1945"/>
  <c r="U1941"/>
  <c r="R1941" s="1"/>
  <c r="U1937"/>
  <c r="U1932"/>
  <c r="U1926"/>
  <c r="U1922"/>
  <c r="U1918"/>
  <c r="U1914"/>
  <c r="U1910"/>
  <c r="U1906"/>
  <c r="R1906" s="1"/>
  <c r="U1902"/>
  <c r="U1898"/>
  <c r="U1894"/>
  <c r="U1889"/>
  <c r="U1885"/>
  <c r="U1881"/>
  <c r="U1875"/>
  <c r="U1871"/>
  <c r="U1867"/>
  <c r="R1867" s="1"/>
  <c r="U1863"/>
  <c r="U1859"/>
  <c r="U1855"/>
  <c r="U1850"/>
  <c r="U1846"/>
  <c r="U1842"/>
  <c r="U1838"/>
  <c r="U1834"/>
  <c r="U1829"/>
  <c r="U1820"/>
  <c r="U1804"/>
  <c r="U1800"/>
  <c r="U1796"/>
  <c r="U1792"/>
  <c r="U1788"/>
  <c r="U1783"/>
  <c r="U1779"/>
  <c r="U1775"/>
  <c r="U1771"/>
  <c r="U1766"/>
  <c r="U1762"/>
  <c r="U1758"/>
  <c r="R1758" s="1"/>
  <c r="U1825"/>
  <c r="U1805"/>
  <c r="U1810"/>
  <c r="U1819"/>
  <c r="U1739"/>
  <c r="U1735"/>
  <c r="U1731"/>
  <c r="U1727"/>
  <c r="U1724"/>
  <c r="U1720"/>
  <c r="U1716"/>
  <c r="U1712"/>
  <c r="U1708"/>
  <c r="U1704"/>
  <c r="U1700"/>
  <c r="U1696"/>
  <c r="R1696" s="1"/>
  <c r="U1692"/>
  <c r="U1687"/>
  <c r="U1683"/>
  <c r="U1679"/>
  <c r="U1674"/>
  <c r="U1670"/>
  <c r="U1666"/>
  <c r="U1662"/>
  <c r="U1656"/>
  <c r="R1656" s="1"/>
  <c r="U1652"/>
  <c r="U1648"/>
  <c r="U1644"/>
  <c r="U1640"/>
  <c r="U1636"/>
  <c r="U1631"/>
  <c r="U1748"/>
  <c r="U1749"/>
  <c r="R1749" s="1"/>
  <c r="U1742"/>
  <c r="R1742" s="1"/>
  <c r="U1607"/>
  <c r="U1601"/>
  <c r="U1597"/>
  <c r="U1593"/>
  <c r="R1593" s="1"/>
  <c r="U1589"/>
  <c r="U1585"/>
  <c r="U1580"/>
  <c r="U1574"/>
  <c r="R1574" s="1"/>
  <c r="U1570"/>
  <c r="U1566"/>
  <c r="R1566" s="1"/>
  <c r="U1562"/>
  <c r="U1558"/>
  <c r="U1554"/>
  <c r="U1550"/>
  <c r="U1546"/>
  <c r="R1546" s="1"/>
  <c r="U1541"/>
  <c r="U1537"/>
  <c r="U1532"/>
  <c r="U1527"/>
  <c r="U1507"/>
  <c r="U1503"/>
  <c r="U1626"/>
  <c r="U1622"/>
  <c r="U1618"/>
  <c r="U1614"/>
  <c r="U1517"/>
  <c r="U1518"/>
  <c r="U1509"/>
  <c r="U1522"/>
  <c r="U1499"/>
  <c r="U1495"/>
  <c r="U1491"/>
  <c r="U1486"/>
  <c r="U1482"/>
  <c r="U1478"/>
  <c r="U1474"/>
  <c r="U1470"/>
  <c r="U1466"/>
  <c r="U1462"/>
  <c r="U1458"/>
  <c r="U1452"/>
  <c r="U1448"/>
  <c r="R1448" s="1"/>
  <c r="U1444"/>
  <c r="U1440"/>
  <c r="U1435"/>
  <c r="U1431"/>
  <c r="U1425"/>
  <c r="U1419"/>
  <c r="U1415"/>
  <c r="U1411"/>
  <c r="R1411" s="1"/>
  <c r="U1407"/>
  <c r="U1403"/>
  <c r="U1399"/>
  <c r="U1395"/>
  <c r="U1389"/>
  <c r="U1384"/>
  <c r="U1380"/>
  <c r="U1374"/>
  <c r="U1369"/>
  <c r="U1365"/>
  <c r="U1361"/>
  <c r="U1355"/>
  <c r="U1351"/>
  <c r="R1351" s="1"/>
  <c r="U1347"/>
  <c r="U1342"/>
  <c r="U1338"/>
  <c r="U1333"/>
  <c r="U1329"/>
  <c r="U1324"/>
  <c r="U1320"/>
  <c r="U1313"/>
  <c r="R1313" s="1"/>
  <c r="U1309"/>
  <c r="U1304"/>
  <c r="U1300"/>
  <c r="U1296"/>
  <c r="U1291"/>
  <c r="U1287"/>
  <c r="U1282"/>
  <c r="U1278"/>
  <c r="U1272"/>
  <c r="U1268"/>
  <c r="U1263"/>
  <c r="U1259"/>
  <c r="U1253"/>
  <c r="U1249"/>
  <c r="U1242"/>
  <c r="U1238"/>
  <c r="U1234"/>
  <c r="U1210"/>
  <c r="R1210" s="1"/>
  <c r="U1206"/>
  <c r="U1201"/>
  <c r="U1196"/>
  <c r="U1191"/>
  <c r="U1184"/>
  <c r="U1179"/>
  <c r="R1179" s="1"/>
  <c r="U1173"/>
  <c r="U1169"/>
  <c r="U1164"/>
  <c r="U1159"/>
  <c r="U1155"/>
  <c r="U1150"/>
  <c r="U1145"/>
  <c r="R1145" s="1"/>
  <c r="U1139"/>
  <c r="U1134"/>
  <c r="U1128"/>
  <c r="U1123"/>
  <c r="U1117"/>
  <c r="U1110"/>
  <c r="U1102"/>
  <c r="U1095"/>
  <c r="R1095" s="1"/>
  <c r="U1091"/>
  <c r="U1087"/>
  <c r="R1087" s="1"/>
  <c r="U1082"/>
  <c r="U1078"/>
  <c r="U1220"/>
  <c r="U1212"/>
  <c r="U1223"/>
  <c r="U1215"/>
  <c r="U1066"/>
  <c r="U1052"/>
  <c r="U1035"/>
  <c r="U1018"/>
  <c r="U1067"/>
  <c r="U1049"/>
  <c r="U1032"/>
  <c r="R1032" s="1"/>
  <c r="U1019"/>
  <c r="U1064"/>
  <c r="U1038"/>
  <c r="U1020"/>
  <c r="U1009"/>
  <c r="R1009" s="1"/>
  <c r="U1005"/>
  <c r="U999"/>
  <c r="U1070"/>
  <c r="U1047"/>
  <c r="U1029"/>
  <c r="U994"/>
  <c r="U993"/>
  <c r="U956"/>
  <c r="U948"/>
  <c r="U942"/>
  <c r="U937"/>
  <c r="U932"/>
  <c r="U927"/>
  <c r="U923"/>
  <c r="U917"/>
  <c r="U912"/>
  <c r="U908"/>
  <c r="U2071"/>
  <c r="U2066"/>
  <c r="U2060"/>
  <c r="U2055"/>
  <c r="R2055" s="1"/>
  <c r="U2051"/>
  <c r="R2051" s="1"/>
  <c r="U2046"/>
  <c r="R2046" s="1"/>
  <c r="U2040"/>
  <c r="U2036"/>
  <c r="U2032"/>
  <c r="R2032" s="1"/>
  <c r="U2028"/>
  <c r="U2024"/>
  <c r="U2020"/>
  <c r="U2016"/>
  <c r="U2011"/>
  <c r="U2007"/>
  <c r="U2001"/>
  <c r="U1997"/>
  <c r="U1992"/>
  <c r="R1992" s="1"/>
  <c r="U1986"/>
  <c r="U1982"/>
  <c r="U1978"/>
  <c r="U1972"/>
  <c r="U1967"/>
  <c r="U1963"/>
  <c r="U1959"/>
  <c r="U1954"/>
  <c r="U1950"/>
  <c r="U1946"/>
  <c r="U1942"/>
  <c r="U1938"/>
  <c r="U1933"/>
  <c r="U1928"/>
  <c r="U1923"/>
  <c r="U1919"/>
  <c r="U1915"/>
  <c r="U1911"/>
  <c r="U1907"/>
  <c r="U1903"/>
  <c r="U1899"/>
  <c r="U1895"/>
  <c r="U1891"/>
  <c r="U1886"/>
  <c r="U1882"/>
  <c r="U1876"/>
  <c r="U1872"/>
  <c r="U1868"/>
  <c r="U1864"/>
  <c r="U1860"/>
  <c r="U1856"/>
  <c r="R1856" s="1"/>
  <c r="U1851"/>
  <c r="U1847"/>
  <c r="U1843"/>
  <c r="U1839"/>
  <c r="U1835"/>
  <c r="U1830"/>
  <c r="U1826"/>
  <c r="U1808"/>
  <c r="U1801"/>
  <c r="U1797"/>
  <c r="U1793"/>
  <c r="R1793" s="1"/>
  <c r="U1789"/>
  <c r="U1784"/>
  <c r="U1780"/>
  <c r="U1776"/>
  <c r="U1772"/>
  <c r="U1767"/>
  <c r="U1763"/>
  <c r="U1759"/>
  <c r="U1754"/>
  <c r="U1809"/>
  <c r="U1814"/>
  <c r="U1823"/>
  <c r="U1740"/>
  <c r="U1736"/>
  <c r="U1732"/>
  <c r="U1728"/>
  <c r="U1725"/>
  <c r="R1725" s="1"/>
  <c r="U1721"/>
  <c r="U1717"/>
  <c r="U1713"/>
  <c r="U1709"/>
  <c r="U1705"/>
  <c r="U1701"/>
  <c r="R1701" s="1"/>
  <c r="U1697"/>
  <c r="U1693"/>
  <c r="U1689"/>
  <c r="U1684"/>
  <c r="R1684" s="1"/>
  <c r="U1680"/>
  <c r="U1675"/>
  <c r="R1675" s="1"/>
  <c r="U1671"/>
  <c r="U1667"/>
  <c r="U1663"/>
  <c r="U1657"/>
  <c r="U1653"/>
  <c r="U1649"/>
  <c r="R1649" s="1"/>
  <c r="U1645"/>
  <c r="U1641"/>
  <c r="U1637"/>
  <c r="R1637" s="1"/>
  <c r="U1632"/>
  <c r="U1752"/>
  <c r="R1752" s="1"/>
  <c r="U1750"/>
  <c r="U1744"/>
  <c r="U1608"/>
  <c r="U1602"/>
  <c r="U1598"/>
  <c r="U1594"/>
  <c r="U1590"/>
  <c r="U1586"/>
  <c r="U1581"/>
  <c r="U1575"/>
  <c r="U1571"/>
  <c r="U1567"/>
  <c r="R1567" s="1"/>
  <c r="U1563"/>
  <c r="R1563" s="1"/>
  <c r="U1559"/>
  <c r="U1555"/>
  <c r="U1551"/>
  <c r="U1547"/>
  <c r="U1543"/>
  <c r="U1538"/>
  <c r="U1533"/>
  <c r="U1529"/>
  <c r="R1529" s="1"/>
  <c r="U1508"/>
  <c r="U1504"/>
  <c r="U1627"/>
  <c r="U1623"/>
  <c r="U1619"/>
  <c r="U1615"/>
  <c r="U1609"/>
  <c r="U1520"/>
  <c r="R1520" s="1"/>
  <c r="U1510"/>
  <c r="U1515"/>
  <c r="U1500"/>
  <c r="U1496"/>
  <c r="U1492"/>
  <c r="U1487"/>
  <c r="U1483"/>
  <c r="U1479"/>
  <c r="U1475"/>
  <c r="U1471"/>
  <c r="U1467"/>
  <c r="U1463"/>
  <c r="U1459"/>
  <c r="U1454"/>
  <c r="U1449"/>
  <c r="U1445"/>
  <c r="U1441"/>
  <c r="U1436"/>
  <c r="U1432"/>
  <c r="U1426"/>
  <c r="U1420"/>
  <c r="U1416"/>
  <c r="U1412"/>
  <c r="U1408"/>
  <c r="U1404"/>
  <c r="U1400"/>
  <c r="U1396"/>
  <c r="U1391"/>
  <c r="U1385"/>
  <c r="R1385" s="1"/>
  <c r="U1381"/>
  <c r="R1381" s="1"/>
  <c r="U1375"/>
  <c r="R1375" s="1"/>
  <c r="U1370"/>
  <c r="R1370" s="1"/>
  <c r="U1366"/>
  <c r="U1362"/>
  <c r="U1356"/>
  <c r="R1356" s="1"/>
  <c r="U1352"/>
  <c r="U1348"/>
  <c r="U1344"/>
  <c r="U1339"/>
  <c r="U1335"/>
  <c r="U1330"/>
  <c r="U1325"/>
  <c r="R1325" s="1"/>
  <c r="U1321"/>
  <c r="U1314"/>
  <c r="R1314" s="1"/>
  <c r="U1310"/>
  <c r="U1305"/>
  <c r="U1301"/>
  <c r="U1297"/>
  <c r="U1292"/>
  <c r="U1288"/>
  <c r="U1283"/>
  <c r="U1279"/>
  <c r="U1274"/>
  <c r="U1269"/>
  <c r="U1265"/>
  <c r="U1260"/>
  <c r="U1255"/>
  <c r="U1250"/>
  <c r="R1250" s="1"/>
  <c r="U1244"/>
  <c r="U1239"/>
  <c r="U1235"/>
  <c r="U1231"/>
  <c r="U1207"/>
  <c r="U1202"/>
  <c r="U1197"/>
  <c r="U1192"/>
  <c r="R1192" s="1"/>
  <c r="U1185"/>
  <c r="U1180"/>
  <c r="U1175"/>
  <c r="R1175" s="1"/>
  <c r="U1170"/>
  <c r="R1170" s="1"/>
  <c r="U1165"/>
  <c r="R1165" s="1"/>
  <c r="U1160"/>
  <c r="U1156"/>
  <c r="U1151"/>
  <c r="U1146"/>
  <c r="U1140"/>
  <c r="R1140" s="1"/>
  <c r="U1135"/>
  <c r="U1129"/>
  <c r="U1125"/>
  <c r="U1119"/>
  <c r="U1111"/>
  <c r="U1103"/>
  <c r="U1097"/>
  <c r="R1097" s="1"/>
  <c r="U1092"/>
  <c r="U1088"/>
  <c r="U1083"/>
  <c r="U1079"/>
  <c r="R1079" s="1"/>
  <c r="U1222"/>
  <c r="U1214"/>
  <c r="U1225"/>
  <c r="U1217"/>
  <c r="U1072"/>
  <c r="U1056"/>
  <c r="U1040"/>
  <c r="U1022"/>
  <c r="U1068"/>
  <c r="R1068" s="1"/>
  <c r="U1053"/>
  <c r="U1036"/>
  <c r="U1023"/>
  <c r="U1069"/>
  <c r="U1042"/>
  <c r="U1024"/>
  <c r="U1010"/>
  <c r="U1006"/>
  <c r="U1000"/>
  <c r="U1071"/>
  <c r="R1071" s="1"/>
  <c r="U1051"/>
  <c r="U1034"/>
  <c r="U1017"/>
  <c r="U997"/>
  <c r="U992"/>
  <c r="U950"/>
  <c r="U943"/>
  <c r="U938"/>
  <c r="U934"/>
  <c r="U928"/>
  <c r="U924"/>
  <c r="U918"/>
  <c r="U2067"/>
  <c r="U2063"/>
  <c r="U2056"/>
  <c r="U2052"/>
  <c r="U2048"/>
  <c r="U2041"/>
  <c r="U2037"/>
  <c r="U2033"/>
  <c r="U2029"/>
  <c r="U2025"/>
  <c r="U2021"/>
  <c r="U2017"/>
  <c r="U2012"/>
  <c r="U2008"/>
  <c r="R2008" s="1"/>
  <c r="U2002"/>
  <c r="U1998"/>
  <c r="U1994"/>
  <c r="U1987"/>
  <c r="U1983"/>
  <c r="U1979"/>
  <c r="R1979" s="1"/>
  <c r="U1974"/>
  <c r="U1969"/>
  <c r="U1964"/>
  <c r="R1964" s="1"/>
  <c r="U1960"/>
  <c r="U1955"/>
  <c r="U1951"/>
  <c r="U1947"/>
  <c r="U1943"/>
  <c r="U1939"/>
  <c r="R1939" s="1"/>
  <c r="U1934"/>
  <c r="U1929"/>
  <c r="U1924"/>
  <c r="U1920"/>
  <c r="U1916"/>
  <c r="R1916" s="1"/>
  <c r="U1912"/>
  <c r="U1908"/>
  <c r="R1908" s="1"/>
  <c r="U1904"/>
  <c r="R1904" s="1"/>
  <c r="U1900"/>
  <c r="U1896"/>
  <c r="U1892"/>
  <c r="U1887"/>
  <c r="U1883"/>
  <c r="U1877"/>
  <c r="U1873"/>
  <c r="U1869"/>
  <c r="U1865"/>
  <c r="R1865" s="1"/>
  <c r="U1861"/>
  <c r="U1857"/>
  <c r="U1852"/>
  <c r="U1848"/>
  <c r="U1844"/>
  <c r="U1840"/>
  <c r="U1836"/>
  <c r="U1831"/>
  <c r="U1827"/>
  <c r="U1812"/>
  <c r="U1802"/>
  <c r="U1798"/>
  <c r="R1798" s="1"/>
  <c r="U1794"/>
  <c r="U1790"/>
  <c r="U1786"/>
  <c r="R1786" s="1"/>
  <c r="U1781"/>
  <c r="U1777"/>
  <c r="U1773"/>
  <c r="U1768"/>
  <c r="U1764"/>
  <c r="U1760"/>
  <c r="R1760" s="1"/>
  <c r="U1755"/>
  <c r="U1813"/>
  <c r="U1818"/>
  <c r="U1807"/>
  <c r="U1741"/>
  <c r="U1737"/>
  <c r="R1737" s="1"/>
  <c r="U1733"/>
  <c r="U1729"/>
  <c r="U1811"/>
  <c r="U1722"/>
  <c r="U1718"/>
  <c r="U1714"/>
  <c r="U1710"/>
  <c r="U1706"/>
  <c r="U1702"/>
  <c r="U1698"/>
  <c r="U1694"/>
  <c r="U1690"/>
  <c r="U1685"/>
  <c r="R1685" s="1"/>
  <c r="U1681"/>
  <c r="U1676"/>
  <c r="U1672"/>
  <c r="U1668"/>
  <c r="U1664"/>
  <c r="U1659"/>
  <c r="U1654"/>
  <c r="U1650"/>
  <c r="U1646"/>
  <c r="U1642"/>
  <c r="U1638"/>
  <c r="U1634"/>
  <c r="U1753"/>
  <c r="U1751"/>
  <c r="U1745"/>
  <c r="U1610"/>
  <c r="U1605"/>
  <c r="U1599"/>
  <c r="U1595"/>
  <c r="U1591"/>
  <c r="R1591" s="1"/>
  <c r="U1587"/>
  <c r="U1582"/>
  <c r="U1577"/>
  <c r="U1572"/>
  <c r="U1568"/>
  <c r="U1564"/>
  <c r="U1560"/>
  <c r="U1556"/>
  <c r="U1552"/>
  <c r="U1548"/>
  <c r="R1548" s="1"/>
  <c r="U1544"/>
  <c r="U1539"/>
  <c r="U1534"/>
  <c r="U1530"/>
  <c r="U1525"/>
  <c r="U1505"/>
  <c r="U1628"/>
  <c r="U1624"/>
  <c r="U1620"/>
  <c r="U1616"/>
  <c r="U1611"/>
  <c r="U1511"/>
  <c r="R1511" s="1"/>
  <c r="U1512"/>
  <c r="U1521"/>
  <c r="U1501"/>
  <c r="U1497"/>
  <c r="U1493"/>
  <c r="U1488"/>
  <c r="U1484"/>
  <c r="U1480"/>
  <c r="U1476"/>
  <c r="U1472"/>
  <c r="U1468"/>
  <c r="U1464"/>
  <c r="U1460"/>
  <c r="U1456"/>
  <c r="U1450"/>
  <c r="R1450" s="1"/>
  <c r="U1446"/>
  <c r="U1442"/>
  <c r="U1437"/>
  <c r="U1433"/>
  <c r="U1427"/>
  <c r="R1427" s="1"/>
  <c r="U1422"/>
  <c r="U1417"/>
  <c r="U1413"/>
  <c r="U1409"/>
  <c r="U1405"/>
  <c r="U1401"/>
  <c r="U1397"/>
  <c r="U1393"/>
  <c r="U1386"/>
  <c r="U1382"/>
  <c r="R1382" s="1"/>
  <c r="U1376"/>
  <c r="U1372"/>
  <c r="U1367"/>
  <c r="U1363"/>
  <c r="U1358"/>
  <c r="U1353"/>
  <c r="U1349"/>
  <c r="U1345"/>
  <c r="U1340"/>
  <c r="U1336"/>
  <c r="U1331"/>
  <c r="R1331" s="1"/>
  <c r="U1326"/>
  <c r="U1322"/>
  <c r="U1317"/>
  <c r="U1311"/>
  <c r="U1306"/>
  <c r="U1302"/>
  <c r="U1298"/>
  <c r="U1294"/>
  <c r="U1289"/>
  <c r="U1285"/>
  <c r="U1280"/>
  <c r="U1275"/>
  <c r="U1270"/>
  <c r="U1266"/>
  <c r="U1261"/>
  <c r="U1256"/>
  <c r="U1251"/>
  <c r="U1245"/>
  <c r="U1240"/>
  <c r="U1236"/>
  <c r="U1232"/>
  <c r="U1208"/>
  <c r="U1203"/>
  <c r="U1198"/>
  <c r="U1193"/>
  <c r="U1186"/>
  <c r="R1186" s="1"/>
  <c r="U1181"/>
  <c r="U1176"/>
  <c r="U1171"/>
  <c r="U1166"/>
  <c r="R1166" s="1"/>
  <c r="U1162"/>
  <c r="U1157"/>
  <c r="U1153"/>
  <c r="U1147"/>
  <c r="U1141"/>
  <c r="U1136"/>
  <c r="U1130"/>
  <c r="U1126"/>
  <c r="U1121"/>
  <c r="U1113"/>
  <c r="U1104"/>
  <c r="U1100"/>
  <c r="U1093"/>
  <c r="U1089"/>
  <c r="U1084"/>
  <c r="U1080"/>
  <c r="U1224"/>
  <c r="U1216"/>
  <c r="U1227"/>
  <c r="U1219"/>
  <c r="U1076"/>
  <c r="U1061"/>
  <c r="R1061" s="1"/>
  <c r="U1044"/>
  <c r="U1026"/>
  <c r="U1073"/>
  <c r="U1057"/>
  <c r="U1037"/>
  <c r="R1037" s="1"/>
  <c r="U1027"/>
  <c r="U1074"/>
  <c r="U1046"/>
  <c r="U1028"/>
  <c r="U1012"/>
  <c r="R1012" s="1"/>
  <c r="U1007"/>
  <c r="R1007" s="1"/>
  <c r="U1001"/>
  <c r="R1001" s="1"/>
  <c r="U1075"/>
  <c r="U1059"/>
  <c r="U1039"/>
  <c r="U1021"/>
  <c r="U989"/>
  <c r="U996"/>
  <c r="U952"/>
  <c r="U944"/>
  <c r="R944" s="1"/>
  <c r="U939"/>
  <c r="U935"/>
  <c r="U929"/>
  <c r="U925"/>
  <c r="U919"/>
  <c r="U915"/>
  <c r="U2069"/>
  <c r="R2069" s="1"/>
  <c r="U2064"/>
  <c r="U2057"/>
  <c r="U2053"/>
  <c r="R2053" s="1"/>
  <c r="U2049"/>
  <c r="U2043"/>
  <c r="U2038"/>
  <c r="R2038" s="1"/>
  <c r="U2034"/>
  <c r="R2034" s="1"/>
  <c r="U2030"/>
  <c r="U2026"/>
  <c r="R2026" s="1"/>
  <c r="U2022"/>
  <c r="U2018"/>
  <c r="U2013"/>
  <c r="U2009"/>
  <c r="U2003"/>
  <c r="R2003" s="1"/>
  <c r="U1999"/>
  <c r="U1995"/>
  <c r="U1989"/>
  <c r="R1989" s="1"/>
  <c r="U1984"/>
  <c r="U1980"/>
  <c r="U1976"/>
  <c r="U1970"/>
  <c r="U1965"/>
  <c r="U1961"/>
  <c r="U1956"/>
  <c r="U1952"/>
  <c r="U1948"/>
  <c r="U1944"/>
  <c r="U1940"/>
  <c r="U1936"/>
  <c r="U1930"/>
  <c r="R1930" s="1"/>
  <c r="U1925"/>
  <c r="U1921"/>
  <c r="U1917"/>
  <c r="U1913"/>
  <c r="U1909"/>
  <c r="U1905"/>
  <c r="U1901"/>
  <c r="U1897"/>
  <c r="U1893"/>
  <c r="U1888"/>
  <c r="U1884"/>
  <c r="U1880"/>
  <c r="U1874"/>
  <c r="U1870"/>
  <c r="U1866"/>
  <c r="U1862"/>
  <c r="U1858"/>
  <c r="U1853"/>
  <c r="U1849"/>
  <c r="U1845"/>
  <c r="R1845" s="1"/>
  <c r="U1841"/>
  <c r="R1841" s="1"/>
  <c r="U1837"/>
  <c r="U1832"/>
  <c r="U1828"/>
  <c r="U1816"/>
  <c r="U1803"/>
  <c r="U1799"/>
  <c r="U1795"/>
  <c r="U1791"/>
  <c r="U1787"/>
  <c r="U1782"/>
  <c r="U1778"/>
  <c r="U1774"/>
  <c r="U1770"/>
  <c r="U1765"/>
  <c r="U1761"/>
  <c r="U1757"/>
  <c r="U1817"/>
  <c r="U1822"/>
  <c r="U1806"/>
  <c r="U1815"/>
  <c r="U1738"/>
  <c r="U1734"/>
  <c r="U1730"/>
  <c r="U1726"/>
  <c r="U1723"/>
  <c r="U1719"/>
  <c r="U1715"/>
  <c r="U1711"/>
  <c r="U1707"/>
  <c r="U1703"/>
  <c r="U1699"/>
  <c r="U1695"/>
  <c r="R1695" s="1"/>
  <c r="U1691"/>
  <c r="U1686"/>
  <c r="U1682"/>
  <c r="U1678"/>
  <c r="U1673"/>
  <c r="R1673" s="1"/>
  <c r="U1669"/>
  <c r="U1665"/>
  <c r="U1660"/>
  <c r="R1660" s="1"/>
  <c r="U1655"/>
  <c r="U1651"/>
  <c r="R1651" s="1"/>
  <c r="U1647"/>
  <c r="R1647" s="1"/>
  <c r="U1643"/>
  <c r="U1639"/>
  <c r="U1635"/>
  <c r="U1630"/>
  <c r="U1747"/>
  <c r="R1747" s="1"/>
  <c r="U1746"/>
  <c r="U1612"/>
  <c r="U1606"/>
  <c r="U1600"/>
  <c r="U1596"/>
  <c r="U1592"/>
  <c r="R1592" s="1"/>
  <c r="U1588"/>
  <c r="R1588" s="1"/>
  <c r="U1583"/>
  <c r="U1579"/>
  <c r="U1573"/>
  <c r="U1569"/>
  <c r="U1565"/>
  <c r="U1561"/>
  <c r="U1557"/>
  <c r="U1553"/>
  <c r="U1549"/>
  <c r="U1545"/>
  <c r="U1540"/>
  <c r="U1536"/>
  <c r="U1531"/>
  <c r="R1531" s="1"/>
  <c r="U1526"/>
  <c r="U1506"/>
  <c r="U1502"/>
  <c r="U1625"/>
  <c r="R1625" s="1"/>
  <c r="U1621"/>
  <c r="U1617"/>
  <c r="U1613"/>
  <c r="U1513"/>
  <c r="R1513" s="1"/>
  <c r="U1514"/>
  <c r="U1523"/>
  <c r="R1523" s="1"/>
  <c r="U1516"/>
  <c r="U1498"/>
  <c r="U1494"/>
  <c r="U1490"/>
  <c r="U1485"/>
  <c r="U1481"/>
  <c r="U1477"/>
  <c r="U1473"/>
  <c r="U1469"/>
  <c r="U1465"/>
  <c r="U1461"/>
  <c r="U1457"/>
  <c r="U1451"/>
  <c r="U1447"/>
  <c r="U1443"/>
  <c r="U1439"/>
  <c r="U1434"/>
  <c r="U1428"/>
  <c r="U1423"/>
  <c r="U1418"/>
  <c r="U1414"/>
  <c r="R1414" s="1"/>
  <c r="U1410"/>
  <c r="U1406"/>
  <c r="U1402"/>
  <c r="U1398"/>
  <c r="U1394"/>
  <c r="U1387"/>
  <c r="R1387" s="1"/>
  <c r="U1383"/>
  <c r="U1379"/>
  <c r="U1373"/>
  <c r="U1368"/>
  <c r="R1368" s="1"/>
  <c r="U1364"/>
  <c r="R1364" s="1"/>
  <c r="U1360"/>
  <c r="U1354"/>
  <c r="R1354" s="1"/>
  <c r="U1350"/>
  <c r="U1346"/>
  <c r="U1341"/>
  <c r="U1337"/>
  <c r="U1332"/>
  <c r="U1328"/>
  <c r="U1323"/>
  <c r="R1323" s="1"/>
  <c r="U1319"/>
  <c r="U1312"/>
  <c r="R1312" s="1"/>
  <c r="U1308"/>
  <c r="U1303"/>
  <c r="U1299"/>
  <c r="U1295"/>
  <c r="U1290"/>
  <c r="U1286"/>
  <c r="U1281"/>
  <c r="U1276"/>
  <c r="U1271"/>
  <c r="U1267"/>
  <c r="U1262"/>
  <c r="U1257"/>
  <c r="U1252"/>
  <c r="R1252" s="1"/>
  <c r="U1246"/>
  <c r="R1246" s="1"/>
  <c r="U1241"/>
  <c r="R1241" s="1"/>
  <c r="U1237"/>
  <c r="U1233"/>
  <c r="R1233" s="1"/>
  <c r="U1209"/>
  <c r="R1209" s="1"/>
  <c r="U1205"/>
  <c r="R1205" s="1"/>
  <c r="U1200"/>
  <c r="U1194"/>
  <c r="U1187"/>
  <c r="U1183"/>
  <c r="U1178"/>
  <c r="U1172"/>
  <c r="U1168"/>
  <c r="U1163"/>
  <c r="U1158"/>
  <c r="U1154"/>
  <c r="U1149"/>
  <c r="R1149" s="1"/>
  <c r="U1142"/>
  <c r="U1138"/>
  <c r="U1133"/>
  <c r="U1127"/>
  <c r="U1122"/>
  <c r="U1114"/>
  <c r="U1105"/>
  <c r="R1105" s="1"/>
  <c r="U1101"/>
  <c r="R1101" s="1"/>
  <c r="U1094"/>
  <c r="U1090"/>
  <c r="U1086"/>
  <c r="U1081"/>
  <c r="U1226"/>
  <c r="U1218"/>
  <c r="U1229"/>
  <c r="U1221"/>
  <c r="R1221" s="1"/>
  <c r="U1213"/>
  <c r="U1062"/>
  <c r="R1062" s="1"/>
  <c r="U1048"/>
  <c r="U1030"/>
  <c r="U1077"/>
  <c r="U1063"/>
  <c r="U1041"/>
  <c r="U1031"/>
  <c r="U1015"/>
  <c r="U1054"/>
  <c r="U1033"/>
  <c r="U1016"/>
  <c r="U1008"/>
  <c r="R1008" s="1"/>
  <c r="U1002"/>
  <c r="U998"/>
  <c r="U1065"/>
  <c r="U1043"/>
  <c r="U1025"/>
  <c r="U990"/>
  <c r="R990" s="1"/>
  <c r="U1013"/>
  <c r="U954"/>
  <c r="U946"/>
  <c r="R946" s="1"/>
  <c r="U941"/>
  <c r="U936"/>
  <c r="U930"/>
  <c r="U926"/>
  <c r="U920"/>
  <c r="U916"/>
  <c r="U913"/>
  <c r="U907"/>
  <c r="U903"/>
  <c r="U894"/>
  <c r="U889"/>
  <c r="R889" s="1"/>
  <c r="U884"/>
  <c r="R884" s="1"/>
  <c r="U879"/>
  <c r="U873"/>
  <c r="R873" s="1"/>
  <c r="U868"/>
  <c r="U864"/>
  <c r="R864" s="1"/>
  <c r="U860"/>
  <c r="U856"/>
  <c r="U850"/>
  <c r="U846"/>
  <c r="U842"/>
  <c r="U838"/>
  <c r="U834"/>
  <c r="U830"/>
  <c r="U991"/>
  <c r="U974"/>
  <c r="U815"/>
  <c r="U975"/>
  <c r="U959"/>
  <c r="U824"/>
  <c r="U811"/>
  <c r="U806"/>
  <c r="U802"/>
  <c r="U798"/>
  <c r="U793"/>
  <c r="U788"/>
  <c r="U784"/>
  <c r="U780"/>
  <c r="U776"/>
  <c r="U772"/>
  <c r="U768"/>
  <c r="U764"/>
  <c r="U760"/>
  <c r="R760" s="1"/>
  <c r="U756"/>
  <c r="U752"/>
  <c r="U748"/>
  <c r="R748" s="1"/>
  <c r="U743"/>
  <c r="U737"/>
  <c r="U733"/>
  <c r="U727"/>
  <c r="U723"/>
  <c r="U719"/>
  <c r="R719" s="1"/>
  <c r="U988"/>
  <c r="U972"/>
  <c r="R972" s="1"/>
  <c r="U817"/>
  <c r="U965"/>
  <c r="U712"/>
  <c r="U696"/>
  <c r="R696" s="1"/>
  <c r="U680"/>
  <c r="U656"/>
  <c r="U713"/>
  <c r="U697"/>
  <c r="U681"/>
  <c r="U649"/>
  <c r="U638"/>
  <c r="U632"/>
  <c r="U628"/>
  <c r="R628" s="1"/>
  <c r="U623"/>
  <c r="R623" s="1"/>
  <c r="U618"/>
  <c r="U614"/>
  <c r="R614" s="1"/>
  <c r="U609"/>
  <c r="U605"/>
  <c r="U601"/>
  <c r="U593"/>
  <c r="U589"/>
  <c r="U585"/>
  <c r="R585" s="1"/>
  <c r="U581"/>
  <c r="U577"/>
  <c r="U573"/>
  <c r="R573" s="1"/>
  <c r="U568"/>
  <c r="U564"/>
  <c r="U558"/>
  <c r="R558" s="1"/>
  <c r="U554"/>
  <c r="U550"/>
  <c r="U546"/>
  <c r="U542"/>
  <c r="U537"/>
  <c r="U533"/>
  <c r="U529"/>
  <c r="U524"/>
  <c r="U981"/>
  <c r="U710"/>
  <c r="U686"/>
  <c r="U658"/>
  <c r="U643"/>
  <c r="R643" s="1"/>
  <c r="U365"/>
  <c r="U358"/>
  <c r="U349"/>
  <c r="U341"/>
  <c r="U330"/>
  <c r="R330" s="1"/>
  <c r="U323"/>
  <c r="U818"/>
  <c r="U520"/>
  <c r="U516"/>
  <c r="U512"/>
  <c r="U507"/>
  <c r="R507" s="1"/>
  <c r="U503"/>
  <c r="U498"/>
  <c r="R498" s="1"/>
  <c r="U494"/>
  <c r="U490"/>
  <c r="U484"/>
  <c r="R484" s="1"/>
  <c r="U480"/>
  <c r="U476"/>
  <c r="U472"/>
  <c r="U468"/>
  <c r="U464"/>
  <c r="U460"/>
  <c r="U456"/>
  <c r="U452"/>
  <c r="U446"/>
  <c r="U442"/>
  <c r="U438"/>
  <c r="R438" s="1"/>
  <c r="U432"/>
  <c r="U426"/>
  <c r="U422"/>
  <c r="R422" s="1"/>
  <c r="U418"/>
  <c r="U411"/>
  <c r="U407"/>
  <c r="U402"/>
  <c r="U398"/>
  <c r="U394"/>
  <c r="U390"/>
  <c r="U386"/>
  <c r="U382"/>
  <c r="U378"/>
  <c r="U374"/>
  <c r="U366"/>
  <c r="U357"/>
  <c r="U350"/>
  <c r="U343"/>
  <c r="R343" s="1"/>
  <c r="U334"/>
  <c r="R334" s="1"/>
  <c r="U327"/>
  <c r="U318"/>
  <c r="U703"/>
  <c r="U671"/>
  <c r="U691"/>
  <c r="U302"/>
  <c r="R302" s="1"/>
  <c r="U286"/>
  <c r="U695"/>
  <c r="U288"/>
  <c r="R288" s="1"/>
  <c r="U309"/>
  <c r="U293"/>
  <c r="U292"/>
  <c r="U229"/>
  <c r="U213"/>
  <c r="U197"/>
  <c r="U177"/>
  <c r="U161"/>
  <c r="U145"/>
  <c r="U129"/>
  <c r="U113"/>
  <c r="U97"/>
  <c r="U81"/>
  <c r="U57"/>
  <c r="U23"/>
  <c r="U13"/>
  <c r="U4"/>
  <c r="U289"/>
  <c r="U265"/>
  <c r="R265" s="1"/>
  <c r="U257"/>
  <c r="U247"/>
  <c r="U237"/>
  <c r="R237" s="1"/>
  <c r="U226"/>
  <c r="U210"/>
  <c r="U194"/>
  <c r="R194" s="1"/>
  <c r="U178"/>
  <c r="R178" s="1"/>
  <c r="U158"/>
  <c r="R158" s="1"/>
  <c r="U142"/>
  <c r="R142" s="1"/>
  <c r="U126"/>
  <c r="U110"/>
  <c r="U90"/>
  <c r="U74"/>
  <c r="U54"/>
  <c r="U41"/>
  <c r="U37"/>
  <c r="U33"/>
  <c r="U29"/>
  <c r="U25"/>
  <c r="U18"/>
  <c r="U10"/>
  <c r="U299"/>
  <c r="R299" s="1"/>
  <c r="U268"/>
  <c r="U256"/>
  <c r="U240"/>
  <c r="U216"/>
  <c r="U192"/>
  <c r="R192" s="1"/>
  <c r="U291"/>
  <c r="U223"/>
  <c r="U207"/>
  <c r="U191"/>
  <c r="U171"/>
  <c r="U155"/>
  <c r="U139"/>
  <c r="U123"/>
  <c r="U107"/>
  <c r="U87"/>
  <c r="U71"/>
  <c r="U55"/>
  <c r="U284"/>
  <c r="U258"/>
  <c r="R258" s="1"/>
  <c r="U242"/>
  <c r="U224"/>
  <c r="U180"/>
  <c r="R180" s="1"/>
  <c r="U124"/>
  <c r="U48"/>
  <c r="U112"/>
  <c r="U52"/>
  <c r="U120"/>
  <c r="U60"/>
  <c r="U116"/>
  <c r="U56"/>
  <c r="U909"/>
  <c r="U904"/>
  <c r="U895"/>
  <c r="U890"/>
  <c r="U885"/>
  <c r="U880"/>
  <c r="U875"/>
  <c r="R875" s="1"/>
  <c r="U870"/>
  <c r="R870" s="1"/>
  <c r="U865"/>
  <c r="U861"/>
  <c r="U857"/>
  <c r="U853"/>
  <c r="U847"/>
  <c r="U843"/>
  <c r="U839"/>
  <c r="U835"/>
  <c r="U831"/>
  <c r="U995"/>
  <c r="U978"/>
  <c r="U819"/>
  <c r="U979"/>
  <c r="U963"/>
  <c r="U947"/>
  <c r="U812"/>
  <c r="U807"/>
  <c r="U803"/>
  <c r="R803" s="1"/>
  <c r="U799"/>
  <c r="U794"/>
  <c r="U789"/>
  <c r="U785"/>
  <c r="U781"/>
  <c r="U777"/>
  <c r="R777" s="1"/>
  <c r="U773"/>
  <c r="U769"/>
  <c r="U765"/>
  <c r="U761"/>
  <c r="U757"/>
  <c r="U753"/>
  <c r="U749"/>
  <c r="U745"/>
  <c r="U739"/>
  <c r="U734"/>
  <c r="U729"/>
  <c r="U724"/>
  <c r="R724" s="1"/>
  <c r="U720"/>
  <c r="U716"/>
  <c r="U976"/>
  <c r="U821"/>
  <c r="U977"/>
  <c r="U826"/>
  <c r="U700"/>
  <c r="U684"/>
  <c r="U660"/>
  <c r="U644"/>
  <c r="U701"/>
  <c r="U685"/>
  <c r="U653"/>
  <c r="R653" s="1"/>
  <c r="U639"/>
  <c r="U634"/>
  <c r="U629"/>
  <c r="U624"/>
  <c r="U619"/>
  <c r="U615"/>
  <c r="U611"/>
  <c r="U606"/>
  <c r="U602"/>
  <c r="U594"/>
  <c r="R594" s="1"/>
  <c r="U590"/>
  <c r="U586"/>
  <c r="U582"/>
  <c r="U578"/>
  <c r="U574"/>
  <c r="R574" s="1"/>
  <c r="U569"/>
  <c r="U565"/>
  <c r="U559"/>
  <c r="R559" s="1"/>
  <c r="U555"/>
  <c r="U551"/>
  <c r="U547"/>
  <c r="U543"/>
  <c r="U538"/>
  <c r="U534"/>
  <c r="U530"/>
  <c r="U525"/>
  <c r="U521"/>
  <c r="U949"/>
  <c r="U694"/>
  <c r="R694" s="1"/>
  <c r="U670"/>
  <c r="U675"/>
  <c r="U368"/>
  <c r="U360"/>
  <c r="U351"/>
  <c r="U342"/>
  <c r="U333"/>
  <c r="U325"/>
  <c r="U317"/>
  <c r="U647"/>
  <c r="U517"/>
  <c r="R517" s="1"/>
  <c r="U513"/>
  <c r="U509"/>
  <c r="U504"/>
  <c r="R504" s="1"/>
  <c r="U500"/>
  <c r="U495"/>
  <c r="U491"/>
  <c r="U485"/>
  <c r="U481"/>
  <c r="U477"/>
  <c r="R477" s="1"/>
  <c r="U473"/>
  <c r="R473" s="1"/>
  <c r="U469"/>
  <c r="R469" s="1"/>
  <c r="U465"/>
  <c r="U461"/>
  <c r="U457"/>
  <c r="U453"/>
  <c r="U448"/>
  <c r="U443"/>
  <c r="R443" s="1"/>
  <c r="U439"/>
  <c r="R439" s="1"/>
  <c r="U434"/>
  <c r="U428"/>
  <c r="U423"/>
  <c r="U419"/>
  <c r="U413"/>
  <c r="U408"/>
  <c r="U403"/>
  <c r="U399"/>
  <c r="U395"/>
  <c r="U391"/>
  <c r="U387"/>
  <c r="U383"/>
  <c r="U379"/>
  <c r="U375"/>
  <c r="U367"/>
  <c r="U359"/>
  <c r="U352"/>
  <c r="U344"/>
  <c r="U336"/>
  <c r="U329"/>
  <c r="U321"/>
  <c r="U711"/>
  <c r="R711" s="1"/>
  <c r="U679"/>
  <c r="U814"/>
  <c r="U306"/>
  <c r="U290"/>
  <c r="U822"/>
  <c r="U296"/>
  <c r="U311"/>
  <c r="U295"/>
  <c r="U308"/>
  <c r="U270"/>
  <c r="U217"/>
  <c r="R217" s="1"/>
  <c r="U201"/>
  <c r="U185"/>
  <c r="U165"/>
  <c r="U149"/>
  <c r="U133"/>
  <c r="U117"/>
  <c r="U101"/>
  <c r="U85"/>
  <c r="U65"/>
  <c r="U45"/>
  <c r="U17"/>
  <c r="U5"/>
  <c r="U305"/>
  <c r="U267"/>
  <c r="U259"/>
  <c r="R259" s="1"/>
  <c r="U249"/>
  <c r="R249" s="1"/>
  <c r="U239"/>
  <c r="U230"/>
  <c r="R230" s="1"/>
  <c r="U214"/>
  <c r="R214" s="1"/>
  <c r="U198"/>
  <c r="U182"/>
  <c r="U162"/>
  <c r="U146"/>
  <c r="R146" s="1"/>
  <c r="U130"/>
  <c r="U114"/>
  <c r="U98"/>
  <c r="U78"/>
  <c r="U58"/>
  <c r="U42"/>
  <c r="U38"/>
  <c r="U34"/>
  <c r="U30"/>
  <c r="U26"/>
  <c r="U21"/>
  <c r="U12"/>
  <c r="U3"/>
  <c r="U271"/>
  <c r="U260"/>
  <c r="U244"/>
  <c r="U220"/>
  <c r="R220" s="1"/>
  <c r="U204"/>
  <c r="R204" s="1"/>
  <c r="U172"/>
  <c r="R172" s="1"/>
  <c r="U227"/>
  <c r="U211"/>
  <c r="U195"/>
  <c r="R195" s="1"/>
  <c r="U175"/>
  <c r="U159"/>
  <c r="U143"/>
  <c r="R143" s="1"/>
  <c r="U127"/>
  <c r="U111"/>
  <c r="U91"/>
  <c r="U75"/>
  <c r="U59"/>
  <c r="U43"/>
  <c r="U264"/>
  <c r="R264" s="1"/>
  <c r="U246"/>
  <c r="U228"/>
  <c r="U184"/>
  <c r="R184" s="1"/>
  <c r="U140"/>
  <c r="U72"/>
  <c r="U128"/>
  <c r="U76"/>
  <c r="U136"/>
  <c r="U68"/>
  <c r="U132"/>
  <c r="U64"/>
  <c r="U910"/>
  <c r="U905"/>
  <c r="U897"/>
  <c r="U891"/>
  <c r="U886"/>
  <c r="U881"/>
  <c r="U876"/>
  <c r="U871"/>
  <c r="U866"/>
  <c r="U862"/>
  <c r="U858"/>
  <c r="U854"/>
  <c r="U848"/>
  <c r="U844"/>
  <c r="U840"/>
  <c r="U836"/>
  <c r="U832"/>
  <c r="R832" s="1"/>
  <c r="U827"/>
  <c r="U982"/>
  <c r="U823"/>
  <c r="U983"/>
  <c r="U967"/>
  <c r="U951"/>
  <c r="U816"/>
  <c r="U808"/>
  <c r="U804"/>
  <c r="U800"/>
  <c r="U795"/>
  <c r="U790"/>
  <c r="U786"/>
  <c r="U782"/>
  <c r="U778"/>
  <c r="U774"/>
  <c r="U770"/>
  <c r="U766"/>
  <c r="R766" s="1"/>
  <c r="U762"/>
  <c r="U758"/>
  <c r="U754"/>
  <c r="U750"/>
  <c r="U746"/>
  <c r="U740"/>
  <c r="U735"/>
  <c r="R735" s="1"/>
  <c r="U731"/>
  <c r="U725"/>
  <c r="U721"/>
  <c r="U717"/>
  <c r="U980"/>
  <c r="U964"/>
  <c r="U985"/>
  <c r="U945"/>
  <c r="U704"/>
  <c r="U688"/>
  <c r="U668"/>
  <c r="U648"/>
  <c r="U705"/>
  <c r="U689"/>
  <c r="U657"/>
  <c r="U640"/>
  <c r="U635"/>
  <c r="U630"/>
  <c r="R630" s="1"/>
  <c r="U625"/>
  <c r="U620"/>
  <c r="U616"/>
  <c r="R616" s="1"/>
  <c r="U612"/>
  <c r="U607"/>
  <c r="U603"/>
  <c r="U596"/>
  <c r="U591"/>
  <c r="U587"/>
  <c r="U583"/>
  <c r="U579"/>
  <c r="U575"/>
  <c r="U570"/>
  <c r="U566"/>
  <c r="U560"/>
  <c r="U556"/>
  <c r="R556" s="1"/>
  <c r="U552"/>
  <c r="U548"/>
  <c r="U544"/>
  <c r="U540"/>
  <c r="U535"/>
  <c r="U531"/>
  <c r="R531" s="1"/>
  <c r="U527"/>
  <c r="U522"/>
  <c r="U957"/>
  <c r="U698"/>
  <c r="U674"/>
  <c r="U646"/>
  <c r="U369"/>
  <c r="U362"/>
  <c r="U353"/>
  <c r="U345"/>
  <c r="R345" s="1"/>
  <c r="U338"/>
  <c r="U326"/>
  <c r="U319"/>
  <c r="U655"/>
  <c r="U518"/>
  <c r="U514"/>
  <c r="U510"/>
  <c r="U505"/>
  <c r="R505" s="1"/>
  <c r="U501"/>
  <c r="U496"/>
  <c r="U492"/>
  <c r="R492" s="1"/>
  <c r="U487"/>
  <c r="U482"/>
  <c r="U478"/>
  <c r="U474"/>
  <c r="U470"/>
  <c r="U466"/>
  <c r="U462"/>
  <c r="U458"/>
  <c r="U454"/>
  <c r="R454" s="1"/>
  <c r="U449"/>
  <c r="U444"/>
  <c r="U440"/>
  <c r="U435"/>
  <c r="U429"/>
  <c r="U424"/>
  <c r="R424" s="1"/>
  <c r="U420"/>
  <c r="R420" s="1"/>
  <c r="U414"/>
  <c r="U409"/>
  <c r="U404"/>
  <c r="R404" s="1"/>
  <c r="U400"/>
  <c r="U396"/>
  <c r="U392"/>
  <c r="U388"/>
  <c r="U384"/>
  <c r="U380"/>
  <c r="U376"/>
  <c r="U370"/>
  <c r="U361"/>
  <c r="U354"/>
  <c r="U346"/>
  <c r="U337"/>
  <c r="R337" s="1"/>
  <c r="U331"/>
  <c r="U322"/>
  <c r="U715"/>
  <c r="U683"/>
  <c r="U651"/>
  <c r="U310"/>
  <c r="U294"/>
  <c r="U969"/>
  <c r="U304"/>
  <c r="U276"/>
  <c r="U301"/>
  <c r="U285"/>
  <c r="U274"/>
  <c r="U221"/>
  <c r="U205"/>
  <c r="U189"/>
  <c r="U169"/>
  <c r="U153"/>
  <c r="U137"/>
  <c r="U121"/>
  <c r="U105"/>
  <c r="U89"/>
  <c r="U69"/>
  <c r="U49"/>
  <c r="U19"/>
  <c r="U9"/>
  <c r="U307"/>
  <c r="U269"/>
  <c r="U261"/>
  <c r="U251"/>
  <c r="U241"/>
  <c r="U233"/>
  <c r="U218"/>
  <c r="U202"/>
  <c r="R202" s="1"/>
  <c r="U186"/>
  <c r="R186" s="1"/>
  <c r="U166"/>
  <c r="U150"/>
  <c r="U134"/>
  <c r="U118"/>
  <c r="U102"/>
  <c r="U82"/>
  <c r="U66"/>
  <c r="U46"/>
  <c r="U39"/>
  <c r="U35"/>
  <c r="U31"/>
  <c r="U27"/>
  <c r="U22"/>
  <c r="U14"/>
  <c r="U6"/>
  <c r="U283"/>
  <c r="U262"/>
  <c r="U248"/>
  <c r="U234"/>
  <c r="U208"/>
  <c r="U176"/>
  <c r="U231"/>
  <c r="R231" s="1"/>
  <c r="U215"/>
  <c r="U199"/>
  <c r="U179"/>
  <c r="U163"/>
  <c r="R163" s="1"/>
  <c r="U147"/>
  <c r="U131"/>
  <c r="U115"/>
  <c r="U99"/>
  <c r="U79"/>
  <c r="U63"/>
  <c r="U47"/>
  <c r="U275"/>
  <c r="U250"/>
  <c r="U232"/>
  <c r="U196"/>
  <c r="U156"/>
  <c r="U84"/>
  <c r="U152"/>
  <c r="U88"/>
  <c r="U144"/>
  <c r="U80"/>
  <c r="U148"/>
  <c r="R148" s="1"/>
  <c r="U92"/>
  <c r="U911"/>
  <c r="R911" s="1"/>
  <c r="U906"/>
  <c r="U902"/>
  <c r="U892"/>
  <c r="U888"/>
  <c r="U883"/>
  <c r="U877"/>
  <c r="U872"/>
  <c r="U867"/>
  <c r="U863"/>
  <c r="R863" s="1"/>
  <c r="U859"/>
  <c r="U855"/>
  <c r="U849"/>
  <c r="R849" s="1"/>
  <c r="U845"/>
  <c r="U841"/>
  <c r="U837"/>
  <c r="U833"/>
  <c r="U828"/>
  <c r="U986"/>
  <c r="U958"/>
  <c r="U987"/>
  <c r="U971"/>
  <c r="U955"/>
  <c r="U820"/>
  <c r="U809"/>
  <c r="U805"/>
  <c r="U801"/>
  <c r="U797"/>
  <c r="U792"/>
  <c r="U787"/>
  <c r="U783"/>
  <c r="U779"/>
  <c r="U775"/>
  <c r="U771"/>
  <c r="U767"/>
  <c r="R767" s="1"/>
  <c r="U763"/>
  <c r="U759"/>
  <c r="U755"/>
  <c r="R755" s="1"/>
  <c r="U751"/>
  <c r="U747"/>
  <c r="U742"/>
  <c r="U736"/>
  <c r="U732"/>
  <c r="U726"/>
  <c r="R726" s="1"/>
  <c r="U722"/>
  <c r="R722" s="1"/>
  <c r="U718"/>
  <c r="U984"/>
  <c r="U968"/>
  <c r="U813"/>
  <c r="U953"/>
  <c r="U708"/>
  <c r="U692"/>
  <c r="U676"/>
  <c r="U652"/>
  <c r="U709"/>
  <c r="R709" s="1"/>
  <c r="U693"/>
  <c r="U669"/>
  <c r="U641"/>
  <c r="U637"/>
  <c r="U631"/>
  <c r="U626"/>
  <c r="R626" s="1"/>
  <c r="U622"/>
  <c r="U617"/>
  <c r="U613"/>
  <c r="U608"/>
  <c r="U604"/>
  <c r="U599"/>
  <c r="U592"/>
  <c r="U588"/>
  <c r="U584"/>
  <c r="U580"/>
  <c r="U576"/>
  <c r="U572"/>
  <c r="U567"/>
  <c r="U562"/>
  <c r="U557"/>
  <c r="U553"/>
  <c r="U549"/>
  <c r="R549" s="1"/>
  <c r="U545"/>
  <c r="U541"/>
  <c r="U536"/>
  <c r="U532"/>
  <c r="U528"/>
  <c r="U523"/>
  <c r="R523" s="1"/>
  <c r="U973"/>
  <c r="U702"/>
  <c r="U682"/>
  <c r="U654"/>
  <c r="U372"/>
  <c r="U364"/>
  <c r="U355"/>
  <c r="U347"/>
  <c r="U340"/>
  <c r="R340" s="1"/>
  <c r="U328"/>
  <c r="U320"/>
  <c r="U659"/>
  <c r="U519"/>
  <c r="R519" s="1"/>
  <c r="U515"/>
  <c r="R515" s="1"/>
  <c r="U511"/>
  <c r="U506"/>
  <c r="U502"/>
  <c r="U497"/>
  <c r="U493"/>
  <c r="R493" s="1"/>
  <c r="U489"/>
  <c r="U483"/>
  <c r="R483" s="1"/>
  <c r="U479"/>
  <c r="U475"/>
  <c r="U471"/>
  <c r="U467"/>
  <c r="U463"/>
  <c r="R463" s="1"/>
  <c r="U459"/>
  <c r="U455"/>
  <c r="R455" s="1"/>
  <c r="U451"/>
  <c r="U445"/>
  <c r="U441"/>
  <c r="U437"/>
  <c r="U430"/>
  <c r="R430" s="1"/>
  <c r="U425"/>
  <c r="U421"/>
  <c r="U417"/>
  <c r="R417" s="1"/>
  <c r="U410"/>
  <c r="U405"/>
  <c r="R405" s="1"/>
  <c r="U401"/>
  <c r="U397"/>
  <c r="U393"/>
  <c r="U389"/>
  <c r="U385"/>
  <c r="U381"/>
  <c r="U377"/>
  <c r="U371"/>
  <c r="U363"/>
  <c r="U356"/>
  <c r="U348"/>
  <c r="U339"/>
  <c r="U332"/>
  <c r="R332" s="1"/>
  <c r="U324"/>
  <c r="U316"/>
  <c r="R316" s="1"/>
  <c r="U687"/>
  <c r="R687" s="1"/>
  <c r="U667"/>
  <c r="U314"/>
  <c r="U298"/>
  <c r="U278"/>
  <c r="R278" s="1"/>
  <c r="U312"/>
  <c r="R312" s="1"/>
  <c r="U279"/>
  <c r="U303"/>
  <c r="R303" s="1"/>
  <c r="U287"/>
  <c r="U280"/>
  <c r="R280" s="1"/>
  <c r="U225"/>
  <c r="U209"/>
  <c r="U193"/>
  <c r="R193" s="1"/>
  <c r="U173"/>
  <c r="U157"/>
  <c r="U141"/>
  <c r="R141" s="1"/>
  <c r="U125"/>
  <c r="U109"/>
  <c r="U93"/>
  <c r="U73"/>
  <c r="U53"/>
  <c r="U20"/>
  <c r="U11"/>
  <c r="U313"/>
  <c r="R313" s="1"/>
  <c r="U273"/>
  <c r="U263"/>
  <c r="U253"/>
  <c r="U243"/>
  <c r="U235"/>
  <c r="U222"/>
  <c r="U206"/>
  <c r="U190"/>
  <c r="U170"/>
  <c r="U154"/>
  <c r="R154" s="1"/>
  <c r="U138"/>
  <c r="U122"/>
  <c r="U106"/>
  <c r="U86"/>
  <c r="U70"/>
  <c r="U50"/>
  <c r="U40"/>
  <c r="U36"/>
  <c r="U32"/>
  <c r="U28"/>
  <c r="U24"/>
  <c r="U16"/>
  <c r="U8"/>
  <c r="U297"/>
  <c r="U266"/>
  <c r="U252"/>
  <c r="U238"/>
  <c r="U212"/>
  <c r="U188"/>
  <c r="U272"/>
  <c r="U219"/>
  <c r="R219" s="1"/>
  <c r="U203"/>
  <c r="R203" s="1"/>
  <c r="U187"/>
  <c r="U167"/>
  <c r="U151"/>
  <c r="U135"/>
  <c r="U119"/>
  <c r="U103"/>
  <c r="U83"/>
  <c r="U67"/>
  <c r="U51"/>
  <c r="U281"/>
  <c r="R281" s="1"/>
  <c r="U254"/>
  <c r="R254" s="1"/>
  <c r="U236"/>
  <c r="U200"/>
  <c r="U168"/>
  <c r="U108"/>
  <c r="U164"/>
  <c r="R164" s="1"/>
  <c r="U96"/>
  <c r="U160"/>
  <c r="R160" s="1"/>
  <c r="U104"/>
  <c r="U44"/>
  <c r="U100"/>
  <c r="T1356"/>
  <c r="S1356"/>
  <c r="L49" i="6"/>
  <c r="K58"/>
  <c r="K57"/>
  <c r="L48"/>
  <c r="L61" s="1"/>
  <c r="L60"/>
  <c r="K69"/>
  <c r="L50"/>
  <c r="K59"/>
  <c r="K67"/>
  <c r="L58"/>
  <c r="Q70"/>
  <c r="R70" s="1"/>
  <c r="P71"/>
  <c r="M61"/>
  <c r="N54" s="1"/>
  <c r="N51"/>
  <c r="N60" l="1"/>
  <c r="N50"/>
  <c r="N58"/>
  <c r="N52"/>
  <c r="P72"/>
  <c r="Q71"/>
  <c r="R71" s="1"/>
  <c r="N55"/>
  <c r="N59"/>
  <c r="N48"/>
  <c r="N61" s="1"/>
  <c r="N57"/>
  <c r="N56"/>
  <c r="N49"/>
  <c r="N53"/>
  <c r="P73" l="1"/>
  <c r="Q73" s="1"/>
  <c r="R73" s="1"/>
  <c r="Q72"/>
  <c r="R72" s="1"/>
</calcChain>
</file>

<file path=xl/sharedStrings.xml><?xml version="1.0" encoding="utf-8"?>
<sst xmlns="http://schemas.openxmlformats.org/spreadsheetml/2006/main" count="21869" uniqueCount="1411">
  <si>
    <t>salles</t>
  </si>
  <si>
    <t>Date de début</t>
  </si>
  <si>
    <t>Date de fin</t>
  </si>
  <si>
    <t>créé par</t>
  </si>
  <si>
    <t>Mis à jour par</t>
  </si>
  <si>
    <t>ID</t>
  </si>
  <si>
    <t>Description</t>
  </si>
  <si>
    <t>Durée</t>
  </si>
  <si>
    <t>État</t>
  </si>
  <si>
    <t>créé le</t>
  </si>
  <si>
    <t>mis à jour le</t>
  </si>
  <si>
    <t>Prix</t>
  </si>
  <si>
    <t>salle5</t>
  </si>
  <si>
    <t>evelyne.revellat@kheprisante.fr</t>
  </si>
  <si>
    <t>erevellat@sophrokhepri.fr</t>
  </si>
  <si>
    <t>Administrateur</t>
  </si>
  <si>
    <t>01:00 tarif horaire</t>
  </si>
  <si>
    <t>Paiement par crédit</t>
  </si>
  <si>
    <t>salle7</t>
  </si>
  <si>
    <t>celinedidi@hotmail.com</t>
  </si>
  <si>
    <t>Seance sophrologie</t>
  </si>
  <si>
    <t>salle1</t>
  </si>
  <si>
    <t>saya</t>
  </si>
  <si>
    <t>celinedidi@hotmail.com / administrateur</t>
  </si>
  <si>
    <t>salle11</t>
  </si>
  <si>
    <t>celine.mathieu@kheprisante.fr</t>
  </si>
  <si>
    <t>k.nabechiro@gmail.com / administrateur</t>
  </si>
  <si>
    <t>Kadiatou</t>
  </si>
  <si>
    <t>salle12</t>
  </si>
  <si>
    <t>contact@reflexeetsens.fr</t>
  </si>
  <si>
    <t>S. Lespinasse</t>
  </si>
  <si>
    <t>katiadou.nabechiro@kheprisante.fr</t>
  </si>
  <si>
    <t>réunion2</t>
  </si>
  <si>
    <t>cap@revellat.com / erevellat@sophrokhepri.fr</t>
  </si>
  <si>
    <t>sophie.lespinasse@kheprisante.fr</t>
  </si>
  <si>
    <t>mauchant/comby</t>
  </si>
  <si>
    <t>therapeute.idf@gmail.com</t>
  </si>
  <si>
    <t>aurelie.rosier@kheprisante.fr</t>
  </si>
  <si>
    <t>Aurélie Rosier therapeute.idf@gmail.com 0662827638</t>
  </si>
  <si>
    <t>Nabe</t>
  </si>
  <si>
    <t>Sophie Lespinasse</t>
  </si>
  <si>
    <t>salle10</t>
  </si>
  <si>
    <t>Aurélie ROSIER</t>
  </si>
  <si>
    <t>sophie.cochet@kheprisante.fr</t>
  </si>
  <si>
    <t>consultation naturo</t>
  </si>
  <si>
    <t>consultation</t>
  </si>
  <si>
    <t>salle8</t>
  </si>
  <si>
    <t>Aurélie Rosier</t>
  </si>
  <si>
    <t>01:30 tarif horaire</t>
  </si>
  <si>
    <t>emmanuelle.drouet@kheprisante.fr</t>
  </si>
  <si>
    <t>Thérapie groupe estime et affirmation de soi</t>
  </si>
  <si>
    <t>02:30 tarif horaire</t>
  </si>
  <si>
    <t>S lespinasse</t>
  </si>
  <si>
    <t>contact@reflexeetsens.fr / administrateur</t>
  </si>
  <si>
    <t>S Lespinasse</t>
  </si>
  <si>
    <t>sovicso94@orange.fr</t>
  </si>
  <si>
    <t>02:00 tarif horaire</t>
  </si>
  <si>
    <t>salle6</t>
  </si>
  <si>
    <t>drempsy@yahoo.fr</t>
  </si>
  <si>
    <t>04:00 tarif ½ journée</t>
  </si>
  <si>
    <t>marion.kinne@kheprisante.fr</t>
  </si>
  <si>
    <t>catherine.thibaux@kheprisante.fr</t>
  </si>
  <si>
    <t>RDV Coaching</t>
  </si>
  <si>
    <t>jacqueline.vladic@kheprisante.fr</t>
  </si>
  <si>
    <t>Rire Santé</t>
  </si>
  <si>
    <t>Thérapie estime et affirmation de soi</t>
  </si>
  <si>
    <t>nathalie.casale@kheprisante.fr</t>
  </si>
  <si>
    <t>Bilan Réflexes</t>
  </si>
  <si>
    <t>Paiement reçu par l'Administrateur</t>
  </si>
  <si>
    <t>kinne.marion@gmail.com</t>
  </si>
  <si>
    <t>catherine.thibaux@inter-venir.com</t>
  </si>
  <si>
    <t>Aurelie rodier</t>
  </si>
  <si>
    <t>jaclynvladic@gmail.com</t>
  </si>
  <si>
    <t>isabelle.marcy@kheprisante.fr</t>
  </si>
  <si>
    <t>I MarcY</t>
  </si>
  <si>
    <t>sophie.seveetpapillon@gmail.com</t>
  </si>
  <si>
    <t>ncasale@bulledequilibre.fr</t>
  </si>
  <si>
    <t>kinne</t>
  </si>
  <si>
    <t>S. LESPINASSE
Réflexo</t>
  </si>
  <si>
    <t>imarcy@wanadoo.fr / administrateur</t>
  </si>
  <si>
    <t>salle3</t>
  </si>
  <si>
    <t>corinne.legrand@kheprisante.fr</t>
  </si>
  <si>
    <t>Corinne LEGRAND</t>
  </si>
  <si>
    <t>sophie.seveetpapillon@kheprisante.fr</t>
  </si>
  <si>
    <t>Atelier réflexologie Jardin Pluriel S&amp;P</t>
  </si>
  <si>
    <t>Accepté (crédit illimité)</t>
  </si>
  <si>
    <t>olga.bekisheva@kheprisante.fr</t>
  </si>
  <si>
    <t>A.ROSIER</t>
  </si>
  <si>
    <t>margaux.honore@kheprisante.fr</t>
  </si>
  <si>
    <t>honoremargaux.ifec@gmail.com</t>
  </si>
  <si>
    <t>Véronique DESPLANCHE
06.13.15.24.82</t>
  </si>
  <si>
    <t>calicia.vive.la.vie@free.fr</t>
  </si>
  <si>
    <t>Rencontres de parrains VISEMPLOI 94</t>
  </si>
  <si>
    <t>obekishev@gmail.com</t>
  </si>
  <si>
    <t>Yoga du Rire</t>
  </si>
  <si>
    <t>A.Rosier</t>
  </si>
  <si>
    <t>thérapie de groupe</t>
  </si>
  <si>
    <t>Atelier Jardin Pluriel</t>
  </si>
  <si>
    <t>A.rosier</t>
  </si>
  <si>
    <t>Claire Villoing</t>
  </si>
  <si>
    <t>gladys.ruffier@kheprisante.fr</t>
  </si>
  <si>
    <t>Soin réflexologique plantaire avec Wissam Ouarraki</t>
  </si>
  <si>
    <t>Coaching</t>
  </si>
  <si>
    <t>Dominique Girardot</t>
  </si>
  <si>
    <t>gladys.phenyx@hotmail.com</t>
  </si>
  <si>
    <t>Soin Réflexologique - Mme Collinet</t>
  </si>
  <si>
    <t>S. Lespinasse
Réflexo</t>
  </si>
  <si>
    <t>marie-christine.couthenx@kheprisante.fr</t>
  </si>
  <si>
    <t>couthenx</t>
  </si>
  <si>
    <t>cab.emce@neuf.fr</t>
  </si>
  <si>
    <t>Mr ABAIDIA 1ERE VISITE Douleurs de dos
06.78.47.88.64</t>
  </si>
  <si>
    <t>salle9</t>
  </si>
  <si>
    <t>anne-marie.blessig@kheprisante.fr</t>
  </si>
  <si>
    <t>amblessig@hotmail.fr</t>
  </si>
  <si>
    <t>06:30 tarif journée</t>
  </si>
  <si>
    <t>Véronique Desplanche</t>
  </si>
  <si>
    <t>MCC - gouessant</t>
  </si>
  <si>
    <t>Réflexologie plantaire</t>
  </si>
  <si>
    <t>Nouvelle patiente</t>
  </si>
  <si>
    <t>lionel.toi@kheprisante.fr</t>
  </si>
  <si>
    <t>Séance Anamnèse + hypnose</t>
  </si>
  <si>
    <t>Girardeau
3eme visite</t>
  </si>
  <si>
    <t>MC</t>
  </si>
  <si>
    <t>Margaux</t>
  </si>
  <si>
    <t>lionel_toi@hotmail.fr</t>
  </si>
  <si>
    <t>honoremargaux.ifec@gmail.com / administrateur</t>
  </si>
  <si>
    <t>afficher</t>
  </si>
  <si>
    <t xml:space="preserve">Enfant Léonard Giraudeau (fils) de 15 ans, sportif, élève à Nogent sur Marne. </t>
  </si>
  <si>
    <t>Mme Dos Santos, ancienne patiente clinique Ivry sur Seine. Sportive +++</t>
  </si>
  <si>
    <t>onglet source</t>
  </si>
  <si>
    <t>ligne source</t>
  </si>
  <si>
    <t>S. LESPINASSE
Réflexologie plantaire</t>
  </si>
  <si>
    <t>Quiça</t>
  </si>
  <si>
    <t>heures</t>
  </si>
  <si>
    <t>Prix facturé</t>
  </si>
  <si>
    <t>An/Mois</t>
  </si>
  <si>
    <t>jours d'avance</t>
  </si>
  <si>
    <t>taux achat</t>
  </si>
  <si>
    <t>pri</t>
  </si>
  <si>
    <t>Julien Guillaume
Ancien patient de la clinique</t>
  </si>
  <si>
    <t>sandrine.lopes@kheprisante.fr</t>
  </si>
  <si>
    <t>Sandrine - Rdv Zoya</t>
  </si>
  <si>
    <t>Sandrine - MBE - Manu</t>
  </si>
  <si>
    <t>Sandrine - MBE - Valerie T</t>
  </si>
  <si>
    <t>YDR</t>
  </si>
  <si>
    <t>Sandrine - Evelyne F.</t>
  </si>
  <si>
    <t>slopescarreira@hotmail.fr / administrateur</t>
  </si>
  <si>
    <t>slopescarreira@hotmail.fr</t>
  </si>
  <si>
    <t>Sandrine - MBE - Cyrielle J.</t>
  </si>
  <si>
    <t>Sophrologie</t>
  </si>
  <si>
    <t>Soin reflexologique</t>
  </si>
  <si>
    <t>Sandrine - Zoya.</t>
  </si>
  <si>
    <t>Thérapie de groupe adultes anxiété sociale</t>
  </si>
  <si>
    <t>Michael ASSA</t>
  </si>
  <si>
    <t>Sandrine - Rdv Christine D.</t>
  </si>
  <si>
    <t xml:space="preserve">Claire Villoing / Bilan 4eme visite 
</t>
  </si>
  <si>
    <t xml:space="preserve">Mme THOMAS 1ere visite 
01.48.82.40.03
Douleur hallux droit (type électricité) depuis 1 mois. </t>
  </si>
  <si>
    <t>Sandrine - Reiki - manu</t>
  </si>
  <si>
    <t>Sandrine - MBE - Laetitia D</t>
  </si>
  <si>
    <t>IMarcy</t>
  </si>
  <si>
    <t>sandrine lopes</t>
  </si>
  <si>
    <t>Mme Dos Santos Préparation/récupération courses</t>
  </si>
  <si>
    <t>seve.papillon@kheprisante.fr</t>
  </si>
  <si>
    <t>Sandrine Lopes
100009</t>
  </si>
  <si>
    <t>Yoga du rire</t>
  </si>
  <si>
    <t>Sandrine</t>
  </si>
  <si>
    <t>martine.pszenica@kheprisante.fr</t>
  </si>
  <si>
    <t>Sandrine - MBE - Danielle C</t>
  </si>
  <si>
    <t>cathy.artigny@kheprisante.fr</t>
  </si>
  <si>
    <t>Cathy</t>
  </si>
  <si>
    <t>09:00 tarif journée</t>
  </si>
  <si>
    <t>Léonard Giraudeau,2eme visite : Samedi 09/04 trauma au foot sans crac ni diminution des amplitudes de mouvements mais --&gt; cervicalgie et dorsalgie</t>
  </si>
  <si>
    <t>Margaux Honoré
N°100004</t>
  </si>
  <si>
    <t>Sandrine - MBE -Solenne</t>
  </si>
  <si>
    <t>resa@seveetpapillon.org</t>
  </si>
  <si>
    <t>Sandrine - Mbe - Laetitia D</t>
  </si>
  <si>
    <t>martine-kagan@orange.fr</t>
  </si>
  <si>
    <t>cathy.artigny@orange.fr / administrateur</t>
  </si>
  <si>
    <t>Sandrine - MBE - Sonia T</t>
  </si>
  <si>
    <t>Sandrine - MBE - Evelyne F.</t>
  </si>
  <si>
    <t>Sandrine - MBE - Adeline.</t>
  </si>
  <si>
    <t>Sandrine - MBE - Véronique</t>
  </si>
  <si>
    <t>M Auguste René (père)
06.18.64.58.34
Dos, nerfs, imageries à ramener</t>
  </si>
  <si>
    <t>Enfant 5 ans : hyperlordose et scoliose
Mère : Mme Abichou</t>
  </si>
  <si>
    <t>Sandrine - MBE - Wilfrid.</t>
  </si>
  <si>
    <t>Sandrine - MBE - Cyrielle.</t>
  </si>
  <si>
    <t>Sandrine -Mbe- Valérie T</t>
  </si>
  <si>
    <t>M Kagan</t>
  </si>
  <si>
    <t>Tene Auguste 2eme visite 
Penser à voir le genou droit à travailler en extension</t>
  </si>
  <si>
    <t>Mme Marielle JEAN BAPTISTE
06.65.17.03.04
Bilan, cherche amélioration. ATCD ostéoporose et algoneurodystrophie</t>
  </si>
  <si>
    <t>Mme Dos Santos Séance récupération après douleurs talon d'achille, vue il y a deux semaines</t>
  </si>
  <si>
    <t>martine-kagan@orange.fr / erevellat@sophrokhepri.f</t>
  </si>
  <si>
    <t>Sandrine - MBE - Françoise H</t>
  </si>
  <si>
    <t>danh-sang.sambo@kheprisante.fr</t>
  </si>
  <si>
    <t>Réservation d'une salle pour recevoir 15 à 17 personnes</t>
  </si>
  <si>
    <t>Sandrine - Reiki - Manu</t>
  </si>
  <si>
    <t>Mme Béatrice COUILLARD 
Douleurs cervicales + fourmillements main droite diffus depuis 1 mois, suite à une séance d'ostéopathie...
06.81.74.12.59</t>
  </si>
  <si>
    <t>Sandrine - Mbe -Laetitia D.</t>
  </si>
  <si>
    <t>Sandrine - Reiki - Zoya</t>
  </si>
  <si>
    <t>Mme Podgi</t>
  </si>
  <si>
    <t>Claire VILLOING Visite urgence</t>
  </si>
  <si>
    <t>danh-sang.sambo@sfr.fr</t>
  </si>
  <si>
    <t>Mme Dos Santos</t>
  </si>
  <si>
    <t>Mme Bricard 
Sciatique aiguë, 3 enfants 
06.40.95.75.11</t>
  </si>
  <si>
    <t>emmanuelle.levixhi@kheprisante.fr</t>
  </si>
  <si>
    <t>E-L</t>
  </si>
  <si>
    <t>Sandrine - Mbe - Marc M.</t>
  </si>
  <si>
    <t>emmanuelle.levixhi@gmail.com / erevellat@sophrokhe</t>
  </si>
  <si>
    <t>Rdv belle mère de Sandrine.</t>
  </si>
  <si>
    <t>Sandrine - Mbe - Ludivine B</t>
  </si>
  <si>
    <t>amelie.brossard@kheprisante.fr</t>
  </si>
  <si>
    <t>Amélie Brossard.</t>
  </si>
  <si>
    <t>jocelyne.brothier@kheprisante.fr</t>
  </si>
  <si>
    <t>Cours Manufacture du Yoga</t>
  </si>
  <si>
    <t>Séance Steph</t>
  </si>
  <si>
    <t>amelie41077@hotmail.fr</t>
  </si>
  <si>
    <t>E-Drouet</t>
  </si>
  <si>
    <t>lamanufactureduyoga@gmail.com</t>
  </si>
  <si>
    <t>danielle.estrade@kheprisante.fr</t>
  </si>
  <si>
    <t>Danielle ESTRADE - IF</t>
  </si>
  <si>
    <t>Sandrine - Mbe - Danielle C.</t>
  </si>
  <si>
    <t>danielleestrade@sfr.fr</t>
  </si>
  <si>
    <t>Sandrine - Mbe - Christine D.</t>
  </si>
  <si>
    <t>Marie-Christine</t>
  </si>
  <si>
    <t>Mme Poggi
Urgence haut du dos</t>
  </si>
  <si>
    <t>Sandrine - Mbe - Valérie T.</t>
  </si>
  <si>
    <t>Sandrine - Mbe - Laetitia D.</t>
  </si>
  <si>
    <t>Melle Bricard</t>
  </si>
  <si>
    <t>Sila Anani</t>
  </si>
  <si>
    <t>Thérapie de group'ADULTES</t>
  </si>
  <si>
    <t>SL</t>
  </si>
  <si>
    <t>Sandrine- Mbe - Véronique b</t>
  </si>
  <si>
    <t>Thérapie de group'ADOS</t>
  </si>
  <si>
    <t>S. LESPINASSE
Réflexologie</t>
  </si>
  <si>
    <t>reflexes archaïques</t>
  </si>
  <si>
    <t>slopescarreira@hotmail.fr / erevellat@sophrokhepri</t>
  </si>
  <si>
    <t>Danielle - Ines</t>
  </si>
  <si>
    <t>yann.larue@kheprisante.fr</t>
  </si>
  <si>
    <t>Yann Grémy</t>
  </si>
  <si>
    <t>Atelier-conférence produits de la ruche</t>
  </si>
  <si>
    <t>Sandrine - Mbe- Anne D.</t>
  </si>
  <si>
    <t>cours yoga</t>
  </si>
  <si>
    <t>Sandrine - Mbe - Cyrielle J.</t>
  </si>
  <si>
    <t>Atelier olfactothérapie
Sophie Lespinasse</t>
  </si>
  <si>
    <t>vocallifecoaching@gmail.com</t>
  </si>
  <si>
    <t>Dos Santos Marguerite, suite protocole tendinopathie d'Achilles</t>
  </si>
  <si>
    <t>marie-dominique.claire@kheprisante.fr</t>
  </si>
  <si>
    <t>md.claire@wanadoo.fr</t>
  </si>
  <si>
    <t>Mme Noury</t>
  </si>
  <si>
    <t>Sandrine - Mbe- Sonia T</t>
  </si>
  <si>
    <t>MK</t>
  </si>
  <si>
    <t>zohra.jouini@kheprisante.fr</t>
  </si>
  <si>
    <t>AM Blessig</t>
  </si>
  <si>
    <t>Mme N.</t>
  </si>
  <si>
    <t>Sandrine - Mbe - Françoise</t>
  </si>
  <si>
    <t>zohrameghraoui@gmail.com / erevellat@sophrokhepri.</t>
  </si>
  <si>
    <t>Atelier de Forces
Saphia Larabi
Dans la grande salle, car salle 2 déjà prise.</t>
  </si>
  <si>
    <t>Thérapie group'ADULTES</t>
  </si>
  <si>
    <t>Sandrine - Reiki - zoya</t>
  </si>
  <si>
    <t>amblessig@hotmail.fr / erevellat@sophrokhepri.fr</t>
  </si>
  <si>
    <t>Sandrine - Mbe - Mme Perdoux</t>
  </si>
  <si>
    <t>M.K</t>
  </si>
  <si>
    <t>Séance Sandrine</t>
  </si>
  <si>
    <t>jerome.lebaillif@kheprisante.fr</t>
  </si>
  <si>
    <t>Claire Villoing 5eme visite = 1 visite en phase de stabilisation.</t>
  </si>
  <si>
    <t xml:space="preserve">1ere visite Mme Bloch
06.60.48.60.57
</t>
  </si>
  <si>
    <t xml:space="preserve">Mme Marielle Jean Baptiste 
2eme visite genou gauche </t>
  </si>
  <si>
    <t>Sandrine - reiki - Manu</t>
  </si>
  <si>
    <t>jerome.lebaillif@wanadoo.fr</t>
  </si>
  <si>
    <t>Atelier Sophro
Ludwig</t>
  </si>
  <si>
    <t>Sandrine - Mbe - Ludivine B.</t>
  </si>
  <si>
    <t>Dos Santos</t>
  </si>
  <si>
    <t>AS et FR</t>
  </si>
  <si>
    <t>amelie41077@hotmail.fr / erevellat@sophrokhepri.fr</t>
  </si>
  <si>
    <t>mélissa</t>
  </si>
  <si>
    <t xml:space="preserve">1ere visite Betty Cocooning Day
</t>
  </si>
  <si>
    <t>M Masson
06.65.47.14.37</t>
  </si>
  <si>
    <t>Melle BRICARD</t>
  </si>
  <si>
    <t>Mme Josiane BLOCH 
2eme visite : coxarthrose ou FAIS droit</t>
  </si>
  <si>
    <t>Reflexologie</t>
  </si>
  <si>
    <t>Sandrine- Mbe - Anne D.</t>
  </si>
  <si>
    <t>Christine LEFEBVRE 
06.45.11.41.44
Suspicion de TOS droit et DAS Genou droit (historique ménisque)</t>
  </si>
  <si>
    <t>Sandrine - Mbe - Évelyne</t>
  </si>
  <si>
    <t>Sandrine - Mbe - Cyrielle</t>
  </si>
  <si>
    <t>Adhérent 10026
KINNE Marion</t>
  </si>
  <si>
    <t>Sandrine - Mbe - bon kdo</t>
  </si>
  <si>
    <t>cecile.cauvin@kheprisante.fr</t>
  </si>
  <si>
    <t>RDV Orientation</t>
  </si>
  <si>
    <t>zohrameghraoui@gmail.com</t>
  </si>
  <si>
    <t>Sandrine - Mbe - Danielle C</t>
  </si>
  <si>
    <t>Mme Nourry</t>
  </si>
  <si>
    <t>cauvin.c@gmail.com</t>
  </si>
  <si>
    <t>Mme Guerin</t>
  </si>
  <si>
    <t>Sandrine - Mbe - Mme Thomas D.</t>
  </si>
  <si>
    <t>Monsieur Poggi, 1ere séance. Douleur à l'inspiration (cotes)...</t>
  </si>
  <si>
    <t>Sandrine - Mbe - Annick C.</t>
  </si>
  <si>
    <t>Flavien</t>
  </si>
  <si>
    <t xml:space="preserve">Dos Santos, post course </t>
  </si>
  <si>
    <t xml:space="preserve">A.rosier
</t>
  </si>
  <si>
    <t>nicolas.brinster@kheprisante.fr</t>
  </si>
  <si>
    <t>NB</t>
  </si>
  <si>
    <t>nicolas_brinster@hotmail.fr / erevellat@sophrokhep</t>
  </si>
  <si>
    <t xml:space="preserve">Mme Bloch 3eme visite
Essayer de travailler en actif sur muscle quadriceps droit et E genou droit. </t>
  </si>
  <si>
    <t xml:space="preserve">Mr Masson, 2eme visite </t>
  </si>
  <si>
    <t>RDV orientation</t>
  </si>
  <si>
    <t>Flav</t>
  </si>
  <si>
    <t>Conférence Sophie Cochet</t>
  </si>
  <si>
    <t xml:space="preserve">M.Jean Baptiste (mari)
Lombalgie, douleur bras
</t>
  </si>
  <si>
    <t>reliquat du 05/07 à 20H</t>
  </si>
  <si>
    <t>fanny.roussel@kheprisante.fr</t>
  </si>
  <si>
    <t>fandecoeur@gmail.com</t>
  </si>
  <si>
    <t>Corinne Legrand</t>
  </si>
  <si>
    <t>2em séance Sandrine</t>
  </si>
  <si>
    <t>Martine 1H30</t>
  </si>
  <si>
    <t>salle4</t>
  </si>
  <si>
    <t>pat_shiatsu@yahoo.fr</t>
  </si>
  <si>
    <t>PPL - Mr ARTANGE</t>
  </si>
  <si>
    <t>patrick.plessard@kheprisante.fr</t>
  </si>
  <si>
    <t>entretien orientation</t>
  </si>
  <si>
    <t>suivi jeune orientation</t>
  </si>
  <si>
    <t>Atelier Sabine Zaoui
Grande Salle</t>
  </si>
  <si>
    <t>03:00 tarif horaire</t>
  </si>
  <si>
    <t>Adh 10026
KINNE Marion</t>
  </si>
  <si>
    <t>S. LOPES
ADH 10043</t>
  </si>
  <si>
    <t>Complément perso résa adhérente SP
S. LOPES</t>
  </si>
  <si>
    <t>Sandrine - Reiki, Manu</t>
  </si>
  <si>
    <t>Sandrine - Mbe Laetitia</t>
  </si>
  <si>
    <t>Sandrine - Mbe- Véronique B.</t>
  </si>
  <si>
    <t>S. LESPINASSE
Réflexo - SP 100041</t>
  </si>
  <si>
    <t>Sandrine - Mbe - Patricia F.</t>
  </si>
  <si>
    <t xml:space="preserve">ADH 100043
avec Evelyne Revellat </t>
  </si>
  <si>
    <t>Bilan naturo+irido Marlène CHAMBEYRON avec Sophie COCHET</t>
  </si>
  <si>
    <t>Atelier Sophro Ludwig</t>
  </si>
  <si>
    <t>Sandrine - Mbe - Évelyne F.</t>
  </si>
  <si>
    <t>Sandrine - Mbe - Françoise H.</t>
  </si>
  <si>
    <t>Evelyne</t>
  </si>
  <si>
    <t>Mr Antoine BOUR 27 ans, Hernie discale L4 L5 droite avec fourmillements, périmètre de marche, arrêt du sports (foot), impulsivité. 2 Infiltrations il y a 1 mois soulagent mais ne durent plus.
06.60.74.67.69</t>
  </si>
  <si>
    <t xml:space="preserve">Claire Villoing, entrée en stabilisation. 
</t>
  </si>
  <si>
    <t>Mr Jean Baptiste 
TOS Gauche 
2eme visite</t>
  </si>
  <si>
    <t>Sandrine - Mbe - Audrey N.</t>
  </si>
  <si>
    <t>Sandrine - Balinea</t>
  </si>
  <si>
    <t>Mme WASSON Jeanne, 87 ans, douleurs typique cruralgie aigue. Accompagnée de sa fille Mme Vatin
07.71.12.44.69</t>
  </si>
  <si>
    <t xml:space="preserve">Mr BOUR
2eme visite hernie discale impulsive droite position antalgique latérale </t>
  </si>
  <si>
    <t xml:space="preserve">Dos Santos, rdv bilan post-vacances </t>
  </si>
  <si>
    <t>Sandrine - Mbe - Laetitia</t>
  </si>
  <si>
    <t>Shiatsu Nadia</t>
  </si>
  <si>
    <t>Sandrine - Mbe - Alexandra L.</t>
  </si>
  <si>
    <t xml:space="preserve">Mr Masson, 3eme visite. PI gauche à surveiller. Ajuster si nécessaire. </t>
  </si>
  <si>
    <t>Sandrine - Mbe - Anne D.</t>
  </si>
  <si>
    <t>didier.cuoq@yahoo.com</t>
  </si>
  <si>
    <t>Kevin Phanat
1ere visite 
06 33 79 34 60</t>
  </si>
  <si>
    <t>Sandrine - Mbe - Nadine L.</t>
  </si>
  <si>
    <t>Dos Santos course</t>
  </si>
  <si>
    <t>scf9394@gmail.com</t>
  </si>
  <si>
    <t>M.LALLE
07.83.47.99.26
Gonalgies bilatérales</t>
  </si>
  <si>
    <t>C.LEGRAND</t>
  </si>
  <si>
    <t>Sandrine - Mbe - Mr Gorski</t>
  </si>
  <si>
    <t>didier.cuoq@kheprisante.fr</t>
  </si>
  <si>
    <t>Sandrine - Mbe - M. loeb</t>
  </si>
  <si>
    <t>sylvie.cayla@kheprisante.fr</t>
  </si>
  <si>
    <t>annule et remplace rdv mercredi 24/08 10h panne RER. Mme Guerin</t>
  </si>
  <si>
    <t>Sandrine - Mbe - Liliane</t>
  </si>
  <si>
    <t>Sandrine - Mbe - Véronique B.</t>
  </si>
  <si>
    <t>Sandrine - Mbe - Édouard G.</t>
  </si>
  <si>
    <t>S. LESPINASSE
10042</t>
  </si>
  <si>
    <t>mc</t>
  </si>
  <si>
    <t>Sandrine - Mbe - Cyrille J.</t>
  </si>
  <si>
    <t>Sandrine - Mbe - Sandrine T.</t>
  </si>
  <si>
    <t>Marion Kinné
Adhérent 100044</t>
  </si>
  <si>
    <t>Dos Santos 
Recuperation</t>
  </si>
  <si>
    <t>Coaching scolaire</t>
  </si>
  <si>
    <t>Leonard Girardeau</t>
  </si>
  <si>
    <t>Mr BOUR</t>
  </si>
  <si>
    <t>Shiatsu Mme Hicham</t>
  </si>
  <si>
    <t>Sandrine - Mbe - b kdo</t>
  </si>
  <si>
    <t>Sandrine - Mbe - Balinea</t>
  </si>
  <si>
    <t>Réunion Team Papillon</t>
  </si>
  <si>
    <t>kinne.marion@gmail.com / erevellat@sophrokhepri.fr</t>
  </si>
  <si>
    <t>M. Kinne en remplacement du 5-09</t>
  </si>
  <si>
    <t>KINNE Marion
Adhérente 100044</t>
  </si>
  <si>
    <t>danh-sang.sambo@sfr.fr / erevellat@sophrokhepri.fr</t>
  </si>
  <si>
    <t>Mr Thonat
2eme visite</t>
  </si>
  <si>
    <t>Emmanuel Jean Baptiste, mari de Marielle Jean Baptiste</t>
  </si>
  <si>
    <t>Marielle Jean Baptiste 
3eme visite : genou gauche et hanche droite
Tarif 40 euros</t>
  </si>
  <si>
    <t>Conférence Naturo Rentrée dans la nef
Sève &amp; Papillon</t>
  </si>
  <si>
    <t>Sandrine - Mbe - Joy À.</t>
  </si>
  <si>
    <t>massage.kristel@gmail.com</t>
  </si>
  <si>
    <t>Mme Poggi
Douleurs cervicales</t>
  </si>
  <si>
    <t>Audrey Sixta
07.60.78.54.89</t>
  </si>
  <si>
    <t>M.Da Silva, 1ere visite, 
Application Malodo...
Tel : 07.81.39.19.92</t>
  </si>
  <si>
    <t xml:space="preserve">Claire Villoing STABILISATION
</t>
  </si>
  <si>
    <t>krystel.leclercq@kheprisante.fr</t>
  </si>
  <si>
    <t>Group'Adultes</t>
  </si>
  <si>
    <t>M. MASSON
4eme visite
STABILISATION</t>
  </si>
  <si>
    <t>Sandrine mincir</t>
  </si>
  <si>
    <t>cecile.cauvin@sophrokhepri.fr</t>
  </si>
  <si>
    <t>Suivi orientation</t>
  </si>
  <si>
    <t>Permanence sociale Sève &amp; Papillon</t>
  </si>
  <si>
    <t>sophie.seveetpapillon@sophrokhepri.fr</t>
  </si>
  <si>
    <t>Conférence S. LOPES
Capital forme et massage BE</t>
  </si>
  <si>
    <t>Atelier initiation Sophro - L. Freyther
Sève &amp; Papillon</t>
  </si>
  <si>
    <t>sophie.cochet@sophrokhepri.fr</t>
  </si>
  <si>
    <t xml:space="preserve">Cooaching scolaire
</t>
  </si>
  <si>
    <t>margaux.honore@sophrokhepri.fr</t>
  </si>
  <si>
    <t>Guy Thonat
06.64.02.75.69</t>
  </si>
  <si>
    <t>didier.cuoq@sophrokhepri.fr</t>
  </si>
  <si>
    <t>Mme Viegas Maria
Douleurs globales (63 ans) en arrêt maladie
01.48.72.84.81</t>
  </si>
  <si>
    <t>Maria THONAT
06.64.02.75.50</t>
  </si>
  <si>
    <t>Shiatsu Mme LEFLOCH</t>
  </si>
  <si>
    <t>Shiatsu Hicham</t>
  </si>
  <si>
    <t>sylvie.cayla@sophrokhepri.fr</t>
  </si>
  <si>
    <t>Sandrine - Mbe - Audrey</t>
  </si>
  <si>
    <t>Mme Viegas
2eme rdv 
06.86.27.29.22</t>
  </si>
  <si>
    <t>Mme Sixta
2eme rdv</t>
  </si>
  <si>
    <t>anne-marie.blessig@sophrokhepri.fr</t>
  </si>
  <si>
    <t>Adhérent: 100044
KINNE Marion</t>
  </si>
  <si>
    <t>sonialanglois@free.fr</t>
  </si>
  <si>
    <t>cours de sophrologie</t>
  </si>
  <si>
    <t>sandrine.lopes@sophrokhepri.fr</t>
  </si>
  <si>
    <t>Sandrine Reiki Manu</t>
  </si>
  <si>
    <t>marion.kinne@sophrokhepri.fr</t>
  </si>
  <si>
    <t>Réflexo - S. Lespinasse
adh SP</t>
  </si>
  <si>
    <t>Sandrine - Mbe- Cyrielle</t>
  </si>
  <si>
    <t>sonia.langlois@kheprisante.fr</t>
  </si>
  <si>
    <t xml:space="preserve">Pierre Luc Peletier, mon compagnon
Douleur de genou gauche suite à la course à pied, surement problème de hanche gauche 
</t>
  </si>
  <si>
    <t>suivi orientation</t>
  </si>
  <si>
    <t>Maria Thonat 
2eme rdv</t>
  </si>
  <si>
    <t>Da silva 
2eme rdv 
Cervicales</t>
  </si>
  <si>
    <t>M.Guy Thonat
2eme visite</t>
  </si>
  <si>
    <t xml:space="preserve">Mme Corine Sixta 1ere visite
0651705471
</t>
  </si>
  <si>
    <t>jerome.lebaillif@sophrokhepri.fr</t>
  </si>
  <si>
    <t>Salle0</t>
  </si>
  <si>
    <t>Reunion Doctolib</t>
  </si>
  <si>
    <t>Sandrine - Mbe - Nadine</t>
  </si>
  <si>
    <t>Sandrine - Mbe - Marlène Chambeyron</t>
  </si>
  <si>
    <t xml:space="preserve">Melle Aznar 
Douleurs globales mais surtout cervicales. Syndrome pré-ménopause mais à 34 ans. Ne pese plus que 36kg pour 1m46, poids de forme à 41kg.
</t>
  </si>
  <si>
    <t xml:space="preserve">Mme Pandzou
1ere visite
Sténose lombaire, douleurs dans les 2 jambes. Infiltrations.
</t>
  </si>
  <si>
    <t>sonia.langlois@sophrokhepri.fr</t>
  </si>
  <si>
    <t>collectifs sophro</t>
  </si>
  <si>
    <t>patrick.plessard@sophrokhepri.fr</t>
  </si>
  <si>
    <t>Shiatsu S.Perret</t>
  </si>
  <si>
    <t>Shiatsu Catherine Richeid</t>
  </si>
  <si>
    <t>Shiatsu Mme Augier</t>
  </si>
  <si>
    <t>corinne.legrand@sophrokhepri.fr</t>
  </si>
  <si>
    <t>C.Legrand</t>
  </si>
  <si>
    <t>Journée spéciale maternité - Sève &amp; Papillon</t>
  </si>
  <si>
    <t>07:00 tarif journée</t>
  </si>
  <si>
    <t>Journée spéciale maternité - Sève &amp; Papillon - Nef centrale</t>
  </si>
  <si>
    <t>isabelle.marcy@sophrokhepri.fr / erevellat@sophrok</t>
  </si>
  <si>
    <t>Mme Eveillé</t>
  </si>
  <si>
    <t>Mme Poggi</t>
  </si>
  <si>
    <t>Mme Pandzou</t>
  </si>
  <si>
    <t>KINNE Marion
Adh 100044</t>
  </si>
  <si>
    <t>Conférence Naturo S. Cochet - Nef centrale - Sève &amp; Papillon</t>
  </si>
  <si>
    <t>marie-dominique.claire@sophrokhepri.fr</t>
  </si>
  <si>
    <t>Mme M.</t>
  </si>
  <si>
    <t>Programme initiation Sophro - L. Freyther - Séance 1
Sève &amp; Papillon</t>
  </si>
  <si>
    <t>christelle.dericquebourg@sophrokhepri.fr</t>
  </si>
  <si>
    <t>christelle.dericquebourg@kheprisante.fr</t>
  </si>
  <si>
    <t xml:space="preserve">Mme Pandzou
Protocole Cox 40 euros </t>
  </si>
  <si>
    <t>Sandrine - Mbe- Joy À.</t>
  </si>
  <si>
    <t>Corine SIXTA
2eme rdv
06.51.70.54.71</t>
  </si>
  <si>
    <t>amelie.brossard@sophrokhepri.fr</t>
  </si>
  <si>
    <t>Sandrine - Mbe - Patricia</t>
  </si>
  <si>
    <t>sophie.vieillard@kheprisante.fr</t>
  </si>
  <si>
    <t>coaching de jeunes</t>
  </si>
  <si>
    <t>Sandrine - Mbe - Nathalie M.</t>
  </si>
  <si>
    <t>sophie.vieillard@sophrokhepri.fr</t>
  </si>
  <si>
    <t>Marie Le Menn, Doctorat
06.65.66.59.72
Doctolib en ligne</t>
  </si>
  <si>
    <t>Da Silva Gil
3eme visite</t>
  </si>
  <si>
    <t>Programme initiation Sophro - L. Freyther - Séance 2
Sève &amp; Papillon</t>
  </si>
  <si>
    <t>Vincent Mazzorelli</t>
  </si>
  <si>
    <t>marc.fallet@kheprisante.fr</t>
  </si>
  <si>
    <t>Sandrine - Mbe - Mme Zouari</t>
  </si>
  <si>
    <t>marc.fallet@sophrokhepri.fr</t>
  </si>
  <si>
    <t>Aznar 
2eme rdv</t>
  </si>
  <si>
    <t>Dahan Daniel 
06.15.87.57.33</t>
  </si>
  <si>
    <t>Sandrine - Mbe - Corinne P.</t>
  </si>
  <si>
    <t>jacqueline.vladic@sophrokhepri.fr</t>
  </si>
  <si>
    <t>Valerie Seguy</t>
  </si>
  <si>
    <t>Sandrine - Mbe - Nathalie S.</t>
  </si>
  <si>
    <t>Shiatsu C.Richaud</t>
  </si>
  <si>
    <t>Shiatsu sophie</t>
  </si>
  <si>
    <t>Sandrine -Mbe - Ludivine</t>
  </si>
  <si>
    <t>Sandrine - Mbe - Marlène C.</t>
  </si>
  <si>
    <t>lise-marie.dulorme@kheprisante.fr</t>
  </si>
  <si>
    <t>lise-marie , seance acess bar avec dominique</t>
  </si>
  <si>
    <t>Réflexo - Sève &amp; Papillon - Lespinasse
Adh 100007</t>
  </si>
  <si>
    <t>cons  nathalie  acess bar</t>
  </si>
  <si>
    <t>jessica.font@kheprisante.fr</t>
  </si>
  <si>
    <t>Mme Jessica</t>
  </si>
  <si>
    <t>C. Legrand</t>
  </si>
  <si>
    <t>margaux.honore@sophrokhepri.fr / Administrateur</t>
  </si>
  <si>
    <t>Mme HAMIZI
0627542763</t>
  </si>
  <si>
    <t>lise-marie.dulorme@sophrokhepri.fr</t>
  </si>
  <si>
    <t>Initiation Sophro Ludwig - Séance 3</t>
  </si>
  <si>
    <t>sylvie.lecaoussin@kheprisante.fr</t>
  </si>
  <si>
    <t>jessica.font@sophrokhepri.fr</t>
  </si>
  <si>
    <t>Dahan Daniel 
2eme rdv</t>
  </si>
  <si>
    <t>Sandrine - Mbe - Christine Levrel</t>
  </si>
  <si>
    <t>Mme DOS SANTOS</t>
  </si>
  <si>
    <t>rodolphe.bihannic@kheprisante.fr</t>
  </si>
  <si>
    <t>Storbes</t>
  </si>
  <si>
    <t>Margaux Honoré - Adh Sève &amp; Papillon</t>
  </si>
  <si>
    <t>sylvie.lecaoussin@sophrokhepri.fr</t>
  </si>
  <si>
    <t xml:space="preserve">Maria Thonat, 3eme visite
BILAN </t>
  </si>
  <si>
    <t>Paul SInnas
06.61.24.37.29</t>
  </si>
  <si>
    <t>rodolphe.bihannic@sophrokhepri.fr</t>
  </si>
  <si>
    <t>Ménétrier</t>
  </si>
  <si>
    <t>Sandrine - Mbe DT un Balinea</t>
  </si>
  <si>
    <t>04:30 tarif ½ journée</t>
  </si>
  <si>
    <t>emmanuelle.drouet@sophrokhepri.fr</t>
  </si>
  <si>
    <t>Mme L.</t>
  </si>
  <si>
    <t>Patricia Antonelli</t>
  </si>
  <si>
    <t>Guy Thonat</t>
  </si>
  <si>
    <t>chloe.lesage@kheprisante.fr</t>
  </si>
  <si>
    <t>sandrine.lopes@sophrokhepri.fr / Administrateur</t>
  </si>
  <si>
    <t>Marion Minos
1ere visite
06.10.59.43.36</t>
  </si>
  <si>
    <t>fredericque.allane@kheprisante.fr</t>
  </si>
  <si>
    <t>Shiatsu sandrine</t>
  </si>
  <si>
    <t>Shiatsu c. Richaud</t>
  </si>
  <si>
    <t>Shiatsu s. Perret</t>
  </si>
  <si>
    <t>Audrey SIXTA</t>
  </si>
  <si>
    <t>Group'ADOS</t>
  </si>
  <si>
    <t>Sophie Lespinasse
Réflexo</t>
  </si>
  <si>
    <t xml:space="preserve">Corine SIXTA
3eme visite </t>
  </si>
  <si>
    <t>chloe.lesage@sophrokhepri.fr</t>
  </si>
  <si>
    <t>Réflexo - S&amp;P - Lespinasse
Adh 100007</t>
  </si>
  <si>
    <t>C LEGRAND</t>
  </si>
  <si>
    <t>fredericque.allane@sophrokhepri.fr</t>
  </si>
  <si>
    <t>Lucas Delbouille</t>
  </si>
  <si>
    <t>yann.larue@sophrokhepri.fr</t>
  </si>
  <si>
    <t>Perrine Budny</t>
  </si>
  <si>
    <t>Stage énergie de l'automne - P. Pommeret - Sève &amp; Papillon</t>
  </si>
  <si>
    <t>Mme Cucinotta</t>
  </si>
  <si>
    <t>Aurélie GOUTAL</t>
  </si>
  <si>
    <t>sophie.lespinasse@sophrokhepri.fr</t>
  </si>
  <si>
    <t>Laurianne Lesueur 0652360579</t>
  </si>
  <si>
    <t>soin spp yancik et marie claude burel</t>
  </si>
  <si>
    <t>soin spp Eddy</t>
  </si>
  <si>
    <t>Programme initiation Sophro - L. Freyther - Séance 4
Sève &amp; Papillon</t>
  </si>
  <si>
    <t>Vanessa Chalu</t>
  </si>
  <si>
    <t>lionel.toi@sophrokhepri.fr</t>
  </si>
  <si>
    <t>consultation acess bar    rosita</t>
  </si>
  <si>
    <t>Mme DUNET (Alexandre)</t>
  </si>
  <si>
    <t>jessica.font@sophrokhepri.fr / Administrateur</t>
  </si>
  <si>
    <t>Coaching de jeunes (Orientation)</t>
  </si>
  <si>
    <t>Laurianne LESUEUR</t>
  </si>
  <si>
    <t>MINOS Marion
2eme rdv</t>
  </si>
  <si>
    <t xml:space="preserve">HMAIZI Noir
2eme rdv, mâchoire ? </t>
  </si>
  <si>
    <t>Mme MASSELOT
06.62.48.24.67</t>
  </si>
  <si>
    <t>Vanessa CHALU</t>
  </si>
  <si>
    <t>Emilie</t>
  </si>
  <si>
    <t>Sandrine - Mbe- Ludivine</t>
  </si>
  <si>
    <t>louise-laurie.tsobgny@kheprisante.fr</t>
  </si>
  <si>
    <t>Séance hypnose</t>
  </si>
  <si>
    <t>M.DAHAN
3eme visite</t>
  </si>
  <si>
    <t xml:space="preserve">Claire Villoing
Stabilisation
Suite fracture 5eme orteil droit </t>
  </si>
  <si>
    <t>Flavien REVELLAT
1ere visite</t>
  </si>
  <si>
    <t>Mme Cucinotta
2eme rdv</t>
  </si>
  <si>
    <t>Da Silva Gil
4eme visite</t>
  </si>
  <si>
    <t>jerome.lebaillif@sophrokhepri.fr / Administrateur</t>
  </si>
  <si>
    <t>MYD</t>
  </si>
  <si>
    <t>M.Masson</t>
  </si>
  <si>
    <t>soin spp Aurelien Assemat</t>
  </si>
  <si>
    <t>Antoine BOUR
Douleurs de dos récidivantes</t>
  </si>
  <si>
    <t>Sandrine - Mbe- Cathelyne</t>
  </si>
  <si>
    <t>louise-laurie.tsobgny@sophrokhepri.fr</t>
  </si>
  <si>
    <t>Programme initiation Sophro - L. Freyther - Séance 5
Sève &amp; Papillon</t>
  </si>
  <si>
    <t>Sandrine - Mbe- Christine L.</t>
  </si>
  <si>
    <t>soin spp
Alain bonjour</t>
  </si>
  <si>
    <t>Dominique Balducci spp</t>
  </si>
  <si>
    <t>gladys.ruffier@sophrokhepri.fr</t>
  </si>
  <si>
    <t>Mme DOS SANTOS
Bilan post bike AND rune et cross</t>
  </si>
  <si>
    <t>Sandrine - Mbe - Brigitte Ch.</t>
  </si>
  <si>
    <t>Shiatsu margaux</t>
  </si>
  <si>
    <t>Sophie Lespinasse - Réflexo - SP - Adh 100007</t>
  </si>
  <si>
    <t>Sandrine - Mbe - M.France</t>
  </si>
  <si>
    <t>Sophie Lespinasse - Réflexo</t>
  </si>
  <si>
    <t>Séance de sophrologie</t>
  </si>
  <si>
    <t>S. Lespinasse - Réflexo - S&amp;P</t>
  </si>
  <si>
    <t>sophie.cochet@sophrokhepri.fr / Administrateur</t>
  </si>
  <si>
    <t>Séance Coaching</t>
  </si>
  <si>
    <t>Flavien Revellat
2eme rdv</t>
  </si>
  <si>
    <t>Mme BAUBIER
06.50.02.07.47</t>
  </si>
  <si>
    <t>M. Selvanayagom :  0603124191
Doctolib</t>
  </si>
  <si>
    <t xml:space="preserve">Melle MINOS
3eme rdv
</t>
  </si>
  <si>
    <t>isabelle.marcy@sophrokhepri.fr</t>
  </si>
  <si>
    <t>Programme naturo - Séance 2 - S. COCHET - S&amp;P</t>
  </si>
  <si>
    <t>Sandrine - Reiki Manu</t>
  </si>
  <si>
    <t>Mere Yanis</t>
  </si>
  <si>
    <t>Programme initiation Sophro - L. Freyther - Séance 6
Sève &amp; Papillon</t>
  </si>
  <si>
    <t>Sandrine - Mbe _ Cyrielle</t>
  </si>
  <si>
    <t>Emma</t>
  </si>
  <si>
    <t>Mr C.</t>
  </si>
  <si>
    <t>Adhérent 100069
KINNE MARION</t>
  </si>
  <si>
    <t>pascal.fouquet@kheprisante.fr</t>
  </si>
  <si>
    <t>Instant Break</t>
  </si>
  <si>
    <t>fredericque.allane@sophrokhepri.fr / Administrateu</t>
  </si>
  <si>
    <t>Alain bonjour spp</t>
  </si>
  <si>
    <t>pascal.fouquet@sophrokhepri.fr</t>
  </si>
  <si>
    <t>Sandrine - Mbe - Véronique</t>
  </si>
  <si>
    <t xml:space="preserve">Ateliers parents AMBlessig
</t>
  </si>
  <si>
    <t>S. Lespinasse - Réflexo - SP</t>
  </si>
  <si>
    <t>Lucas</t>
  </si>
  <si>
    <t>Perrine</t>
  </si>
  <si>
    <t>Stage Qi Gong + Réflexo SP</t>
  </si>
  <si>
    <t>Mme Elena LOJACONO
0630096981
Douleurs cervicales et au niveau de la face, suite à un coup du lapin</t>
  </si>
  <si>
    <t>Émilie Cuccinotta
3eme visite</t>
  </si>
  <si>
    <t>Eurythmia</t>
  </si>
  <si>
    <t>Yanis</t>
  </si>
  <si>
    <t>Mr BISIAUX 
0664027594
TOS probable</t>
  </si>
  <si>
    <t>AYAMANTE ADELA
spps vertiges</t>
  </si>
  <si>
    <t>jocelyne.brothier@sophrokhepri.fr</t>
  </si>
  <si>
    <t>soin antistress pernet eddy
soin antistress mickael djoudi</t>
  </si>
  <si>
    <t>Conférence Méditation et alimentation - Y. Liénard - Nef centrale - Sève &amp; Papillon</t>
  </si>
  <si>
    <t>Programme initiation Sophro - L. Freyther - Séance 7
Sève &amp; Papillon</t>
  </si>
  <si>
    <t>Soin genoux</t>
  </si>
  <si>
    <t>Azélie</t>
  </si>
  <si>
    <t>FLORENCE GRIMALDI SPP</t>
  </si>
  <si>
    <t>S. Lespinasse - Réflexo - SP - adh 100007</t>
  </si>
  <si>
    <t>soin spp  marie claude et yannick Burel</t>
  </si>
  <si>
    <t>Sandrine - Mbe -Ludivine</t>
  </si>
  <si>
    <t>shiatsu C.Richaud</t>
  </si>
  <si>
    <t>nicolas.brinster@sophrokhepri.fr</t>
  </si>
  <si>
    <t>Séance Sophrologie - Mathurin</t>
  </si>
  <si>
    <t>S. Lespinasse - Réflecxo</t>
  </si>
  <si>
    <t>Thierry ménétrier</t>
  </si>
  <si>
    <t>séance hypnose</t>
  </si>
  <si>
    <t>KINNE MARION
adh 100019</t>
  </si>
  <si>
    <t>Mme BAUDIER
RDV pris par Margaux Honoré, chiropracteur</t>
  </si>
  <si>
    <t>Fabrice DELAFOSSE
1ere visite
Lumbago, conducteur de bus
06.67.26.18.35</t>
  </si>
  <si>
    <t>Spp 2 seances burel 12h 13h philippe revellat</t>
  </si>
  <si>
    <t>Melle Aznar</t>
  </si>
  <si>
    <t>Conférence Naturo - S. Cochet - Nef centrale - Sève &amp; Papillon</t>
  </si>
  <si>
    <t>LP</t>
  </si>
  <si>
    <t>ayamante adela plus maman</t>
  </si>
  <si>
    <t>Programme initiation sophro ludwig - séance 8</t>
  </si>
  <si>
    <t>Sandrine - Mbe - Nicole S.</t>
  </si>
  <si>
    <t>SPP Grimaldi</t>
  </si>
  <si>
    <t>M.Alexandre MARTIN
06.62.83.19.72</t>
  </si>
  <si>
    <t>Mme Harasse a pris RDV le jeu 08 déc. à 14h00.
En cas d'imprévu, merci d'appeler le patient au 0612317077 pour modifier le RDV.</t>
  </si>
  <si>
    <t>Mme Lojacono</t>
  </si>
  <si>
    <t>Dissous Bruno
06.98.74.40.51</t>
  </si>
  <si>
    <t>Coaching Orientation jeunes</t>
  </si>
  <si>
    <t>Mme Hamizi</t>
  </si>
  <si>
    <t>Ateliers parents</t>
  </si>
  <si>
    <t>Sophrologie Mathurin S1</t>
  </si>
  <si>
    <t>Corine SIXTA</t>
  </si>
  <si>
    <t>Sonia</t>
  </si>
  <si>
    <t>SB</t>
  </si>
  <si>
    <t>Sandrine - Mbe - Evelyne F.</t>
  </si>
  <si>
    <t>Sophie Lespinasse - Réflexologie</t>
  </si>
  <si>
    <t>Laura</t>
  </si>
  <si>
    <t>Mme MARONNE Isabelle
0672915770</t>
  </si>
  <si>
    <t xml:space="preserve">Marie Le Menn
2eme rdv </t>
  </si>
  <si>
    <t>Mme HARASSE
2eme rdv</t>
  </si>
  <si>
    <t>balducci  et ayamante spp</t>
  </si>
  <si>
    <t>A.A.</t>
  </si>
  <si>
    <t>S.Lespinasse - Réflexo - SP Ahd 100007</t>
  </si>
  <si>
    <t>Programme naturo - S. COCHET - Séance 3 - S&amp;P</t>
  </si>
  <si>
    <t>Sandrine- Mbe - Danielle C.</t>
  </si>
  <si>
    <t>Sandrine - Mbe - Joy</t>
  </si>
  <si>
    <t>M.Marinho Jeremy
06.24.16.04.11</t>
  </si>
  <si>
    <t>Atelier découverte Sophro - L. FREYTHER - S&amp;P</t>
  </si>
  <si>
    <t>Laurence (Photo)</t>
  </si>
  <si>
    <t>M. DAHAN</t>
  </si>
  <si>
    <t xml:space="preserve">Dos Santos 
Aura fait 2 cross !! </t>
  </si>
  <si>
    <t>Melle MINOS
4eme rdv</t>
  </si>
  <si>
    <t xml:space="preserve">Nicolas Lestienne
0661128497
</t>
  </si>
  <si>
    <t>M. Kévin Thonat</t>
  </si>
  <si>
    <t>Martinho ALexia
0658929669</t>
  </si>
  <si>
    <t>spp Djoudi Mickael</t>
  </si>
  <si>
    <t>Mr Dumas</t>
  </si>
  <si>
    <t>M.Julien Guillaume</t>
  </si>
  <si>
    <t>Sandrine - Mbe - Cathelyne</t>
  </si>
  <si>
    <t>Séance sophrologie - Mme Mathurin S2</t>
  </si>
  <si>
    <t>S.Lespinasse - Réflexo</t>
  </si>
  <si>
    <t>05:00 tarif ½ journée</t>
  </si>
  <si>
    <t>cap@revellat.com / Administrateur</t>
  </si>
  <si>
    <t>Bilan Énergétique + Sophro</t>
  </si>
  <si>
    <t>S. Lespinasse- Reflexo</t>
  </si>
  <si>
    <t xml:space="preserve">Mélanie Keita : 9h
Elena Lojacono : 10h </t>
  </si>
  <si>
    <t>Séance Sophrologie - Baptista</t>
  </si>
  <si>
    <t>Echange pratiques en vue éventuelle collaboration - Eva Toussaint - Réflexologue</t>
  </si>
  <si>
    <t>Séance Sophrologie - Burlot S0</t>
  </si>
  <si>
    <t>Mme Harasse</t>
  </si>
  <si>
    <t>Echange pratiques en vue éventuelle collaboration - Marine Marez - Massage ayurvédique</t>
  </si>
  <si>
    <t>M.A.</t>
  </si>
  <si>
    <t>Mme CUCINOTTA</t>
  </si>
  <si>
    <t>ruth ayamante</t>
  </si>
  <si>
    <t>revellat philippe</t>
  </si>
  <si>
    <t>N° 100088</t>
  </si>
  <si>
    <t>Alexandre Martin</t>
  </si>
  <si>
    <t>Margaux - SP - Adh</t>
  </si>
  <si>
    <t>Maronne Isabelle</t>
  </si>
  <si>
    <t>Chantal</t>
  </si>
  <si>
    <t>Sandrine - Mbe - Ludivine</t>
  </si>
  <si>
    <t>Bruno Dissous</t>
  </si>
  <si>
    <t>Sandrine - Bkdo</t>
  </si>
  <si>
    <t>Séance Sophrologie - Sonia Mathurin S3</t>
  </si>
  <si>
    <t>joel cantal</t>
  </si>
  <si>
    <t>Amayante 3 seances</t>
  </si>
  <si>
    <t>spp ayamante 3 rdv adela , franck et fille</t>
  </si>
  <si>
    <t>marie-dominique.claire@kheprisante.fr / mikael.ass</t>
  </si>
  <si>
    <t>Sophrologie Mme Mathurin S4</t>
  </si>
  <si>
    <t>caroline-pascale</t>
  </si>
  <si>
    <t>08:30 tarif journée</t>
  </si>
  <si>
    <t>Reiki s. Victoire</t>
  </si>
  <si>
    <t>Chloé BABILOTTE (33 ans) : 10h
Donat CAGNION : 44 ans : 11H</t>
  </si>
  <si>
    <t>LP+MYD</t>
  </si>
  <si>
    <t>sylvie.cayla@sophrokhepri.fr / Administrateur</t>
  </si>
  <si>
    <t>Sophrologie Kabil S0</t>
  </si>
  <si>
    <t>Sonia Desorme</t>
  </si>
  <si>
    <t>Sandrine - Reiki</t>
  </si>
  <si>
    <t>S. Lespinasse - Réflexologie</t>
  </si>
  <si>
    <t>lise-marie  soins access bar avec mme Wolf nathalie</t>
  </si>
  <si>
    <t>Sandrine - Mbe - Evelyne</t>
  </si>
  <si>
    <t>Sophrologie Burlot S1</t>
  </si>
  <si>
    <t>Séance SOPHRO</t>
  </si>
  <si>
    <t>Sandrine - Mbe - M France</t>
  </si>
  <si>
    <t>S. Lespinasse - Réflexo - adh 100089</t>
  </si>
  <si>
    <t>Ayamante tania</t>
  </si>
  <si>
    <t>S. Lespinasse - Réflexo - Adh 100007</t>
  </si>
  <si>
    <t>spp eddy Pernet</t>
  </si>
  <si>
    <t>Conférence Naturo - S. Cochet - S&amp;P</t>
  </si>
  <si>
    <t>C. M.</t>
  </si>
  <si>
    <t>Lucas Delpouille</t>
  </si>
  <si>
    <t>Atelier découverte Sophro - L. Freyther - S&amp;P</t>
  </si>
  <si>
    <t>Sophrologie - Mme Serrin S0</t>
  </si>
  <si>
    <t>spp Brigitte</t>
  </si>
  <si>
    <t>07:30 tarif journée</t>
  </si>
  <si>
    <t>Cours collectif sophro
Sonia Langlois</t>
  </si>
  <si>
    <t>S. LESPINASSE - Réflexo - SP</t>
  </si>
  <si>
    <t>Jonathan Poggi</t>
  </si>
  <si>
    <t>Shiatsu Mme richaud</t>
  </si>
  <si>
    <t xml:space="preserve">14h-15h : Mme ROBORG
15h-16h : Mme ANTUNES
</t>
  </si>
  <si>
    <t>Sandrine - Mbe - B kdo</t>
  </si>
  <si>
    <t>ludwig.freyther@kheprisante.fr</t>
  </si>
  <si>
    <t>Sandrine -  Mbe - Nathalie M.</t>
  </si>
  <si>
    <t>Sophrologie - Mlle Burlot S2</t>
  </si>
  <si>
    <t>Balinea</t>
  </si>
  <si>
    <t xml:space="preserve">Claire Villoing
A reporter sur agenda !!!! </t>
  </si>
  <si>
    <t>Kinésio Adulte</t>
  </si>
  <si>
    <t>balducci Dominique salle 11</t>
  </si>
  <si>
    <t xml:space="preserve">Thomas MONNIER
Sciatique </t>
  </si>
  <si>
    <t>Audrey Sixta</t>
  </si>
  <si>
    <t>Sophrologie Mathurin S5</t>
  </si>
  <si>
    <t>Progamme naturo - Séance 4 - S. COCHET
S&amp;P</t>
  </si>
  <si>
    <t>Julien Guillaume</t>
  </si>
  <si>
    <t>Sandrine - Mbe - Catherine P</t>
  </si>
  <si>
    <t>Sophrologie Mme Girard S1</t>
  </si>
  <si>
    <t>cours collectif sophro</t>
  </si>
  <si>
    <t>Galette Voeux Kheprisante</t>
  </si>
  <si>
    <t>Melle AZNAR</t>
  </si>
  <si>
    <t>MC Roulleau
0684827730</t>
  </si>
  <si>
    <t>S. Lespinasse - Reflexo - SP</t>
  </si>
  <si>
    <t>Marie Thérèse Chateau</t>
  </si>
  <si>
    <t>Sandrine - Mbe - Kathelyne</t>
  </si>
  <si>
    <t>Chloé BABILOTTE
2eme rdv</t>
  </si>
  <si>
    <t>S. Lespinasse - Réflexo SP</t>
  </si>
  <si>
    <t>groupe sophro kids</t>
  </si>
  <si>
    <t>S. Lespinasse Réflexo SP</t>
  </si>
  <si>
    <t>Sophro Kids</t>
  </si>
  <si>
    <t>amelie.brossard@kheprisante.fr / Administrateur</t>
  </si>
  <si>
    <t>Patient référé par Sophie Cochet
En attente des détails.</t>
  </si>
  <si>
    <t>Coaching eurythmia</t>
  </si>
  <si>
    <t>essai bidon</t>
  </si>
  <si>
    <t>Melle Chea Déborah 
06.46.40.76.43</t>
  </si>
  <si>
    <t>Sophrologie Girard S2</t>
  </si>
  <si>
    <t>jessica.font@kheprisante.fr / Administrateur</t>
  </si>
  <si>
    <t>S.Lespinasse - Réflexo SP</t>
  </si>
  <si>
    <t>Sophrologie Aldea S0</t>
  </si>
  <si>
    <t>caroline.soussy@kheprisante.fr</t>
  </si>
  <si>
    <t>Consultation 1h</t>
  </si>
  <si>
    <t xml:space="preserve">Boit Dentingen
</t>
  </si>
  <si>
    <t>Desorm</t>
  </si>
  <si>
    <t>Consultation Psy</t>
  </si>
  <si>
    <t>Sophrologie Kabil S1</t>
  </si>
  <si>
    <t>MT Chateau</t>
  </si>
  <si>
    <t>Sophrologie Mathurin S6</t>
  </si>
  <si>
    <t>Shiatsu C.Levrel</t>
  </si>
  <si>
    <t>Sophrologie Burlot S3</t>
  </si>
  <si>
    <t>Sandrine - Mbe - Murielle</t>
  </si>
  <si>
    <t>nathalie.lievoux@kheprisante.fr</t>
  </si>
  <si>
    <t>séance réflexologie plantaire + dos</t>
  </si>
  <si>
    <t>pernet</t>
  </si>
  <si>
    <t>Sophrologie S0 - Lâcher prise</t>
  </si>
  <si>
    <t>S. Lespinasse - Réflexo - SP 1er RV</t>
  </si>
  <si>
    <t>Sandrine - Mbe -</t>
  </si>
  <si>
    <t>sandrine.lopes@kheprisante.fr / Administrateur</t>
  </si>
  <si>
    <t>burel</t>
  </si>
  <si>
    <t>Sabine Saysomsack - S0</t>
  </si>
  <si>
    <t>Burel Yanick et Marie Claude</t>
  </si>
  <si>
    <t>Massage avec Didier</t>
  </si>
  <si>
    <t>Mc Roulleau</t>
  </si>
  <si>
    <t xml:space="preserve">Déborah CHea
</t>
  </si>
  <si>
    <t>S. Lespinasse - Réflexo</t>
  </si>
  <si>
    <t>AK</t>
  </si>
  <si>
    <t>Nicolas Lestienne</t>
  </si>
  <si>
    <t>sophie.perret@kheprisante.fr</t>
  </si>
  <si>
    <t>Mathurin S7</t>
  </si>
  <si>
    <t>hypno mincir et hypno Sonia</t>
  </si>
  <si>
    <t>kristel.leclercq@kheprisante.fr</t>
  </si>
  <si>
    <t>Sophro enfant</t>
  </si>
  <si>
    <t>Sophrologie Girard S3</t>
  </si>
  <si>
    <t>Séance Kinésio Adulte</t>
  </si>
  <si>
    <t>mikael.assa@kheprisante.fr</t>
  </si>
  <si>
    <t>Kabil S2</t>
  </si>
  <si>
    <t>coaching eurythmia</t>
  </si>
  <si>
    <t>Pradon S1</t>
  </si>
  <si>
    <t>Séance Meditation</t>
  </si>
  <si>
    <t>Saysomsak S1</t>
  </si>
  <si>
    <t>M. Masson</t>
  </si>
  <si>
    <t>virginie.woets@kheprisante.fr</t>
  </si>
  <si>
    <t>cliente mme chauvin</t>
  </si>
  <si>
    <t>Mme Moustakima a pris RDV le ven 10 fév. à 10h00.
En cas d'imprévu, merci d'appeler le patient au 0619531753 pour modifier le RDV.</t>
  </si>
  <si>
    <t>Mathurin S8</t>
  </si>
  <si>
    <t>Chloé Babilotte</t>
  </si>
  <si>
    <t>Sandrine - Mbe - Nathalie</t>
  </si>
  <si>
    <t>André JOFFRE</t>
  </si>
  <si>
    <t>essai philippe</t>
  </si>
  <si>
    <t>Séance de kinésio</t>
  </si>
  <si>
    <t>Marion MINOS</t>
  </si>
  <si>
    <t>Gallois Francois</t>
  </si>
  <si>
    <t>Marie-Dominique CLAIRE
Lucas</t>
  </si>
  <si>
    <t>Mme ROBORG</t>
  </si>
  <si>
    <t>Séance Hypnose Feler</t>
  </si>
  <si>
    <t>Sandrine reiki</t>
  </si>
  <si>
    <t>lydia.lecusson@kheprisante.fr</t>
  </si>
  <si>
    <t>Chritel</t>
  </si>
  <si>
    <t>Mme Girard - S4</t>
  </si>
  <si>
    <t>Mme Saysomsak - S2</t>
  </si>
  <si>
    <t>Coaching jeunes</t>
  </si>
  <si>
    <t>Séance de Sophrologie</t>
  </si>
  <si>
    <t>Mathilde Moreau  - S0</t>
  </si>
  <si>
    <t xml:space="preserve">Partouche ELIE 
</t>
  </si>
  <si>
    <t>Pipi au lit</t>
  </si>
  <si>
    <t>Sandrine Reiki2</t>
  </si>
  <si>
    <t>Amandine stress angoisse nerveuse</t>
  </si>
  <si>
    <t>consultation psy</t>
  </si>
  <si>
    <t>Sandrine - Mbe - Cécile</t>
  </si>
  <si>
    <t>Sandrine - Bon kdo</t>
  </si>
  <si>
    <t>S. LESPINASSE - Réflexo SP</t>
  </si>
  <si>
    <t>Mme Mathurin - S9</t>
  </si>
  <si>
    <t>Sandrine - Mbe - FH</t>
  </si>
  <si>
    <t>Sandrine - Mbe - À crevel</t>
  </si>
  <si>
    <t>Sandrine - Mbe -Audrey</t>
  </si>
  <si>
    <t>Programme naturo - Séance 5 - S. Cochet - S&amp;P</t>
  </si>
  <si>
    <t xml:space="preserve">Melle Linda DENABDMEZIEM
</t>
  </si>
  <si>
    <t>Hypnose Feler</t>
  </si>
  <si>
    <t>Sandrine - reiki</t>
  </si>
  <si>
    <t>souad.amrous@kheprisante.fr</t>
  </si>
  <si>
    <t xml:space="preserve">Atelier M2 "Sophro-Méditation" prog 8sem </t>
  </si>
  <si>
    <t>Sandrine - Reiki - MS</t>
  </si>
  <si>
    <t>Mme Girard S5</t>
  </si>
  <si>
    <t>Sandrine. Balinea, Mbe, reiki3</t>
  </si>
  <si>
    <t>sophie.vieillard@kheprisante.fr / Administrateur</t>
  </si>
  <si>
    <t>Coaching de jeunes</t>
  </si>
  <si>
    <t>Mlle Saysomsak S3</t>
  </si>
  <si>
    <t>M.Pradon - S2</t>
  </si>
  <si>
    <t>Mlle Moreau S1</t>
  </si>
  <si>
    <t>cours collectif de sophro</t>
  </si>
  <si>
    <t xml:space="preserve">Mme Taffadit DENABDMEZIEM (mère)
</t>
  </si>
  <si>
    <t>Mme MOUSTAKIMA</t>
  </si>
  <si>
    <t>soin relax</t>
  </si>
  <si>
    <t xml:space="preserve">Arnoult s0
</t>
  </si>
  <si>
    <t xml:space="preserve">Petit
</t>
  </si>
  <si>
    <t xml:space="preserve">MC Roulleau
</t>
  </si>
  <si>
    <t>Sandrine - reiki1 Cyrielle</t>
  </si>
  <si>
    <t>Mathurin S10</t>
  </si>
  <si>
    <t>v chauvin</t>
  </si>
  <si>
    <t>sophie COCHET pour véronique</t>
  </si>
  <si>
    <t>Anne RAYMOND</t>
  </si>
  <si>
    <t>S. lespinasse - Réflexo SP</t>
  </si>
  <si>
    <t>Chantal TRAN</t>
  </si>
  <si>
    <t>Sofiane Fiancé Aris</t>
  </si>
  <si>
    <t>Stage "Mudras..." - Pascale Pommeret - Sève &amp; Papillon</t>
  </si>
  <si>
    <t>gomez spp</t>
  </si>
  <si>
    <t>Mme DUNET</t>
  </si>
  <si>
    <t>CHERENCE Nicole</t>
  </si>
  <si>
    <t>fanny.pioffret@kheprisante.fr</t>
  </si>
  <si>
    <t>shiatsu du visage</t>
  </si>
  <si>
    <t>pascal Gurtin</t>
  </si>
  <si>
    <t>S. Lespinasse - Massage SP + Réflexo 30 mn</t>
  </si>
  <si>
    <t>M.Fialon</t>
  </si>
  <si>
    <t>Girard S6</t>
  </si>
  <si>
    <t>aurelie.maillet@kheprisante.fr</t>
  </si>
  <si>
    <t>Séance Hypnothérapie RVE avec Mme Karine ELOSEL</t>
  </si>
  <si>
    <t>Sandrine - B kdo</t>
  </si>
  <si>
    <t>Stéphanie</t>
  </si>
  <si>
    <t>Sandrine - Reiki1- LB</t>
  </si>
  <si>
    <t>Mme POGGI</t>
  </si>
  <si>
    <t>S. Lespinasse - Réflexo SP + 30 mn</t>
  </si>
  <si>
    <t>Djoudi</t>
  </si>
  <si>
    <t>Atelier découverte Sophro - SP - L. Freyther</t>
  </si>
  <si>
    <t>salles avant 03/2017!</t>
  </si>
  <si>
    <t>salles!</t>
  </si>
  <si>
    <t>Sandrine Reiki 2</t>
  </si>
  <si>
    <t>Sandrine - reiki1 Annick</t>
  </si>
  <si>
    <t>Sandrine- Mbe - Evelyne f</t>
  </si>
  <si>
    <t>Sandrine Lopes - MBE - Adh SP</t>
  </si>
  <si>
    <t>Bloomeaet burel</t>
  </si>
  <si>
    <t>Sandrine - Mbe - LD</t>
  </si>
  <si>
    <t>Syasomsak S4</t>
  </si>
  <si>
    <t>Chanda TRAN</t>
  </si>
  <si>
    <t>Estelle LABOUR</t>
  </si>
  <si>
    <t>Moreau S2</t>
  </si>
  <si>
    <t>Arnoult S1</t>
  </si>
  <si>
    <t>Mme TRAN</t>
  </si>
  <si>
    <t>Mathurin S11</t>
  </si>
  <si>
    <t>Chanda TRAN
Estelle LABOUR</t>
  </si>
  <si>
    <t>S. Lespinasse - Réflexo SP 30 mn</t>
  </si>
  <si>
    <t>Séance Kinésio</t>
  </si>
  <si>
    <t>Entretien d'accueil SP</t>
  </si>
  <si>
    <t>A.A</t>
  </si>
  <si>
    <t>Sandrine - Mbe - Mari AnneD</t>
  </si>
  <si>
    <t>Conf naturo - S. Cochet - S&amp;P</t>
  </si>
  <si>
    <t>balducci dominique</t>
  </si>
  <si>
    <t>holveck valerie</t>
  </si>
  <si>
    <t>spp GOMEZ</t>
  </si>
  <si>
    <t>Salley Brin S0</t>
  </si>
  <si>
    <t>s.cochet pour 100113</t>
  </si>
  <si>
    <t>Soirée sophro-méditation</t>
  </si>
  <si>
    <t>Girard S7</t>
  </si>
  <si>
    <t>Sandrine - Mbe - Annie</t>
  </si>
  <si>
    <t>Seance Kinesio</t>
  </si>
  <si>
    <t>Saysomsak S5</t>
  </si>
  <si>
    <t>Coaching de Jeunes</t>
  </si>
  <si>
    <t>Ismael</t>
  </si>
  <si>
    <t>S Lespinasse - Réflexo - SP</t>
  </si>
  <si>
    <t>Arnoult S2</t>
  </si>
  <si>
    <t>Mme COULARY</t>
  </si>
  <si>
    <t>Rochel S0</t>
  </si>
  <si>
    <t>Moreau S3</t>
  </si>
  <si>
    <t>Mme norma a pris RDV le jeu 09 mar. à 18h00.
En cas d'imprévu, merci d'appeler le patient au 0662056816 pour modifier le RDV.</t>
  </si>
  <si>
    <t>M.Partouche</t>
  </si>
  <si>
    <t>Sandrine - Reiki Chloé</t>
  </si>
  <si>
    <t>Sandrine Reiki 2 Annick</t>
  </si>
  <si>
    <t>RDV CHAUVIN VERONIQUE</t>
  </si>
  <si>
    <t>Réflexo pour sandrine Lopes</t>
  </si>
  <si>
    <t>Mamie</t>
  </si>
  <si>
    <t>pernet Eddy</t>
  </si>
  <si>
    <t>Mickael djoudi</t>
  </si>
  <si>
    <t>Programme Naturo Séance 6 - S. COCHET - S&amp;P</t>
  </si>
  <si>
    <t>valerie Holveck</t>
  </si>
  <si>
    <t>FELER</t>
  </si>
  <si>
    <t>Sandrine -Reiki 3- Mbe</t>
  </si>
  <si>
    <t>Sandrine - Mbe LB</t>
  </si>
  <si>
    <t>Sandrine - F enceinte - Mme Hamdane</t>
  </si>
  <si>
    <t>Yanis et son père</t>
  </si>
  <si>
    <t>sandrine.mareschal@kheprisante.fr</t>
  </si>
  <si>
    <t>M. Hjiaj</t>
  </si>
  <si>
    <t>Antony Marechal</t>
  </si>
  <si>
    <t>Saysomasak S6</t>
  </si>
  <si>
    <t>Arnoult S3</t>
  </si>
  <si>
    <t>Salley Bruin S1</t>
  </si>
  <si>
    <t>yann.larue@kheprisante.fr / Administrateur</t>
  </si>
  <si>
    <t>Eurythmia coaching</t>
  </si>
  <si>
    <t>Sandrine - Pour Mme Amandrut. M Ayurvédique</t>
  </si>
  <si>
    <t>Consult psy</t>
  </si>
  <si>
    <t>Marie-Dominique CLAIRE 
O.A.</t>
  </si>
  <si>
    <t>Mme ROULLEAU</t>
  </si>
  <si>
    <t>Mathurin S12</t>
  </si>
  <si>
    <t>réflexologie plantaire</t>
  </si>
  <si>
    <t>L. D.</t>
  </si>
  <si>
    <t>Marion Inard</t>
  </si>
  <si>
    <t>Séance SP avec Adh 100043</t>
  </si>
  <si>
    <t xml:space="preserve">Conanec
Mal etre </t>
  </si>
  <si>
    <t>M.Meilhac Frederic</t>
  </si>
  <si>
    <t>Sandrine - Reiki Lorraine</t>
  </si>
  <si>
    <t>M.Bouet</t>
  </si>
  <si>
    <t>mincir</t>
  </si>
  <si>
    <t>S. Lespinasse - Massage - SP</t>
  </si>
  <si>
    <t>M.Hjiaj</t>
  </si>
  <si>
    <t>Sandrine - Mbe -Mme Terreux</t>
  </si>
  <si>
    <t xml:space="preserve">Kévin GIRAUDOT 
</t>
  </si>
  <si>
    <t>N° AD: 100043
Pour le Chiropracteur</t>
  </si>
  <si>
    <t>Consult Psy</t>
  </si>
  <si>
    <t>Marie-Dominique CLAIRE
Mme A.</t>
  </si>
  <si>
    <t>Mme Nkounkou</t>
  </si>
  <si>
    <t>Sandrine - Mbe- Cécile P.</t>
  </si>
  <si>
    <t>MME LIAUD (doctolib)</t>
  </si>
  <si>
    <t>Sandrine - Mbe - VB</t>
  </si>
  <si>
    <t>S. Lespinasse -Réflexo - SP</t>
  </si>
  <si>
    <t>chloe.lesage@kheprisante.fr / Administrateur</t>
  </si>
  <si>
    <t>kids</t>
  </si>
  <si>
    <t>carole.contre@kheprisante.fr / Administrateur</t>
  </si>
  <si>
    <t>ATELIER NATURO</t>
  </si>
  <si>
    <t>réflexologie GROUPON</t>
  </si>
  <si>
    <t>Sandrine - Reiki- Lorraine</t>
  </si>
  <si>
    <t>S.Cochet pour 100007</t>
  </si>
  <si>
    <t>KINNE MARION
Adh 100026</t>
  </si>
  <si>
    <t>Sandrine + Reiki</t>
  </si>
  <si>
    <t>roseline.steinmann@kheprisante.fr / Administrateur</t>
  </si>
  <si>
    <t>roseline.steinmann@kheprisante.fr</t>
  </si>
  <si>
    <t>Roseline/HW 1/8</t>
  </si>
  <si>
    <t>Atelier 1 "Sophro-Méditation"</t>
  </si>
  <si>
    <t>gallois françois</t>
  </si>
  <si>
    <t>M. Blouet</t>
  </si>
  <si>
    <t>Saysomsak S7</t>
  </si>
  <si>
    <t>Desorme</t>
  </si>
  <si>
    <t>Flavien Revellat</t>
  </si>
  <si>
    <t>Florence Vergonnet</t>
  </si>
  <si>
    <t>Sandrine - Reiki 4C.</t>
  </si>
  <si>
    <t>Sandrine - Mbe - Élisabeth</t>
  </si>
  <si>
    <t>Sandrine - Mbe Stéphane B</t>
  </si>
  <si>
    <t>Sandrine - Mbe - M. France</t>
  </si>
  <si>
    <t>séance de shiatsu</t>
  </si>
  <si>
    <t>Sandrine - Mbe - Lorraine</t>
  </si>
  <si>
    <t>Sandrine Mbe Ludivine</t>
  </si>
  <si>
    <t>Sandrine - Reiki AC</t>
  </si>
  <si>
    <t>Sandrine - Mbe- Aurélie</t>
  </si>
  <si>
    <t>Eurythmia coaching dirigeant</t>
  </si>
  <si>
    <t>Sandrine - Reiki Ac</t>
  </si>
  <si>
    <t>fauconier</t>
  </si>
  <si>
    <t>Sandrine - Mbe- Élisabeth</t>
  </si>
  <si>
    <t>Sandrine -reiki 1 manu</t>
  </si>
  <si>
    <t>Coaching Gloria</t>
  </si>
  <si>
    <t>Sandrine- Mbe cecile</t>
  </si>
  <si>
    <t>Antony</t>
  </si>
  <si>
    <t>Sandrine - Mbe Mme terreux</t>
  </si>
  <si>
    <t>Sandrine - Mbe- VB</t>
  </si>
  <si>
    <t>Formation Simplebo</t>
  </si>
  <si>
    <t>Sandrine Mbe - Audrey</t>
  </si>
  <si>
    <t>Marina FOUSSIER</t>
  </si>
  <si>
    <t>Sandrine - Mbe- Laetitia</t>
  </si>
  <si>
    <t>Sandrine - Mbe</t>
  </si>
  <si>
    <t>Sandrine- Mbe</t>
  </si>
  <si>
    <t>Jean Claude Edmond
1ere visite</t>
  </si>
  <si>
    <t>Sandrine - Mbe - Stéphane</t>
  </si>
  <si>
    <t>Sandrine Mbe Nadine</t>
  </si>
  <si>
    <t>Marie-Dominique Claire
Lucas</t>
  </si>
  <si>
    <t>Sandrine - Mbe Ludivine</t>
  </si>
  <si>
    <t>Mme Nkounkou Gemma</t>
  </si>
  <si>
    <t>Sandrine - Mbe- Lorraine</t>
  </si>
  <si>
    <t>Mme Aubry</t>
  </si>
  <si>
    <t>Sandrine - NM</t>
  </si>
  <si>
    <t>Atelier respiration consciente Jacqueline pour SP</t>
  </si>
  <si>
    <t>Sandrine- Mbe - Françoise</t>
  </si>
  <si>
    <t>Sandrine - Mbe Élisabeth</t>
  </si>
  <si>
    <t xml:space="preserve">VIENCHAREUG Khamnouk
</t>
  </si>
  <si>
    <t>Sandrine - Mbe- M France</t>
  </si>
  <si>
    <t>Atelier 2 "Sophro-Méditation"</t>
  </si>
  <si>
    <t>Sandrine - Mbe - Aurélie G</t>
  </si>
  <si>
    <t>Sandrine- Reiki</t>
  </si>
  <si>
    <t>Mme T.</t>
  </si>
  <si>
    <t>Sandrine - Mbe CP</t>
  </si>
  <si>
    <t>Parents Lucas</t>
  </si>
  <si>
    <t>Saysomsak</t>
  </si>
  <si>
    <t>Sandrine + Mbe - Laetitia</t>
  </si>
  <si>
    <t>claudine.soulat@kheprisante.fr / Administrateur</t>
  </si>
  <si>
    <t>Sandrine - Mbe - ET</t>
  </si>
  <si>
    <t>Sandrine - Mbe - Véronique B</t>
  </si>
  <si>
    <t>Sandrine Reiki</t>
  </si>
  <si>
    <t>jacques.labescat@kheprisante.fr / Administrateur</t>
  </si>
  <si>
    <t>Shiatu Mme richaud</t>
  </si>
  <si>
    <t>Consult</t>
  </si>
  <si>
    <t>Marie-Dominique Claire
Mme A.</t>
  </si>
  <si>
    <t>Kaszuba Nicole</t>
  </si>
  <si>
    <t>carole.contre@kheprisante.fr</t>
  </si>
  <si>
    <t>Consultation naturo</t>
  </si>
  <si>
    <t>S. Lespinasse - Massage SP</t>
  </si>
  <si>
    <t>Bruno</t>
  </si>
  <si>
    <t>HAMIDI NADIA</t>
  </si>
  <si>
    <t>Perot</t>
  </si>
  <si>
    <t>Jaillet Isabelle</t>
  </si>
  <si>
    <t>Laeticia</t>
  </si>
  <si>
    <t>Mariani</t>
  </si>
  <si>
    <t>gladys.ruffier@kheprisante.fr / Administrateur</t>
  </si>
  <si>
    <t>Conférence Naturo - S. COCHET - S&amp;P</t>
  </si>
  <si>
    <t>Marlène HERNANDEZ</t>
  </si>
  <si>
    <t>Safiedine Nathalie</t>
  </si>
  <si>
    <t>Dominique Giradeau</t>
  </si>
  <si>
    <t>Emilie amengual</t>
  </si>
  <si>
    <t>Romane Hilaire</t>
  </si>
  <si>
    <t>Atelier 3 "Sophro-Méditation"</t>
  </si>
  <si>
    <t>Hypno</t>
  </si>
  <si>
    <t>Coaching Parental</t>
  </si>
  <si>
    <t>Mme Girard S8</t>
  </si>
  <si>
    <t>jean-jacques.benhayoun@kheprisante.fr</t>
  </si>
  <si>
    <t>Mme Saysomsak S9</t>
  </si>
  <si>
    <t>MD Claire
Amelie Sourcet</t>
  </si>
  <si>
    <t>suivi naturo</t>
  </si>
  <si>
    <t>claudine.soulat@kheprisante.fr</t>
  </si>
  <si>
    <t>Morgane Oizel</t>
  </si>
  <si>
    <t>sophie.cochet@kheprisante.fr / Administrateur</t>
  </si>
  <si>
    <t>Je te prête mon bureau car j'ai la stagiaire.</t>
  </si>
  <si>
    <t>Mme Arnoult S5</t>
  </si>
  <si>
    <t>POWELL Brice</t>
  </si>
  <si>
    <t>Sandrine pour Mme Amandrut</t>
  </si>
  <si>
    <t>Laéttia</t>
  </si>
  <si>
    <t>Laurence</t>
  </si>
  <si>
    <t>Pierrebloque</t>
  </si>
  <si>
    <t>MD Claire
Pauline</t>
  </si>
  <si>
    <t>08:00 tarif journée</t>
  </si>
  <si>
    <t>Laure</t>
  </si>
  <si>
    <t>sofia gomez
nathalie safiedine et emilie amenghal</t>
  </si>
  <si>
    <t>Huguette Edmond</t>
  </si>
  <si>
    <t>Mme EMILIE Poggi née Robaldo 
23 juin 1986 (30 ans)
0619070773
robaldo.emilie@gmail.com
52 bd Souchet
93160, Noisy-le-Grand</t>
  </si>
  <si>
    <t>Atelier 4 "Sophro-Méditation"</t>
  </si>
  <si>
    <t>Girard</t>
  </si>
  <si>
    <t>M.Lopes</t>
  </si>
  <si>
    <t>Mme SELIMI a pris RDV le mer 19 avr. à 12h00.
En cas d'imprévu, merci d'appeler le patient au 0603605684 pour modifier le RDV.</t>
  </si>
  <si>
    <t>M. Sabani a pris RDV le mer 19 avr. à 13h00.
En cas d'imprévu, merci d'appeler le patient au 0606426268 pour modifier le RDV.</t>
  </si>
  <si>
    <t>Mme Roulleau</t>
  </si>
  <si>
    <t>MD Claire
Maud</t>
  </si>
  <si>
    <t>Ismail Hami</t>
  </si>
  <si>
    <t>soulat</t>
  </si>
  <si>
    <t>Julie Coulary</t>
  </si>
  <si>
    <t>Fille de Khammouk</t>
  </si>
  <si>
    <t>Séance Kinésio Enfant</t>
  </si>
  <si>
    <t>Keita Mélanie</t>
  </si>
  <si>
    <t>jacques.labescat@kheprisante.fr</t>
  </si>
  <si>
    <t>Alexandre Ramrami</t>
  </si>
  <si>
    <t>Arnoult S6</t>
  </si>
  <si>
    <t>shiatsu josette keller</t>
  </si>
  <si>
    <t>Pascal Curtin</t>
  </si>
  <si>
    <t>Mme Marcelle 
0677593817</t>
  </si>
  <si>
    <t>RS/Louis Barjavel option</t>
  </si>
  <si>
    <t>Avec les  permanents</t>
  </si>
  <si>
    <t>Delormasse</t>
  </si>
  <si>
    <t>données du :</t>
  </si>
  <si>
    <t>MD Claire
Mr Abbo et les enfants</t>
  </si>
  <si>
    <t>Mme D.</t>
  </si>
  <si>
    <t>Selimi</t>
  </si>
  <si>
    <t>lopes</t>
  </si>
  <si>
    <t>Séance Kinesio Marina</t>
  </si>
  <si>
    <t>&lt;&lt; entrez ici une partie de l'email ou rien pour tous</t>
  </si>
  <si>
    <t>Feler</t>
  </si>
  <si>
    <t>Inard Marion</t>
  </si>
  <si>
    <t>avec permanents?</t>
  </si>
  <si>
    <t>MD Claire
Sarah Buisson</t>
  </si>
  <si>
    <t>Labescat</t>
  </si>
  <si>
    <t>Nkounkou Gemma</t>
  </si>
  <si>
    <t>Programme naturo - Séance 7 - S. Cochet - S&amp;P</t>
  </si>
  <si>
    <t>Balducci dominique</t>
  </si>
  <si>
    <t>Atelier 5 "Sophro-Méditation"</t>
  </si>
  <si>
    <t>Sophro - Mme Girard</t>
  </si>
  <si>
    <t>Sophrologie Bilan énergétique</t>
  </si>
  <si>
    <t>Sophro - Mme Saysomsak</t>
  </si>
  <si>
    <t>MD Claire
Amélie Sourget</t>
  </si>
  <si>
    <t>Sophro - Mme Arnoult</t>
  </si>
  <si>
    <t>Réunion Pôle Santé Burnout</t>
  </si>
  <si>
    <t>Mme C.</t>
  </si>
  <si>
    <t>shiastu Josette P</t>
  </si>
  <si>
    <t>Hamizi Nour</t>
  </si>
  <si>
    <t>Sophro - Mme Delormas</t>
  </si>
  <si>
    <t>Laurence D.</t>
  </si>
  <si>
    <t>gomez</t>
  </si>
  <si>
    <t>Eddy Pernet</t>
  </si>
  <si>
    <t>HAMADI Nadia</t>
  </si>
  <si>
    <t>Wagner Brigitte</t>
  </si>
  <si>
    <t>Mme Chateau</t>
  </si>
  <si>
    <t>Hernandez Marlène</t>
  </si>
  <si>
    <t>Atelier 6 "Sophro-Méditation"</t>
  </si>
  <si>
    <t>Mme OUDJHANI</t>
  </si>
  <si>
    <t>me MOUSTIER BONTEMPS Laetitia née BONTEMPS
4 avril 1983 (34 ans)
0662257503
bontemps.laetitia@gmail.com
8 rue de la herse
77700, Magny le hongre</t>
  </si>
  <si>
    <t>Claire villoing</t>
  </si>
  <si>
    <t>Viengchareun Khammouk</t>
  </si>
  <si>
    <t>JAILLET Isabelle</t>
  </si>
  <si>
    <t>Atelier Sophro-Méditation</t>
  </si>
  <si>
    <t>Atelier 7 "Sophro-Méditation"</t>
  </si>
  <si>
    <t>Girardeau</t>
  </si>
  <si>
    <t>Melle MINOS</t>
  </si>
  <si>
    <t>Lionel MASSON</t>
  </si>
  <si>
    <t>RS/Louis Barjavel 1/6</t>
  </si>
  <si>
    <t>Marie Noëlle Reysenn
06.62.21.50.24</t>
  </si>
  <si>
    <t>Sandrine - Mbe - Mme Amandrut</t>
  </si>
  <si>
    <t>Conférence Naturo - Sophie COCHET - S&amp;P</t>
  </si>
  <si>
    <t>Atelier 8 "Sophro-Méditation"</t>
  </si>
  <si>
    <t>RS/Louis Barjavel 2/6</t>
  </si>
  <si>
    <t>Programme naturo - Séance 8 - S. Cochet - S&amp;P</t>
  </si>
  <si>
    <t>Alexiane Liaud</t>
  </si>
  <si>
    <t>Gemma Nkounkou</t>
  </si>
  <si>
    <t>Simplebo Formation</t>
  </si>
  <si>
    <t>RS/Louis Barjavel 3/6</t>
  </si>
  <si>
    <t>sophro</t>
  </si>
  <si>
    <t>Programme Naturo - Séance 9 - S. COCHET - S&amp;P</t>
  </si>
  <si>
    <t>Kevin Thonat</t>
  </si>
  <si>
    <t>Programme Naturo - Séance 9 - S. COCHET
S&amp;P</t>
  </si>
  <si>
    <t>RS/Louis Barjavel 4/6</t>
  </si>
  <si>
    <t>Stage Energie de l'Eté - P. Pommeret - S&amp;P</t>
  </si>
  <si>
    <t>RS/Louis Barjavel 5/6</t>
  </si>
  <si>
    <t>Powell Brice</t>
  </si>
  <si>
    <t>SABINI</t>
  </si>
  <si>
    <t>ROULLEAU MC</t>
  </si>
  <si>
    <t>Programme naturo - Séance 10 - S. Cochet - S&amp;P</t>
  </si>
  <si>
    <t>RS/Louis Barjavel 6/6</t>
  </si>
  <si>
    <t>Dos santos</t>
  </si>
  <si>
    <t>2017-04-30T12:00</t>
  </si>
  <si>
    <t>2017-04-30T13:00</t>
  </si>
  <si>
    <t/>
  </si>
  <si>
    <t>test philippe2</t>
  </si>
  <si>
    <t>2017-04-30T13:28:16Z</t>
  </si>
  <si>
    <t>16.20</t>
  </si>
  <si>
    <t>2017-04-30T10:30</t>
  </si>
  <si>
    <t>2017-04-30T11:30</t>
  </si>
  <si>
    <t>test philippe</t>
  </si>
  <si>
    <t>2017-04-30T10:00</t>
  </si>
  <si>
    <t>2017-04-30T11:00</t>
  </si>
  <si>
    <t>test4</t>
  </si>
  <si>
    <t>2017-04-30T18:19:11Z</t>
  </si>
  <si>
    <t>2017-05-12T10:00</t>
  </si>
  <si>
    <t>2017-05-12T11:00</t>
  </si>
  <si>
    <t>shiatsu Josette P</t>
  </si>
  <si>
    <t>2017-05-01T11:30:29Z</t>
  </si>
  <si>
    <t>14.40</t>
  </si>
  <si>
    <t>2017-05-12T12:00</t>
  </si>
  <si>
    <t>shiatsu Josette K</t>
  </si>
  <si>
    <t>2017-05-01T11:31:05Z</t>
  </si>
  <si>
    <t>2017-05-03T15:30</t>
  </si>
  <si>
    <t>2017-05-03T18:00</t>
  </si>
  <si>
    <t>2017-05-01T13:30:46Z</t>
  </si>
  <si>
    <t>42.30</t>
  </si>
  <si>
    <t>2017-05-02T18:00</t>
  </si>
  <si>
    <t>2017-05-02T19:00</t>
  </si>
  <si>
    <t>2017-05-01T16:17:28Z</t>
  </si>
  <si>
    <t>18.00</t>
  </si>
  <si>
    <t>2017-05-06T10:00</t>
  </si>
  <si>
    <t>2017-05-06T11:30</t>
  </si>
  <si>
    <t>2017-05-01T16:19:15Z</t>
  </si>
  <si>
    <t>27.00</t>
  </si>
  <si>
    <t>2017-05-15T17:00</t>
  </si>
  <si>
    <t>2017-05-15T18:30</t>
  </si>
  <si>
    <t>2017-05-01T16:20:43Z</t>
  </si>
  <si>
    <t>2017-05-17T18:00</t>
  </si>
  <si>
    <t>2017-05-17T19:00</t>
  </si>
  <si>
    <t>S. Lespinasse - réflexo SP</t>
  </si>
  <si>
    <t>2017-05-01T16:36:43Z</t>
  </si>
  <si>
    <t>2017-05-01T17:17:25Z</t>
  </si>
  <si>
    <t>2017-05-01T17:47:12Z</t>
  </si>
  <si>
    <t>2017-06-14T14:00</t>
  </si>
  <si>
    <t>2017-06-14T15:00</t>
  </si>
  <si>
    <t>soin relaxant dos GROUPON</t>
  </si>
  <si>
    <t>2017-05-01T18:12:11Z</t>
  </si>
  <si>
    <t>14.58</t>
  </si>
  <si>
    <t>2017-05-02T09:00</t>
  </si>
  <si>
    <t>2017-05-02T10:00</t>
  </si>
  <si>
    <t>2017-05-02T06:07:46Z</t>
  </si>
  <si>
    <t>2017-05-03T11:00</t>
  </si>
  <si>
    <t>2017-05-03T12:00</t>
  </si>
  <si>
    <t>2017-05-02T06:59:24Z</t>
  </si>
  <si>
    <t>2017-05-07T10:00</t>
  </si>
  <si>
    <t>2017-05-07T11:00</t>
  </si>
  <si>
    <t>patrick.plessard@kheprisante.fr / Administrateur</t>
  </si>
  <si>
    <t>test6 philippe</t>
  </si>
  <si>
    <t>2017-05-02T08:17:46Z</t>
  </si>
  <si>
    <t>2017-05-07T09:30</t>
  </si>
  <si>
    <t>2017-05-07T10:30</t>
  </si>
  <si>
    <t>test7</t>
  </si>
  <si>
    <t>2017-05-02T08:18:31Z</t>
  </si>
  <si>
    <t>2017-06-16T18:00</t>
  </si>
  <si>
    <t>2017-06-16T19:00</t>
  </si>
  <si>
    <t>Shiatsu Mme Donia</t>
  </si>
  <si>
    <t>2017-05-02T08:25:53Z</t>
  </si>
  <si>
    <t>2017-05-12T11:0030/04/2017 12:07</t>
  </si>
  <si>
    <t>2017-05-16T10:00</t>
  </si>
  <si>
    <t>2017-05-16T11:00</t>
  </si>
  <si>
    <t>2017-05-02T11:39:22Z</t>
  </si>
  <si>
    <t>2017-05-02T14:00</t>
  </si>
  <si>
    <t>2017-05-02T15:00</t>
  </si>
  <si>
    <t>2017-05-02T11:40:37Z</t>
  </si>
  <si>
    <t>2017-05-23T10:00</t>
  </si>
  <si>
    <t>2017-05-23T11:00</t>
  </si>
  <si>
    <t>Sofia Gomez</t>
  </si>
  <si>
    <t>2017-05-02T11:40:54Z</t>
  </si>
  <si>
    <t>2017-05-13T10:00</t>
  </si>
  <si>
    <t>2017-05-13T11:00</t>
  </si>
  <si>
    <t>cantal joel</t>
  </si>
  <si>
    <t>2017-05-02T12:02:08Z</t>
  </si>
  <si>
    <t>2017-05-06T12:30</t>
  </si>
  <si>
    <t>MD Claire
Melle Buisson</t>
  </si>
  <si>
    <t>2017-05-02T14:08:56Z</t>
  </si>
  <si>
    <t>2017-05-06T13:30</t>
  </si>
  <si>
    <t>MD Claire
Amelie Sourget</t>
  </si>
  <si>
    <t>2017-05-02T14:09:21Z</t>
  </si>
  <si>
    <t>2017-05-06T14:00</t>
  </si>
  <si>
    <t>2017-05-02T14:11:20Z</t>
  </si>
  <si>
    <t>2017-05-03T16:30</t>
  </si>
  <si>
    <t>RDV Saysomsak</t>
  </si>
  <si>
    <t>2017-05-02T15:55:30Z</t>
  </si>
  <si>
    <t>2017-05-06T09:00</t>
  </si>
  <si>
    <t>RDV Delormas</t>
  </si>
  <si>
    <t>2017-05-02T15:56:09Z</t>
  </si>
  <si>
    <t>2017-05-05T10:30</t>
  </si>
  <si>
    <t>2017-05-05T11:30</t>
  </si>
  <si>
    <t>RDV Girard</t>
  </si>
  <si>
    <t>2017-05-02T15:56:35Z</t>
  </si>
  <si>
    <t>2017-05-03T15:00</t>
  </si>
  <si>
    <t>2017-05-03T16:00</t>
  </si>
  <si>
    <t>2017-05-02T16:22:29Z</t>
  </si>
  <si>
    <t>2017-05-03T17:00</t>
  </si>
  <si>
    <t>2017-05-02T16:23:28Z</t>
  </si>
  <si>
    <t>2017-05-04T11:00</t>
  </si>
  <si>
    <t>2017-05-04T12:00</t>
  </si>
  <si>
    <t>Aznar</t>
  </si>
  <si>
    <t>2017-05-02T17:53:16Z</t>
  </si>
  <si>
    <t>2017-05-04T15:00</t>
  </si>
  <si>
    <t>2017-05-04T16:00</t>
  </si>
  <si>
    <t>Antunes Sandra</t>
  </si>
  <si>
    <t>2017-05-02T17:54:01Z</t>
  </si>
  <si>
    <t>2017-05-04T17:00</t>
  </si>
  <si>
    <t>Lopes Ramiro</t>
  </si>
  <si>
    <t>2017-05-02T17:54:33Z</t>
  </si>
  <si>
    <t>2017-05-02T17:55:10Z</t>
  </si>
  <si>
    <t>2017-05-02T21:17:14Z</t>
  </si>
  <si>
    <t>32.40</t>
  </si>
  <si>
    <t>2017-05-03T19:00</t>
  </si>
  <si>
    <t>2017-05-02T21:19:41Z</t>
  </si>
  <si>
    <t>54.72</t>
  </si>
  <si>
    <t>2017-05-03T09:30</t>
  </si>
  <si>
    <t>2017-05-02T22:07:14Z</t>
  </si>
  <si>
    <t>21.60</t>
  </si>
  <si>
    <t>test8</t>
  </si>
  <si>
    <t>test9</t>
  </si>
  <si>
    <t>test10</t>
  </si>
  <si>
    <t>fgf</t>
  </si>
  <si>
    <t>fgfn</t>
  </si>
  <si>
    <t>dgfhdfggf</t>
  </si>
  <si>
    <t>zones a copier dans toutes salles brutes</t>
  </si>
  <si>
    <t>Tun    nb lignes onglet salles avant 03/2017</t>
  </si>
  <si>
    <t>zone salles av 03/2017</t>
  </si>
  <si>
    <t>Tdeux     nb lignes onglet permanents</t>
  </si>
  <si>
    <t xml:space="preserve">Ttrois  </t>
  </si>
  <si>
    <t>variables</t>
  </si>
  <si>
    <t>datas de suivi forfait</t>
  </si>
  <si>
    <t>Oun (nom onglet 1)</t>
  </si>
  <si>
    <t>Odeux (nom onglet 2)</t>
  </si>
  <si>
    <t>Otrois (nom onglet 3)</t>
  </si>
  <si>
    <t>Tun (nb lignes onglet salles avant 03/2017)</t>
  </si>
  <si>
    <t>Tdeux (nb lignes onglet permanents)</t>
  </si>
  <si>
    <t>Ttrois (nb lignes onglet salles import supersaas)</t>
  </si>
  <si>
    <t>Nbresa (nb total de resas y compris permanents)</t>
  </si>
  <si>
    <t>Otrb (onglet toutes résas brutes)</t>
  </si>
  <si>
    <t>qui (email intervenant a filtrer)</t>
  </si>
  <si>
    <t>intervenant</t>
  </si>
  <si>
    <t>qté payée sur forfait en moyenne</t>
  </si>
  <si>
    <t>nbmaxinter</t>
  </si>
  <si>
    <t>nicolas.fernandez@kheprisante.fr</t>
  </si>
  <si>
    <t>import de</t>
  </si>
  <si>
    <t>de</t>
  </si>
  <si>
    <t>a</t>
  </si>
  <si>
    <t>offsetsource cible</t>
  </si>
  <si>
    <t>row</t>
  </si>
  <si>
    <t>salles avant</t>
  </si>
  <si>
    <t>permanents</t>
  </si>
  <si>
    <t>salles supersaas</t>
  </si>
  <si>
    <t>derniere</t>
  </si>
  <si>
    <t>brigitte.bonandrini@kheprisante.fr</t>
  </si>
  <si>
    <t>caroline.comby@kheprisante.fr</t>
  </si>
  <si>
    <t>danielle.fallet@kheprisante.fr</t>
  </si>
  <si>
    <t>emma.courrege@kheprisante.fr</t>
  </si>
  <si>
    <t>madeleine.lobe@kheprisante.fr</t>
  </si>
  <si>
    <t>marie-jose.leclercq@kheprisante.fr</t>
  </si>
  <si>
    <t>muriel.montay-mula@kheprisante.fr</t>
  </si>
  <si>
    <t>pascale.baratay-lhorte@kheprisante.fr</t>
  </si>
  <si>
    <t>pascale.mauchant-renoult@kheprisante.fr</t>
  </si>
  <si>
    <t>pascale.sayah@kheprisante.fr</t>
  </si>
  <si>
    <t>pascaline.alcouffe@kheprisante.fr</t>
  </si>
  <si>
    <t>rodrigue.falcionelli@kheprisante.fr</t>
  </si>
  <si>
    <t>sabine.zaoui@kheprisante.fr</t>
  </si>
  <si>
    <t>sandrine.pipa@kheprisante.fr</t>
  </si>
  <si>
    <t>sylvie.karakozian@kheprisante.fr</t>
  </si>
  <si>
    <t>vanessa.charpentier@kheprisante.fr</t>
  </si>
  <si>
    <t>notice d'utilisation</t>
  </si>
  <si>
    <t>onglets</t>
  </si>
  <si>
    <t>salles avant 03/2017</t>
  </si>
  <si>
    <t>import brut supersaas avant mars 2017 mais emailsremplacés par email kheprisanté</t>
  </si>
  <si>
    <t>import brut supersaas à partir de  mars 2017 emails kheprisante a jour par nature</t>
  </si>
  <si>
    <t>réservations des permanents mensuels pour comptabilisation</t>
  </si>
  <si>
    <t>toutes réservation</t>
  </si>
  <si>
    <t>compilation des 3 onglets ci-dessus pour avoir la totalité des datas</t>
  </si>
  <si>
    <t>capacités du centre</t>
  </si>
  <si>
    <t>h/jour</t>
  </si>
  <si>
    <t>Jour/sem</t>
  </si>
  <si>
    <t>nb salles</t>
  </si>
  <si>
    <t>sem/mois</t>
  </si>
  <si>
    <t>h/mois</t>
  </si>
  <si>
    <t>h/an</t>
  </si>
  <si>
    <t>tx remplissage</t>
  </si>
  <si>
    <t>mois</t>
  </si>
  <si>
    <t>an</t>
  </si>
  <si>
    <t>nb salles pleines</t>
  </si>
  <si>
    <t>nb forfaits Doctolib</t>
  </si>
  <si>
    <t>prog vs mois precedent</t>
  </si>
  <si>
    <t>tarif moyen</t>
  </si>
  <si>
    <t>SUM de Heures</t>
  </si>
  <si>
    <t>SUM de Prix</t>
  </si>
  <si>
    <t>Total général</t>
  </si>
  <si>
    <t>taux de croissance</t>
  </si>
  <si>
    <t>an,mois</t>
  </si>
  <si>
    <t>heuresmens</t>
  </si>
  <si>
    <t>C.A. mens</t>
  </si>
  <si>
    <t>croiss %mois</t>
  </si>
  <si>
    <t>croiss +€</t>
  </si>
  <si>
    <t>croiss +€ par mois sur 4mois</t>
  </si>
  <si>
    <t>ca 4 mois</t>
  </si>
  <si>
    <t>croiss % par mois lissé sur 4mois</t>
  </si>
  <si>
    <t>croiss % par mois directe</t>
  </si>
  <si>
    <t>crois moy annuelle</t>
  </si>
  <si>
    <t>croiss moy mens en ca</t>
  </si>
  <si>
    <t>croiss pond ca</t>
  </si>
  <si>
    <t>simu prof C.A.</t>
  </si>
  <si>
    <t>CA</t>
  </si>
  <si>
    <t>nb heures</t>
  </si>
  <si>
    <t>tx occup</t>
  </si>
  <si>
    <t>mauchan</t>
  </si>
  <si>
    <t>Administrateur)</t>
  </si>
  <si>
    <t>SUM of heures</t>
  </si>
  <si>
    <t>SUM of Prix facturé</t>
  </si>
</sst>
</file>

<file path=xl/styles.xml><?xml version="1.0" encoding="utf-8"?>
<styleSheet xmlns="http://schemas.openxmlformats.org/spreadsheetml/2006/main">
  <numFmts count="10">
    <numFmt numFmtId="164" formatCode="m/d/yyyy\ h:mm:ss"/>
    <numFmt numFmtId="165" formatCode="&quot;01/&quot;mm&quot;/&quot;yyyy"/>
    <numFmt numFmtId="166" formatCode="#,##0[$€]"/>
    <numFmt numFmtId="167" formatCode="yyyy\-mm\-dd\ hh:mm:ss"/>
    <numFmt numFmtId="168" formatCode="d\-m"/>
    <numFmt numFmtId="169" formatCode="#,##0.000"/>
    <numFmt numFmtId="170" formatCode="mmmm"/>
    <numFmt numFmtId="171" formatCode="yyyy\,mm"/>
    <numFmt numFmtId="172" formatCode="#,##0\ [$€-1]"/>
    <numFmt numFmtId="173" formatCode="mm&quot;/&quot;yyyy"/>
  </numFmts>
  <fonts count="17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242729"/>
      <name val="Consolas"/>
      <family val="3"/>
    </font>
    <font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1"/>
      <color rgb="FF242729"/>
      <name val="Arial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Inconsolata"/>
    </font>
    <font>
      <b/>
      <sz val="11"/>
      <color rgb="FFFF0000"/>
      <name val="Inconsolata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0F1"/>
        <bgColor rgb="FFEFF0F1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3" fillId="0" borderId="0" xfId="0" applyFont="1" applyAlignment="1"/>
    <xf numFmtId="165" fontId="1" fillId="0" borderId="0" xfId="0" applyNumberFormat="1" applyFont="1" applyAlignment="1"/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4" fontId="1" fillId="0" borderId="0" xfId="0" applyNumberFormat="1" applyFont="1"/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14" fontId="5" fillId="2" borderId="0" xfId="0" applyNumberFormat="1" applyFont="1" applyFill="1"/>
    <xf numFmtId="0" fontId="5" fillId="2" borderId="0" xfId="0" applyFont="1" applyFill="1" applyAlignment="1"/>
    <xf numFmtId="164" fontId="5" fillId="2" borderId="0" xfId="0" applyNumberFormat="1" applyFont="1" applyFill="1"/>
    <xf numFmtId="0" fontId="2" fillId="0" borderId="0" xfId="0" applyFont="1"/>
    <xf numFmtId="4" fontId="2" fillId="0" borderId="0" xfId="0" applyNumberFormat="1" applyFont="1"/>
    <xf numFmtId="10" fontId="2" fillId="0" borderId="0" xfId="0" applyNumberFormat="1" applyFont="1"/>
    <xf numFmtId="20" fontId="5" fillId="2" borderId="0" xfId="0" applyNumberFormat="1" applyFont="1" applyFill="1"/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/>
    <xf numFmtId="164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/>
    <xf numFmtId="0" fontId="4" fillId="2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14" fontId="10" fillId="5" borderId="0" xfId="0" applyNumberFormat="1" applyFont="1" applyFill="1" applyAlignment="1">
      <alignment horizontal="left"/>
    </xf>
    <xf numFmtId="0" fontId="1" fillId="6" borderId="0" xfId="0" applyFont="1" applyFill="1" applyAlignment="1"/>
    <xf numFmtId="166" fontId="1" fillId="0" borderId="0" xfId="0" applyNumberFormat="1" applyFont="1"/>
    <xf numFmtId="4" fontId="1" fillId="0" borderId="0" xfId="0" applyNumberFormat="1" applyFont="1" applyAlignment="1"/>
    <xf numFmtId="14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167" fontId="1" fillId="0" borderId="0" xfId="0" applyNumberFormat="1" applyFont="1" applyAlignment="1"/>
    <xf numFmtId="22" fontId="1" fillId="0" borderId="0" xfId="0" applyNumberFormat="1" applyFont="1" applyAlignment="1"/>
    <xf numFmtId="168" fontId="1" fillId="0" borderId="0" xfId="0" applyNumberFormat="1" applyFont="1" applyAlignment="1"/>
    <xf numFmtId="0" fontId="11" fillId="5" borderId="0" xfId="0" applyFont="1" applyFill="1" applyAlignment="1">
      <alignment horizontal="left"/>
    </xf>
    <xf numFmtId="0" fontId="1" fillId="5" borderId="0" xfId="0" applyFont="1" applyFill="1" applyAlignment="1"/>
    <xf numFmtId="0" fontId="11" fillId="7" borderId="0" xfId="0" applyFont="1" applyFill="1" applyAlignment="1">
      <alignment horizontal="left"/>
    </xf>
    <xf numFmtId="0" fontId="1" fillId="7" borderId="0" xfId="0" applyFont="1" applyFill="1" applyAlignment="1"/>
    <xf numFmtId="0" fontId="11" fillId="8" borderId="0" xfId="0" applyFont="1" applyFill="1" applyAlignment="1">
      <alignment horizontal="left"/>
    </xf>
    <xf numFmtId="0" fontId="1" fillId="8" borderId="0" xfId="0" applyFont="1" applyFill="1" applyAlignment="1"/>
    <xf numFmtId="0" fontId="1" fillId="8" borderId="0" xfId="0" applyFont="1" applyFill="1"/>
    <xf numFmtId="0" fontId="1" fillId="6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2" fillId="9" borderId="0" xfId="0" applyFont="1" applyFill="1" applyAlignment="1"/>
    <xf numFmtId="0" fontId="12" fillId="9" borderId="0" xfId="0" applyFont="1" applyFill="1"/>
    <xf numFmtId="0" fontId="13" fillId="9" borderId="0" xfId="0" applyFont="1" applyFill="1"/>
    <xf numFmtId="0" fontId="7" fillId="10" borderId="0" xfId="0" applyFont="1" applyFill="1" applyAlignment="1"/>
    <xf numFmtId="10" fontId="1" fillId="10" borderId="0" xfId="0" applyNumberFormat="1" applyFont="1" applyFill="1"/>
    <xf numFmtId="0" fontId="1" fillId="10" borderId="0" xfId="0" applyFont="1" applyFill="1"/>
    <xf numFmtId="0" fontId="7" fillId="10" borderId="0" xfId="0" applyFont="1" applyFill="1" applyAlignment="1"/>
    <xf numFmtId="10" fontId="1" fillId="10" borderId="0" xfId="0" applyNumberFormat="1" applyFont="1" applyFill="1" applyAlignment="1"/>
    <xf numFmtId="0" fontId="1" fillId="10" borderId="0" xfId="0" applyFont="1" applyFill="1" applyAlignment="1"/>
    <xf numFmtId="0" fontId="1" fillId="10" borderId="0" xfId="0" applyFont="1" applyFill="1" applyAlignment="1"/>
    <xf numFmtId="0" fontId="0" fillId="10" borderId="0" xfId="0" applyFont="1" applyFill="1"/>
    <xf numFmtId="10" fontId="1" fillId="0" borderId="0" xfId="0" applyNumberFormat="1" applyFont="1"/>
    <xf numFmtId="169" fontId="1" fillId="0" borderId="0" xfId="0" applyNumberFormat="1" applyFont="1"/>
    <xf numFmtId="4" fontId="2" fillId="0" borderId="0" xfId="0" applyNumberFormat="1" applyFont="1" applyAlignment="1"/>
    <xf numFmtId="169" fontId="2" fillId="0" borderId="0" xfId="0" applyNumberFormat="1" applyFont="1" applyAlignment="1"/>
    <xf numFmtId="0" fontId="2" fillId="11" borderId="0" xfId="0" applyFont="1" applyFill="1" applyAlignment="1">
      <alignment horizontal="right"/>
    </xf>
    <xf numFmtId="4" fontId="2" fillId="11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69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9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wrapText="1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10" fontId="14" fillId="0" borderId="0" xfId="0" applyNumberFormat="1" applyFont="1"/>
    <xf numFmtId="0" fontId="1" fillId="0" borderId="0" xfId="0" applyFont="1" applyAlignment="1">
      <alignment wrapText="1"/>
    </xf>
    <xf numFmtId="4" fontId="13" fillId="0" borderId="0" xfId="0" applyNumberFormat="1" applyFont="1"/>
    <xf numFmtId="4" fontId="14" fillId="0" borderId="0" xfId="0" applyNumberFormat="1" applyFont="1"/>
    <xf numFmtId="166" fontId="1" fillId="0" borderId="0" xfId="0" applyNumberFormat="1" applyFont="1" applyAlignment="1"/>
    <xf numFmtId="171" fontId="1" fillId="0" borderId="0" xfId="0" applyNumberFormat="1" applyFont="1"/>
    <xf numFmtId="166" fontId="1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/>
    <xf numFmtId="172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0" fontId="1" fillId="12" borderId="0" xfId="0" applyNumberFormat="1" applyFont="1" applyFill="1"/>
    <xf numFmtId="10" fontId="1" fillId="4" borderId="0" xfId="0" applyNumberFormat="1" applyFont="1" applyFill="1"/>
    <xf numFmtId="10" fontId="15" fillId="5" borderId="0" xfId="0" applyNumberFormat="1" applyFont="1" applyFill="1" applyAlignment="1"/>
    <xf numFmtId="172" fontId="1" fillId="0" borderId="0" xfId="0" applyNumberFormat="1" applyFont="1"/>
    <xf numFmtId="0" fontId="14" fillId="0" borderId="0" xfId="0" applyFont="1"/>
    <xf numFmtId="0" fontId="1" fillId="0" borderId="1" xfId="0" applyFont="1" applyBorder="1" applyAlignment="1">
      <alignment horizontal="right"/>
    </xf>
    <xf numFmtId="4" fontId="13" fillId="0" borderId="1" xfId="0" applyNumberFormat="1" applyFont="1" applyBorder="1"/>
    <xf numFmtId="172" fontId="13" fillId="0" borderId="1" xfId="0" applyNumberFormat="1" applyFont="1" applyBorder="1"/>
    <xf numFmtId="10" fontId="1" fillId="0" borderId="1" xfId="0" applyNumberFormat="1" applyFont="1" applyBorder="1" applyAlignment="1">
      <alignment horizontal="right"/>
    </xf>
    <xf numFmtId="10" fontId="1" fillId="6" borderId="0" xfId="0" applyNumberFormat="1" applyFont="1" applyFill="1" applyAlignment="1"/>
    <xf numFmtId="166" fontId="1" fillId="0" borderId="1" xfId="0" applyNumberFormat="1" applyFont="1" applyBorder="1" applyAlignment="1">
      <alignment horizontal="right"/>
    </xf>
    <xf numFmtId="173" fontId="1" fillId="0" borderId="0" xfId="0" applyNumberFormat="1" applyFont="1" applyAlignment="1"/>
    <xf numFmtId="4" fontId="14" fillId="0" borderId="1" xfId="0" applyNumberFormat="1" applyFont="1" applyBorder="1"/>
    <xf numFmtId="172" fontId="14" fillId="0" borderId="1" xfId="0" applyNumberFormat="1" applyFont="1" applyBorder="1"/>
    <xf numFmtId="10" fontId="16" fillId="5" borderId="0" xfId="0" applyNumberFormat="1" applyFont="1" applyFill="1" applyAlignment="1"/>
    <xf numFmtId="10" fontId="14" fillId="0" borderId="1" xfId="0" applyNumberFormat="1" applyFont="1" applyBorder="1"/>
    <xf numFmtId="0" fontId="14" fillId="0" borderId="1" xfId="0" applyFont="1" applyBorder="1"/>
    <xf numFmtId="165" fontId="5" fillId="2" borderId="0" xfId="0" applyNumberFormat="1" applyFont="1" applyFill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NumberFormat="1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  <xf numFmtId="0" fontId="8" fillId="4" borderId="0" xfId="0" applyFont="1" applyFill="1" applyAlignment="1">
      <alignment horizontal="center"/>
    </xf>
    <xf numFmtId="0" fontId="0" fillId="0" borderId="0" xfId="0" applyFont="1" applyAlignment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47625</xdr:rowOff>
    </xdr:from>
    <xdr:to>
      <xdr:col>4</xdr:col>
      <xdr:colOff>581025</xdr:colOff>
      <xdr:row>2</xdr:row>
      <xdr:rowOff>276225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52550" cy="22860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ap%20avec%20per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 avec perm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ikael assa" refreshedDate="42872.532133333334" refreshedVersion="3" recordCount="2071">
  <cacheSource type="worksheet">
    <worksheetSource ref="A1:T2072" sheet="ttresasbr"/>
  </cacheSource>
  <cacheFields count="20">
    <cacheField name="afficher" numFmtId="0">
      <sharedItems/>
    </cacheField>
    <cacheField name="onglet source" numFmtId="0">
      <sharedItems/>
    </cacheField>
    <cacheField name="ligne source" numFmtId="0">
      <sharedItems containsSemiMixedTypes="0" containsString="0" containsNumber="1" containsInteger="1" minValue="2" maxValue="2040"/>
    </cacheField>
    <cacheField name="salles" numFmtId="0">
      <sharedItems containsMixedTypes="1" containsNumber="1" containsInteger="1" minValue="0" maxValue="0"/>
    </cacheField>
    <cacheField name="Date de début" numFmtId="14">
      <sharedItems containsDate="1" containsMixedTypes="1" minDate="1899-12-30T00:00:00" maxDate="2017-12-02T00:00:00"/>
    </cacheField>
    <cacheField name="Date de fin" numFmtId="14">
      <sharedItems containsDate="1" containsMixedTypes="1" minDate="1899-12-30T00:00:00" maxDate="2017-08-17T15:00:00"/>
    </cacheField>
    <cacheField name="créé par" numFmtId="0">
      <sharedItems containsMixedTypes="1" containsNumber="1" containsInteger="1" minValue="0" maxValue="0"/>
    </cacheField>
    <cacheField name="Quiça" numFmtId="0">
      <sharedItems containsBlank="1"/>
    </cacheField>
    <cacheField name="Mis à jour par" numFmtId="0">
      <sharedItems containsDate="1" containsMixedTypes="1" minDate="1899-12-31T00:00:00" maxDate="1899-12-31T00:00:00"/>
    </cacheField>
    <cacheField name="ID" numFmtId="0">
      <sharedItems containsDate="1" containsMixedTypes="1" minDate="1899-12-30T00:00:00" maxDate="1900-01-01T08:06:05"/>
    </cacheField>
    <cacheField name="Description" numFmtId="0">
      <sharedItems containsMixedTypes="1" containsNumber="1" containsInteger="1" minValue="0" maxValue="0"/>
    </cacheField>
    <cacheField name="Durée" numFmtId="0">
      <sharedItems containsMixedTypes="1" containsNumber="1" containsInteger="1" minValue="0" maxValue="173"/>
    </cacheField>
    <cacheField name="État" numFmtId="0">
      <sharedItems containsMixedTypes="1" containsNumber="1" containsInteger="1" minValue="0" maxValue="104"/>
    </cacheField>
    <cacheField name="créé le" numFmtId="14">
      <sharedItems containsDate="1" containsMixedTypes="1" minDate="1899-12-30T00:00:00" maxDate="2017-04-27T14:16:00"/>
    </cacheField>
    <cacheField name="mis à jour le" numFmtId="0">
      <sharedItems containsDate="1" containsMixedTypes="1" minDate="1899-12-31T00:00:00" maxDate="2017-04-27T14:16:00"/>
    </cacheField>
    <cacheField name="Prix" numFmtId="0">
      <sharedItems containsMixedTypes="1" containsNumber="1" minValue="0" maxValue="1059"/>
    </cacheField>
    <cacheField name="heures" numFmtId="0">
      <sharedItems containsMixedTypes="1" containsNumber="1" minValue="1" maxValue="4"/>
    </cacheField>
    <cacheField name="Prix facturé" numFmtId="4">
      <sharedItems containsMixedTypes="1" containsNumber="1" minValue="10.743829787234041" maxValue="25.180851063829785"/>
    </cacheField>
    <cacheField name="An/Mois" numFmtId="4">
      <sharedItems containsMixedTypes="1" containsNumber="1" minValue="16.03" maxValue="17.07" count="20">
        <s v=""/>
        <e v="#REF!"/>
        <e v="#VALUE!"/>
        <n v="17.04" u="1"/>
        <n v="16.05" u="1"/>
        <n v="17.05" u="1"/>
        <n v="16.12" u="1"/>
        <n v="16.059999999999999" u="1"/>
        <n v="17.059999999999999" u="1"/>
        <n v="16.07" u="1"/>
        <n v="17.07" u="1"/>
        <n v="16.079999999999998" u="1"/>
        <n v="17.010000000000002" u="1"/>
        <n v="16.09" u="1"/>
        <n v="17.02" u="1"/>
        <n v="16.03" u="1"/>
        <n v="17.03" u="1"/>
        <n v="16.100000000000001" u="1"/>
        <n v="16.11" u="1"/>
        <n v="16.04" u="1"/>
      </sharedItems>
    </cacheField>
    <cacheField name="jours d'avance" numFmtId="0">
      <sharedItems containsMixedTypes="1" containsNumber="1" containsInteger="1" minValue="0" maxValue="7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1">
  <r>
    <b v="0"/>
    <s v="salles avant 03/2017!"/>
    <n v="2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"/>
    <e v="#REF!"/>
    <e v="#REF!"/>
    <e v="#REF!"/>
    <e v="#REF!"/>
    <s v="celine.mathieu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"/>
    <e v="#REF!"/>
    <e v="#REF!"/>
    <e v="#REF!"/>
    <e v="#REF!"/>
    <s v="celine.mathieu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"/>
    <e v="#REF!"/>
    <e v="#REF!"/>
    <e v="#REF!"/>
    <e v="#REF!"/>
    <s v="celine.mathieu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"/>
    <e v="#REF!"/>
    <e v="#REF!"/>
    <e v="#REF!"/>
    <e v="#REF!"/>
    <s v="celine.mathieu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"/>
    <e v="#REF!"/>
    <e v="#REF!"/>
    <e v="#REF!"/>
    <e v="#REF!"/>
    <s v="katiadou.nabechiro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"/>
    <e v="#REF!"/>
    <e v="#REF!"/>
    <e v="#REF!"/>
    <e v="#REF!"/>
    <s v="katiadou.nabechiro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6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8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9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1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1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3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4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"/>
    <e v="#REF!"/>
    <e v="#REF!"/>
    <e v="#REF!"/>
    <e v="#REF!"/>
    <s v="nathalie.casal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"/>
    <e v="#REF!"/>
    <e v="#REF!"/>
    <e v="#REF!"/>
    <e v="#REF!"/>
    <s v="nathalie.casal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0"/>
    <e v="#REF!"/>
    <e v="#REF!"/>
    <e v="#REF!"/>
    <e v="#REF!"/>
    <s v="nathalie.casal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1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2"/>
    <e v="#REF!"/>
    <e v="#REF!"/>
    <e v="#REF!"/>
    <e v="#REF!"/>
    <s v="olga.bekishev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2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6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7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6"/>
    <e v="#REF!"/>
    <e v="#REF!"/>
    <e v="#REF!"/>
    <e v="#REF!"/>
    <s v="nathalie.casal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4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7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"/>
    <e v="#REF!"/>
    <e v="#REF!"/>
    <e v="#REF!"/>
    <e v="#REF!"/>
    <s v="celine.mathieu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8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14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14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144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5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4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149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0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1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2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3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5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55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6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57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5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5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6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6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6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6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16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165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66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6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6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69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1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7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7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5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77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7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4"/>
    <e v="#REF!"/>
    <x v="1"/>
    <e v="#REF!"/>
  </r>
  <r>
    <b v="0"/>
    <s v="salles avant 03/2017!"/>
    <n v="179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8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81"/>
    <e v="#REF!"/>
    <e v="#REF!"/>
    <e v="#REF!"/>
    <e v="#REF!"/>
    <s v="cathy.arti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8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8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8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18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8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187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88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89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90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91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9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19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19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19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19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97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9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9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0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20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20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205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0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10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11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1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13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1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215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16"/>
    <e v="#REF!"/>
    <e v="#REF!"/>
    <e v="#REF!"/>
    <e v="#REF!"/>
    <s v="danh-sang.sambo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1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1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1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22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2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3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5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7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8"/>
    <e v="#REF!"/>
    <e v="#REF!"/>
    <e v="#REF!"/>
    <e v="#REF!"/>
    <s v="emmanuelle.levixh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29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3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23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32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33"/>
    <e v="#REF!"/>
    <e v="#REF!"/>
    <e v="#REF!"/>
    <e v="#REF!"/>
    <s v="danh-sang.sambo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3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35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36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3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238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39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1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2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4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5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6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7"/>
    <e v="#REF!"/>
    <e v="#REF!"/>
    <e v="#REF!"/>
    <e v="#REF!"/>
    <s v="danielle.estrad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48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4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5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51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5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53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5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55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56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5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5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25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26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1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2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3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6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26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26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7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6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0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1"/>
    <e v="#REF!"/>
    <e v="#REF!"/>
    <e v="#REF!"/>
    <e v="#REF!"/>
    <s v="nathalie.casal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2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3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4"/>
    <e v="#REF!"/>
    <e v="#REF!"/>
    <e v="#REF!"/>
    <e v="#REF!"/>
    <s v="danielle.estrad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6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7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7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79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8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28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28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8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84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85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8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87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8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289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0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1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2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3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4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5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7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298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29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30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1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0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30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04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5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7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8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0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1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1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1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31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314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1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1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31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18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19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1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4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5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6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29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3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3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3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33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3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33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3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3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38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39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4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41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42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4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4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34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346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47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48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49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0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1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2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4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5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7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8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59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0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3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4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5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8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6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0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1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2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4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6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7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8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79"/>
    <e v="#REF!"/>
    <e v="#REF!"/>
    <e v="#REF!"/>
    <e v="#REF!"/>
    <s v="fanny.roussel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1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2"/>
    <e v="#REF!"/>
    <e v="#REF!"/>
    <e v="#REF!"/>
    <e v="#REF!"/>
    <s v="zohra.jouin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3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4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5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6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7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8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89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0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1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2"/>
    <e v="#REF!"/>
    <e v="#REF!"/>
    <e v="#REF!"/>
    <e v="#REF!"/>
    <s v="martine.pszenic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3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4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5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6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7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8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399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1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2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3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0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40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06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7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8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09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0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1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3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4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6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1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18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19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2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21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2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2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2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2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26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2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28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29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3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3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2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4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6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37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3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43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40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1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4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44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7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8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4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3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5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45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5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8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59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6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64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5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7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68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6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7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71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7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7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74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7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7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7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78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7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2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8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48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8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7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89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9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9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9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49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494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95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9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497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49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49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0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0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0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03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0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50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0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0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50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0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1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1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1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13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14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1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51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1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1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1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2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1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2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2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2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5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6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29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3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53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3"/>
    <e v="#REF!"/>
    <e v="#REF!"/>
    <e v="#REF!"/>
    <e v="#REF!"/>
    <s v="marie-christine.couthen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4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5"/>
    <e v="#REF!"/>
    <e v="#REF!"/>
    <e v="#REF!"/>
    <e v="#REF!"/>
    <s v="aurelie.ros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6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8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3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4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5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48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4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50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5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5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53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5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5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5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55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5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1"/>
    <s v="salles avant 03/2017!"/>
    <n v="55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6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1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2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4"/>
    <e v="#REF!"/>
    <e v="#REF!"/>
    <e v="#REF!"/>
    <e v="#REF!"/>
    <s v="danh-sang.sambo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5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6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6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0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7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1"/>
    <s v="salles avant 03/2017!"/>
    <n v="57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575"/>
    <e v="#REF!"/>
    <e v="#REF!"/>
    <e v="#REF!"/>
    <e v="#REF!"/>
    <s v="kristel.leclerc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7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0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2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4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8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58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8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8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0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3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59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595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6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7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599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1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8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0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1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1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615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1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61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19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20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2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22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2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"/>
    <e v="#REF!"/>
    <x v="1"/>
    <e v="#REF!"/>
  </r>
  <r>
    <b v="0"/>
    <s v="salles avant 03/2017!"/>
    <n v="62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25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2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627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2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62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3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63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3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4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8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3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1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2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4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n v="1.5"/>
    <e v="#REF!"/>
    <x v="1"/>
    <e v="#REF!"/>
  </r>
  <r>
    <b v="0"/>
    <s v="salles avant 03/2017!"/>
    <n v="644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4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2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5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654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5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7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8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5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0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1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2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3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4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5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6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7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8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6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1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4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5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6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79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3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8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68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8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1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3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9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695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69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69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8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69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0"/>
    <e v="#REF!"/>
    <e v="#REF!"/>
    <e v="#REF!"/>
    <e v="#REF!"/>
    <s v="cecile.cauv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3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4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5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6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7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08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0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10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1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12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3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4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1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1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20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21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2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23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2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25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2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2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2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29"/>
    <e v="#REF!"/>
    <e v="#REF!"/>
    <e v="#REF!"/>
    <e v="#REF!"/>
    <s v="lise-marie.dulorm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0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1"/>
    <e v="#REF!"/>
    <e v="#REF!"/>
    <e v="#REF!"/>
    <e v="#REF!"/>
    <s v="lise-marie.dulorm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2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4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3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3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7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8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39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3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4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4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4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4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1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2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5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5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7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59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6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6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62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63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64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65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6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76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68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6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0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5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6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77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77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79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0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1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2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3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6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7"/>
    <e v="#REF!"/>
    <e v="#REF!"/>
    <e v="#REF!"/>
    <e v="#REF!"/>
    <s v="emmanuelle.dro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8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8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2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4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5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6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8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799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1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2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0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04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5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6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7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8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09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1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2"/>
    <e v="#REF!"/>
    <e v="#REF!"/>
    <e v="#REF!"/>
    <e v="#REF!"/>
    <s v="lise-marie.dulorm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3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4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5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6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7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8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19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1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6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7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8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2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0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3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3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5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3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1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2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4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6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48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4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50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4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5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6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8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5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0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1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2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6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86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65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7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6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7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71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72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7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7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7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76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7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7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7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1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3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8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85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88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88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890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1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2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4"/>
    <e v="#REF!"/>
    <e v="#REF!"/>
    <e v="#REF!"/>
    <e v="#REF!"/>
    <s v="pascal.fouq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5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7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899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1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2"/>
    <e v="#REF!"/>
    <e v="#REF!"/>
    <e v="#REF!"/>
    <e v="#REF!"/>
    <s v="fredericque.alla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3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4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7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8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0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0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91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91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3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4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6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7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19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0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1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2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4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6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7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29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0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1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2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4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5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6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7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8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39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1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2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3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94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94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94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947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8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49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1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3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5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6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8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5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4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6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7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8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69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1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97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97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7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1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2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3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5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6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8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89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99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991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2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3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4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5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999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0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0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02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0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0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0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06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0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00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00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1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1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1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13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4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5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19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2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4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5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7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2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1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3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33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5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3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38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3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1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2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4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5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6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7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49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0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1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4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8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5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60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6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06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63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6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6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66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67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6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6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0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7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72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3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4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6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7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78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7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80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1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2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3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4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5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6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8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8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89"/>
    <e v="#REF!"/>
    <e v="#REF!"/>
    <e v="#REF!"/>
    <e v="#REF!"/>
    <s v="sophie.lespinass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0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2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3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4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9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9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09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098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099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0"/>
    <e v="#REF!"/>
    <e v="#REF!"/>
    <e v="#REF!"/>
    <e v="#REF!"/>
    <s v="lise-marie.dulorm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0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02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3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4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0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0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7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0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1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4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5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7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19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0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1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2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4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5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7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29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1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3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6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7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39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4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4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42"/>
    <e v="#REF!"/>
    <e v="#REF!"/>
    <e v="#REF!"/>
    <e v="#REF!"/>
    <s v="ludwig.freyth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43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44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4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46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47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4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4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5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1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2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3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5"/>
    <e v="#REF!"/>
    <e v="#REF!"/>
    <e v="#REF!"/>
    <e v="#REF!"/>
    <s v="pascal.fouq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6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7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5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0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1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2"/>
    <e v="#REF!"/>
    <e v="#REF!"/>
    <e v="#REF!"/>
    <e v="#REF!"/>
    <s v="jacqueline.vlad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4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6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16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6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8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69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7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71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72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73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74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7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7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7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7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7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80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1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2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3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4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5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8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87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89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19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193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5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6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7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8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19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1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3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4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0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0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7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08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09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21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1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2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3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6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7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8"/>
    <e v="#REF!"/>
    <e v="#REF!"/>
    <e v="#REF!"/>
    <e v="#REF!"/>
    <s v="caroline.souss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19"/>
    <e v="#REF!"/>
    <e v="#REF!"/>
    <e v="#REF!"/>
    <e v="#REF!"/>
    <s v="patrick.ple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0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2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22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3"/>
    <e v="#REF!"/>
    <e v="#REF!"/>
    <e v="#REF!"/>
    <e v="#REF!"/>
    <s v="caroline.souss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5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7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2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1"/>
    <e v="#REF!"/>
    <e v="#REF!"/>
    <e v="#REF!"/>
    <e v="#REF!"/>
    <s v="ludwig.freyth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2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3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34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5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6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7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8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39"/>
    <e v="#REF!"/>
    <e v="#REF!"/>
    <e v="#REF!"/>
    <e v="#REF!"/>
    <s v="nathalie.lievo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4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42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4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5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4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4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49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5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51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25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253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5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6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7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5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0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3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5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7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8"/>
    <e v="#REF!"/>
    <e v="#REF!"/>
    <e v="#REF!"/>
    <e v="#REF!"/>
    <s v="sophie.perr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69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0"/>
    <e v="#REF!"/>
    <e v="#REF!"/>
    <e v="#REF!"/>
    <e v="#REF!"/>
    <s v="jerome.lebaillif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1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2"/>
    <e v="#REF!"/>
    <e v="#REF!"/>
    <e v="#REF!"/>
    <e v="#REF!"/>
    <s v="kristel.leclerc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4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7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8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79"/>
    <e v="#REF!"/>
    <e v="#REF!"/>
    <e v="#REF!"/>
    <e v="#REF!"/>
    <s v="pascal.fouq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0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1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2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3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5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6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7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8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89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0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2"/>
    <e v="#REF!"/>
    <e v="#REF!"/>
    <e v="#REF!"/>
    <e v="#REF!"/>
    <s v="catherine.thibaux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4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5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6"/>
    <e v="#REF!"/>
    <e v="#REF!"/>
    <e v="#REF!"/>
    <e v="#REF!"/>
    <s v="virginie.woet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7"/>
    <e v="#REF!"/>
    <e v="#REF!"/>
    <e v="#REF!"/>
    <e v="#REF!"/>
    <s v="anne-marie.blessi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29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1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2"/>
    <e v="#REF!"/>
    <e v="#REF!"/>
    <e v="#REF!"/>
    <e v="#REF!"/>
    <s v="jessica.fon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3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4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5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7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09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1"/>
    <e v="#REF!"/>
    <e v="#REF!"/>
    <e v="#REF!"/>
    <e v="#REF!"/>
    <s v="gladys.ruffi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1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31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31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15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6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7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8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19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0"/>
    <e v="#REF!"/>
    <e v="#REF!"/>
    <e v="#REF!"/>
    <e v="#REF!"/>
    <s v="pascal.fouqu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1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2"/>
    <e v="#REF!"/>
    <e v="#REF!"/>
    <e v="#REF!"/>
    <e v="#REF!"/>
    <s v="marc.fall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23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24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2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26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8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29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0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3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32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3"/>
    <e v="#REF!"/>
    <e v="#REF!"/>
    <e v="#REF!"/>
    <e v="#REF!"/>
    <s v="lydia.lecuss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4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5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6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7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8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39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0"/>
    <e v="#REF!"/>
    <e v="#REF!"/>
    <e v="#REF!"/>
    <e v="#REF!"/>
    <s v="sylvie.cayla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1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4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7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8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49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50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5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52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53"/>
    <e v="#REF!"/>
    <e v="#REF!"/>
    <e v="#REF!"/>
    <e v="#REF!"/>
    <s v="caroline.soussy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5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5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56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5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5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59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0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2"/>
    <e v="#REF!"/>
    <e v="#REF!"/>
    <e v="#REF!"/>
    <e v="#REF!"/>
    <s v="ludwig.freyth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3"/>
    <e v="#REF!"/>
    <e v="#REF!"/>
    <e v="#REF!"/>
    <e v="#REF!"/>
    <s v="lydia.lecusso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6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65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6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67"/>
    <e v="#REF!"/>
    <e v="#REF!"/>
    <e v="#REF!"/>
    <e v="#REF!"/>
    <s v="corinne.legrand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6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69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7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71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2"/>
    <e v="#REF!"/>
    <e v="#REF!"/>
    <e v="#REF!"/>
    <e v="#REF!"/>
    <s v="yann.laru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3"/>
    <e v="#REF!"/>
    <e v="#REF!"/>
    <e v="#REF!"/>
    <e v="#REF!"/>
    <s v="lydia.lecuss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4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7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7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7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8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7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80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8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1"/>
    <s v="salles avant 03/2017!"/>
    <n v="1382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83"/>
    <e v="#REF!"/>
    <e v="#REF!"/>
    <e v="#REF!"/>
    <e v="#REF!"/>
    <s v="isabelle.marc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84"/>
    <e v="#REF!"/>
    <e v="#REF!"/>
    <e v="#REF!"/>
    <e v="#REF!"/>
    <s v="souad.amrous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85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86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38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38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89"/>
    <e v="#REF!"/>
    <e v="#REF!"/>
    <e v="#REF!"/>
    <e v="#REF!"/>
    <s v="sophie.vieill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0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1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2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3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4"/>
    <e v="#REF!"/>
    <e v="#REF!"/>
    <e v="#REF!"/>
    <e v="#REF!"/>
    <s v="kristel.leclerc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5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6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7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8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399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0"/>
    <e v="#REF!"/>
    <e v="#REF!"/>
    <e v="#REF!"/>
    <e v="#REF!"/>
    <s v="sonia.langloi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1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4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5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6"/>
    <e v="#REF!"/>
    <e v="#REF!"/>
    <e v="#REF!"/>
    <e v="#REF!"/>
    <s v="caroline.souss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7"/>
    <e v="#REF!"/>
    <e v="#REF!"/>
    <e v="#REF!"/>
    <e v="#REF!"/>
    <s v="jocelyne.brothi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8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09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10"/>
    <e v="#REF!"/>
    <e v="#REF!"/>
    <e v="#REF!"/>
    <e v="#REF!"/>
    <s v="sophie.coch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11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41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13"/>
    <e v="#REF!"/>
    <e v="#REF!"/>
    <e v="#REF!"/>
    <e v="#REF!"/>
    <s v="sylvie.lecaoussin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14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415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16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17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18"/>
    <e v="#REF!"/>
    <e v="#REF!"/>
    <e v="#REF!"/>
    <e v="#REF!"/>
    <s v="lydia.lecuss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19"/>
    <e v="#REF!"/>
    <e v="#REF!"/>
    <e v="#REF!"/>
    <e v="#REF!"/>
    <s v="lydia.lecuss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0"/>
    <e v="#REF!"/>
    <e v="#REF!"/>
    <e v="#REF!"/>
    <e v="#REF!"/>
    <s v="virginie.woets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1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2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3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4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5"/>
    <e v="#REF!"/>
    <e v="#REF!"/>
    <e v="#REF!"/>
    <e v="#REF!"/>
    <s v="amelie.brossard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6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27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428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29"/>
    <e v="#REF!"/>
    <e v="#REF!"/>
    <e v="#REF!"/>
    <e v="#REF!"/>
    <s v="evelyne.revella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0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1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2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3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4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5"/>
    <e v="#REF!"/>
    <e v="#REF!"/>
    <e v="#REF!"/>
    <e v="#REF!"/>
    <s v="fanny.pioffret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6"/>
    <e v="#REF!"/>
    <e v="#REF!"/>
    <e v="#REF!"/>
    <e v="#REF!"/>
    <s v="marie-dominique.clai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7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8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39"/>
    <e v="#REF!"/>
    <e v="#REF!"/>
    <e v="#REF!"/>
    <e v="#REF!"/>
    <s v="rodolphe.bihannic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0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1"/>
    <e v="#REF!"/>
    <e v="#REF!"/>
    <e v="#REF!"/>
    <e v="#REF!"/>
    <s v="didier.cuoq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2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3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4"/>
    <e v="#REF!"/>
    <e v="#REF!"/>
    <e v="#REF!"/>
    <e v="#REF!"/>
    <s v="nicolas.brinster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5"/>
    <e v="#REF!"/>
    <e v="#REF!"/>
    <e v="#REF!"/>
    <e v="#REF!"/>
    <s v="louise-laurie.tsobgny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6"/>
    <e v="#REF!"/>
    <e v="#REF!"/>
    <e v="#REF!"/>
    <e v="#REF!"/>
    <s v="marion.kinn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47"/>
    <e v="#REF!"/>
    <e v="#REF!"/>
    <e v="#REF!"/>
    <e v="#REF!"/>
    <s v="aurelie.maillet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48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449"/>
    <e v="#REF!"/>
    <e v="#REF!"/>
    <e v="#REF!"/>
    <e v="#REF!"/>
    <s v="lionel.toi@kheprisante.fr"/>
    <e v="#REF!"/>
    <e v="#REF!"/>
    <e v="#REF!"/>
    <e v="#REF!"/>
    <e v="#REF!"/>
    <e v="#REF!"/>
    <e v="#REF!"/>
    <e v="#REF!"/>
    <s v=""/>
    <s v=""/>
    <x v="0"/>
    <s v=""/>
  </r>
  <r>
    <b v="1"/>
    <s v="salles avant 03/2017!"/>
    <n v="1450"/>
    <e v="#REF!"/>
    <e v="#REF!"/>
    <e v="#REF!"/>
    <e v="#REF!"/>
    <s v="sandrine.lopes@kheprisante.fr"/>
    <e v="#REF!"/>
    <e v="#REF!"/>
    <e v="#REF!"/>
    <e v="#REF!"/>
    <e v="#REF!"/>
    <e v="#REF!"/>
    <e v="#REF!"/>
    <e v="#REF!"/>
    <e v="#REF!"/>
    <e v="#REF!"/>
    <x v="1"/>
    <e v="#REF!"/>
  </r>
  <r>
    <b v="0"/>
    <s v="salles avant 03/2017!"/>
    <n v="1451"/>
    <e v="#REF!"/>
    <e v="#REF!"/>
    <e v="#REF!"/>
    <e v="#REF!"/>
    <s v="chloe.lesag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52"/>
    <e v="#REF!"/>
    <e v="#REF!"/>
    <e v="#REF!"/>
    <e v="#REF!"/>
    <s v="margaux.honore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53"/>
    <e v="#REF!"/>
    <e v="#REF!"/>
    <e v="#REF!"/>
    <e v="#REF!"/>
    <s v="seve.papillon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54"/>
    <e v="#REF!"/>
    <e v="#REF!"/>
    <e v="#REF!"/>
    <e v="#REF!"/>
    <s v="christelle.dericquebourg@kheprisante.fr"/>
    <e v="#REF!"/>
    <e v="#REF!"/>
    <e v="#REF!"/>
    <e v="#REF!"/>
    <e v="#REF!"/>
    <e v="#REF!"/>
    <e v="#REF!"/>
    <e v="#REF!"/>
    <s v=""/>
    <s v=""/>
    <x v="0"/>
    <s v=""/>
  </r>
  <r>
    <b v="0"/>
    <s v="salles avant 03/2017!"/>
    <n v="1455"/>
    <e v="#REF!"/>
    <e v="#REF!"/>
    <e v="#REF!"/>
    <e v="#REF!"/>
    <s v="sophie.seveetpapillon@kheprisante.fr"/>
    <e v="#REF!"/>
    <e v="#REF!"/>
    <e v="#REF!"/>
    <e v="#REF!"/>
    <e v="#REF!"/>
    <e v="#REF!"/>
    <e v="#REF!"/>
    <e v="#REF!"/>
    <s v=""/>
    <s v=""/>
    <x v="0"/>
    <s v=""/>
  </r>
  <r>
    <b v="0"/>
    <s v="permanents!"/>
    <n v="2"/>
    <n v="0"/>
    <d v="1899-12-30T00:00:00"/>
    <d v="1899-12-30T00:00:00"/>
    <n v="0"/>
    <s v=""/>
    <d v="1899-12-30T00:00:00"/>
    <d v="1899-12-30T00:00:00"/>
    <n v="0"/>
    <n v="0"/>
    <n v="0"/>
    <d v="1899-12-30T00:00:00"/>
    <n v="0"/>
    <n v="0"/>
    <s v=""/>
    <s v=""/>
    <x v="0"/>
    <s v=""/>
  </r>
  <r>
    <b v="0"/>
    <s v="permanents!"/>
    <n v="3"/>
    <s v="salle1"/>
    <d v="2016-05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4"/>
    <s v="salle1"/>
    <d v="2016-06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5"/>
    <s v="salle1"/>
    <d v="2016-07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6"/>
    <s v="salle1"/>
    <d v="2016-08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7"/>
    <s v="salle1"/>
    <d v="2016-09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8"/>
    <s v="salle1"/>
    <d v="2016-10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9"/>
    <s v="salle1"/>
    <d v="2016-11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10"/>
    <s v="salle1"/>
    <d v="2016-12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11"/>
    <s v="réunion2"/>
    <d v="2017-01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12"/>
    <s v="salle1"/>
    <d v="2017-01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13"/>
    <s v="réunion2"/>
    <d v="2017-02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14"/>
    <s v="salle1"/>
    <d v="2017-02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15"/>
    <s v="réunion2"/>
    <d v="2017-03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16"/>
    <s v="salle1"/>
    <d v="2017-03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17"/>
    <s v="réunion2"/>
    <d v="2017-04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18"/>
    <s v="salle1"/>
    <d v="2017-04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19"/>
    <s v="réunion2"/>
    <d v="2017-05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20"/>
    <s v="salle1"/>
    <d v="2017-05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21"/>
    <s v="réunion2"/>
    <d v="2017-06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22"/>
    <s v="salle1"/>
    <d v="2017-06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23"/>
    <s v="réunion2"/>
    <d v="2017-07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24"/>
    <s v="salle1"/>
    <d v="2017-07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25"/>
    <s v="réunion2"/>
    <d v="2017-08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26"/>
    <s v="salle1"/>
    <d v="2017-08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27"/>
    <s v="réunion2"/>
    <d v="2017-09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28"/>
    <s v="salle1"/>
    <d v="2017-09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29"/>
    <s v="réunion2"/>
    <d v="2017-10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30"/>
    <s v="salle1"/>
    <d v="2017-10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31"/>
    <s v="réunion2"/>
    <d v="2017-11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permanents!"/>
    <n v="32"/>
    <s v="salle1"/>
    <d v="2017-11-01T00:00:00"/>
    <d v="1899-12-30T00:00:00"/>
    <s v="saya"/>
    <s v="saya"/>
    <d v="1899-12-30T00:00:00"/>
    <d v="1899-12-30T00:00:00"/>
    <n v="0"/>
    <n v="95"/>
    <n v="0"/>
    <d v="1899-12-30T00:00:00"/>
    <n v="0"/>
    <n v="1059"/>
    <s v=""/>
    <s v=""/>
    <x v="0"/>
    <s v=""/>
  </r>
  <r>
    <b v="0"/>
    <s v="permanents!"/>
    <n v="33"/>
    <s v="réunion2"/>
    <d v="2017-12-01T00:00:00"/>
    <d v="1899-12-30T00:00:00"/>
    <s v="mauchant/comby"/>
    <s v="mauchan"/>
    <d v="1899-12-30T00:00:00"/>
    <d v="1899-12-30T00:00:00"/>
    <n v="0"/>
    <n v="173"/>
    <n v="0"/>
    <d v="1899-12-30T00:00:00"/>
    <n v="0"/>
    <n v="800"/>
    <s v=""/>
    <s v=""/>
    <x v="0"/>
    <s v=""/>
  </r>
  <r>
    <b v="0"/>
    <s v="salles!"/>
    <n v="1456"/>
    <s v="salle7"/>
    <d v="2017-03-01T09:00:00"/>
    <d v="2017-03-01T11:00:00"/>
    <s v="jessica.font@kheprisante.fr"/>
    <s v="jessica.font@kheprisante.fr"/>
    <n v="0"/>
    <n v="29189592"/>
    <n v="0"/>
    <s v="02:00 tarif horaire"/>
    <s v="Paiement par crédit"/>
    <d v="2017-02-28T20:58:00"/>
    <d v="2017-02-28T20:58:00"/>
    <n v="28.8"/>
    <s v=""/>
    <s v=""/>
    <x v="0"/>
    <s v=""/>
  </r>
  <r>
    <b v="0"/>
    <s v="salles!"/>
    <n v="1457"/>
    <s v="salle11"/>
    <d v="2017-03-01T10:00:00"/>
    <d v="2017-03-01T11:00:00"/>
    <s v="sophie.seveetpapillon@kheprisante.fr"/>
    <s v="sophie.seveetpapillon@kheprisante.fr"/>
    <n v="0"/>
    <n v="29215761"/>
    <s v="Sandrine Lopes - MBE - Adh SP"/>
    <s v="01:00 tarif horaire"/>
    <s v="Paiement par crédit"/>
    <d v="2017-03-01T18:41:00"/>
    <d v="2017-03-01T18:41:00"/>
    <n v="14.4"/>
    <s v=""/>
    <s v=""/>
    <x v="0"/>
    <s v=""/>
  </r>
  <r>
    <b v="0"/>
    <s v="salles!"/>
    <n v="1458"/>
    <s v="salle12"/>
    <d v="2017-03-01T10:00:00"/>
    <d v="2017-03-01T12:00:00"/>
    <s v="christelle.dericquebourg@kheprisante.fr"/>
    <s v="christelle.dericquebourg@kheprisante.fr"/>
    <s v="Administrateur"/>
    <n v="29080861"/>
    <s v="Bloomeaet burel"/>
    <s v="02:00 tarif horaire"/>
    <s v="Paiement par crédit"/>
    <d v="2017-02-23T12:53:00"/>
    <d v="2017-02-27T11:36:00"/>
    <n v="28.8"/>
    <s v=""/>
    <s v=""/>
    <x v="0"/>
    <s v=""/>
  </r>
  <r>
    <b v="0"/>
    <s v="salles!"/>
    <n v="1459"/>
    <s v="salle9"/>
    <d v="2017-03-01T11:00:00"/>
    <d v="2017-03-01T12:00:00"/>
    <s v="didier.cuoq@kheprisante.fr"/>
    <s v="didier.cuoq@kheprisante.fr"/>
    <n v="0"/>
    <n v="29190423"/>
    <n v="0"/>
    <s v="01:00 tarif horaire"/>
    <s v="Paiement par crédit"/>
    <d v="2017-02-28T21:35:00"/>
    <d v="2017-02-28T21:35:00"/>
    <n v="14.4"/>
    <s v=""/>
    <s v=""/>
    <x v="0"/>
    <s v=""/>
  </r>
  <r>
    <b v="0"/>
    <s v="salles!"/>
    <n v="1460"/>
    <s v="salle7"/>
    <d v="2017-03-01T11:30:00"/>
    <d v="2017-03-01T13:00:00"/>
    <s v="lionel.toi@kheprisante.fr"/>
    <s v="lionel.toi@kheprisante.fr"/>
    <n v="0"/>
    <n v="29204601"/>
    <n v="0"/>
    <s v="01:30 tarif horaire"/>
    <s v="Paiement par crédit"/>
    <d v="2017-03-01T11:54:00"/>
    <d v="2017-03-01T11:54:00"/>
    <n v="23.4"/>
    <s v=""/>
    <s v=""/>
    <x v="0"/>
    <s v=""/>
  </r>
  <r>
    <b v="0"/>
    <s v="salles!"/>
    <n v="1461"/>
    <s v="salle12"/>
    <d v="2017-03-01T13:30:00"/>
    <d v="2017-03-01T14:30:00"/>
    <s v="didier.cuoq@kheprisante.fr"/>
    <s v="didier.cuoq@kheprisante.fr"/>
    <n v="0"/>
    <n v="29093549"/>
    <n v="0"/>
    <s v="01:00 tarif horaire"/>
    <s v="Paiement par crédit"/>
    <d v="2017-02-23T21:00:00"/>
    <d v="2017-02-23T21:00:00"/>
    <n v="16.2"/>
    <s v=""/>
    <s v=""/>
    <x v="0"/>
    <s v=""/>
  </r>
  <r>
    <b v="0"/>
    <s v="salles!"/>
    <n v="1462"/>
    <s v="salle9"/>
    <d v="2017-03-01T16:00:00"/>
    <d v="2017-03-01T19:00:00"/>
    <s v="sophie.vieillard@kheprisante.fr"/>
    <s v="sophie.vieillard@kheprisante.fr"/>
    <s v="Administrateur"/>
    <n v="28307251"/>
    <s v="Coaching de jeunes"/>
    <s v="03:00 tarif horaire"/>
    <s v="Paiement par crédit"/>
    <d v="2017-01-19T17:47:00"/>
    <d v="2017-02-18T15:23:00"/>
    <n v="52.2"/>
    <s v=""/>
    <s v=""/>
    <x v="0"/>
    <s v=""/>
  </r>
  <r>
    <b v="0"/>
    <s v="salles!"/>
    <n v="1463"/>
    <s v="salle7"/>
    <d v="2017-03-01T17:00:00"/>
    <d v="2017-03-01T18:00:00"/>
    <s v="nicolas.brinster@kheprisante.fr"/>
    <s v="nicolas.brinster@kheprisante.fr"/>
    <n v="0"/>
    <n v="29112076"/>
    <s v="Syasomsak S4"/>
    <s v="01:00 tarif horaire"/>
    <s v="Paiement par crédit"/>
    <d v="2017-02-24T17:38:00"/>
    <d v="2017-02-24T17:38:00"/>
    <n v="18"/>
    <s v=""/>
    <s v=""/>
    <x v="0"/>
    <s v=""/>
  </r>
  <r>
    <b v="0"/>
    <s v="salles!"/>
    <n v="1464"/>
    <s v="salle3"/>
    <d v="2017-03-01T17:30:00"/>
    <d v="2017-03-01T18:30:00"/>
    <s v="lionel.toi@kheprisante.fr"/>
    <s v="lionel.toi@kheprisante.fr"/>
    <n v="0"/>
    <n v="29179691"/>
    <s v="Chanda TRAN"/>
    <s v="01:00 tarif horaire"/>
    <s v="Paiement par crédit"/>
    <d v="2017-02-28T14:58:00"/>
    <d v="2017-02-28T14:58:00"/>
    <n v="18"/>
    <s v=""/>
    <s v=""/>
    <x v="0"/>
    <s v=""/>
  </r>
  <r>
    <b v="0"/>
    <s v="salles!"/>
    <n v="1465"/>
    <s v="salle8"/>
    <d v="2017-03-01T18:00:00"/>
    <d v="2017-03-01T19:00:00"/>
    <s v="jacqueline.vladic@kheprisante.fr"/>
    <s v="jacqueline.vladic@kheprisante.fr"/>
    <n v="0"/>
    <n v="29161733"/>
    <n v="0"/>
    <s v="01:00 tarif horaire"/>
    <s v="Paiement par crédit"/>
    <d v="2017-02-27T20:44:00"/>
    <d v="2017-02-27T20:44:00"/>
    <n v="18"/>
    <s v=""/>
    <s v=""/>
    <x v="0"/>
    <s v=""/>
  </r>
  <r>
    <b v="0"/>
    <s v="salles!"/>
    <n v="1466"/>
    <s v="salle10"/>
    <d v="2017-03-01T18:00:00"/>
    <d v="2017-03-01T19:00:00"/>
    <s v="sylvie.cayla@kheprisante.fr"/>
    <s v="sylvie.cayla@kheprisante.fr"/>
    <n v="0"/>
    <n v="29100604"/>
    <n v="0"/>
    <s v="01:00 tarif horaire"/>
    <s v="Paiement par crédit"/>
    <d v="2017-02-24T09:06:00"/>
    <d v="2017-02-24T09:06:00"/>
    <n v="18"/>
    <s v=""/>
    <s v=""/>
    <x v="0"/>
    <s v=""/>
  </r>
  <r>
    <b v="0"/>
    <s v="salles!"/>
    <n v="1467"/>
    <s v="salle9"/>
    <d v="2017-03-02T09:30:00"/>
    <d v="2017-03-02T11:00:00"/>
    <s v="sophie.cochet@kheprisante.fr"/>
    <s v="sophie.cochet@kheprisante.fr"/>
    <s v="sophie.cochet@kheprisante.fr"/>
    <n v="29227108"/>
    <n v="0"/>
    <s v="01:30 tarif horaire"/>
    <s v="Paiement par crédit"/>
    <d v="2017-03-02T08:08:00"/>
    <d v="2017-03-02T08:39:00"/>
    <n v="21.6"/>
    <s v=""/>
    <s v=""/>
    <x v="0"/>
    <s v=""/>
  </r>
  <r>
    <b v="0"/>
    <s v="salles!"/>
    <n v="1468"/>
    <s v="salle7"/>
    <d v="2017-03-02T10:00:00"/>
    <d v="2017-03-02T11:30:00"/>
    <s v="lionel.toi@kheprisante.fr"/>
    <s v="lionel.toi@kheprisante.fr"/>
    <s v="lionel.toi@kheprisante.fr"/>
    <n v="28984891"/>
    <s v="Estelle LABOUR"/>
    <s v="01:30 tarif horaire"/>
    <s v="Paiement par crédit"/>
    <d v="2017-02-19T21:01:00"/>
    <d v="2017-02-19T21:02:00"/>
    <n v="21.6"/>
    <s v=""/>
    <s v=""/>
    <x v="0"/>
    <s v=""/>
  </r>
  <r>
    <b v="0"/>
    <s v="salles!"/>
    <n v="1469"/>
    <s v="salle11"/>
    <d v="2017-03-02T11:30:00"/>
    <d v="2017-03-02T12:30:00"/>
    <s v="didier.cuoq@kheprisante.fr"/>
    <s v="didier.cuoq@kheprisante.fr"/>
    <n v="0"/>
    <n v="28513653"/>
    <n v="0"/>
    <s v="01:00 tarif horaire"/>
    <s v="Paiement par crédit"/>
    <d v="2017-01-30T09:43:00"/>
    <d v="2017-01-30T09:43:00"/>
    <n v="13.77"/>
    <s v=""/>
    <s v=""/>
    <x v="0"/>
    <s v=""/>
  </r>
  <r>
    <b v="0"/>
    <s v="salles!"/>
    <n v="1470"/>
    <s v="salle7"/>
    <d v="2017-03-02T13:00:00"/>
    <d v="2017-03-02T15:00:00"/>
    <s v="lionel.toi@kheprisante.fr"/>
    <s v="lionel.toi@kheprisante.fr"/>
    <n v="0"/>
    <n v="29230166"/>
    <s v="Mme DUNET"/>
    <s v="02:00 tarif horaire"/>
    <s v="Paiement par crédit"/>
    <d v="2017-03-02T10:19:00"/>
    <d v="2017-03-02T10:19:00"/>
    <n v="30.6"/>
    <s v=""/>
    <s v=""/>
    <x v="0"/>
    <s v=""/>
  </r>
  <r>
    <b v="0"/>
    <s v="salles!"/>
    <n v="1471"/>
    <s v="salle7"/>
    <d v="2017-03-02T17:00:00"/>
    <d v="2017-03-02T18:00:00"/>
    <s v="nicolas.brinster@kheprisante.fr"/>
    <s v="nicolas.brinster@kheprisante.fr"/>
    <n v="0"/>
    <n v="29112082"/>
    <s v="Moreau S2"/>
    <s v="01:00 tarif horaire"/>
    <s v="Paiement par crédit"/>
    <d v="2017-02-24T17:38:00"/>
    <d v="2017-02-24T17:38:00"/>
    <n v="18"/>
    <s v=""/>
    <s v=""/>
    <x v="0"/>
    <s v=""/>
  </r>
  <r>
    <b v="0"/>
    <s v="salles!"/>
    <n v="1472"/>
    <s v="salle9"/>
    <d v="2017-03-02T18:00:00"/>
    <d v="2017-03-02T19:30:00"/>
    <s v="anne-marie.blessig@kheprisante.fr"/>
    <s v="anne-marie.blessig@kheprisante.fr"/>
    <s v="cap@revellat.com / Administrateur"/>
    <n v="29113459"/>
    <s v="Coaching scolaire"/>
    <s v="01:00 tarif horaire"/>
    <s v="Paiement par crédit"/>
    <d v="2017-02-24T18:54:00"/>
    <d v="2017-03-02T17:33:00"/>
    <n v="27"/>
    <s v=""/>
    <s v=""/>
    <x v="0"/>
    <s v=""/>
  </r>
  <r>
    <b v="0"/>
    <s v="salles!"/>
    <n v="1473"/>
    <s v="salle8"/>
    <d v="2017-03-02T19:00:00"/>
    <d v="2017-03-02T20:00:00"/>
    <s v="sonia.langlois@sophrokhepri.fr"/>
    <s v="sonia.langlois@kheprisante.fr"/>
    <s v="Administrateur"/>
    <n v="26156784"/>
    <s v="cours collectif de sophro"/>
    <s v="01:00 tarif horaire"/>
    <s v="Paiement par crédit"/>
    <d v="2016-10-07T09:02:00"/>
    <d v="2017-03-06T18:14:00"/>
    <n v="18"/>
    <s v=""/>
    <s v=""/>
    <x v="0"/>
    <s v=""/>
  </r>
  <r>
    <b v="0"/>
    <s v="salles!"/>
    <n v="1474"/>
    <s v="salle9"/>
    <d v="2017-03-03T10:00:00"/>
    <d v="2017-03-03T11:30:00"/>
    <s v="sophie.cochet@kheprisante.fr"/>
    <s v="sophie.cochet@kheprisante.fr"/>
    <n v="0"/>
    <n v="29255306"/>
    <n v="0"/>
    <s v="01:30 tarif horaire"/>
    <s v="Paiement par crédit"/>
    <d v="2017-03-03T09:05:00"/>
    <d v="2017-03-03T09:05:00"/>
    <n v="21.6"/>
    <s v=""/>
    <s v=""/>
    <x v="0"/>
    <s v=""/>
  </r>
  <r>
    <b v="0"/>
    <s v="salles!"/>
    <n v="1475"/>
    <s v="salle3"/>
    <d v="2017-03-03T10:00:00"/>
    <d v="2017-03-03T11:30:00"/>
    <s v="lionel.toi@kheprisante.fr"/>
    <s v="lionel.toi@kheprisante.fr"/>
    <n v="0"/>
    <n v="29231293"/>
    <s v="Mme DUNET"/>
    <s v="01:30 tarif horaire"/>
    <s v="Paiement par crédit"/>
    <d v="2017-03-02T10:57:00"/>
    <d v="2017-03-02T10:57:00"/>
    <n v="21.6"/>
    <s v=""/>
    <s v=""/>
    <x v="0"/>
    <s v=""/>
  </r>
  <r>
    <b v="0"/>
    <s v="salles!"/>
    <n v="1476"/>
    <s v="salle7"/>
    <d v="2017-03-03T10:30:00"/>
    <d v="2017-03-03T11:30:00"/>
    <s v="nicolas.brinster@kheprisante.fr"/>
    <s v="nicolas.brinster@kheprisante.fr"/>
    <n v="0"/>
    <n v="29112101"/>
    <s v="Arnoult S1"/>
    <s v="01:00 tarif horaire"/>
    <s v="Paiement par crédit"/>
    <d v="2017-02-24T17:39:00"/>
    <d v="2017-02-24T17:39:00"/>
    <n v="14.4"/>
    <s v=""/>
    <s v=""/>
    <x v="0"/>
    <s v=""/>
  </r>
  <r>
    <b v="0"/>
    <s v="salles!"/>
    <n v="1477"/>
    <s v="salle12"/>
    <d v="2017-03-03T13:30:00"/>
    <d v="2017-03-03T14:30:00"/>
    <s v="didier.cuoq@kheprisante.fr"/>
    <s v="didier.cuoq@kheprisante.fr"/>
    <n v="0"/>
    <n v="28925341"/>
    <n v="0"/>
    <s v="01:00 tarif horaire"/>
    <s v="Paiement par crédit"/>
    <d v="2017-02-16T09:34:00"/>
    <d v="2017-02-16T09:34:00"/>
    <n v="16.2"/>
    <s v=""/>
    <s v=""/>
    <x v="0"/>
    <s v=""/>
  </r>
  <r>
    <b v="0"/>
    <s v="salles!"/>
    <n v="1478"/>
    <s v="salle12"/>
    <d v="2017-03-03T15:00:00"/>
    <d v="2017-03-03T16:00:00"/>
    <s v="didier.cuoq@kheprisante.fr"/>
    <s v="didier.cuoq@kheprisante.fr"/>
    <n v="0"/>
    <n v="29256261"/>
    <n v="0"/>
    <s v="01:00 tarif horaire"/>
    <s v="Paiement par crédit"/>
    <d v="2017-03-03T09:47:00"/>
    <d v="2017-03-03T09:47:00"/>
    <n v="16.2"/>
    <s v=""/>
    <s v=""/>
    <x v="0"/>
    <s v=""/>
  </r>
  <r>
    <b v="1"/>
    <s v="salles!"/>
    <n v="1479"/>
    <s v="salle11"/>
    <d v="2017-03-03T17:30:00"/>
    <d v="2017-03-03T18:30:00"/>
    <s v="sandrine.lopes@kheprisante.fr"/>
    <s v="sandrine.lopes@kheprisante.fr"/>
    <n v="0"/>
    <n v="28825414"/>
    <s v="Sandrine Reiki 2"/>
    <s v="01:00 tarif horaire"/>
    <s v="Paiement par crédit"/>
    <d v="2017-02-11T17:50:00"/>
    <d v="2017-02-11T17:50:00"/>
    <n v="18"/>
    <n v="1"/>
    <n v="16.787234042553191"/>
    <x v="2"/>
    <n v="19"/>
  </r>
  <r>
    <b v="0"/>
    <s v="salles!"/>
    <n v="1480"/>
    <s v="salle7"/>
    <d v="2017-03-03T17:30:00"/>
    <d v="2017-03-03T19:00:00"/>
    <s v="lionel.toi@kheprisante.fr"/>
    <s v="lionel.toi@kheprisante.fr"/>
    <n v="0"/>
    <n v="29231313"/>
    <s v="Mme TRAN"/>
    <s v="01:30 tarif horaire"/>
    <s v="Paiement par crédit"/>
    <d v="2017-03-02T10:58:00"/>
    <d v="2017-03-02T10:58:00"/>
    <n v="27"/>
    <s v=""/>
    <s v=""/>
    <x v="0"/>
    <s v=""/>
  </r>
  <r>
    <b v="1"/>
    <s v="salles!"/>
    <n v="1481"/>
    <s v="salle11"/>
    <d v="2017-03-03T18:30:00"/>
    <d v="2017-03-03T19:30:00"/>
    <s v="sandrine.lopes@kheprisante.fr"/>
    <s v="sandrine.lopes@kheprisante.fr"/>
    <n v="0"/>
    <n v="28974744"/>
    <s v="Sandrine - reiki1 Annick"/>
    <s v="01:00 tarif horaire"/>
    <s v="Paiement par crédit"/>
    <d v="2017-02-18T18:55:00"/>
    <d v="2017-02-18T18:55:00"/>
    <n v="18"/>
    <n v="1"/>
    <n v="16.787234042553191"/>
    <x v="2"/>
    <n v="12"/>
  </r>
  <r>
    <b v="0"/>
    <s v="salles!"/>
    <n v="1482"/>
    <s v="salle5"/>
    <d v="2017-03-03T19:00:00"/>
    <d v="2017-03-03T20:00:00"/>
    <s v="resa@seveetpapillon.org"/>
    <s v="resa@seveetpapillon.org"/>
    <s v="resa@seveetpapillon.org"/>
    <n v="28694941"/>
    <s v="S. Lespinasse - Réflexo SP"/>
    <s v="01:00 tarif horaire"/>
    <s v="Accepté (crédit illimité)"/>
    <d v="2017-02-06T14:48:00"/>
    <d v="2017-02-09T14:42:00"/>
    <n v="18"/>
    <s v=""/>
    <s v=""/>
    <x v="0"/>
    <s v=""/>
  </r>
  <r>
    <b v="0"/>
    <s v="salles!"/>
    <n v="1483"/>
    <s v="salle7"/>
    <d v="2017-03-03T19:30:00"/>
    <d v="2017-03-03T20:30:00"/>
    <s v="nicolas.brinster@kheprisante.fr"/>
    <s v="nicolas.brinster@kheprisante.fr"/>
    <n v="0"/>
    <n v="29240427"/>
    <s v="Mathurin S11"/>
    <s v="01:00 tarif horaire"/>
    <s v="Paiement par crédit"/>
    <d v="2017-03-02T16:18:00"/>
    <d v="2017-03-02T16:18:00"/>
    <n v="18"/>
    <s v=""/>
    <s v=""/>
    <x v="0"/>
    <s v=""/>
  </r>
  <r>
    <b v="0"/>
    <s v="salles!"/>
    <n v="1484"/>
    <s v="salle7"/>
    <d v="2017-03-04T10:00:00"/>
    <d v="2017-03-04T13:00:00"/>
    <s v="lionel.toi@kheprisante.fr"/>
    <s v="lionel.toi@kheprisante.fr"/>
    <n v="0"/>
    <n v="29233065"/>
    <s v="Chanda TRAN_x000a_Estelle LABOUR"/>
    <s v="03:00 tarif horaire"/>
    <s v="Paiement par crédit"/>
    <d v="2017-03-02T11:58:00"/>
    <d v="2017-03-02T11:58:00"/>
    <n v="54"/>
    <s v=""/>
    <s v=""/>
    <x v="0"/>
    <s v=""/>
  </r>
  <r>
    <b v="0"/>
    <s v="salles!"/>
    <n v="1485"/>
    <s v="salle5"/>
    <d v="2017-03-04T11:00:00"/>
    <d v="2017-03-04T12:00:00"/>
    <s v="resa@seveetpapillon.org"/>
    <s v="resa@seveetpapillon.org"/>
    <n v="0"/>
    <n v="29080593"/>
    <s v="S. Lespinasse - Réflexo SP"/>
    <s v="01:00 tarif horaire"/>
    <s v="Accepté (crédit illimité)"/>
    <d v="2017-02-23T12:41:00"/>
    <d v="2017-02-23T12:41:00"/>
    <n v="18"/>
    <s v=""/>
    <s v=""/>
    <x v="0"/>
    <s v=""/>
  </r>
  <r>
    <b v="0"/>
    <s v="salles!"/>
    <n v="1486"/>
    <s v="salle12"/>
    <d v="2017-03-04T11:00:00"/>
    <d v="2017-03-04T14:00:00"/>
    <s v="amelie.brossard@kheprisante.fr"/>
    <s v="amelie.brossard@kheprisante.fr"/>
    <n v="0"/>
    <n v="29276327"/>
    <n v="0"/>
    <s v="03:00 tarif horaire"/>
    <s v="Paiement par crédit"/>
    <d v="2017-03-04T09:16:00"/>
    <d v="2017-03-04T09:16:00"/>
    <n v="54"/>
    <s v=""/>
    <s v=""/>
    <x v="0"/>
    <s v=""/>
  </r>
  <r>
    <b v="0"/>
    <s v="salles!"/>
    <n v="1487"/>
    <s v="salle5"/>
    <d v="2017-03-04T12:30:00"/>
    <d v="2017-03-04T13:30:00"/>
    <s v="sophie.seveetpapillon@kheprisante.fr"/>
    <s v="sophie.seveetpapillon@kheprisante.fr"/>
    <n v="0"/>
    <n v="29239898"/>
    <s v="S. Lespinasse - Réflexo SP 30 mn"/>
    <s v="01:00 tarif horaire"/>
    <s v="Paiement par crédit"/>
    <d v="2017-03-02T16:00:00"/>
    <d v="2017-03-02T16:00:00"/>
    <n v="18"/>
    <s v=""/>
    <s v=""/>
    <x v="0"/>
    <s v=""/>
  </r>
  <r>
    <b v="1"/>
    <s v="salles!"/>
    <n v="1488"/>
    <s v="salle11"/>
    <d v="2017-03-04T14:30:00"/>
    <d v="2017-03-04T15:30:00"/>
    <s v="sandrine.lopes@kheprisante.fr"/>
    <s v="sandrine.lopes@kheprisante.fr"/>
    <n v="0"/>
    <n v="28825420"/>
    <s v="Sandrine- Mbe - Evelyne f"/>
    <s v="01:00 tarif horaire"/>
    <s v="Paiement par crédit"/>
    <d v="2017-02-11T17:51:00"/>
    <d v="2017-02-11T17:51:00"/>
    <n v="18"/>
    <n v="1"/>
    <n v="16.787234042553191"/>
    <x v="2"/>
    <n v="20"/>
  </r>
  <r>
    <b v="0"/>
    <s v="salles!"/>
    <n v="1489"/>
    <s v="salle12"/>
    <d v="2017-03-04T15:00:00"/>
    <d v="2017-03-04T16:00:00"/>
    <s v="jocelyne.brothier@kheprisante.fr"/>
    <s v="jocelyne.brothier@kheprisante.fr"/>
    <n v="0"/>
    <n v="29255512"/>
    <n v="0"/>
    <s v="01:00 tarif horaire"/>
    <s v="Paiement par crédit"/>
    <d v="2017-03-03T09:14:00"/>
    <d v="2017-03-03T09:14:00"/>
    <n v="18"/>
    <s v=""/>
    <s v=""/>
    <x v="0"/>
    <s v=""/>
  </r>
  <r>
    <b v="0"/>
    <s v="salles!"/>
    <n v="1490"/>
    <s v="salle3"/>
    <d v="2017-03-04T15:00:00"/>
    <d v="2017-03-04T17:00:00"/>
    <s v="corinne.legrand@sophrokhepri.fr"/>
    <s v="corinne.legrand@kheprisante.fr"/>
    <n v="0"/>
    <n v="27740347"/>
    <s v="C.Legrand"/>
    <s v="02:00 tarif horaire"/>
    <s v="Paiement par crédit"/>
    <d v="2016-12-20T12:08:00"/>
    <d v="2016-12-20T12:08:00"/>
    <n v="28.8"/>
    <s v=""/>
    <s v=""/>
    <x v="0"/>
    <s v=""/>
  </r>
  <r>
    <b v="1"/>
    <s v="salles!"/>
    <n v="1491"/>
    <s v="salle11"/>
    <d v="2017-03-04T15:30:00"/>
    <d v="2017-03-04T17:00:00"/>
    <s v="sandrine.lopes@kheprisante.fr"/>
    <s v="sandrine.lopes@kheprisante.fr"/>
    <n v="0"/>
    <n v="29257621"/>
    <s v="Sandrine - Balinea"/>
    <s v="01:30 tarif horaire"/>
    <s v="Paiement par crédit"/>
    <d v="2017-03-03T10:48:00"/>
    <d v="2017-03-03T10:48:00"/>
    <n v="27"/>
    <n v="1.5"/>
    <n v="25.180851063829785"/>
    <x v="2"/>
    <n v="1"/>
  </r>
  <r>
    <b v="0"/>
    <s v="salles!"/>
    <n v="1492"/>
    <s v="réunion2"/>
    <d v="2017-03-05T11:00:00"/>
    <d v="2017-03-05T12:00:00"/>
    <s v="Administrateur"/>
    <s v="Administrateur"/>
    <n v="0"/>
    <n v="27192939"/>
    <s v="Sophro enfant"/>
    <s v="01:00 tarif horaire"/>
    <s v="Accepté (crédit illimité)"/>
    <d v="2016-11-23T14:58:00"/>
    <d v="2016-11-23T14:58:00"/>
    <n v="16.84"/>
    <s v=""/>
    <s v=""/>
    <x v="0"/>
    <s v=""/>
  </r>
  <r>
    <b v="0"/>
    <s v="salles!"/>
    <n v="1493"/>
    <s v="salle7"/>
    <d v="2017-03-05T16:00:00"/>
    <d v="2017-03-05T17:00:00"/>
    <s v="yann.larue@kheprisante.fr"/>
    <s v="yann.larue@kheprisante.fr"/>
    <n v="0"/>
    <n v="28503952"/>
    <s v="Perrine"/>
    <s v="01:00 tarif horaire"/>
    <s v="Paiement par crédit"/>
    <d v="2017-01-29T16:42:00"/>
    <d v="2017-01-29T16:42:00"/>
    <n v="14.58"/>
    <s v=""/>
    <s v=""/>
    <x v="0"/>
    <s v=""/>
  </r>
  <r>
    <b v="0"/>
    <s v="salles!"/>
    <n v="1494"/>
    <s v="salle7"/>
    <d v="2017-03-05T17:00:00"/>
    <d v="2017-03-05T18:00:00"/>
    <s v="yann.larue@kheprisante.fr"/>
    <s v="yann.larue@kheprisante.fr"/>
    <n v="0"/>
    <n v="28846098"/>
    <s v="Chantal"/>
    <s v="01:00 tarif horaire"/>
    <s v="Paiement par crédit"/>
    <d v="2017-02-13T10:53:00"/>
    <d v="2017-02-13T10:53:00"/>
    <n v="16.2"/>
    <s v=""/>
    <s v=""/>
    <x v="0"/>
    <s v=""/>
  </r>
  <r>
    <b v="0"/>
    <s v="salles!"/>
    <n v="1495"/>
    <s v="salle10"/>
    <d v="2017-03-06T11:00:00"/>
    <d v="2017-03-06T12:00:00"/>
    <s v="pascal.fouquet@kheprisante.fr"/>
    <s v="pascal.fouquet@kheprisante.fr"/>
    <n v="0"/>
    <n v="29027860"/>
    <s v="Séance Kinésio"/>
    <s v="01:00 tarif horaire"/>
    <s v="Paiement par crédit"/>
    <d v="2017-02-21T14:16:00"/>
    <d v="2017-02-21T14:16:00"/>
    <n v="14.4"/>
    <s v=""/>
    <s v=""/>
    <x v="0"/>
    <s v=""/>
  </r>
  <r>
    <b v="0"/>
    <s v="salles!"/>
    <n v="1496"/>
    <s v="salle7"/>
    <d v="2017-03-06T13:00:00"/>
    <d v="2017-03-06T14:30:00"/>
    <s v="sophie.seveetpapillon@kheprisante.fr"/>
    <s v="sophie.seveetpapillon@kheprisante.fr"/>
    <n v="0"/>
    <n v="29215807"/>
    <s v="Entretien d'accueil SP"/>
    <s v="01:30 tarif horaire"/>
    <s v="Paiement par crédit"/>
    <d v="2017-03-01T18:44:00"/>
    <d v="2017-03-01T18:44:00"/>
    <n v="23.4"/>
    <s v=""/>
    <s v=""/>
    <x v="0"/>
    <s v=""/>
  </r>
  <r>
    <b v="1"/>
    <s v="salles!"/>
    <n v="1497"/>
    <s v="salle11"/>
    <d v="2017-03-06T14:30:00"/>
    <d v="2017-03-06T16:00:00"/>
    <s v="sandrine.lopes@kheprisante.fr"/>
    <s v="sandrine.lopes@kheprisante.fr"/>
    <n v="0"/>
    <n v="29060520"/>
    <s v="Sandrine - Mbe - LD"/>
    <s v="01:30 tarif horaire"/>
    <s v="Paiement par crédit"/>
    <d v="2017-02-22T16:13:00"/>
    <d v="2017-02-22T16:13:00"/>
    <n v="21.6"/>
    <n v="1.5"/>
    <n v="20.144680851063828"/>
    <x v="2"/>
    <n v="11"/>
  </r>
  <r>
    <b v="0"/>
    <s v="salles!"/>
    <n v="1498"/>
    <s v="salle9"/>
    <d v="2017-03-06T15:30:00"/>
    <d v="2017-03-06T16:30:00"/>
    <s v="marie-dominique.claire@kheprisante.fr"/>
    <s v="marie-dominique.claire@kheprisante.fr"/>
    <n v="0"/>
    <n v="28730429"/>
    <s v="A.A"/>
    <s v="01:00 tarif horaire"/>
    <s v="Paiement par crédit"/>
    <d v="2017-02-07T17:00:00"/>
    <d v="2017-02-07T17:00:00"/>
    <n v="15.3"/>
    <s v=""/>
    <s v=""/>
    <x v="0"/>
    <s v=""/>
  </r>
  <r>
    <b v="1"/>
    <s v="salles!"/>
    <n v="1499"/>
    <s v="salle11"/>
    <d v="2017-03-06T16:30:00"/>
    <d v="2017-03-06T17:30:00"/>
    <s v="sandrine.lopes@kheprisante.fr"/>
    <s v="sandrine.lopes@kheprisante.fr"/>
    <n v="0"/>
    <n v="29296016"/>
    <s v="Sandrine - Mbe - Mari AnneD"/>
    <s v="01:00 tarif horaire"/>
    <s v="Paiement par crédit"/>
    <d v="2017-03-06T08:00:00"/>
    <d v="2017-03-06T08:00:00"/>
    <n v="17.100000000000001"/>
    <n v="1"/>
    <n v="15.947872340425533"/>
    <x v="2"/>
    <n v="0"/>
  </r>
  <r>
    <b v="0"/>
    <s v="salles!"/>
    <n v="1500"/>
    <s v="salle9"/>
    <d v="2017-03-06T17:00:00"/>
    <d v="2017-03-06T18:00:00"/>
    <s v="marie-dominique.claire@kheprisante.fr"/>
    <s v="marie-dominique.claire@kheprisante.fr"/>
    <n v="0"/>
    <n v="28730437"/>
    <s v="Yanis"/>
    <s v="01:00 tarif horaire"/>
    <s v="Paiement par crédit"/>
    <d v="2017-02-07T17:00:00"/>
    <d v="2017-02-07T17:00:00"/>
    <n v="18"/>
    <s v=""/>
    <s v=""/>
    <x v="0"/>
    <s v=""/>
  </r>
  <r>
    <b v="0"/>
    <s v="salles!"/>
    <n v="1501"/>
    <s v="salle11"/>
    <d v="2017-03-06T18:00:00"/>
    <d v="2017-03-06T19:00:00"/>
    <s v="gladys.ruffier@kheprisante.fr"/>
    <s v="gladys.ruffier@kheprisante.fr"/>
    <s v="gladys.ruffier@kheprisante.fr"/>
    <n v="29208174"/>
    <n v="0"/>
    <s v="01:00 tarif horaire"/>
    <s v="Paiement par crédit"/>
    <d v="2017-03-01T14:13:00"/>
    <d v="2017-03-01T14:13:00"/>
    <n v="18"/>
    <s v=""/>
    <s v=""/>
    <x v="0"/>
    <s v=""/>
  </r>
  <r>
    <b v="0"/>
    <s v="salles!"/>
    <n v="1502"/>
    <s v="salle7"/>
    <d v="2017-03-06T18:00:00"/>
    <d v="2017-03-06T19:00:00"/>
    <s v="resa@seveetpapillon.org"/>
    <s v="resa@seveetpapillon.org"/>
    <n v="0"/>
    <n v="28734302"/>
    <s v="Marie-Dominique CLAIRE_x000a_Lucas"/>
    <s v="01:00 tarif horaire"/>
    <s v="Accepté (crédit illimité)"/>
    <d v="2017-02-07T19:30:00"/>
    <d v="2017-02-07T19:30:00"/>
    <n v="18"/>
    <s v=""/>
    <s v=""/>
    <x v="0"/>
    <s v=""/>
  </r>
  <r>
    <b v="0"/>
    <s v="salles!"/>
    <n v="1503"/>
    <s v="Salle0"/>
    <d v="2017-03-06T19:30:00"/>
    <d v="2017-03-06T21:00:00"/>
    <s v="sophie.seveetpapillon@sophrokhepri.fr"/>
    <s v="sophie.seveetpapillon@kheprisante.fr"/>
    <n v="0"/>
    <n v="26807718"/>
    <s v="Conf naturo - S. Cochet - S&amp;P"/>
    <s v="01:30 tarif horaire"/>
    <s v="Paiement par crédit"/>
    <d v="2016-11-06T20:52:00"/>
    <d v="2016-11-06T20:52:00"/>
    <n v="42"/>
    <s v=""/>
    <s v=""/>
    <x v="0"/>
    <s v=""/>
  </r>
  <r>
    <b v="0"/>
    <s v="salles!"/>
    <n v="1504"/>
    <s v="salle11"/>
    <d v="2017-03-07T11:30:00"/>
    <d v="2017-03-07T12:30:00"/>
    <s v="christelle.dericquebourg@kheprisante.fr"/>
    <s v="christelle.dericquebourg@kheprisante.fr"/>
    <n v="0"/>
    <n v="29207311"/>
    <s v="balducci dominique"/>
    <s v="01:00 tarif horaire"/>
    <s v="Paiement par crédit"/>
    <d v="2017-03-01T13:39:00"/>
    <d v="2017-03-01T13:39:00"/>
    <n v="15.3"/>
    <s v=""/>
    <s v=""/>
    <x v="0"/>
    <s v=""/>
  </r>
  <r>
    <b v="0"/>
    <s v="salles!"/>
    <n v="1505"/>
    <s v="salle11"/>
    <d v="2017-03-07T12:30:00"/>
    <d v="2017-03-07T13:30:00"/>
    <s v="christelle.dericquebourg@kheprisante.fr"/>
    <s v="christelle.dericquebourg@kheprisante.fr"/>
    <n v="0"/>
    <n v="29243203"/>
    <s v="holveck valerie"/>
    <s v="01:00 tarif horaire"/>
    <s v="Paiement par crédit"/>
    <d v="2017-03-02T17:55:00"/>
    <d v="2017-03-02T17:55:00"/>
    <n v="16.2"/>
    <s v=""/>
    <s v=""/>
    <x v="0"/>
    <s v=""/>
  </r>
  <r>
    <b v="0"/>
    <s v="salles!"/>
    <n v="1506"/>
    <s v="salle9"/>
    <d v="2017-03-07T13:00:00"/>
    <d v="2017-03-07T15:00:00"/>
    <s v="aurelie.maillet@kheprisante.fr"/>
    <s v="aurelie.maillet@kheprisante.fr"/>
    <n v="0"/>
    <n v="29335370"/>
    <n v="0"/>
    <s v="02:00 tarif horaire"/>
    <s v="Paiement par crédit"/>
    <d v="2017-03-07T12:47:00"/>
    <d v="2017-03-07T12:47:00"/>
    <n v="30.6"/>
    <s v=""/>
    <s v=""/>
    <x v="0"/>
    <s v=""/>
  </r>
  <r>
    <b v="0"/>
    <s v="salles!"/>
    <n v="1507"/>
    <s v="salle11"/>
    <d v="2017-03-07T15:30:00"/>
    <d v="2017-03-07T16:30:00"/>
    <s v="christelle.dericquebourg@kheprisante.fr"/>
    <s v="christelle.dericquebourg@kheprisante.fr"/>
    <n v="0"/>
    <n v="29337436"/>
    <s v="spp GOMEZ"/>
    <s v="01:00 tarif horaire"/>
    <s v="Paiement par crédit"/>
    <d v="2017-03-07T13:58:00"/>
    <d v="2017-03-07T13:58:00"/>
    <n v="15.3"/>
    <s v=""/>
    <s v=""/>
    <x v="0"/>
    <s v=""/>
  </r>
  <r>
    <b v="0"/>
    <s v="salles!"/>
    <n v="1508"/>
    <s v="salle7"/>
    <d v="2017-03-07T15:30:00"/>
    <d v="2017-03-07T16:30:00"/>
    <s v="nicolas.brinster@kheprisante.fr"/>
    <s v="nicolas.brinster@kheprisante.fr"/>
    <n v="0"/>
    <n v="29311384"/>
    <s v="Salley Brin S0"/>
    <s v="01:00 tarif horaire"/>
    <s v="Paiement par crédit"/>
    <d v="2017-03-06T16:08:00"/>
    <d v="2017-03-06T16:08:00"/>
    <n v="15.3"/>
    <s v=""/>
    <s v=""/>
    <x v="0"/>
    <s v=""/>
  </r>
  <r>
    <b v="0"/>
    <s v="salles!"/>
    <n v="1509"/>
    <s v="salle9"/>
    <d v="2017-03-07T18:00:00"/>
    <d v="2017-03-07T20:00:00"/>
    <s v="resa@seveetpapillon.org"/>
    <s v="resa@seveetpapillon.org"/>
    <n v="0"/>
    <n v="29337802"/>
    <s v="s.cochet pour 100113"/>
    <s v="02:00 tarif horaire"/>
    <s v="Accepté (crédit illimité)"/>
    <d v="2017-03-07T14:09:00"/>
    <d v="2017-03-07T14:09:00"/>
    <n v="36"/>
    <s v=""/>
    <s v=""/>
    <x v="0"/>
    <s v=""/>
  </r>
  <r>
    <b v="0"/>
    <s v="salles!"/>
    <n v="1510"/>
    <s v="Salle0"/>
    <d v="2017-03-07T20:00:00"/>
    <d v="2017-03-07T22:30:00"/>
    <s v="Administrateur"/>
    <s v="Administrateur"/>
    <s v="Administrateur"/>
    <n v="29322523"/>
    <s v="Soirée sophro-méditation"/>
    <s v="02:30 tarif horaire"/>
    <s v="Accepté (crédit illimité)"/>
    <d v="2017-03-06T22:58:00"/>
    <d v="2017-03-06T22:59:00"/>
    <n v="58.5"/>
    <s v=""/>
    <s v=""/>
    <x v="0"/>
    <s v=""/>
  </r>
  <r>
    <b v="0"/>
    <s v="salles!"/>
    <n v="1511"/>
    <s v="salle5"/>
    <d v="2017-03-08T09:00:00"/>
    <d v="2017-03-08T10:00:00"/>
    <s v="resa@seveetpapillon.org"/>
    <s v="resa@seveetpapillon.org"/>
    <n v="0"/>
    <n v="29314935"/>
    <s v="S. LESPINASSE - Réflexo SP"/>
    <s v="01:00 tarif horaire"/>
    <s v="Accepté (crédit illimité)"/>
    <d v="2017-03-06T17:46:00"/>
    <d v="2017-03-06T17:46:00"/>
    <n v="14.4"/>
    <s v=""/>
    <s v=""/>
    <x v="0"/>
    <s v=""/>
  </r>
  <r>
    <b v="0"/>
    <s v="salles!"/>
    <n v="1512"/>
    <s v="salle7"/>
    <d v="2017-03-08T09:00:00"/>
    <d v="2017-03-08T10:00:00"/>
    <s v="jessica.font@kheprisante.fr"/>
    <s v="jessica.font@kheprisante.fr"/>
    <n v="0"/>
    <n v="29350174"/>
    <n v="0"/>
    <s v="01:00 tarif horaire"/>
    <s v="Paiement par crédit"/>
    <d v="2017-03-07T21:18:00"/>
    <d v="2017-03-07T21:18:00"/>
    <n v="14.4"/>
    <s v=""/>
    <s v=""/>
    <x v="0"/>
    <s v=""/>
  </r>
  <r>
    <b v="0"/>
    <s v="salles!"/>
    <n v="1513"/>
    <s v="salle7"/>
    <d v="2017-03-08T10:30:00"/>
    <d v="2017-03-08T11:30:00"/>
    <s v="nicolas.brinster@kheprisante.fr"/>
    <s v="nicolas.brinster@kheprisante.fr"/>
    <n v="0"/>
    <n v="29311401"/>
    <s v="Girard S7"/>
    <s v="01:00 tarif horaire"/>
    <s v="Paiement par crédit"/>
    <d v="2017-03-06T16:08:00"/>
    <d v="2017-03-06T16:08:00"/>
    <n v="14.4"/>
    <s v=""/>
    <s v=""/>
    <x v="0"/>
    <s v=""/>
  </r>
  <r>
    <b v="1"/>
    <s v="salles!"/>
    <n v="1514"/>
    <s v="salle11"/>
    <d v="2017-03-08T12:30:00"/>
    <d v="2017-03-08T13:30:00"/>
    <s v="sandrine.lopes@kheprisante.fr"/>
    <s v="sandrine.lopes@kheprisante.fr"/>
    <n v="0"/>
    <n v="29351053"/>
    <s v="Sandrine - Mbe - Annie"/>
    <s v="01:00 tarif horaire"/>
    <s v="Paiement par crédit"/>
    <d v="2017-03-07T21:46:00"/>
    <d v="2017-03-07T21:46:00"/>
    <n v="16.2"/>
    <n v="1"/>
    <n v="15.10851063829787"/>
    <x v="2"/>
    <n v="0"/>
  </r>
  <r>
    <b v="0"/>
    <s v="salles!"/>
    <n v="1515"/>
    <s v="salle10"/>
    <d v="2017-03-08T14:00:00"/>
    <d v="2017-03-08T15:00:00"/>
    <s v="pascal.fouquet@kheprisante.fr"/>
    <s v="pascal.fouquet@kheprisante.fr"/>
    <n v="0"/>
    <n v="29347787"/>
    <s v="Seance Kinesio"/>
    <s v="01:00 tarif horaire"/>
    <s v="Paiement par crédit"/>
    <d v="2017-03-07T19:29:00"/>
    <d v="2017-03-07T19:29:00"/>
    <n v="16.2"/>
    <s v=""/>
    <s v=""/>
    <x v="0"/>
    <s v=""/>
  </r>
  <r>
    <b v="1"/>
    <s v="salles!"/>
    <n v="1516"/>
    <s v="salle11"/>
    <d v="2017-03-08T14:00:00"/>
    <d v="2017-03-08T15:30:00"/>
    <s v="sandrine.lopes@kheprisante.fr"/>
    <s v="sandrine.lopes@kheprisante.fr"/>
    <n v="0"/>
    <n v="28978260"/>
    <s v="Sandrine - Mbe - M.France"/>
    <s v="01:30 tarif horaire"/>
    <s v="Paiement par crédit"/>
    <d v="2017-02-19T08:31:00"/>
    <d v="2017-02-19T08:31:00"/>
    <n v="24.3"/>
    <n v="1.5"/>
    <n v="22.662765957446808"/>
    <x v="2"/>
    <n v="17"/>
  </r>
  <r>
    <b v="0"/>
    <s v="salles!"/>
    <n v="1517"/>
    <s v="salle7"/>
    <d v="2017-03-08T15:30:00"/>
    <d v="2017-03-08T16:30:00"/>
    <s v="nicolas.brinster@kheprisante.fr"/>
    <s v="nicolas.brinster@kheprisante.fr"/>
    <n v="0"/>
    <n v="29311419"/>
    <s v="Saysomsak S5"/>
    <s v="01:00 tarif horaire"/>
    <s v="Paiement par crédit"/>
    <d v="2017-03-06T16:09:00"/>
    <d v="2017-03-06T16:09:00"/>
    <n v="16.2"/>
    <s v=""/>
    <s v=""/>
    <x v="0"/>
    <s v=""/>
  </r>
  <r>
    <b v="0"/>
    <s v="salles!"/>
    <n v="1518"/>
    <s v="salle9"/>
    <d v="2017-03-08T16:00:00"/>
    <d v="2017-03-08T18:00:00"/>
    <s v="sophie.vieillard@kheprisante.fr"/>
    <s v="sophie.vieillard@kheprisante.fr"/>
    <n v="0"/>
    <n v="29257204"/>
    <s v="Coaching de Jeunes"/>
    <s v="02:00 tarif horaire"/>
    <s v="Paiement par crédit"/>
    <d v="2017-03-03T10:28:00"/>
    <d v="2017-03-03T10:28:00"/>
    <n v="34.200000000000003"/>
    <s v=""/>
    <s v=""/>
    <x v="0"/>
    <s v=""/>
  </r>
  <r>
    <b v="0"/>
    <s v="salles!"/>
    <n v="1519"/>
    <s v="salle8"/>
    <d v="2017-03-08T17:00:00"/>
    <d v="2017-03-08T18:00:00"/>
    <s v="margaux.honore@kheprisante.fr"/>
    <s v="margaux.honore@kheprisante.fr"/>
    <n v="0"/>
    <n v="29331254"/>
    <s v="Ismael"/>
    <s v="01:00 tarif horaire"/>
    <s v="Paiement par crédit"/>
    <d v="2017-03-07T10:27:00"/>
    <d v="2017-03-07T10:27:00"/>
    <n v="18"/>
    <s v=""/>
    <s v=""/>
    <x v="0"/>
    <s v=""/>
  </r>
  <r>
    <b v="0"/>
    <s v="salles!"/>
    <n v="1520"/>
    <s v="salle5"/>
    <d v="2017-03-08T18:00:00"/>
    <d v="2017-03-08T19:00:00"/>
    <s v="resa@seveetpapillon.org"/>
    <s v="resa@seveetpapillon.org"/>
    <s v="sophie.seveetpapillon@kheprisante.fr"/>
    <n v="28621268"/>
    <s v="S Lespinasse - Réflexo - SP"/>
    <s v="01:00 tarif horaire"/>
    <s v="Accepté (crédit illimité)"/>
    <d v="2017-02-02T14:50:00"/>
    <d v="2017-02-09T14:44:00"/>
    <n v="18"/>
    <s v=""/>
    <s v=""/>
    <x v="0"/>
    <s v=""/>
  </r>
  <r>
    <b v="0"/>
    <s v="salles!"/>
    <n v="1521"/>
    <s v="salle8"/>
    <d v="2017-03-09T09:00:00"/>
    <d v="2017-03-09T10:00:00"/>
    <s v="margaux.honore@kheprisante.fr"/>
    <s v="margaux.honore@kheprisante.fr"/>
    <n v="0"/>
    <n v="29300317"/>
    <s v="Mme POGGI"/>
    <s v="01:00 tarif horaire"/>
    <s v="Paiement par crédit"/>
    <d v="2017-03-06T10:27:00"/>
    <d v="2017-03-06T10:27:00"/>
    <n v="14.4"/>
    <s v=""/>
    <s v=""/>
    <x v="0"/>
    <s v=""/>
  </r>
  <r>
    <b v="0"/>
    <s v="salles!"/>
    <n v="1522"/>
    <s v="salle8"/>
    <d v="2017-03-09T10:00:00"/>
    <d v="2017-03-09T11:00:00"/>
    <s v="margaux.honore@kheprisante.fr"/>
    <s v="margaux.honore@kheprisante.fr"/>
    <n v="0"/>
    <n v="29214194"/>
    <s v="Melle Aznar"/>
    <s v="01:00 tarif horaire"/>
    <s v="Paiement par crédit"/>
    <d v="2017-03-01T17:39:00"/>
    <d v="2017-03-01T17:39:00"/>
    <n v="14.4"/>
    <s v=""/>
    <s v=""/>
    <x v="0"/>
    <s v=""/>
  </r>
  <r>
    <b v="0"/>
    <s v="salles!"/>
    <n v="1523"/>
    <s v="salle7"/>
    <d v="2017-03-09T11:00:00"/>
    <d v="2017-03-09T12:00:00"/>
    <s v="nicolas.brinster@kheprisante.fr"/>
    <s v="nicolas.brinster@kheprisante.fr"/>
    <n v="0"/>
    <n v="29311442"/>
    <s v="Arnoult S2"/>
    <s v="01:00 tarif horaire"/>
    <s v="Paiement par crédit"/>
    <d v="2017-03-06T16:09:00"/>
    <d v="2017-03-06T16:09:00"/>
    <n v="14.4"/>
    <s v=""/>
    <s v=""/>
    <x v="0"/>
    <s v=""/>
  </r>
  <r>
    <b v="0"/>
    <s v="salles!"/>
    <n v="1524"/>
    <s v="salle8"/>
    <d v="2017-03-09T12:00:00"/>
    <d v="2017-03-09T13:00:00"/>
    <s v="margaux.honore@kheprisante.fr"/>
    <s v="margaux.honore@kheprisante.fr"/>
    <n v="0"/>
    <n v="29300325"/>
    <s v="Mme COULARY"/>
    <s v="01:00 tarif horaire"/>
    <s v="Paiement par crédit"/>
    <d v="2017-03-06T10:28:00"/>
    <d v="2017-03-06T10:28:00"/>
    <n v="16.2"/>
    <s v=""/>
    <s v=""/>
    <x v="0"/>
    <s v=""/>
  </r>
  <r>
    <b v="0"/>
    <s v="salles!"/>
    <n v="1525"/>
    <s v="salle12"/>
    <d v="2017-03-09T13:30:00"/>
    <d v="2017-03-09T14:30:00"/>
    <s v="didier.cuoq@kheprisante.fr"/>
    <s v="didier.cuoq@kheprisante.fr"/>
    <s v="didier.cuoq@kheprisante.fr"/>
    <n v="29133959"/>
    <n v="0"/>
    <s v="01:00 tarif horaire"/>
    <s v="Paiement par crédit"/>
    <d v="2017-02-26T20:16:00"/>
    <d v="2017-03-06T13:40:00"/>
    <n v="15.3"/>
    <s v=""/>
    <s v=""/>
    <x v="0"/>
    <s v=""/>
  </r>
  <r>
    <b v="0"/>
    <s v="salles!"/>
    <n v="1526"/>
    <s v="salle7"/>
    <d v="2017-03-09T15:00:00"/>
    <d v="2017-03-09T16:00:00"/>
    <s v="nicolas.brinster@kheprisante.fr"/>
    <s v="nicolas.brinster@kheprisante.fr"/>
    <n v="0"/>
    <n v="29311451"/>
    <s v="Rochel S0"/>
    <s v="01:00 tarif horaire"/>
    <s v="Paiement par crédit"/>
    <d v="2017-03-06T16:09:00"/>
    <d v="2017-03-06T16:09:00"/>
    <n v="14.4"/>
    <s v=""/>
    <s v=""/>
    <x v="0"/>
    <s v=""/>
  </r>
  <r>
    <b v="0"/>
    <s v="salles!"/>
    <n v="1527"/>
    <s v="salle7"/>
    <d v="2017-03-09T17:00:00"/>
    <d v="2017-03-09T18:00:00"/>
    <s v="nicolas.brinster@kheprisante.fr"/>
    <s v="nicolas.brinster@kheprisante.fr"/>
    <n v="0"/>
    <n v="29311461"/>
    <s v="Moreau S3"/>
    <s v="01:00 tarif horaire"/>
    <s v="Paiement par crédit"/>
    <d v="2017-03-06T16:10:00"/>
    <d v="2017-03-06T16:10:00"/>
    <n v="18"/>
    <s v=""/>
    <s v=""/>
    <x v="0"/>
    <s v=""/>
  </r>
  <r>
    <b v="0"/>
    <s v="salles!"/>
    <n v="1528"/>
    <s v="salle8"/>
    <d v="2017-03-09T18:00:00"/>
    <d v="2017-03-09T19:00:00"/>
    <s v="margaux.honore@kheprisante.fr"/>
    <s v="margaux.honore@kheprisante.fr"/>
    <n v="0"/>
    <n v="29276417"/>
    <s v="Mme norma a pris RDV le jeu 09 mar. à 18h00._x000a_En cas d'imprévu, merci d'appeler le patient au 0662056816 pour modifier le RDV."/>
    <s v="01:00 tarif horaire"/>
    <s v="Paiement par crédit"/>
    <d v="2017-03-04T09:30:00"/>
    <d v="2017-03-04T09:30:00"/>
    <n v="18"/>
    <s v=""/>
    <s v=""/>
    <x v="0"/>
    <s v=""/>
  </r>
  <r>
    <b v="0"/>
    <s v="salles!"/>
    <n v="1529"/>
    <s v="réunion2"/>
    <d v="2017-03-09T19:00:00"/>
    <d v="2017-03-09T20:00:00"/>
    <s v="sonia.langlois@sophrokhepri.fr"/>
    <s v="sonia.langlois@kheprisante.fr"/>
    <n v="0"/>
    <n v="26156794"/>
    <s v="cours collectif de sophro"/>
    <s v="01:00 tarif horaire"/>
    <s v="Paiement par crédit"/>
    <d v="2016-10-07T09:03:00"/>
    <d v="2016-10-07T09:03:00"/>
    <n v="18.72"/>
    <s v=""/>
    <s v=""/>
    <x v="0"/>
    <s v=""/>
  </r>
  <r>
    <b v="0"/>
    <s v="salles!"/>
    <n v="1530"/>
    <s v="salle11"/>
    <d v="2017-03-09T19:30:00"/>
    <d v="2017-03-09T20:30:00"/>
    <s v="gladys.ruffier@kheprisante.fr"/>
    <s v="gladys.ruffier@kheprisante.fr"/>
    <n v="0"/>
    <n v="29206523"/>
    <n v="0"/>
    <s v="01:00 tarif horaire"/>
    <s v="Paiement par crédit"/>
    <d v="2017-03-01T13:07:00"/>
    <d v="2017-03-01T13:07:00"/>
    <n v="18"/>
    <s v=""/>
    <s v=""/>
    <x v="0"/>
    <s v=""/>
  </r>
  <r>
    <b v="1"/>
    <s v="salles!"/>
    <n v="1531"/>
    <s v="salle11"/>
    <d v="2017-03-10T10:00:00"/>
    <d v="2017-03-10T11:00:00"/>
    <s v="sandrine.lopes@kheprisante.fr"/>
    <s v="sandrine.lopes@kheprisante.fr"/>
    <n v="0"/>
    <n v="29052848"/>
    <s v="Sandrine Reiki Manu"/>
    <s v="01:00 tarif horaire"/>
    <s v="Paiement par crédit"/>
    <d v="2017-02-22T11:08:00"/>
    <d v="2017-02-22T11:08:00"/>
    <n v="14.4"/>
    <n v="1"/>
    <n v="13.429787234042553"/>
    <x v="2"/>
    <n v="15"/>
  </r>
  <r>
    <b v="0"/>
    <s v="salles!"/>
    <n v="1532"/>
    <s v="salle8"/>
    <d v="2017-03-10T14:00:00"/>
    <d v="2017-03-10T15:00:00"/>
    <s v="margaux.honore@kheprisante.fr"/>
    <s v="margaux.honore@kheprisante.fr"/>
    <n v="0"/>
    <n v="28935160"/>
    <s v="Mme DOS SANTOS"/>
    <s v="01:00 tarif horaire"/>
    <s v="Paiement par crédit"/>
    <d v="2017-02-16T15:57:00"/>
    <d v="2017-02-16T15:57:00"/>
    <n v="16.2"/>
    <s v=""/>
    <s v=""/>
    <x v="0"/>
    <s v=""/>
  </r>
  <r>
    <b v="0"/>
    <s v="salles!"/>
    <n v="1533"/>
    <s v="salle8"/>
    <d v="2017-03-10T15:00:00"/>
    <d v="2017-03-10T16:00:00"/>
    <s v="margaux.honore@kheprisante.fr"/>
    <s v="margaux.honore@kheprisante.fr"/>
    <n v="0"/>
    <n v="29307401"/>
    <s v="M.Partouche"/>
    <s v="01:00 tarif horaire"/>
    <s v="Paiement par crédit"/>
    <d v="2017-03-06T14:19:00"/>
    <d v="2017-03-06T14:19:00"/>
    <n v="16.2"/>
    <s v=""/>
    <s v=""/>
    <x v="0"/>
    <s v=""/>
  </r>
  <r>
    <b v="1"/>
    <s v="salles!"/>
    <n v="1534"/>
    <s v="salle11"/>
    <d v="2017-03-10T16:30:00"/>
    <d v="2017-03-10T17:30:00"/>
    <s v="sandrine.lopes@kheprisante.fr"/>
    <s v="sandrine.lopes@kheprisante.fr"/>
    <n v="0"/>
    <n v="29387775"/>
    <s v="Sandrine - Reiki Chloé"/>
    <s v="01:00 tarif horaire"/>
    <s v="Paiement par crédit"/>
    <d v="2017-03-09T10:15:00"/>
    <d v="2017-03-09T10:15:00"/>
    <n v="17.100000000000001"/>
    <n v="1"/>
    <n v="15.947872340425533"/>
    <x v="2"/>
    <n v="1"/>
  </r>
  <r>
    <b v="1"/>
    <s v="salles!"/>
    <n v="1535"/>
    <s v="salle11"/>
    <d v="2017-03-10T18:00:00"/>
    <d v="2017-03-10T19:00:00"/>
    <s v="sandrine.lopes@kheprisante.fr"/>
    <s v="sandrine.lopes@kheprisante.fr"/>
    <n v="0"/>
    <n v="28974751"/>
    <s v="Sandrine Reiki 2 Annick"/>
    <s v="01:00 tarif horaire"/>
    <s v="Paiement par crédit"/>
    <d v="2017-02-18T18:56:00"/>
    <d v="2017-02-18T18:56:00"/>
    <n v="18"/>
    <n v="1"/>
    <n v="16.787234042553191"/>
    <x v="2"/>
    <n v="19"/>
  </r>
  <r>
    <b v="0"/>
    <s v="salles!"/>
    <n v="1536"/>
    <s v="salle12"/>
    <d v="2017-03-10T18:00:00"/>
    <d v="2017-03-10T19:00:00"/>
    <s v="didier.cuoq@kheprisante.fr"/>
    <s v="didier.cuoq@kheprisante.fr"/>
    <n v="0"/>
    <n v="29306213"/>
    <n v="0"/>
    <s v="01:00 tarif horaire"/>
    <s v="Paiement par crédit"/>
    <d v="2017-03-06T13:40:00"/>
    <d v="2017-03-06T13:40:00"/>
    <n v="18"/>
    <s v=""/>
    <s v=""/>
    <x v="0"/>
    <s v=""/>
  </r>
  <r>
    <b v="0"/>
    <s v="salles!"/>
    <n v="1537"/>
    <s v="salle9"/>
    <d v="2017-03-11T10:00:00"/>
    <d v="2017-03-11T11:00:00"/>
    <s v="lydia.lecusson@kheprisante.fr"/>
    <s v="lydia.lecusson@kheprisante.fr"/>
    <n v="0"/>
    <n v="29430384"/>
    <n v="0"/>
    <s v="01:00 tarif horaire"/>
    <s v="Paiement par crédit"/>
    <d v="2017-03-10T21:02:00"/>
    <d v="2017-03-10T21:02:00"/>
    <n v="18"/>
    <s v=""/>
    <s v=""/>
    <x v="0"/>
    <s v=""/>
  </r>
  <r>
    <b v="0"/>
    <s v="salles!"/>
    <n v="1538"/>
    <s v="salle11"/>
    <d v="2017-03-11T11:30:00"/>
    <d v="2017-03-11T12:30:00"/>
    <s v="gladys.ruffier@kheprisante.fr"/>
    <s v="gladys.ruffier@kheprisante.fr"/>
    <n v="0"/>
    <n v="28809822"/>
    <n v="0"/>
    <s v="01:00 tarif horaire"/>
    <s v="Paiement par crédit"/>
    <d v="2017-02-10T15:41:00"/>
    <d v="2017-02-10T15:41:00"/>
    <n v="18"/>
    <s v=""/>
    <s v=""/>
    <x v="0"/>
    <s v=""/>
  </r>
  <r>
    <b v="0"/>
    <s v="salles!"/>
    <n v="1539"/>
    <s v="salle12"/>
    <d v="2017-03-11T11:30:00"/>
    <d v="2017-03-11T12:30:00"/>
    <s v="didier.cuoq@kheprisante.fr"/>
    <s v="didier.cuoq@kheprisante.fr"/>
    <n v="0"/>
    <n v="28844102"/>
    <n v="0"/>
    <s v="01:00 tarif horaire"/>
    <s v="Paiement par crédit"/>
    <d v="2017-02-13T09:50:00"/>
    <d v="2017-02-13T09:50:00"/>
    <n v="18"/>
    <s v=""/>
    <s v=""/>
    <x v="0"/>
    <s v=""/>
  </r>
  <r>
    <b v="0"/>
    <s v="salles!"/>
    <n v="1540"/>
    <s v="salle7"/>
    <d v="2017-03-11T13:30:00"/>
    <d v="2017-03-11T15:00:00"/>
    <s v="virginie.woets@kheprisante.fr"/>
    <s v="virginie.woets@kheprisante.fr"/>
    <n v="0"/>
    <n v="29162953"/>
    <s v="RDV CHAUVIN VERONIQUE"/>
    <s v="01:30 tarif horaire"/>
    <s v="Paiement par crédit"/>
    <d v="2017-02-27T21:38:00"/>
    <d v="2017-02-27T21:38:00"/>
    <n v="27"/>
    <s v=""/>
    <s v=""/>
    <x v="0"/>
    <s v=""/>
  </r>
  <r>
    <b v="0"/>
    <s v="salles!"/>
    <n v="1541"/>
    <s v="salle5"/>
    <d v="2017-03-11T14:00:00"/>
    <d v="2017-03-11T15:00:00"/>
    <s v="resa@seveetpapillon.org"/>
    <s v="resa@seveetpapillon.org"/>
    <n v="0"/>
    <n v="29399449"/>
    <s v="S.Lespinasse - Réflexo SP"/>
    <s v="01:00 tarif horaire"/>
    <s v="Accepté (crédit illimité)"/>
    <d v="2017-03-09T16:37:00"/>
    <d v="2017-03-09T16:37:00"/>
    <n v="18"/>
    <s v=""/>
    <s v=""/>
    <x v="0"/>
    <s v=""/>
  </r>
  <r>
    <b v="1"/>
    <s v="salles!"/>
    <n v="1542"/>
    <s v="salle11"/>
    <d v="2017-03-11T16:00:00"/>
    <d v="2017-03-11T17:30:00"/>
    <s v="sandrine.lopes@kheprisante.fr"/>
    <s v="sandrine.lopes@kheprisante.fr"/>
    <n v="0"/>
    <n v="28825428"/>
    <s v="Sandrine - Mbe - Nathalie M."/>
    <s v="01:30 tarif horaire"/>
    <s v="Paiement par crédit"/>
    <d v="2017-02-11T17:52:00"/>
    <d v="2017-02-11T17:52:00"/>
    <n v="27"/>
    <n v="1.5"/>
    <n v="25.180851063829785"/>
    <x v="2"/>
    <n v="27"/>
  </r>
  <r>
    <b v="0"/>
    <s v="salles!"/>
    <n v="1543"/>
    <s v="salle3"/>
    <d v="2017-03-11T18:00:00"/>
    <d v="2017-03-11T19:00:00"/>
    <s v="ludwig.freyther@kheprisante.fr"/>
    <s v="ludwig.freyther@kheprisante.fr"/>
    <n v="0"/>
    <n v="29438533"/>
    <n v="0"/>
    <s v="01:00 tarif horaire"/>
    <s v="Paiement par crédit"/>
    <d v="2017-03-11T14:51:00"/>
    <d v="2017-03-11T14:51:00"/>
    <n v="18"/>
    <s v=""/>
    <s v=""/>
    <x v="0"/>
    <s v=""/>
  </r>
  <r>
    <b v="0"/>
    <s v="salles!"/>
    <n v="1544"/>
    <s v="réunion2"/>
    <d v="2017-03-12T11:00:00"/>
    <d v="2017-03-12T12:00:00"/>
    <s v="Administrateur"/>
    <s v="Administrateur"/>
    <n v="0"/>
    <n v="27192947"/>
    <s v="Sophro enfant"/>
    <s v="01:00 tarif horaire"/>
    <s v="Accepté (crédit illimité)"/>
    <d v="2016-11-23T14:58:00"/>
    <d v="2016-11-23T14:58:00"/>
    <n v="16.84"/>
    <s v=""/>
    <s v=""/>
    <x v="0"/>
    <s v=""/>
  </r>
  <r>
    <b v="0"/>
    <s v="salles!"/>
    <n v="1545"/>
    <s v="salle10"/>
    <d v="2017-03-13T14:00:00"/>
    <d v="2017-03-13T15:00:00"/>
    <s v="rodolphe.bihannic@kheprisante.fr"/>
    <s v="rodolphe.bihannic@kheprisante.fr"/>
    <n v="0"/>
    <n v="29457861"/>
    <n v="0"/>
    <s v="01:00 tarif horaire"/>
    <s v="Paiement par crédit"/>
    <d v="2017-03-13T10:02:00"/>
    <d v="2017-03-13T10:02:00"/>
    <n v="14.4"/>
    <s v=""/>
    <s v=""/>
    <x v="0"/>
    <s v=""/>
  </r>
  <r>
    <b v="0"/>
    <s v="salles!"/>
    <n v="1546"/>
    <s v="salle5"/>
    <d v="2017-03-13T14:30:00"/>
    <d v="2017-03-13T15:30:00"/>
    <s v="sophie.seveetpapillon@kheprisante.fr"/>
    <s v="sophie.seveetpapillon@kheprisante.fr"/>
    <n v="0"/>
    <n v="29447865"/>
    <s v="Réflexo pour sandrine Lopes"/>
    <s v="01:00 tarif horaire"/>
    <s v="Paiement par crédit"/>
    <d v="2017-03-12T18:19:00"/>
    <d v="2017-03-12T18:19:00"/>
    <n v="14.4"/>
    <s v=""/>
    <s v=""/>
    <x v="0"/>
    <s v=""/>
  </r>
  <r>
    <b v="0"/>
    <s v="salles!"/>
    <n v="1547"/>
    <s v="salle10"/>
    <d v="2017-03-13T16:00:00"/>
    <d v="2017-03-13T17:00:00"/>
    <s v="sylvie.cayla@kheprisante.fr"/>
    <s v="sylvie.cayla@kheprisante.fr"/>
    <n v="0"/>
    <n v="29402874"/>
    <n v="0"/>
    <s v="01:00 tarif horaire"/>
    <s v="Paiement par crédit"/>
    <d v="2017-03-09T18:54:00"/>
    <d v="2017-03-09T18:54:00"/>
    <n v="16.2"/>
    <s v=""/>
    <s v=""/>
    <x v="0"/>
    <s v=""/>
  </r>
  <r>
    <b v="0"/>
    <s v="salles!"/>
    <n v="1548"/>
    <s v="salle8"/>
    <d v="2017-03-13T17:00:00"/>
    <d v="2017-03-13T18:00:00"/>
    <s v="margaux.honore@kheprisante.fr"/>
    <s v="margaux.honore@kheprisante.fr"/>
    <n v="0"/>
    <n v="29437619"/>
    <s v="Mamie"/>
    <s v="01:00 tarif horaire"/>
    <s v="Paiement par crédit"/>
    <d v="2017-03-11T12:45:00"/>
    <d v="2017-03-11T12:45:00"/>
    <n v="18"/>
    <s v=""/>
    <s v=""/>
    <x v="0"/>
    <s v=""/>
  </r>
  <r>
    <b v="0"/>
    <s v="salles!"/>
    <n v="1549"/>
    <s v="salle11"/>
    <d v="2017-03-13T18:30:00"/>
    <d v="2017-03-13T19:30:00"/>
    <s v="christelle.dericquebourg@kheprisante.fr"/>
    <s v="christelle.dericquebourg@kheprisante.fr"/>
    <n v="0"/>
    <n v="29207504"/>
    <s v="pernet Eddy"/>
    <s v="01:00 tarif horaire"/>
    <s v="Paiement par crédit"/>
    <d v="2017-03-01T13:47:00"/>
    <d v="2017-03-01T13:47:00"/>
    <n v="18"/>
    <s v=""/>
    <s v=""/>
    <x v="0"/>
    <s v=""/>
  </r>
  <r>
    <b v="0"/>
    <s v="salles!"/>
    <n v="1550"/>
    <s v="salle11"/>
    <d v="2017-03-13T19:30:00"/>
    <d v="2017-03-13T20:30:00"/>
    <s v="christelle.dericquebourg@kheprisante.fr"/>
    <s v="christelle.dericquebourg@kheprisante.fr"/>
    <n v="0"/>
    <n v="29406832"/>
    <s v="Mickael djoudi"/>
    <s v="01:00 tarif horaire"/>
    <s v="Paiement par crédit"/>
    <d v="2017-03-09T21:51:00"/>
    <d v="2017-03-09T21:51:00"/>
    <n v="18"/>
    <s v=""/>
    <s v=""/>
    <x v="0"/>
    <s v=""/>
  </r>
  <r>
    <b v="0"/>
    <s v="salles!"/>
    <n v="1551"/>
    <s v="Salle0"/>
    <d v="2017-03-13T19:30:00"/>
    <d v="2017-03-13T21:00:00"/>
    <s v="sophie.seveetpapillon@gmail.com"/>
    <s v="sophie.seveetpapillon@gmail.com"/>
    <s v="sophie.seveetpapillon@sophrokhepri.fr"/>
    <n v="25295476"/>
    <s v="Programme Naturo Séance 6 - S. COCHET - S&amp;P"/>
    <s v="01:30 tarif horaire"/>
    <s v="Paiement par crédit"/>
    <d v="2016-08-30T18:20:00"/>
    <d v="2016-11-06T20:06:00"/>
    <n v="42"/>
    <s v=""/>
    <s v=""/>
    <x v="0"/>
    <s v=""/>
  </r>
  <r>
    <b v="0"/>
    <s v="salles!"/>
    <n v="1552"/>
    <s v="salle5"/>
    <d v="2017-03-14T09:00:00"/>
    <d v="2017-03-14T10:00:00"/>
    <s v="sophie.seveetpapillon@kheprisante.fr"/>
    <s v="sophie.seveetpapillon@kheprisante.fr"/>
    <n v="0"/>
    <n v="29371227"/>
    <s v="S. Lespinasse - Réflexo SP"/>
    <s v="01:00 tarif horaire"/>
    <s v="Paiement par crédit"/>
    <d v="2017-03-08T16:56:00"/>
    <d v="2017-03-08T16:56:00"/>
    <n v="14.4"/>
    <s v=""/>
    <s v=""/>
    <x v="0"/>
    <s v=""/>
  </r>
  <r>
    <b v="0"/>
    <s v="salles!"/>
    <n v="1553"/>
    <s v="salle11"/>
    <d v="2017-03-14T11:00:00"/>
    <d v="2017-03-14T12:00:00"/>
    <s v="christelle.dericquebourg@kheprisante.fr"/>
    <s v="christelle.dericquebourg@kheprisante.fr"/>
    <n v="0"/>
    <n v="29345391"/>
    <s v="spp GOMEZ"/>
    <s v="01:00 tarif horaire"/>
    <s v="Paiement par crédit"/>
    <d v="2017-03-07T17:47:00"/>
    <d v="2017-03-07T17:47:00"/>
    <n v="14.4"/>
    <s v=""/>
    <s v=""/>
    <x v="0"/>
    <s v=""/>
  </r>
  <r>
    <b v="0"/>
    <s v="salles!"/>
    <n v="1554"/>
    <s v="salle3"/>
    <d v="2017-03-14T11:00:00"/>
    <d v="2017-03-14T12:30:00"/>
    <s v="chloe.lesage@kheprisante.fr"/>
    <s v="chloe.lesage@kheprisante.fr"/>
    <n v="0"/>
    <n v="29483969"/>
    <s v="coaching eurythmia"/>
    <s v="01:30 tarif horaire"/>
    <s v="Paiement par crédit"/>
    <d v="2017-03-14T07:52:00"/>
    <d v="2017-03-14T07:52:00"/>
    <n v="22.5"/>
    <s v=""/>
    <s v=""/>
    <x v="0"/>
    <s v=""/>
  </r>
  <r>
    <b v="0"/>
    <s v="salles!"/>
    <n v="1555"/>
    <s v="salle11"/>
    <d v="2017-03-14T12:00:00"/>
    <d v="2017-03-14T13:00:00"/>
    <s v="christelle.dericquebourg@kheprisante.fr"/>
    <s v="christelle.dericquebourg@kheprisante.fr"/>
    <n v="0"/>
    <n v="29345463"/>
    <s v="valerie Holveck"/>
    <s v="01:00 tarif horaire"/>
    <s v="Paiement par crédit"/>
    <d v="2017-03-07T17:49:00"/>
    <d v="2017-03-07T17:49:00"/>
    <n v="16.2"/>
    <s v=""/>
    <s v=""/>
    <x v="0"/>
    <s v=""/>
  </r>
  <r>
    <b v="1"/>
    <s v="salles!"/>
    <n v="1556"/>
    <s v="salle11"/>
    <d v="2017-03-14T13:00:00"/>
    <d v="2017-03-14T14:00:00"/>
    <s v="sandrine.lopes@kheprisante.fr"/>
    <s v="sandrine.lopes@kheprisante.fr"/>
    <n v="0"/>
    <n v="29387797"/>
    <s v="Sandrine - Reiki Chloé"/>
    <s v="01:00 tarif horaire"/>
    <s v="Paiement par crédit"/>
    <d v="2017-03-09T10:15:00"/>
    <d v="2017-03-09T10:15:00"/>
    <n v="16.2"/>
    <n v="1"/>
    <n v="15.10851063829787"/>
    <x v="2"/>
    <n v="5"/>
  </r>
  <r>
    <b v="0"/>
    <s v="salles!"/>
    <n v="1557"/>
    <s v="salle9"/>
    <d v="2017-03-14T13:30:00"/>
    <d v="2017-03-14T15:30:00"/>
    <s v="aurelie.maillet@kheprisante.fr"/>
    <s v="aurelie.maillet@kheprisante.fr"/>
    <s v="aurelie.maillet@kheprisante.fr"/>
    <n v="29203436"/>
    <n v="0"/>
    <s v="02:00 tarif horaire"/>
    <s v="Paiement par crédit"/>
    <d v="2017-03-01T11:15:00"/>
    <d v="2017-03-07T12:50:00"/>
    <n v="29.7"/>
    <s v=""/>
    <s v=""/>
    <x v="0"/>
    <s v=""/>
  </r>
  <r>
    <b v="0"/>
    <s v="salles!"/>
    <n v="1558"/>
    <s v="salle3"/>
    <d v="2017-03-14T14:00:00"/>
    <d v="2017-03-14T15:00:00"/>
    <s v="louise-laurie.tsobgny@kheprisante.fr"/>
    <s v="louise-laurie.tsobgny@kheprisante.fr"/>
    <n v="0"/>
    <n v="29479220"/>
    <s v="FELER"/>
    <s v="01:00 tarif horaire"/>
    <s v="Paiement par crédit"/>
    <d v="2017-03-13T23:18:00"/>
    <d v="2017-03-13T23:18:00"/>
    <n v="14.4"/>
    <s v=""/>
    <s v=""/>
    <x v="0"/>
    <s v=""/>
  </r>
  <r>
    <b v="1"/>
    <s v="salles!"/>
    <n v="1559"/>
    <s v="salle11"/>
    <d v="2017-03-14T14:30:00"/>
    <d v="2017-03-14T15:30:00"/>
    <s v="sandrine.lopes@kheprisante.fr"/>
    <s v="sandrine.lopes@kheprisante.fr"/>
    <n v="0"/>
    <n v="29034399"/>
    <s v="Sandrine -Reiki 3- Mbe"/>
    <s v="01:00 tarif horaire"/>
    <s v="Paiement par crédit"/>
    <d v="2017-02-21T17:15:00"/>
    <d v="2017-02-21T17:15:00"/>
    <n v="14.4"/>
    <n v="1"/>
    <n v="13.429787234042553"/>
    <x v="2"/>
    <n v="20"/>
  </r>
  <r>
    <b v="1"/>
    <s v="salles!"/>
    <n v="1560"/>
    <s v="salle11"/>
    <d v="2017-03-14T16:00:00"/>
    <d v="2017-03-14T17:30:00"/>
    <s v="sandrine.lopes@kheprisante.fr"/>
    <s v="sandrine.lopes@kheprisante.fr"/>
    <n v="0"/>
    <n v="29034430"/>
    <s v="Sandrine - Mbe LB"/>
    <s v="01:30 tarif horaire"/>
    <s v="Paiement par crédit"/>
    <d v="2017-02-21T17:15:00"/>
    <d v="2017-02-21T17:15:00"/>
    <n v="25.2"/>
    <n v="1.5"/>
    <n v="23.502127659574466"/>
    <x v="2"/>
    <n v="20"/>
  </r>
  <r>
    <b v="1"/>
    <s v="salles!"/>
    <n v="1561"/>
    <s v="salle11"/>
    <d v="2017-03-14T18:30:00"/>
    <d v="2017-03-14T19:30:00"/>
    <s v="sandrine.lopes@kheprisante.fr"/>
    <s v="sandrine.lopes@kheprisante.fr"/>
    <n v="0"/>
    <n v="29284435"/>
    <s v="Sandrine - F enceinte - Mme Hamdane"/>
    <s v="01:00 tarif horaire"/>
    <s v="Paiement par crédit"/>
    <d v="2017-03-05T08:24:00"/>
    <d v="2017-03-05T08:24:00"/>
    <n v="18"/>
    <n v="1"/>
    <n v="16.787234042553191"/>
    <x v="2"/>
    <n v="9"/>
  </r>
  <r>
    <b v="0"/>
    <s v="salles!"/>
    <n v="1562"/>
    <s v="salle3"/>
    <d v="2017-03-14T19:00:00"/>
    <d v="2017-03-14T20:30:00"/>
    <s v="chloe.lesage@kheprisante.fr"/>
    <s v="chloe.lesage@kheprisante.fr"/>
    <n v="0"/>
    <n v="29483979"/>
    <s v="coaching eurythmia"/>
    <s v="01:30 tarif horaire"/>
    <s v="Paiement par crédit"/>
    <d v="2017-03-14T07:53:00"/>
    <d v="2017-03-14T07:53:00"/>
    <n v="27"/>
    <s v=""/>
    <s v=""/>
    <x v="0"/>
    <s v=""/>
  </r>
  <r>
    <b v="0"/>
    <s v="salles!"/>
    <n v="1563"/>
    <s v="salle7"/>
    <d v="2017-03-15T09:00:00"/>
    <d v="2017-03-15T11:00:00"/>
    <s v="jessica.font@kheprisante.fr"/>
    <s v="jessica.font@kheprisante.fr"/>
    <n v="0"/>
    <n v="29504293"/>
    <n v="0"/>
    <s v="02:00 tarif horaire"/>
    <s v="Paiement par crédit"/>
    <d v="2017-03-14T19:57:00"/>
    <d v="2017-03-14T19:57:00"/>
    <n v="28.8"/>
    <s v=""/>
    <s v=""/>
    <x v="0"/>
    <s v=""/>
  </r>
  <r>
    <b v="0"/>
    <s v="salles!"/>
    <n v="1564"/>
    <s v="salle10"/>
    <d v="2017-03-15T10:00:00"/>
    <d v="2017-03-15T11:00:00"/>
    <s v="marion.kinne@kheprisante.fr"/>
    <s v="marion.kinne@kheprisante.fr"/>
    <n v="0"/>
    <n v="29457104"/>
    <n v="0"/>
    <s v="01:00 tarif horaire"/>
    <s v="Paiement par crédit"/>
    <d v="2017-03-13T09:41:00"/>
    <d v="2017-03-13T09:41:00"/>
    <n v="14.4"/>
    <s v=""/>
    <s v=""/>
    <x v="0"/>
    <s v=""/>
  </r>
  <r>
    <b v="0"/>
    <s v="salles!"/>
    <n v="1565"/>
    <s v="salle8"/>
    <d v="2017-03-15T10:00:00"/>
    <d v="2017-03-15T11:30:00"/>
    <s v="catherine.thibaux@kheprisante.fr"/>
    <s v="catherine.thibaux@kheprisante.fr"/>
    <n v="0"/>
    <n v="29242030"/>
    <s v="Coaching"/>
    <s v="01:30 tarif horaire"/>
    <s v="Paiement par crédit"/>
    <d v="2017-03-02T17:10:00"/>
    <d v="2017-03-02T17:10:00"/>
    <n v="21.6"/>
    <s v=""/>
    <s v=""/>
    <x v="0"/>
    <s v=""/>
  </r>
  <r>
    <b v="0"/>
    <s v="salles!"/>
    <n v="1566"/>
    <s v="salle9"/>
    <d v="2017-03-15T13:30:00"/>
    <d v="2017-03-15T14:30:00"/>
    <s v="marie-dominique.claire@kheprisante.fr"/>
    <s v="marie-dominique.claire@kheprisante.fr"/>
    <n v="0"/>
    <n v="29424015"/>
    <s v="Yanis et son père"/>
    <s v="01:00 tarif horaire"/>
    <s v="Paiement par crédit"/>
    <d v="2017-03-10T15:53:00"/>
    <d v="2017-03-10T15:53:00"/>
    <n v="16.2"/>
    <s v=""/>
    <s v=""/>
    <x v="0"/>
    <s v=""/>
  </r>
  <r>
    <b v="0"/>
    <s v="salles!"/>
    <n v="1567"/>
    <s v="salle7"/>
    <d v="2017-03-15T14:00:00"/>
    <d v="2017-03-15T15:00:00"/>
    <s v="sandrine.mareschal@kheprisante.fr"/>
    <s v="sandrine.mareschal@kheprisante.fr"/>
    <n v="0"/>
    <n v="29360104"/>
    <s v="M. Hjiaj"/>
    <s v="01:00 tarif horaire"/>
    <s v="Paiement par crédit"/>
    <d v="2017-03-08T09:59:00"/>
    <d v="2017-03-08T09:59:00"/>
    <n v="16.2"/>
    <s v=""/>
    <s v=""/>
    <x v="0"/>
    <s v=""/>
  </r>
  <r>
    <b v="0"/>
    <s v="salles!"/>
    <n v="1568"/>
    <s v="salle12"/>
    <d v="2017-03-15T15:00:00"/>
    <d v="2017-03-15T17:00:00"/>
    <s v="christelle.dericquebourg@kheprisante.fr"/>
    <s v="christelle.dericquebourg@kheprisante.fr"/>
    <s v="christelle.dericquebourg@kheprisante.fr"/>
    <n v="29519935"/>
    <s v="Antony Marechal"/>
    <s v="02:00 tarif horaire"/>
    <s v="Paiement par crédit"/>
    <d v="2017-03-15T13:51:00"/>
    <d v="2017-03-15T13:51:00"/>
    <n v="32.4"/>
    <s v=""/>
    <s v=""/>
    <x v="0"/>
    <s v=""/>
  </r>
  <r>
    <b v="0"/>
    <s v="salles!"/>
    <n v="1569"/>
    <s v="salle7"/>
    <d v="2017-03-15T15:30:00"/>
    <d v="2017-03-15T16:30:00"/>
    <s v="nicolas.brinster@kheprisante.fr"/>
    <s v="nicolas.brinster@kheprisante.fr"/>
    <n v="0"/>
    <n v="29472486"/>
    <s v="Saysomasak S6"/>
    <s v="01:00 tarif horaire"/>
    <s v="Paiement par crédit"/>
    <d v="2017-03-13T17:39:00"/>
    <d v="2017-03-13T17:39:00"/>
    <n v="16.2"/>
    <s v=""/>
    <s v=""/>
    <x v="0"/>
    <s v=""/>
  </r>
  <r>
    <b v="0"/>
    <s v="salles!"/>
    <n v="1570"/>
    <s v="salle9"/>
    <d v="2017-03-15T16:00:00"/>
    <d v="2017-03-15T19:00:00"/>
    <s v="sophie.vieillard@kheprisante.fr"/>
    <s v="sophie.vieillard@kheprisante.fr"/>
    <n v="0"/>
    <n v="29257226"/>
    <s v="Coaching de Jeunes"/>
    <s v="03:00 tarif horaire"/>
    <s v="Paiement par crédit"/>
    <d v="2017-03-03T10:29:00"/>
    <d v="2017-03-03T10:29:00"/>
    <n v="52.2"/>
    <s v=""/>
    <s v=""/>
    <x v="0"/>
    <s v=""/>
  </r>
  <r>
    <b v="0"/>
    <s v="salles!"/>
    <n v="1571"/>
    <s v="salle5"/>
    <d v="2017-03-15T17:00:00"/>
    <d v="2017-03-15T18:00:00"/>
    <s v="sophie.seveetpapillon@kheprisante.fr"/>
    <s v="sophie.seveetpapillon@kheprisante.fr"/>
    <n v="0"/>
    <n v="29215826"/>
    <s v="S. Lespinasse - Réflexo SP"/>
    <s v="01:00 tarif horaire"/>
    <s v="Paiement par crédit"/>
    <d v="2017-03-01T18:45:00"/>
    <d v="2017-03-01T18:45:00"/>
    <n v="18"/>
    <s v=""/>
    <s v=""/>
    <x v="0"/>
    <s v=""/>
  </r>
  <r>
    <b v="0"/>
    <s v="salles!"/>
    <n v="1572"/>
    <s v="salle5"/>
    <d v="2017-03-15T18:30:00"/>
    <d v="2017-03-15T20:00:00"/>
    <s v="sophie.seveetpapillon@kheprisante.fr"/>
    <s v="sophie.seveetpapillon@kheprisante.fr"/>
    <n v="0"/>
    <n v="29323641"/>
    <s v="S. Lespinasse - Réflexo SP"/>
    <s v="01:30 tarif horaire"/>
    <s v="Paiement par crédit"/>
    <d v="2017-03-07T00:25:00"/>
    <d v="2017-03-07T00:25:00"/>
    <n v="27"/>
    <s v=""/>
    <s v=""/>
    <x v="0"/>
    <s v=""/>
  </r>
  <r>
    <b v="0"/>
    <s v="salles!"/>
    <n v="1573"/>
    <s v="salle10"/>
    <d v="2017-03-15T19:00:00"/>
    <d v="2017-03-15T20:00:00"/>
    <s v="rodolphe.bihannic@kheprisante.fr"/>
    <s v="rodolphe.bihannic@kheprisante.fr"/>
    <n v="0"/>
    <n v="29487114"/>
    <n v="0"/>
    <s v="01:00 tarif horaire"/>
    <s v="Paiement par crédit"/>
    <d v="2017-03-14T10:01:00"/>
    <d v="2017-03-14T10:01:00"/>
    <n v="18"/>
    <s v=""/>
    <s v=""/>
    <x v="0"/>
    <s v=""/>
  </r>
  <r>
    <b v="0"/>
    <s v="salles!"/>
    <n v="1574"/>
    <s v="réunion2"/>
    <d v="2017-03-15T20:00:00"/>
    <d v="2017-03-15T21:00:00"/>
    <s v="jacqueline.vladic@kheprisante.fr"/>
    <s v="jacqueline.vladic@kheprisante.fr"/>
    <n v="0"/>
    <n v="29162207"/>
    <n v="0"/>
    <s v="01:00 tarif horaire"/>
    <s v="Paiement par crédit"/>
    <d v="2017-02-27T21:02:00"/>
    <d v="2017-02-27T21:02:00"/>
    <n v="23.4"/>
    <s v=""/>
    <s v=""/>
    <x v="0"/>
    <s v=""/>
  </r>
  <r>
    <b v="0"/>
    <s v="salles!"/>
    <n v="1575"/>
    <s v="salle7"/>
    <d v="2017-03-16T11:00:00"/>
    <d v="2017-03-16T12:00:00"/>
    <s v="nicolas.brinster@kheprisante.fr"/>
    <s v="nicolas.brinster@kheprisante.fr"/>
    <n v="0"/>
    <n v="29472506"/>
    <s v="Arnoult S3"/>
    <s v="01:00 tarif horaire"/>
    <s v="Paiement par crédit"/>
    <d v="2017-03-13T17:40:00"/>
    <d v="2017-03-13T17:40:00"/>
    <n v="14.4"/>
    <s v=""/>
    <s v=""/>
    <x v="0"/>
    <s v=""/>
  </r>
  <r>
    <b v="0"/>
    <s v="salles!"/>
    <n v="1576"/>
    <s v="salle8"/>
    <d v="2017-03-16T14:00:00"/>
    <d v="2017-03-16T16:00:00"/>
    <s v="catherine.thibaux@kheprisante.fr"/>
    <s v="catherine.thibaux@kheprisante.fr"/>
    <n v="0"/>
    <n v="29242007"/>
    <n v="0"/>
    <s v="02:00 tarif horaire"/>
    <s v="Paiement par crédit"/>
    <d v="2017-03-02T17:10:00"/>
    <d v="2017-03-02T17:10:00"/>
    <n v="28.8"/>
    <s v=""/>
    <s v=""/>
    <x v="0"/>
    <s v=""/>
  </r>
  <r>
    <b v="0"/>
    <s v="salles!"/>
    <n v="1577"/>
    <s v="salle7"/>
    <d v="2017-03-16T16:00:00"/>
    <d v="2017-03-16T17:00:00"/>
    <s v="nicolas.brinster@kheprisante.fr"/>
    <s v="nicolas.brinster@kheprisante.fr"/>
    <n v="0"/>
    <n v="29472559"/>
    <s v="Salley Bruin S1"/>
    <s v="01:00 tarif horaire"/>
    <s v="Paiement par crédit"/>
    <d v="2017-03-13T17:42:00"/>
    <d v="2017-03-13T17:42:00"/>
    <n v="16.2"/>
    <s v=""/>
    <s v=""/>
    <x v="0"/>
    <s v=""/>
  </r>
  <r>
    <b v="0"/>
    <s v="salles!"/>
    <n v="1578"/>
    <s v="salle7"/>
    <d v="2017-03-16T19:00:00"/>
    <d v="2017-03-16T20:00:00"/>
    <s v="yann.larue@kheprisante.fr / Administrateur"/>
    <s v="yann.larue@kheprisante.fr"/>
    <n v="0"/>
    <n v="29594747"/>
    <n v="0"/>
    <s v="01:00 tarif horaire"/>
    <s v="Paiement par crédit"/>
    <d v="2017-03-19T11:29:00"/>
    <d v="2017-03-19T11:29:00"/>
    <n v="18"/>
    <s v=""/>
    <s v=""/>
    <x v="0"/>
    <s v=""/>
  </r>
  <r>
    <b v="0"/>
    <s v="salles!"/>
    <n v="1579"/>
    <s v="réunion2"/>
    <d v="2017-03-16T19:00:00"/>
    <d v="2017-03-16T20:00:00"/>
    <s v="sonia.langlois@sophrokhepri.fr"/>
    <s v="sonia.langlois@kheprisante.fr"/>
    <n v="0"/>
    <n v="26156801"/>
    <s v="cours collectif de sophro"/>
    <s v="01:00 tarif horaire"/>
    <s v="Paiement par crédit"/>
    <d v="2016-10-07T09:03:00"/>
    <d v="2016-10-07T09:03:00"/>
    <n v="18.72"/>
    <s v=""/>
    <s v=""/>
    <x v="0"/>
    <s v=""/>
  </r>
  <r>
    <b v="0"/>
    <s v="salles!"/>
    <n v="1580"/>
    <s v="salle9"/>
    <d v="2017-03-17T09:00:00"/>
    <d v="2017-03-17T10:30:00"/>
    <s v="chloe.lesage@kheprisante.fr"/>
    <s v="chloe.lesage@kheprisante.fr"/>
    <n v="0"/>
    <n v="29562881"/>
    <s v="Eurythmia coaching"/>
    <s v="01:30 tarif horaire"/>
    <s v="Paiement par crédit"/>
    <d v="2017-03-17T08:28:00"/>
    <d v="2017-03-17T08:28:00"/>
    <n v="21.6"/>
    <s v=""/>
    <s v=""/>
    <x v="0"/>
    <s v=""/>
  </r>
  <r>
    <b v="0"/>
    <s v="salles!"/>
    <n v="1581"/>
    <s v="salle11"/>
    <d v="2017-03-17T10:00:00"/>
    <d v="2017-03-17T11:00:00"/>
    <s v="resa@seveetpapillon.org"/>
    <s v="resa@seveetpapillon.org"/>
    <n v="0"/>
    <n v="29472175"/>
    <s v="Sandrine - Pour Mme Amandrut. M Ayurvédique"/>
    <s v="01:00 tarif horaire"/>
    <s v="Accepté (crédit illimité)"/>
    <d v="2017-03-13T17:27:00"/>
    <d v="2017-03-13T17:27:00"/>
    <n v="14.4"/>
    <s v=""/>
    <s v=""/>
    <x v="0"/>
    <s v=""/>
  </r>
  <r>
    <b v="0"/>
    <s v="salles!"/>
    <n v="1582"/>
    <s v="salle7"/>
    <d v="2017-03-17T10:00:00"/>
    <d v="2017-03-17T11:00:00"/>
    <s v="caroline.soussy@kheprisante.fr"/>
    <s v="caroline.soussy@kheprisante.fr"/>
    <n v="0"/>
    <n v="29416402"/>
    <s v="Consult psy"/>
    <s v="01:00 tarif horaire"/>
    <s v="Paiement par crédit"/>
    <d v="2017-03-10T10:41:00"/>
    <d v="2017-03-10T10:41:00"/>
    <n v="14.4"/>
    <s v=""/>
    <s v=""/>
    <x v="0"/>
    <s v=""/>
  </r>
  <r>
    <b v="0"/>
    <s v="salles!"/>
    <n v="1583"/>
    <s v="salle8"/>
    <d v="2017-03-17T10:00:00"/>
    <d v="2017-03-17T11:00:00"/>
    <s v="margaux.honore@kheprisante.fr"/>
    <s v="margaux.honore@kheprisante.fr"/>
    <n v="0"/>
    <n v="29103893"/>
    <s v="Mme MOUSTAKIMA"/>
    <s v="01:00 tarif horaire"/>
    <s v="Paiement par crédit"/>
    <d v="2017-02-24T11:16:00"/>
    <d v="2017-02-24T11:16:00"/>
    <n v="14.4"/>
    <s v=""/>
    <s v=""/>
    <x v="0"/>
    <s v=""/>
  </r>
  <r>
    <b v="0"/>
    <s v="salles!"/>
    <n v="1584"/>
    <s v="salle9"/>
    <d v="2017-03-17T10:30:00"/>
    <d v="2017-03-17T11:30:00"/>
    <s v="resa@seveetpapillon.org"/>
    <s v="resa@seveetpapillon.org"/>
    <n v="0"/>
    <n v="29107706"/>
    <s v="Marie-Dominique CLAIRE _x000a_O.A."/>
    <s v="01:00 tarif horaire"/>
    <s v="Accepté (crédit illimité)"/>
    <d v="2017-02-24T14:17:00"/>
    <d v="2017-02-24T14:17:00"/>
    <n v="14.4"/>
    <s v=""/>
    <s v=""/>
    <x v="0"/>
    <s v=""/>
  </r>
  <r>
    <b v="0"/>
    <s v="salles!"/>
    <n v="1585"/>
    <s v="salle7"/>
    <d v="2017-03-17T11:00:00"/>
    <d v="2017-03-17T12:00:00"/>
    <s v="caroline.soussy@kheprisante.fr"/>
    <s v="caroline.soussy@kheprisante.fr"/>
    <n v="0"/>
    <n v="29416431"/>
    <n v="0"/>
    <s v="01:00 tarif horaire"/>
    <s v="Paiement par crédit"/>
    <d v="2017-03-10T10:43:00"/>
    <d v="2017-03-10T10:43:00"/>
    <n v="14.4"/>
    <s v=""/>
    <s v=""/>
    <x v="0"/>
    <s v=""/>
  </r>
  <r>
    <b v="0"/>
    <s v="salles!"/>
    <n v="1586"/>
    <s v="salle8"/>
    <d v="2017-03-17T15:00:00"/>
    <d v="2017-03-17T16:00:00"/>
    <s v="margaux.honore@kheprisante.fr"/>
    <s v="margaux.honore@kheprisante.fr"/>
    <n v="0"/>
    <n v="29109537"/>
    <s v="Mme ROULLEAU"/>
    <s v="01:00 tarif horaire"/>
    <s v="Paiement par crédit"/>
    <d v="2017-02-24T15:47:00"/>
    <d v="2017-02-24T15:47:00"/>
    <n v="16.2"/>
    <s v=""/>
    <s v=""/>
    <x v="0"/>
    <s v=""/>
  </r>
  <r>
    <b v="0"/>
    <s v="salles!"/>
    <n v="1587"/>
    <s v="salle8"/>
    <d v="2017-03-17T18:00:00"/>
    <d v="2017-03-17T19:00:00"/>
    <s v="margaux.honore@kheprisante.fr"/>
    <s v="margaux.honore@kheprisante.fr"/>
    <n v="0"/>
    <n v="29113589"/>
    <s v="MT Chateau"/>
    <s v="01:00 tarif horaire"/>
    <s v="Paiement par crédit"/>
    <d v="2017-02-24T19:03:00"/>
    <d v="2017-02-24T19:03:00"/>
    <n v="18"/>
    <s v=""/>
    <s v=""/>
    <x v="0"/>
    <s v=""/>
  </r>
  <r>
    <b v="0"/>
    <s v="salles!"/>
    <n v="1588"/>
    <s v="salle10"/>
    <d v="2017-03-17T18:00:00"/>
    <d v="2017-03-17T19:00:00"/>
    <s v="marion.kinne@kheprisante.fr"/>
    <s v="marion.kinne@kheprisante.fr"/>
    <n v="0"/>
    <n v="29468212"/>
    <n v="0"/>
    <s v="01:00 tarif horaire"/>
    <s v="Paiement par crédit"/>
    <d v="2017-03-13T15:31:00"/>
    <d v="2017-03-13T15:31:00"/>
    <n v="18"/>
    <s v=""/>
    <s v=""/>
    <x v="0"/>
    <s v=""/>
  </r>
  <r>
    <b v="0"/>
    <s v="salles!"/>
    <n v="1589"/>
    <s v="salle7"/>
    <d v="2017-03-17T19:00:00"/>
    <d v="2017-03-17T20:00:00"/>
    <s v="nicolas.brinster@kheprisante.fr"/>
    <s v="nicolas.brinster@kheprisante.fr"/>
    <s v="nicolas.brinster@kheprisante.fr"/>
    <n v="29311485"/>
    <s v="Mathurin S12"/>
    <s v="01:00 tarif horaire"/>
    <s v="Paiement par crédit"/>
    <d v="2017-03-06T16:10:00"/>
    <d v="2017-03-13T17:38:00"/>
    <n v="18"/>
    <s v=""/>
    <s v=""/>
    <x v="0"/>
    <s v=""/>
  </r>
  <r>
    <b v="0"/>
    <s v="salles!"/>
    <n v="1590"/>
    <s v="salle9"/>
    <d v="2017-03-18T10:00:00"/>
    <d v="2017-03-18T12:30:00"/>
    <s v="aurelie.maillet@kheprisante.fr"/>
    <s v="aurelie.maillet@kheprisante.fr"/>
    <n v="0"/>
    <n v="29488975"/>
    <n v="0"/>
    <s v="02:30 tarif horaire"/>
    <s v="Paiement par crédit"/>
    <d v="2017-03-14T11:08:00"/>
    <d v="2017-03-14T11:08:00"/>
    <n v="45"/>
    <s v=""/>
    <s v=""/>
    <x v="0"/>
    <s v=""/>
  </r>
  <r>
    <b v="0"/>
    <s v="salles!"/>
    <n v="1591"/>
    <s v="salle12"/>
    <d v="2017-03-18T11:00:00"/>
    <d v="2017-03-18T12:00:00"/>
    <s v="nathalie.lievoux@kheprisante.fr"/>
    <s v="nathalie.lievoux@kheprisante.fr"/>
    <n v="0"/>
    <n v="29554832"/>
    <s v="réflexologie plantaire"/>
    <s v="01:00 tarif horaire"/>
    <s v="Paiement par crédit"/>
    <d v="2017-03-16T19:46:00"/>
    <d v="2017-03-16T19:46:00"/>
    <n v="18"/>
    <s v=""/>
    <s v=""/>
    <x v="0"/>
    <s v=""/>
  </r>
  <r>
    <b v="0"/>
    <s v="salles!"/>
    <n v="1592"/>
    <s v="salle7"/>
    <d v="2017-03-18T11:00:00"/>
    <d v="2017-03-18T12:00:00"/>
    <s v="lydia.lecusson@kheprisante.fr"/>
    <s v="lydia.lecusson@kheprisante.fr"/>
    <n v="0"/>
    <n v="29583611"/>
    <n v="0"/>
    <s v="01:00 tarif horaire"/>
    <s v="Paiement par crédit"/>
    <d v="2017-03-18T09:40:00"/>
    <d v="2017-03-18T09:40:00"/>
    <n v="18"/>
    <s v=""/>
    <s v=""/>
    <x v="0"/>
    <s v=""/>
  </r>
  <r>
    <b v="1"/>
    <s v="salles!"/>
    <n v="1593"/>
    <s v="salle11"/>
    <d v="2017-03-18T14:30:00"/>
    <d v="2017-03-18T16:00:00"/>
    <s v="sandrine.lopes@kheprisante.fr"/>
    <s v="sandrine.lopes@kheprisante.fr"/>
    <n v="0"/>
    <n v="28974776"/>
    <s v="Sandrine - Mbe - Françoise"/>
    <s v="01:30 tarif horaire"/>
    <s v="Paiement par crédit"/>
    <d v="2017-02-18T18:58:00"/>
    <d v="2017-02-18T18:58:00"/>
    <n v="27"/>
    <n v="1.5"/>
    <n v="25.180851063829785"/>
    <x v="2"/>
    <n v="27"/>
  </r>
  <r>
    <b v="0"/>
    <s v="salles!"/>
    <n v="1594"/>
    <s v="salle3"/>
    <d v="2017-03-18T15:00:00"/>
    <d v="2017-03-18T16:00:00"/>
    <s v="corinne.legrand@kheprisante.fr"/>
    <s v="corinne.legrand@kheprisante.fr"/>
    <n v="0"/>
    <n v="29339369"/>
    <n v="0"/>
    <s v="01:00 tarif horaire"/>
    <s v="Paiement par crédit"/>
    <d v="2017-03-07T14:59:00"/>
    <d v="2017-03-07T14:59:00"/>
    <n v="18"/>
    <s v=""/>
    <s v=""/>
    <x v="0"/>
    <s v=""/>
  </r>
  <r>
    <b v="0"/>
    <s v="salles!"/>
    <n v="1595"/>
    <s v="salle3"/>
    <d v="2017-03-18T16:00:00"/>
    <d v="2017-03-18T18:00:00"/>
    <s v="corinne.legrand@kheprisante.fr"/>
    <s v="corinne.legrand@kheprisante.fr"/>
    <n v="0"/>
    <n v="29110224"/>
    <n v="0"/>
    <s v="02:00 tarif horaire"/>
    <s v="Paiement par crédit"/>
    <d v="2017-02-24T16:14:00"/>
    <d v="2017-02-24T16:14:00"/>
    <n v="36"/>
    <s v=""/>
    <s v=""/>
    <x v="0"/>
    <s v=""/>
  </r>
  <r>
    <b v="0"/>
    <s v="salles!"/>
    <n v="1596"/>
    <s v="salle9"/>
    <d v="2017-03-18T18:00:00"/>
    <d v="2017-03-18T19:00:00"/>
    <s v="marie-dominique.claire@kheprisante.fr"/>
    <s v="marie-dominique.claire@kheprisante.fr"/>
    <n v="0"/>
    <n v="29464928"/>
    <s v="L. D."/>
    <s v="01:00 tarif horaire"/>
    <s v="Paiement par crédit"/>
    <d v="2017-03-13T13:57:00"/>
    <d v="2017-03-13T13:57:00"/>
    <n v="18"/>
    <s v=""/>
    <s v=""/>
    <x v="0"/>
    <s v=""/>
  </r>
  <r>
    <b v="0"/>
    <s v="salles!"/>
    <n v="1597"/>
    <s v="réunion2"/>
    <d v="2017-03-19T11:00:00"/>
    <d v="2017-03-19T12:00:00"/>
    <s v="Administrateur"/>
    <s v="Administrateur"/>
    <n v="0"/>
    <n v="27192961"/>
    <s v="Sophro enfant"/>
    <s v="01:00 tarif horaire"/>
    <s v="Accepté (crédit illimité)"/>
    <d v="2016-11-23T14:59:00"/>
    <d v="2016-11-23T14:59:00"/>
    <n v="16.84"/>
    <s v=""/>
    <s v=""/>
    <x v="0"/>
    <s v=""/>
  </r>
  <r>
    <b v="0"/>
    <s v="salles!"/>
    <n v="1598"/>
    <s v="salle7"/>
    <d v="2017-03-19T19:00:00"/>
    <d v="2017-03-19T20:00:00"/>
    <s v="yann.larue@kheprisante.fr / Administrateur"/>
    <s v="yann.larue@kheprisante.fr"/>
    <n v="0"/>
    <n v="29594753"/>
    <n v="0"/>
    <s v="01:00 tarif horaire"/>
    <s v="Paiement par crédit"/>
    <d v="2017-03-19T11:30:00"/>
    <d v="2017-03-19T11:30:00"/>
    <n v="16.2"/>
    <s v=""/>
    <s v=""/>
    <x v="0"/>
    <s v=""/>
  </r>
  <r>
    <b v="0"/>
    <s v="salles!"/>
    <n v="1599"/>
    <s v="salle8"/>
    <d v="2017-03-20T11:00:00"/>
    <d v="2017-03-20T12:00:00"/>
    <s v="margaux.honore@kheprisante.fr"/>
    <s v="margaux.honore@kheprisante.fr"/>
    <n v="0"/>
    <n v="29587780"/>
    <s v="Marion Inard"/>
    <s v="01:00 tarif horaire"/>
    <s v="Paiement par crédit"/>
    <d v="2017-03-18T16:26:00"/>
    <d v="2017-03-18T16:26:00"/>
    <n v="14.4"/>
    <s v=""/>
    <s v=""/>
    <x v="0"/>
    <s v=""/>
  </r>
  <r>
    <b v="0"/>
    <s v="salles!"/>
    <n v="1600"/>
    <s v="salle5"/>
    <d v="2017-03-20T14:00:00"/>
    <d v="2017-03-20T15:00:00"/>
    <s v="resa@seveetpapillon.org"/>
    <s v="resa@seveetpapillon.org"/>
    <n v="0"/>
    <n v="29543992"/>
    <s v="S. Lespinasse - Réflexo SP"/>
    <s v="01:00 tarif horaire"/>
    <s v="Accepté (crédit illimité)"/>
    <d v="2017-03-16T12:29:00"/>
    <d v="2017-03-16T12:29:00"/>
    <n v="14.4"/>
    <s v=""/>
    <s v=""/>
    <x v="0"/>
    <s v=""/>
  </r>
  <r>
    <b v="0"/>
    <s v="salles!"/>
    <n v="1601"/>
    <s v="salle8"/>
    <d v="2017-03-20T14:00:00"/>
    <d v="2017-03-20T15:00:00"/>
    <s v="sophie.seveetpapillon@kheprisante.fr"/>
    <s v="sophie.seveetpapillon@kheprisante.fr"/>
    <n v="0"/>
    <n v="29720775"/>
    <s v="Séance SP avec Adh 100043"/>
    <s v="01:00 tarif horaire"/>
    <s v="Paiement par crédit"/>
    <d v="2017-03-23T16:46:00"/>
    <d v="2017-03-23T16:46:00"/>
    <n v="14.4"/>
    <s v=""/>
    <s v=""/>
    <x v="0"/>
    <s v=""/>
  </r>
  <r>
    <b v="0"/>
    <s v="salles!"/>
    <n v="1602"/>
    <s v="salle9"/>
    <d v="2017-03-20T15:30:00"/>
    <d v="2017-03-20T16:30:00"/>
    <s v="marie-dominique.claire@kheprisante.fr"/>
    <s v="marie-dominique.claire@kheprisante.fr"/>
    <n v="0"/>
    <n v="28730498"/>
    <s v="A.A."/>
    <s v="01:00 tarif horaire"/>
    <s v="Paiement par crédit"/>
    <d v="2017-02-07T17:01:00"/>
    <d v="2017-02-07T17:01:00"/>
    <n v="13.77"/>
    <s v=""/>
    <s v=""/>
    <x v="0"/>
    <s v=""/>
  </r>
  <r>
    <b v="0"/>
    <s v="salles!"/>
    <n v="1603"/>
    <s v="salle5"/>
    <d v="2017-03-20T16:00:00"/>
    <d v="2017-03-20T17:00:00"/>
    <s v="resa@seveetpapillon.org"/>
    <s v="resa@seveetpapillon.org"/>
    <n v="0"/>
    <n v="29498171"/>
    <s v="S. Lespinasse - Réflexo SP"/>
    <s v="01:00 tarif horaire"/>
    <s v="Accepté (crédit illimité)"/>
    <d v="2017-03-14T16:02:00"/>
    <d v="2017-03-14T16:02:00"/>
    <n v="16.2"/>
    <s v=""/>
    <s v=""/>
    <x v="0"/>
    <s v=""/>
  </r>
  <r>
    <b v="0"/>
    <s v="salles!"/>
    <n v="1604"/>
    <s v="salle8"/>
    <d v="2017-03-20T16:00:00"/>
    <d v="2017-03-20T17:00:00"/>
    <s v="margaux.honore@kheprisante.fr"/>
    <s v="margaux.honore@kheprisante.fr"/>
    <n v="0"/>
    <n v="29583271"/>
    <s v="Mamie"/>
    <s v="01:00 tarif horaire"/>
    <s v="Paiement par crédit"/>
    <d v="2017-03-18T08:56:00"/>
    <d v="2017-03-18T08:56:00"/>
    <n v="16.2"/>
    <s v=""/>
    <s v=""/>
    <x v="0"/>
    <s v=""/>
  </r>
  <r>
    <b v="1"/>
    <s v="salles!"/>
    <n v="1605"/>
    <s v="salle11"/>
    <d v="2017-03-20T16:00:00"/>
    <d v="2017-03-20T17:30:00"/>
    <s v="sandrine.lopes@kheprisante.fr"/>
    <s v="sandrine.lopes@kheprisante.fr"/>
    <n v="0"/>
    <n v="29007147"/>
    <s v="Sandrine - Mbe - Audrey"/>
    <s v="01:30 tarif horaire"/>
    <s v="Paiement par crédit"/>
    <d v="2017-02-20T17:36:00"/>
    <d v="2017-02-20T17:36:00"/>
    <n v="25.2"/>
    <n v="1.5"/>
    <n v="23.502127659574466"/>
    <x v="2"/>
    <n v="27"/>
  </r>
  <r>
    <b v="0"/>
    <s v="salles!"/>
    <n v="1606"/>
    <s v="salle9"/>
    <d v="2017-03-20T17:00:00"/>
    <d v="2017-03-20T18:00:00"/>
    <s v="marie-dominique.claire@kheprisante.fr"/>
    <s v="marie-dominique.claire@kheprisante.fr"/>
    <n v="0"/>
    <n v="28730504"/>
    <s v="Yanis"/>
    <s v="01:00 tarif horaire"/>
    <s v="Paiement par crédit"/>
    <d v="2017-02-07T17:01:00"/>
    <d v="2017-02-07T17:01:00"/>
    <n v="16.2"/>
    <s v=""/>
    <s v=""/>
    <x v="0"/>
    <s v=""/>
  </r>
  <r>
    <b v="0"/>
    <s v="salles!"/>
    <n v="1607"/>
    <s v="salle12"/>
    <d v="2017-03-20T17:30:00"/>
    <d v="2017-03-20T19:00:00"/>
    <s v="amelie.brossard@kheprisante.fr"/>
    <s v="amelie.brossard@kheprisante.fr"/>
    <n v="0"/>
    <n v="29308336"/>
    <s v="Conanec_x000a_Mal etre "/>
    <s v="01:30 tarif horaire"/>
    <s v="Paiement par crédit"/>
    <d v="2017-03-06T14:48:00"/>
    <d v="2017-03-06T14:48:00"/>
    <n v="27"/>
    <s v=""/>
    <s v=""/>
    <x v="0"/>
    <s v=""/>
  </r>
  <r>
    <b v="0"/>
    <s v="salles!"/>
    <n v="1608"/>
    <s v="salle5"/>
    <d v="2017-03-20T18:00:00"/>
    <d v="2017-03-20T19:00:00"/>
    <s v="resa@seveetpapillon.org"/>
    <s v="resa@seveetpapillon.org"/>
    <n v="0"/>
    <n v="29498181"/>
    <s v="S. Lespinasse - Réflexo SP"/>
    <s v="01:00 tarif horaire"/>
    <s v="Accepté (crédit illimité)"/>
    <d v="2017-03-14T16:02:00"/>
    <d v="2017-03-14T16:02:00"/>
    <n v="18"/>
    <s v=""/>
    <s v=""/>
    <x v="0"/>
    <s v=""/>
  </r>
  <r>
    <b v="0"/>
    <s v="salles!"/>
    <n v="1609"/>
    <s v="salle7"/>
    <d v="2017-03-20T18:00:00"/>
    <d v="2017-03-20T19:00:00"/>
    <s v="resa@seveetpapillon.org"/>
    <s v="resa@seveetpapillon.org"/>
    <n v="0"/>
    <n v="28734304"/>
    <s v="Marie-Dominique CLAIRE_x000a_Lucas"/>
    <s v="01:00 tarif horaire"/>
    <s v="Accepté (crédit illimité)"/>
    <d v="2017-02-07T19:30:00"/>
    <d v="2017-02-07T19:30:00"/>
    <n v="16.2"/>
    <s v=""/>
    <s v=""/>
    <x v="0"/>
    <s v=""/>
  </r>
  <r>
    <b v="0"/>
    <s v="salles!"/>
    <n v="1610"/>
    <s v="salle8"/>
    <d v="2017-03-20T18:00:00"/>
    <d v="2017-03-20T19:00:00"/>
    <s v="margaux.honore@kheprisante.fr"/>
    <s v="margaux.honore@kheprisante.fr"/>
    <n v="0"/>
    <n v="29563949"/>
    <s v="M.Meilhac Frederic"/>
    <s v="01:00 tarif horaire"/>
    <s v="Paiement par crédit"/>
    <d v="2017-03-17T09:23:00"/>
    <d v="2017-03-17T09:23:00"/>
    <n v="18"/>
    <s v=""/>
    <s v=""/>
    <x v="0"/>
    <s v=""/>
  </r>
  <r>
    <b v="0"/>
    <s v="salles!"/>
    <n v="1611"/>
    <s v="salle7"/>
    <d v="2017-03-20T19:00:00"/>
    <d v="2017-03-20T20:00:00"/>
    <s v="yann.larue@kheprisante.fr / Administrateur"/>
    <s v="yann.larue@kheprisante.fr"/>
    <n v="0"/>
    <n v="29594762"/>
    <n v="0"/>
    <s v="01:00 tarif horaire"/>
    <s v="Paiement par crédit"/>
    <d v="2017-03-19T11:32:00"/>
    <d v="2017-03-19T11:32:00"/>
    <n v="18"/>
    <s v=""/>
    <s v=""/>
    <x v="0"/>
    <s v=""/>
  </r>
  <r>
    <b v="0"/>
    <s v="salles!"/>
    <n v="1612"/>
    <s v="salle7"/>
    <d v="2017-03-21T09:00:00"/>
    <d v="2017-03-21T10:00:00"/>
    <s v="jessica.font@kheprisante.fr"/>
    <s v="jessica.font@kheprisante.fr"/>
    <n v="0"/>
    <n v="29629940"/>
    <n v="0"/>
    <s v="01:00 tarif horaire"/>
    <s v="Paiement par crédit"/>
    <d v="2017-03-20T21:31:00"/>
    <d v="2017-03-20T21:31:00"/>
    <n v="14.4"/>
    <s v=""/>
    <s v=""/>
    <x v="0"/>
    <s v=""/>
  </r>
  <r>
    <b v="0"/>
    <s v="salles!"/>
    <n v="1613"/>
    <s v="salle12"/>
    <d v="2017-03-21T11:00:00"/>
    <d v="2017-03-21T12:00:00"/>
    <s v="christelle.dericquebourg@kheprisante.fr"/>
    <s v="christelle.dericquebourg@kheprisante.fr"/>
    <n v="0"/>
    <n v="29640068"/>
    <n v="0"/>
    <s v="01:00 tarif horaire"/>
    <s v="Paiement par crédit"/>
    <d v="2017-03-21T10:09:00"/>
    <d v="2017-03-21T10:09:00"/>
    <n v="14.4"/>
    <s v=""/>
    <s v=""/>
    <x v="0"/>
    <s v=""/>
  </r>
  <r>
    <b v="0"/>
    <s v="salles!"/>
    <n v="1614"/>
    <s v="salle7"/>
    <d v="2017-03-21T14:00:00"/>
    <d v="2017-03-21T15:00:00"/>
    <s v="sophie.perret@kheprisante.fr"/>
    <s v="sophie.perret@kheprisante.fr"/>
    <n v="0"/>
    <n v="29504770"/>
    <n v="0"/>
    <s v="01:00 tarif horaire"/>
    <s v="Paiement par crédit"/>
    <d v="2017-03-14T20:24:00"/>
    <d v="2017-03-14T20:24:00"/>
    <n v="14.4"/>
    <s v=""/>
    <s v=""/>
    <x v="0"/>
    <s v=""/>
  </r>
  <r>
    <b v="1"/>
    <s v="salles!"/>
    <n v="1615"/>
    <s v="salle11"/>
    <d v="2017-03-21T14:30:00"/>
    <d v="2017-03-21T15:30:00"/>
    <s v="sandrine.lopes@kheprisante.fr"/>
    <s v="sandrine.lopes@kheprisante.fr"/>
    <n v="0"/>
    <n v="29387816"/>
    <s v="Sandrine - Reiki Lorraine"/>
    <s v="01:00 tarif horaire"/>
    <s v="Paiement par crédit"/>
    <d v="2017-03-09T10:16:00"/>
    <d v="2017-03-09T10:16:00"/>
    <n v="14.4"/>
    <n v="1"/>
    <n v="13.429787234042553"/>
    <x v="2"/>
    <n v="12"/>
  </r>
  <r>
    <b v="0"/>
    <s v="salles!"/>
    <n v="1616"/>
    <s v="salle9"/>
    <d v="2017-03-21T14:30:00"/>
    <d v="2017-03-21T16:00:00"/>
    <s v="aurelie.maillet@kheprisante.fr"/>
    <s v="aurelie.maillet@kheprisante.fr"/>
    <n v="0"/>
    <n v="29498793"/>
    <n v="0"/>
    <s v="01:30 tarif horaire"/>
    <s v="Paiement par crédit"/>
    <d v="2017-03-14T16:22:00"/>
    <d v="2017-03-14T16:22:00"/>
    <n v="21.6"/>
    <s v=""/>
    <s v=""/>
    <x v="0"/>
    <s v=""/>
  </r>
  <r>
    <b v="1"/>
    <s v="salles!"/>
    <n v="1617"/>
    <s v="salle11"/>
    <d v="2017-03-21T16:00:00"/>
    <d v="2017-03-21T17:00:00"/>
    <s v="sandrine.lopes@kheprisante.fr"/>
    <s v="sandrine.lopes@kheprisante.fr"/>
    <n v="0"/>
    <n v="29387828"/>
    <s v="Sandrine - Reiki Chloé"/>
    <s v="01:00 tarif horaire"/>
    <s v="Paiement par crédit"/>
    <d v="2017-03-09T10:17:00"/>
    <d v="2017-03-09T10:17:00"/>
    <n v="16.2"/>
    <n v="1"/>
    <n v="15.10851063829787"/>
    <x v="2"/>
    <n v="12"/>
  </r>
  <r>
    <b v="0"/>
    <s v="salles!"/>
    <n v="1618"/>
    <s v="salle8"/>
    <d v="2017-03-21T18:00:00"/>
    <d v="2017-03-21T19:00:00"/>
    <s v="margaux.honore@kheprisante.fr"/>
    <s v="margaux.honore@kheprisante.fr"/>
    <n v="0"/>
    <n v="29566391"/>
    <s v="Mme Hamizi"/>
    <s v="01:00 tarif horaire"/>
    <s v="Paiement par crédit"/>
    <d v="2017-03-17T11:03:00"/>
    <d v="2017-03-17T11:03:00"/>
    <n v="18"/>
    <s v=""/>
    <s v=""/>
    <x v="0"/>
    <s v=""/>
  </r>
  <r>
    <b v="1"/>
    <s v="salles!"/>
    <n v="1619"/>
    <s v="salle11"/>
    <d v="2017-03-21T19:00:00"/>
    <d v="2017-03-21T20:00:00"/>
    <s v="sandrine.lopes@kheprisante.fr"/>
    <s v="sandrine.lopes@kheprisante.fr"/>
    <n v="0"/>
    <n v="29568042"/>
    <s v="Sandrine - Reiki"/>
    <s v="01:00 tarif horaire"/>
    <s v="Paiement par crédit"/>
    <d v="2017-03-17T12:07:00"/>
    <d v="2017-03-17T12:07:00"/>
    <n v="18"/>
    <n v="1"/>
    <n v="16.787234042553191"/>
    <x v="2"/>
    <n v="4"/>
  </r>
  <r>
    <b v="0"/>
    <s v="salles!"/>
    <n v="1620"/>
    <s v="salle5"/>
    <d v="2017-03-22T09:00:00"/>
    <d v="2017-03-22T10:00:00"/>
    <s v="resa@seveetpapillon.org"/>
    <s v="resa@seveetpapillon.org"/>
    <n v="0"/>
    <n v="29498222"/>
    <s v="S. Lespinasse - Réflexo SP"/>
    <s v="01:00 tarif horaire"/>
    <s v="Accepté (crédit illimité)"/>
    <d v="2017-03-14T16:03:00"/>
    <d v="2017-03-14T16:03:00"/>
    <n v="14.4"/>
    <s v=""/>
    <s v=""/>
    <x v="0"/>
    <s v=""/>
  </r>
  <r>
    <b v="0"/>
    <s v="salles!"/>
    <n v="1621"/>
    <s v="salle12"/>
    <d v="2017-03-22T11:00:00"/>
    <d v="2017-03-22T12:00:00"/>
    <s v="didier.cuoq@kheprisante.fr"/>
    <s v="didier.cuoq@kheprisante.fr"/>
    <s v="didier.cuoq@kheprisante.fr"/>
    <n v="29377839"/>
    <n v="0"/>
    <s v="01:00 tarif horaire"/>
    <s v="Paiement par crédit"/>
    <d v="2017-03-08T21:41:00"/>
    <d v="2017-03-19T10:01:00"/>
    <n v="14.4"/>
    <s v=""/>
    <s v=""/>
    <x v="0"/>
    <s v=""/>
  </r>
  <r>
    <b v="0"/>
    <s v="salles!"/>
    <n v="1622"/>
    <s v="salle7"/>
    <d v="2017-03-22T14:00:00"/>
    <d v="2017-03-22T15:00:00"/>
    <s v="sandrine.mareschal@kheprisante.fr"/>
    <s v="sandrine.mareschal@kheprisante.fr"/>
    <n v="0"/>
    <n v="29372126"/>
    <s v="M.Bouet"/>
    <s v="01:00 tarif horaire"/>
    <s v="Paiement par crédit"/>
    <d v="2017-03-08T17:27:00"/>
    <d v="2017-03-08T17:27:00"/>
    <n v="16.2"/>
    <s v=""/>
    <s v=""/>
    <x v="0"/>
    <s v=""/>
  </r>
  <r>
    <b v="0"/>
    <s v="salles!"/>
    <n v="1623"/>
    <s v="salle9"/>
    <d v="2017-03-22T14:00:00"/>
    <d v="2017-03-22T15:00:00"/>
    <s v="didier.cuoq@kheprisante.fr"/>
    <s v="didier.cuoq@kheprisante.fr"/>
    <n v="0"/>
    <n v="29637700"/>
    <n v="0"/>
    <s v="01:00 tarif horaire"/>
    <s v="Paiement par crédit"/>
    <d v="2017-03-21T09:03:00"/>
    <d v="2017-03-21T09:03:00"/>
    <n v="16.2"/>
    <s v=""/>
    <s v=""/>
    <x v="0"/>
    <s v=""/>
  </r>
  <r>
    <b v="1"/>
    <s v="salles!"/>
    <n v="1624"/>
    <s v="salle11"/>
    <d v="2017-03-22T14:00:00"/>
    <d v="2017-03-22T15:30:00"/>
    <s v="sandrine.lopes@kheprisante.fr"/>
    <s v="sandrine.lopes@kheprisante.fr"/>
    <s v="sandrine.lopes@kheprisante.fr"/>
    <n v="28433123"/>
    <s v="Sandrine - Mbe - Nadine"/>
    <s v="01:30 tarif horaire"/>
    <s v="Paiement par crédit"/>
    <d v="2017-01-25T15:42:00"/>
    <d v="2017-02-14T11:39:00"/>
    <n v="21.87"/>
    <n v="1.5"/>
    <n v="20.396489361702127"/>
    <x v="2"/>
    <n v="55"/>
  </r>
  <r>
    <b v="0"/>
    <s v="salles!"/>
    <n v="1625"/>
    <s v="salle12"/>
    <d v="2017-03-22T14:00:00"/>
    <d v="2017-03-22T15:30:00"/>
    <s v="amelie.brossard@kheprisante.fr"/>
    <s v="amelie.brossard@kheprisante.fr"/>
    <n v="0"/>
    <n v="29457920"/>
    <s v="mincir"/>
    <s v="01:30 tarif horaire"/>
    <s v="Paiement par crédit"/>
    <d v="2017-03-13T10:04:00"/>
    <d v="2017-03-13T10:04:00"/>
    <n v="24.3"/>
    <s v=""/>
    <s v=""/>
    <x v="0"/>
    <s v=""/>
  </r>
  <r>
    <b v="0"/>
    <s v="salles!"/>
    <n v="1626"/>
    <s v="salle5"/>
    <d v="2017-03-22T14:30:00"/>
    <d v="2017-03-22T16:00:00"/>
    <s v="sophie.seveetpapillon@kheprisante.fr"/>
    <s v="sophie.seveetpapillon@kheprisante.fr"/>
    <n v="0"/>
    <n v="29215860"/>
    <s v="S. Lespinasse - Massage - SP"/>
    <s v="01:30 tarif horaire"/>
    <s v="Paiement par crédit"/>
    <d v="2017-03-01T18:47:00"/>
    <d v="2017-03-01T18:47:00"/>
    <n v="24.3"/>
    <s v=""/>
    <s v=""/>
    <x v="0"/>
    <s v=""/>
  </r>
  <r>
    <b v="0"/>
    <s v="salles!"/>
    <n v="1627"/>
    <s v="salle7"/>
    <d v="2017-03-22T15:00:00"/>
    <d v="2017-03-22T16:00:00"/>
    <s v="sandrine.mareschal@kheprisante.fr"/>
    <s v="sandrine.mareschal@kheprisante.fr"/>
    <n v="0"/>
    <n v="29372153"/>
    <s v="M.Hjiaj"/>
    <s v="01:00 tarif horaire"/>
    <s v="Paiement par crédit"/>
    <d v="2017-03-08T17:28:00"/>
    <d v="2017-03-08T17:28:00"/>
    <n v="16.2"/>
    <s v=""/>
    <s v=""/>
    <x v="0"/>
    <s v=""/>
  </r>
  <r>
    <b v="1"/>
    <s v="salles!"/>
    <n v="1628"/>
    <s v="salle11"/>
    <d v="2017-03-22T15:30:00"/>
    <d v="2017-03-22T16:30:00"/>
    <s v="sandrine.lopes@kheprisante.fr"/>
    <s v="sandrine.lopes@kheprisante.fr"/>
    <n v="0"/>
    <n v="29182231"/>
    <s v="Sandrine - Mbe -Mme Terreux"/>
    <s v="01:00 tarif horaire"/>
    <s v="Paiement par crédit"/>
    <d v="2017-02-28T16:15:00"/>
    <d v="2017-02-28T16:15:00"/>
    <n v="16.2"/>
    <n v="1"/>
    <n v="15.10851063829787"/>
    <x v="2"/>
    <n v="21"/>
  </r>
  <r>
    <b v="0"/>
    <s v="salles!"/>
    <n v="1629"/>
    <s v="salle5"/>
    <d v="2017-03-22T18:00:00"/>
    <d v="2017-03-22T19:00:00"/>
    <s v="sophie.seveetpapillon@kheprisante.fr"/>
    <s v="sophie.seveetpapillon@kheprisante.fr"/>
    <n v="0"/>
    <n v="29371254"/>
    <s v="S. Lespinasse - Réflexo SP"/>
    <s v="01:00 tarif horaire"/>
    <s v="Paiement par crédit"/>
    <d v="2017-03-08T16:57:00"/>
    <d v="2017-03-08T16:57:00"/>
    <n v="18"/>
    <s v=""/>
    <s v=""/>
    <x v="0"/>
    <s v=""/>
  </r>
  <r>
    <b v="0"/>
    <s v="salles!"/>
    <n v="1630"/>
    <s v="salle8"/>
    <d v="2017-03-22T19:30:00"/>
    <d v="2017-03-22T20:30:00"/>
    <s v="margaux.honore@kheprisante.fr"/>
    <s v="margaux.honore@kheprisante.fr"/>
    <n v="0"/>
    <n v="29615391"/>
    <s v="Kévin GIRAUDOT _x000a_"/>
    <s v="01:00 tarif horaire"/>
    <s v="Paiement par crédit"/>
    <d v="2017-03-20T13:39:00"/>
    <d v="2017-03-20T13:39:00"/>
    <n v="18"/>
    <s v=""/>
    <s v=""/>
    <x v="0"/>
    <s v=""/>
  </r>
  <r>
    <b v="0"/>
    <s v="salles!"/>
    <n v="1631"/>
    <s v="salle8"/>
    <d v="2017-03-23T14:00:00"/>
    <d v="2017-03-23T15:00:00"/>
    <s v="margaux.honore@kheprisante.fr"/>
    <s v="margaux.honore@kheprisante.fr"/>
    <n v="0"/>
    <n v="28181261"/>
    <s v="Mme Dos Santos"/>
    <s v="01:00 tarif horaire"/>
    <s v="Paiement par crédit"/>
    <d v="2017-01-13T19:18:00"/>
    <d v="2017-01-13T19:18:00"/>
    <n v="11.52"/>
    <s v=""/>
    <s v=""/>
    <x v="0"/>
    <s v=""/>
  </r>
  <r>
    <b v="0"/>
    <s v="salles!"/>
    <n v="1632"/>
    <s v="salle8"/>
    <d v="2017-03-23T15:00:00"/>
    <d v="2017-03-23T16:00:00"/>
    <s v="resa@seveetpapillon.org"/>
    <s v="resa@seveetpapillon.org"/>
    <n v="0"/>
    <n v="29631739"/>
    <s v="N° AD: 100043_x000a_Pour le Chiropracteur"/>
    <s v="01:00 tarif horaire"/>
    <s v="Accepté (crédit illimité)"/>
    <d v="2017-03-20T23:13:00"/>
    <d v="2017-03-20T23:13:00"/>
    <n v="14.4"/>
    <s v=""/>
    <s v=""/>
    <x v="0"/>
    <s v=""/>
  </r>
  <r>
    <b v="0"/>
    <s v="salles!"/>
    <n v="1633"/>
    <s v="salle8"/>
    <d v="2017-03-23T17:30:00"/>
    <d v="2017-03-23T18:30:00"/>
    <s v="margaux.honore@kheprisante.fr"/>
    <s v="margaux.honore@kheprisante.fr"/>
    <n v="0"/>
    <n v="29683468"/>
    <s v="Claire Villoing"/>
    <s v="01:00 tarif horaire"/>
    <s v="Paiement par crédit"/>
    <d v="2017-03-22T15:21:00"/>
    <d v="2017-03-22T15:21:00"/>
    <n v="18"/>
    <s v=""/>
    <s v=""/>
    <x v="0"/>
    <s v=""/>
  </r>
  <r>
    <b v="0"/>
    <s v="salles!"/>
    <n v="1634"/>
    <s v="salle7"/>
    <d v="2017-03-23T18:30:00"/>
    <d v="2017-03-23T19:30:00"/>
    <s v="caroline.soussy@kheprisante.fr"/>
    <s v="caroline.soussy@kheprisante.fr"/>
    <n v="0"/>
    <n v="29309561"/>
    <s v="Consult Psy"/>
    <s v="01:00 tarif horaire"/>
    <s v="Paiement par crédit"/>
    <d v="2017-03-06T15:20:00"/>
    <d v="2017-03-06T15:20:00"/>
    <n v="18"/>
    <s v=""/>
    <s v=""/>
    <x v="0"/>
    <s v=""/>
  </r>
  <r>
    <b v="0"/>
    <s v="salles!"/>
    <n v="1635"/>
    <s v="réunion2"/>
    <d v="2017-03-23T19:00:00"/>
    <d v="2017-03-23T20:00:00"/>
    <s v="sonia.langlois@sophrokhepri.fr"/>
    <s v="sonia.langlois@kheprisante.fr"/>
    <n v="0"/>
    <n v="26156810"/>
    <s v="cours collectif de sophro"/>
    <s v="01:00 tarif horaire"/>
    <s v="Paiement par crédit"/>
    <d v="2016-10-07T09:03:00"/>
    <d v="2016-10-07T09:03:00"/>
    <n v="18.72"/>
    <s v=""/>
    <s v=""/>
    <x v="0"/>
    <s v=""/>
  </r>
  <r>
    <b v="0"/>
    <s v="salles!"/>
    <n v="1636"/>
    <s v="salle9"/>
    <d v="2017-03-24T10:00:00"/>
    <d v="2017-03-24T11:00:00"/>
    <s v="resa@seveetpapillon.org"/>
    <s v="resa@seveetpapillon.org"/>
    <s v="resa@seveetpapillon.org"/>
    <n v="29616041"/>
    <s v="Marie-Dominique CLAIRE_x000a_Mme A."/>
    <s v="01:00 tarif horaire"/>
    <s v="Accepté (crédit illimité)"/>
    <d v="2017-03-20T13:49:00"/>
    <d v="2017-03-20T13:50:00"/>
    <n v="14.4"/>
    <s v=""/>
    <s v=""/>
    <x v="0"/>
    <s v=""/>
  </r>
  <r>
    <b v="0"/>
    <s v="salles!"/>
    <n v="1637"/>
    <s v="salle10"/>
    <d v="2017-03-24T10:30:00"/>
    <d v="2017-03-24T11:30:00"/>
    <s v="sylvie.lecaoussin@kheprisante.fr"/>
    <s v="sylvie.lecaoussin@kheprisante.fr"/>
    <n v="0"/>
    <n v="29449344"/>
    <n v="0"/>
    <s v="01:00 tarif horaire"/>
    <s v="Paiement par crédit"/>
    <d v="2017-03-12T20:30:00"/>
    <d v="2017-03-12T20:30:00"/>
    <n v="14.4"/>
    <s v=""/>
    <s v=""/>
    <x v="0"/>
    <s v=""/>
  </r>
  <r>
    <b v="0"/>
    <s v="salles!"/>
    <n v="1638"/>
    <s v="salle10"/>
    <d v="2017-03-24T12:00:00"/>
    <d v="2017-03-24T13:00:00"/>
    <s v="sylvie.lecaoussin@kheprisante.fr"/>
    <s v="sylvie.lecaoussin@kheprisante.fr"/>
    <n v="0"/>
    <n v="29659685"/>
    <n v="0"/>
    <s v="01:00 tarif horaire"/>
    <s v="Paiement par crédit"/>
    <d v="2017-03-21T20:37:00"/>
    <d v="2017-03-21T20:37:00"/>
    <n v="16.2"/>
    <s v=""/>
    <s v=""/>
    <x v="0"/>
    <s v=""/>
  </r>
  <r>
    <b v="0"/>
    <s v="salles!"/>
    <n v="1639"/>
    <s v="salle7"/>
    <d v="2017-03-24T14:00:00"/>
    <d v="2017-03-24T15:00:00"/>
    <s v="caroline.soussy@kheprisante.fr"/>
    <s v="caroline.soussy@kheprisante.fr"/>
    <n v="0"/>
    <n v="29609877"/>
    <n v="0"/>
    <s v="01:00 tarif horaire"/>
    <s v="Paiement par crédit"/>
    <d v="2017-03-20T10:48:00"/>
    <d v="2017-03-20T10:48:00"/>
    <n v="16.2"/>
    <s v=""/>
    <s v=""/>
    <x v="0"/>
    <s v=""/>
  </r>
  <r>
    <b v="0"/>
    <s v="salles!"/>
    <n v="1640"/>
    <s v="salle8"/>
    <d v="2017-03-24T14:00:00"/>
    <d v="2017-03-24T15:00:00"/>
    <s v="margaux.honore@kheprisante.fr"/>
    <s v="margaux.honore@kheprisante.fr"/>
    <n v="0"/>
    <n v="29725158"/>
    <s v="Mme Nkounkou"/>
    <s v="01:00 tarif horaire"/>
    <s v="Paiement par crédit"/>
    <d v="2017-03-23T19:50:00"/>
    <d v="2017-03-23T19:50:00"/>
    <n v="16.2"/>
    <s v=""/>
    <s v=""/>
    <x v="0"/>
    <s v=""/>
  </r>
  <r>
    <b v="1"/>
    <s v="salles!"/>
    <n v="1641"/>
    <s v="salle11"/>
    <d v="2017-03-24T14:00:00"/>
    <d v="2017-03-24T15:30:00"/>
    <s v="sandrine.lopes@kheprisante.fr"/>
    <s v="sandrine.lopes@kheprisante.fr"/>
    <n v="0"/>
    <n v="29344310"/>
    <s v="Sandrine - Mbe- Cécile P."/>
    <s v="01:30 tarif horaire"/>
    <s v="Paiement par crédit"/>
    <d v="2017-03-07T17:11:00"/>
    <d v="2017-03-07T17:11:00"/>
    <n v="24.3"/>
    <n v="1.5"/>
    <n v="22.662765957446808"/>
    <x v="2"/>
    <n v="16"/>
  </r>
  <r>
    <b v="0"/>
    <s v="salles!"/>
    <n v="1642"/>
    <s v="salle8"/>
    <d v="2017-03-24T16:00:00"/>
    <d v="2017-03-24T17:00:00"/>
    <s v="margaux.honore@kheprisante.fr"/>
    <s v="margaux.honore@kheprisante.fr"/>
    <s v="margaux.honore@kheprisante.fr"/>
    <n v="28811827"/>
    <s v="MME LIAUD (doctolib)"/>
    <s v="01:00 tarif horaire"/>
    <s v="Paiement par crédit"/>
    <d v="2017-02-10T16:56:00"/>
    <d v="2017-03-06T10:28:00"/>
    <n v="14.58"/>
    <s v=""/>
    <s v=""/>
    <x v="0"/>
    <s v=""/>
  </r>
  <r>
    <b v="1"/>
    <s v="salles!"/>
    <n v="1643"/>
    <s v="salle11"/>
    <d v="2017-03-24T17:00:00"/>
    <d v="2017-03-24T18:00:00"/>
    <s v="sandrine.lopes@kheprisante.fr"/>
    <s v="sandrine.lopes@kheprisante.fr"/>
    <n v="0"/>
    <n v="29363773"/>
    <s v="Sandrine - Mbe - VB"/>
    <s v="01:00 tarif horaire"/>
    <s v="Paiement par crédit"/>
    <d v="2017-03-08T12:15:00"/>
    <d v="2017-03-08T12:15:00"/>
    <n v="18"/>
    <n v="1"/>
    <n v="16.787234042553191"/>
    <x v="2"/>
    <n v="16"/>
  </r>
  <r>
    <b v="0"/>
    <s v="salles!"/>
    <n v="1644"/>
    <s v="salle8"/>
    <d v="2017-03-24T17:00:00"/>
    <d v="2017-03-24T18:00:00"/>
    <s v="margaux.honore@kheprisante.fr"/>
    <s v="margaux.honore@kheprisante.fr"/>
    <s v="margaux.honore@kheprisante.fr"/>
    <n v="29271977"/>
    <s v="Audrey SIXTA"/>
    <s v="01:00 tarif horaire"/>
    <s v="Paiement par crédit"/>
    <d v="2017-03-03T21:51:00"/>
    <d v="2017-03-06T10:29:00"/>
    <n v="18"/>
    <s v=""/>
    <s v=""/>
    <x v="0"/>
    <s v=""/>
  </r>
  <r>
    <b v="0"/>
    <s v="salles!"/>
    <n v="1645"/>
    <s v="salle5"/>
    <d v="2017-03-24T17:30:00"/>
    <d v="2017-03-24T18:30:00"/>
    <s v="sophie.seveetpapillon@kheprisante.fr"/>
    <s v="sophie.seveetpapillon@kheprisante.fr"/>
    <n v="0"/>
    <n v="29215876"/>
    <s v="S. Lespinasse -Réflexo - SP"/>
    <s v="01:00 tarif horaire"/>
    <s v="Paiement par crédit"/>
    <d v="2017-03-01T18:48:00"/>
    <d v="2017-03-01T18:48:00"/>
    <n v="18"/>
    <s v=""/>
    <s v=""/>
    <x v="0"/>
    <s v=""/>
  </r>
  <r>
    <b v="0"/>
    <s v="salles!"/>
    <n v="1646"/>
    <s v="salle9"/>
    <d v="2017-03-24T18:00:00"/>
    <d v="2017-03-24T20:00:00"/>
    <s v="aurelie.maillet@kheprisante.fr"/>
    <s v="aurelie.maillet@kheprisante.fr"/>
    <n v="0"/>
    <n v="29588947"/>
    <n v="0"/>
    <s v="02:00 tarif horaire"/>
    <s v="Paiement par crédit"/>
    <d v="2017-03-18T18:29:00"/>
    <d v="2017-03-18T18:29:00"/>
    <n v="36"/>
    <s v=""/>
    <s v=""/>
    <x v="0"/>
    <s v=""/>
  </r>
  <r>
    <b v="0"/>
    <s v="salles!"/>
    <n v="1647"/>
    <s v="salle11"/>
    <d v="2017-03-24T19:00:00"/>
    <d v="2017-03-24T20:00:00"/>
    <s v="gladys.ruffier@kheprisante.fr"/>
    <s v="gladys.ruffier@kheprisante.fr"/>
    <s v="gladys.ruffier@kheprisante.fr"/>
    <n v="29614733"/>
    <n v="0"/>
    <s v="01:00 tarif horaire"/>
    <s v="Paiement par crédit"/>
    <d v="2017-03-20T13:19:00"/>
    <d v="2017-03-24T09:58:00"/>
    <n v="18"/>
    <s v=""/>
    <s v=""/>
    <x v="0"/>
    <s v=""/>
  </r>
  <r>
    <b v="0"/>
    <s v="salles!"/>
    <n v="1648"/>
    <s v="salle5"/>
    <d v="2017-03-25T11:00:00"/>
    <d v="2017-03-25T12:00:00"/>
    <s v="resa@seveetpapillon.org"/>
    <s v="resa@seveetpapillon.org"/>
    <n v="0"/>
    <n v="28983667"/>
    <s v="S. LESPINASSE - Réflexo SP"/>
    <s v="01:00 tarif horaire"/>
    <s v="Accepté (crédit illimité)"/>
    <d v="2017-02-19T19:02:00"/>
    <d v="2017-02-19T19:02:00"/>
    <n v="16.2"/>
    <s v=""/>
    <s v=""/>
    <x v="0"/>
    <s v=""/>
  </r>
  <r>
    <b v="0"/>
    <s v="salles!"/>
    <n v="1649"/>
    <s v="salle7"/>
    <d v="2017-03-25T11:00:00"/>
    <d v="2017-03-25T12:00:00"/>
    <s v="lydia.lecusson@kheprisante.fr"/>
    <s v="lydia.lecusson@kheprisante.fr"/>
    <n v="0"/>
    <n v="29754802"/>
    <n v="0"/>
    <s v="01:00 tarif horaire"/>
    <s v="Paiement par crédit"/>
    <d v="2017-03-25T10:23:00"/>
    <d v="2017-03-25T10:23:00"/>
    <n v="18"/>
    <s v=""/>
    <s v=""/>
    <x v="0"/>
    <s v=""/>
  </r>
  <r>
    <b v="0"/>
    <s v="salles!"/>
    <n v="1650"/>
    <s v="salle9"/>
    <d v="2017-03-25T11:00:00"/>
    <d v="2017-03-25T12:00:00"/>
    <s v="isabelle.marcy@kheprisante.fr"/>
    <s v="isabelle.marcy@kheprisante.fr"/>
    <n v="0"/>
    <n v="29721847"/>
    <s v="Séance de sophrologie"/>
    <s v="01:00 tarif horaire"/>
    <s v="Paiement par crédit"/>
    <d v="2017-03-23T17:15:00"/>
    <d v="2017-03-23T17:15:00"/>
    <n v="18"/>
    <s v=""/>
    <s v=""/>
    <x v="0"/>
    <s v=""/>
  </r>
  <r>
    <b v="0"/>
    <s v="salles!"/>
    <n v="1651"/>
    <s v="salle3"/>
    <d v="2017-03-25T11:30:00"/>
    <d v="2017-03-25T12:30:00"/>
    <s v="ludwig.freyther@kheprisante.fr"/>
    <s v="ludwig.freyther@kheprisante.fr"/>
    <n v="0"/>
    <n v="29754617"/>
    <n v="0"/>
    <s v="01:00 tarif horaire"/>
    <s v="Paiement par crédit"/>
    <d v="2017-03-25T10:05:00"/>
    <d v="2017-03-25T10:05:00"/>
    <n v="18"/>
    <s v=""/>
    <s v=""/>
    <x v="0"/>
    <s v=""/>
  </r>
  <r>
    <b v="1"/>
    <s v="salles!"/>
    <n v="1652"/>
    <s v="salle11"/>
    <d v="2017-03-25T14:00:00"/>
    <d v="2017-03-25T15:30:00"/>
    <s v="sandrine.lopes@kheprisante.fr"/>
    <s v="sandrine.lopes@kheprisante.fr"/>
    <n v="0"/>
    <n v="29594261"/>
    <s v="Sandrine - Mbe - Balinea"/>
    <s v="01:30 tarif horaire"/>
    <s v="Paiement par crédit"/>
    <d v="2017-03-19T10:27:00"/>
    <d v="2017-03-19T10:27:00"/>
    <n v="27"/>
    <n v="1.5"/>
    <n v="25.180851063829785"/>
    <x v="2"/>
    <n v="6"/>
  </r>
  <r>
    <b v="1"/>
    <s v="salles!"/>
    <n v="1653"/>
    <s v="salle11"/>
    <d v="2017-03-25T16:00:00"/>
    <d v="2017-03-25T17:00:00"/>
    <s v="sandrine.lopes@kheprisante.fr"/>
    <s v="sandrine.lopes@kheprisante.fr"/>
    <n v="0"/>
    <n v="29688668"/>
    <s v="Sandrine - Reiki"/>
    <s v="01:00 tarif horaire"/>
    <s v="Paiement par crédit"/>
    <d v="2017-03-22T16:44:00"/>
    <d v="2017-03-22T16:44:00"/>
    <n v="18"/>
    <n v="1"/>
    <n v="16.787234042553191"/>
    <x v="2"/>
    <n v="2"/>
  </r>
  <r>
    <b v="0"/>
    <s v="salles!"/>
    <n v="1654"/>
    <s v="salle10"/>
    <d v="2017-03-25T16:00:00"/>
    <d v="2017-03-25T17:00:00"/>
    <s v="rodolphe.bihannic@kheprisante.fr"/>
    <s v="rodolphe.bihannic@kheprisante.fr"/>
    <n v="0"/>
    <n v="29755040"/>
    <n v="0"/>
    <s v="01:00 tarif horaire"/>
    <s v="Paiement par crédit"/>
    <d v="2017-03-25T10:47:00"/>
    <d v="2017-03-25T10:47:00"/>
    <n v="18"/>
    <s v=""/>
    <s v=""/>
    <x v="0"/>
    <s v=""/>
  </r>
  <r>
    <b v="0"/>
    <s v="salles!"/>
    <n v="1655"/>
    <s v="salle12"/>
    <d v="2017-03-25T16:30:00"/>
    <d v="2017-03-25T17:30:00"/>
    <s v="didier.cuoq@kheprisante.fr"/>
    <s v="didier.cuoq@kheprisante.fr"/>
    <n v="0"/>
    <n v="29594099"/>
    <n v="0"/>
    <s v="01:00 tarif horaire"/>
    <s v="Paiement par crédit"/>
    <d v="2017-03-19T09:59:00"/>
    <d v="2017-03-19T09:59:00"/>
    <n v="18"/>
    <s v=""/>
    <s v=""/>
    <x v="0"/>
    <s v=""/>
  </r>
  <r>
    <b v="0"/>
    <s v="salles!"/>
    <n v="1656"/>
    <s v="réunion2"/>
    <d v="2017-03-25T17:30:00"/>
    <d v="2017-03-25T18:30:00"/>
    <s v="Administrateur"/>
    <s v="Administrateur"/>
    <s v="chloe.lesage@kheprisante.fr / Administrateur"/>
    <n v="28981911"/>
    <s v="kids"/>
    <s v="01:00 tarif horaire"/>
    <s v="Accepté (crédit illimité)"/>
    <d v="2017-02-19T15:59:00"/>
    <d v="2017-03-09T22:48:00"/>
    <n v="23.4"/>
    <s v=""/>
    <s v=""/>
    <x v="0"/>
    <s v=""/>
  </r>
  <r>
    <b v="0"/>
    <s v="salles!"/>
    <n v="1657"/>
    <s v="salle9"/>
    <d v="2017-03-27T10:30:00"/>
    <d v="2017-03-27T11:30:00"/>
    <s v="marc.fallet@kheprisante.fr"/>
    <s v="marc.fallet@kheprisante.fr"/>
    <n v="0"/>
    <n v="28981937"/>
    <n v="0"/>
    <s v="01:00 tarif horaire"/>
    <s v="Paiement par crédit"/>
    <d v="2017-02-19T16:01:00"/>
    <d v="2017-02-19T16:01:00"/>
    <n v="12.96"/>
    <s v=""/>
    <s v=""/>
    <x v="0"/>
    <s v=""/>
  </r>
  <r>
    <b v="0"/>
    <s v="salles!"/>
    <n v="1658"/>
    <s v="salle12"/>
    <d v="2017-03-27T13:00:00"/>
    <d v="2017-03-27T14:00:00"/>
    <s v="didier.cuoq@kheprisante.fr"/>
    <s v="didier.cuoq@kheprisante.fr"/>
    <n v="0"/>
    <n v="29594114"/>
    <n v="0"/>
    <s v="01:00 tarif horaire"/>
    <s v="Paiement par crédit"/>
    <d v="2017-03-19T10:02:00"/>
    <d v="2017-03-19T10:02:00"/>
    <n v="16.2"/>
    <s v=""/>
    <s v=""/>
    <x v="0"/>
    <s v=""/>
  </r>
  <r>
    <b v="0"/>
    <s v="salles!"/>
    <n v="1659"/>
    <s v="réunion2"/>
    <d v="2017-03-27T19:30:00"/>
    <d v="2017-03-27T21:00:00"/>
    <s v="carole.contre@kheprisante.fr / Administrateur"/>
    <s v="carole.contre@kheprisante.fr"/>
    <n v="0"/>
    <n v="29612082"/>
    <s v="ATELIER NATURO"/>
    <s v="01:30 tarif horaire"/>
    <s v="Paiement par crédit"/>
    <d v="2017-03-20T11:53:00"/>
    <d v="2017-03-20T11:53:00"/>
    <n v="35.1"/>
    <s v=""/>
    <s v=""/>
    <x v="0"/>
    <s v=""/>
  </r>
  <r>
    <b v="0"/>
    <s v="salles!"/>
    <n v="1660"/>
    <s v="salle11"/>
    <d v="2017-03-28T09:00:00"/>
    <d v="2017-03-28T10:00:00"/>
    <s v="nathalie.lievoux@kheprisante.fr"/>
    <s v="nathalie.lievoux@kheprisante.fr"/>
    <s v="nathalie.lievoux@kheprisante.fr"/>
    <n v="29768565"/>
    <s v="réflexologie GROUPON"/>
    <s v="01:00 tarif horaire"/>
    <s v="Paiement par crédit"/>
    <d v="2017-03-26T22:27:00"/>
    <d v="2017-03-27T13:47:00"/>
    <n v="14.4"/>
    <s v=""/>
    <s v=""/>
    <x v="0"/>
    <s v=""/>
  </r>
  <r>
    <b v="0"/>
    <s v="salles!"/>
    <n v="1661"/>
    <s v="salle11"/>
    <d v="2017-03-28T10:00:00"/>
    <d v="2017-03-28T11:00:00"/>
    <s v="nathalie.lievoux@kheprisante.fr"/>
    <s v="nathalie.lievoux@kheprisante.fr"/>
    <n v="0"/>
    <n v="29783878"/>
    <s v="réflexologie plantaire"/>
    <s v="01:00 tarif horaire"/>
    <s v="Paiement par crédit"/>
    <d v="2017-03-27T13:48:00"/>
    <d v="2017-03-27T13:48:00"/>
    <n v="14.4"/>
    <s v=""/>
    <s v=""/>
    <x v="0"/>
    <s v=""/>
  </r>
  <r>
    <b v="0"/>
    <s v="salles!"/>
    <n v="1662"/>
    <s v="salle12"/>
    <d v="2017-03-28T14:00:00"/>
    <d v="2017-03-28T15:00:00"/>
    <s v="nathalie.lievoux@kheprisante.fr"/>
    <s v="nathalie.lievoux@kheprisante.fr"/>
    <n v="0"/>
    <n v="29796054"/>
    <s v="réflexologie GROUPON"/>
    <s v="01:00 tarif horaire"/>
    <s v="Paiement par crédit"/>
    <d v="2017-03-27T19:43:00"/>
    <d v="2017-03-27T19:43:00"/>
    <n v="14.4"/>
    <s v=""/>
    <s v=""/>
    <x v="0"/>
    <s v=""/>
  </r>
  <r>
    <b v="1"/>
    <s v="salles!"/>
    <n v="1663"/>
    <s v="salle11"/>
    <d v="2017-03-28T14:30:00"/>
    <d v="2017-03-28T15:30:00"/>
    <s v="sandrine.lopes@kheprisante.fr"/>
    <s v="sandrine.lopes@kheprisante.fr"/>
    <n v="0"/>
    <n v="29387838"/>
    <s v="Sandrine - Reiki Chloé"/>
    <s v="01:00 tarif horaire"/>
    <s v="Paiement par crédit"/>
    <d v="2017-03-09T10:17:00"/>
    <d v="2017-03-09T10:17:00"/>
    <n v="14.4"/>
    <n v="1"/>
    <n v="13.429787234042553"/>
    <x v="2"/>
    <n v="19"/>
  </r>
  <r>
    <b v="1"/>
    <s v="salles!"/>
    <n v="1664"/>
    <s v="salle11"/>
    <d v="2017-03-28T16:00:00"/>
    <d v="2017-03-28T17:00:00"/>
    <s v="sandrine.lopes@kheprisante.fr"/>
    <s v="sandrine.lopes@kheprisante.fr"/>
    <n v="0"/>
    <n v="29506038"/>
    <s v="Sandrine - Reiki- Lorraine"/>
    <s v="01:00 tarif horaire"/>
    <s v="Paiement par crédit"/>
    <d v="2017-03-14T21:43:00"/>
    <d v="2017-03-14T21:43:00"/>
    <n v="16.2"/>
    <n v="1"/>
    <n v="15.10851063829787"/>
    <x v="2"/>
    <n v="13"/>
  </r>
  <r>
    <b v="0"/>
    <s v="salles!"/>
    <n v="1665"/>
    <s v="salle9"/>
    <d v="2017-03-28T17:30:00"/>
    <d v="2017-03-28T18:30:00"/>
    <s v="resa@seveetpapillon.org"/>
    <s v="resa@seveetpapillon.org"/>
    <n v="0"/>
    <n v="29815412"/>
    <s v="S.Cochet pour 100007"/>
    <s v="01:00 tarif horaire"/>
    <s v="Accepté (crédit illimité)"/>
    <d v="2017-03-28T13:13:00"/>
    <d v="2017-03-28T13:13:00"/>
    <n v="18"/>
    <s v=""/>
    <s v=""/>
    <x v="0"/>
    <s v=""/>
  </r>
  <r>
    <b v="0"/>
    <s v="salles!"/>
    <n v="1666"/>
    <s v="salle5"/>
    <d v="2017-03-28T18:00:00"/>
    <d v="2017-03-28T19:00:00"/>
    <s v="resa@seveetpapillon.org"/>
    <s v="resa@seveetpapillon.org"/>
    <n v="0"/>
    <n v="29544000"/>
    <s v="S. Lespinasse - Réflexo SP"/>
    <s v="01:00 tarif horaire"/>
    <s v="Accepté (crédit illimité)"/>
    <d v="2017-03-16T12:29:00"/>
    <d v="2017-03-16T12:29:00"/>
    <n v="18"/>
    <s v=""/>
    <s v=""/>
    <x v="0"/>
    <s v=""/>
  </r>
  <r>
    <b v="0"/>
    <s v="salles!"/>
    <n v="1667"/>
    <s v="salle8"/>
    <d v="2017-03-28T18:00:00"/>
    <d v="2017-03-28T19:00:00"/>
    <s v="rodolphe.bihannic@kheprisante.fr"/>
    <s v="rodolphe.bihannic@kheprisante.fr"/>
    <n v="0"/>
    <n v="29816644"/>
    <n v="0"/>
    <s v="01:00 tarif horaire"/>
    <s v="Paiement par crédit"/>
    <d v="2017-03-28T13:57:00"/>
    <d v="2017-03-28T13:57:00"/>
    <n v="18"/>
    <s v=""/>
    <s v=""/>
    <x v="0"/>
    <s v=""/>
  </r>
  <r>
    <b v="0"/>
    <s v="salles!"/>
    <n v="1668"/>
    <s v="salle10"/>
    <d v="2017-03-28T18:00:00"/>
    <d v="2017-03-28T19:00:00"/>
    <s v="resa@seveetpapillon.org"/>
    <s v="resa@seveetpapillon.org"/>
    <n v="0"/>
    <n v="29793643"/>
    <s v="KINNE MARION_x000a_Adh 100026"/>
    <s v="01:00 tarif horaire"/>
    <s v="Accepté (crédit illimité)"/>
    <d v="2017-03-27T18:15:00"/>
    <d v="2017-03-27T18:15:00"/>
    <n v="18"/>
    <s v=""/>
    <s v=""/>
    <x v="0"/>
    <s v=""/>
  </r>
  <r>
    <b v="1"/>
    <s v="salles!"/>
    <n v="1669"/>
    <s v="salle11"/>
    <d v="2017-03-28T19:00:00"/>
    <d v="2017-03-28T20:00:00"/>
    <s v="sandrine.lopes@kheprisante.fr"/>
    <s v="sandrine.lopes@kheprisante.fr"/>
    <n v="0"/>
    <n v="29661235"/>
    <s v="Sandrine + Reiki"/>
    <s v="01:00 tarif horaire"/>
    <s v="Paiement par crédit"/>
    <d v="2017-03-21T21:39:00"/>
    <d v="2017-03-21T21:39:00"/>
    <n v="18"/>
    <n v="1"/>
    <n v="16.787234042553191"/>
    <x v="2"/>
    <n v="6"/>
  </r>
  <r>
    <b v="0"/>
    <s v="salles!"/>
    <n v="1670"/>
    <s v="salle7"/>
    <d v="2017-03-28T19:30:00"/>
    <d v="2017-03-28T21:00:00"/>
    <s v="roseline.steinmann@kheprisante.fr / Administrateur"/>
    <s v="roseline.steinmann@kheprisante.fr"/>
    <s v="roseline.steinmann@kheprisante.fr"/>
    <n v="29500393"/>
    <s v="Roseline/HW 1/8"/>
    <s v="01:30 tarif horaire"/>
    <s v="Paiement par crédit"/>
    <d v="2017-03-14T17:13:00"/>
    <d v="2017-03-27T09:26:00"/>
    <n v="27"/>
    <s v=""/>
    <s v=""/>
    <x v="0"/>
    <s v=""/>
  </r>
  <r>
    <b v="0"/>
    <s v="salles!"/>
    <n v="1671"/>
    <s v="Salle0"/>
    <d v="2017-03-28T20:00:00"/>
    <d v="2017-03-28T21:30:00"/>
    <s v="souad.amrous@kheprisante.fr"/>
    <s v="souad.amrous@kheprisante.fr"/>
    <n v="0"/>
    <n v="29514944"/>
    <s v="Atelier 1 &quot;Sophro-Méditation&quot;"/>
    <s v="01:30 tarif horaire"/>
    <s v="Paiement par crédit"/>
    <d v="2017-03-15T10:39:00"/>
    <d v="2017-03-15T10:39:00"/>
    <n v="35.1"/>
    <s v=""/>
    <s v=""/>
    <x v="0"/>
    <s v=""/>
  </r>
  <r>
    <b v="0"/>
    <s v="salles!"/>
    <n v="1672"/>
    <s v="salle5"/>
    <d v="2017-03-29T09:00:00"/>
    <d v="2017-03-29T10:00:00"/>
    <s v="resa@seveetpapillon.org"/>
    <s v="resa@seveetpapillon.org"/>
    <n v="0"/>
    <n v="29719466"/>
    <s v="S. Lespinasse - Réflexo SP"/>
    <s v="01:00 tarif horaire"/>
    <s v="Accepté (crédit illimité)"/>
    <d v="2017-03-23T15:55:00"/>
    <d v="2017-03-23T15:55:00"/>
    <n v="14.4"/>
    <s v=""/>
    <s v=""/>
    <x v="0"/>
    <s v=""/>
  </r>
  <r>
    <b v="0"/>
    <s v="salles!"/>
    <n v="1673"/>
    <s v="salle12"/>
    <d v="2017-03-29T10:00:00"/>
    <d v="2017-03-29T11:00:00"/>
    <s v="christelle.dericquebourg@kheprisante.fr"/>
    <s v="christelle.dericquebourg@kheprisante.fr"/>
    <n v="0"/>
    <n v="29783359"/>
    <s v="gallois françois"/>
    <s v="01:00 tarif horaire"/>
    <s v="Paiement par crédit"/>
    <d v="2017-03-27T13:29:00"/>
    <d v="2017-03-27T13:29:00"/>
    <n v="14.4"/>
    <s v=""/>
    <s v=""/>
    <x v="0"/>
    <s v=""/>
  </r>
  <r>
    <b v="0"/>
    <s v="salles!"/>
    <n v="1674"/>
    <s v="salle9"/>
    <d v="2017-03-29T10:00:00"/>
    <d v="2017-03-29T11:00:00"/>
    <s v="didier.cuoq@kheprisante.fr"/>
    <s v="didier.cuoq@kheprisante.fr"/>
    <n v="0"/>
    <n v="29706422"/>
    <n v="0"/>
    <s v="01:00 tarif horaire"/>
    <s v="Paiement par crédit"/>
    <d v="2017-03-23T08:44:00"/>
    <d v="2017-03-23T08:44:00"/>
    <n v="14.4"/>
    <s v=""/>
    <s v=""/>
    <x v="0"/>
    <s v=""/>
  </r>
  <r>
    <b v="0"/>
    <s v="salles!"/>
    <n v="1675"/>
    <s v="salle9"/>
    <d v="2017-03-29T14:00:00"/>
    <d v="2017-03-29T15:00:00"/>
    <s v="sandrine.mareschal@kheprisante.fr"/>
    <s v="sandrine.mareschal@kheprisante.fr"/>
    <n v="0"/>
    <n v="29689383"/>
    <s v="M. Blouet"/>
    <s v="01:00 tarif horaire"/>
    <s v="Paiement par crédit"/>
    <d v="2017-03-22T16:59:00"/>
    <d v="2017-03-22T16:59:00"/>
    <n v="16.2"/>
    <s v=""/>
    <s v=""/>
    <x v="0"/>
    <s v=""/>
  </r>
  <r>
    <b v="0"/>
    <s v="salles!"/>
    <n v="1676"/>
    <s v="salle12"/>
    <d v="2017-03-29T15:00:00"/>
    <d v="2017-03-29T16:00:00"/>
    <s v="didier.cuoq@kheprisante.fr"/>
    <m/>
    <n v="0"/>
    <n v="29778938"/>
    <n v="0"/>
    <s v="01:00 tarif horaire"/>
    <s v="Paiement par crédit"/>
    <d v="2017-03-27T11:05:00"/>
    <d v="2017-03-27T11:05:00"/>
    <n v="16.2"/>
    <s v=""/>
    <s v=""/>
    <x v="0"/>
    <s v=""/>
  </r>
  <r>
    <b v="0"/>
    <s v="salles!"/>
    <n v="1677"/>
    <s v="salle7"/>
    <d v="2017-03-29T15:30:00"/>
    <d v="2017-03-29T16:30:00"/>
    <s v="nicolas.brinster@kheprisante.fr"/>
    <s v="nicolas.brinster@kheprisante.fr"/>
    <n v="0"/>
    <n v="29780598"/>
    <s v="Saysomsak S7"/>
    <s v="01:00 tarif horaire"/>
    <s v="Paiement par crédit"/>
    <d v="2017-03-27T11:57:00"/>
    <d v="2017-03-27T11:57:00"/>
    <n v="16.2"/>
    <s v=""/>
    <s v=""/>
    <x v="0"/>
    <s v=""/>
  </r>
  <r>
    <b v="0"/>
    <s v="salles!"/>
    <n v="1678"/>
    <s v="salle9"/>
    <d v="2017-03-29T16:00:00"/>
    <d v="2017-03-29T19:00:00"/>
    <s v="sophie.vieillard@kheprisante.fr"/>
    <s v="sophie.vieillard@kheprisante.fr"/>
    <n v="0"/>
    <n v="29257292"/>
    <s v="Coaching de Jeunes"/>
    <s v="03:00 tarif horaire"/>
    <s v="Paiement par crédit"/>
    <d v="2017-03-03T10:33:00"/>
    <d v="2017-03-03T10:33:00"/>
    <n v="52.2"/>
    <s v=""/>
    <s v=""/>
    <x v="0"/>
    <s v=""/>
  </r>
  <r>
    <b v="0"/>
    <s v="salles!"/>
    <n v="1679"/>
    <s v="salle5"/>
    <d v="2017-03-29T17:00:00"/>
    <d v="2017-03-29T18:00:00"/>
    <s v="resa@seveetpapillon.org"/>
    <s v="resa@seveetpapillon.org"/>
    <n v="0"/>
    <n v="29719478"/>
    <s v="S. Lespinasse - Réflexo SP"/>
    <s v="01:00 tarif horaire"/>
    <s v="Accepté (crédit illimité)"/>
    <d v="2017-03-23T15:56:00"/>
    <d v="2017-03-23T15:56:00"/>
    <n v="18"/>
    <s v=""/>
    <s v=""/>
    <x v="0"/>
    <s v=""/>
  </r>
  <r>
    <b v="0"/>
    <s v="salles!"/>
    <n v="1680"/>
    <s v="salle12"/>
    <d v="2017-03-29T17:00:00"/>
    <d v="2017-03-29T18:30:00"/>
    <s v="amelie.brossard@kheprisante.fr"/>
    <s v="amelie.brossard@kheprisante.fr"/>
    <n v="0"/>
    <n v="29753838"/>
    <s v="Desorme"/>
    <s v="01:30 tarif horaire"/>
    <s v="Paiement par crédit"/>
    <d v="2017-03-25T08:16:00"/>
    <d v="2017-03-25T08:16:00"/>
    <n v="27"/>
    <s v=""/>
    <s v=""/>
    <x v="0"/>
    <s v=""/>
  </r>
  <r>
    <b v="0"/>
    <s v="salles!"/>
    <n v="1681"/>
    <s v="salle5"/>
    <d v="2017-03-29T18:30:00"/>
    <d v="2017-03-29T19:30:00"/>
    <s v="resa@seveetpapillon.org"/>
    <s v="resa@seveetpapillon.org"/>
    <n v="0"/>
    <n v="29719501"/>
    <s v="S. Lespinasse - Réflexo SP"/>
    <s v="01:00 tarif horaire"/>
    <s v="Accepté (crédit illimité)"/>
    <d v="2017-03-23T15:56:00"/>
    <d v="2017-03-23T15:56:00"/>
    <n v="18"/>
    <s v=""/>
    <s v=""/>
    <x v="0"/>
    <s v=""/>
  </r>
  <r>
    <b v="0"/>
    <s v="salles!"/>
    <n v="1682"/>
    <s v="salle8"/>
    <d v="2017-03-30T10:00:00"/>
    <d v="2017-03-30T11:00:00"/>
    <s v="margaux.honore@kheprisante.fr"/>
    <s v="margaux.honore@kheprisante.fr"/>
    <n v="0"/>
    <n v="29855384"/>
    <s v="Flavien Revellat"/>
    <s v="01:00 tarif horaire"/>
    <s v="Paiement par crédit"/>
    <d v="2017-03-29T19:00:00"/>
    <d v="2017-03-29T19:00:00"/>
    <n v="14.4"/>
    <s v=""/>
    <s v=""/>
    <x v="0"/>
    <s v=""/>
  </r>
  <r>
    <b v="0"/>
    <s v="salles!"/>
    <n v="1683"/>
    <s v="salle8"/>
    <d v="2017-03-30T11:00:00"/>
    <d v="2017-03-30T12:00:00"/>
    <s v="margaux.honore@kheprisante.fr"/>
    <s v="margaux.honore@kheprisante.fr"/>
    <n v="0"/>
    <n v="29719642"/>
    <s v="Florence Vergonnet"/>
    <s v="01:00 tarif horaire"/>
    <s v="Paiement par crédit"/>
    <d v="2017-03-23T16:02:00"/>
    <d v="2017-03-23T16:02:00"/>
    <n v="14.4"/>
    <s v=""/>
    <s v=""/>
    <x v="0"/>
    <s v=""/>
  </r>
  <r>
    <b v="0"/>
    <s v="salles!"/>
    <n v="1684"/>
    <s v="salle8"/>
    <d v="2017-03-30T13:00:00"/>
    <d v="2017-03-30T14:00:00"/>
    <s v="margaux.honore@kheprisante.fr"/>
    <s v="margaux.honore@kheprisante.fr"/>
    <n v="0"/>
    <n v="29719652"/>
    <s v="Mamie"/>
    <s v="01:00 tarif horaire"/>
    <s v="Paiement par crédit"/>
    <d v="2017-03-23T16:02:00"/>
    <d v="2017-03-23T16:02:00"/>
    <n v="16.2"/>
    <s v=""/>
    <s v=""/>
    <x v="0"/>
    <s v=""/>
  </r>
  <r>
    <b v="0"/>
    <s v="salles!"/>
    <n v="1685"/>
    <s v="salle12"/>
    <d v="2017-03-30T18:00:00"/>
    <d v="2017-03-30T19:00:00"/>
    <s v="nathalie.lievoux@kheprisante.fr"/>
    <s v="nathalie.lievoux@kheprisante.fr"/>
    <s v="nathalie.lievoux@kheprisante.fr"/>
    <n v="29843227"/>
    <s v="réflexologie GROUPON"/>
    <s v="01:00 tarif horaire"/>
    <s v="Paiement par crédit"/>
    <d v="2017-03-29T12:19:00"/>
    <d v="2017-03-29T14:14:00"/>
    <n v="18"/>
    <s v=""/>
    <s v=""/>
    <x v="0"/>
    <s v=""/>
  </r>
  <r>
    <b v="0"/>
    <s v="salles!"/>
    <n v="1686"/>
    <s v="salle5"/>
    <d v="2017-03-30T18:00:00"/>
    <d v="2017-03-30T19:00:00"/>
    <s v="resa@seveetpapillon.org"/>
    <s v="resa@seveetpapillon.org"/>
    <n v="0"/>
    <n v="29842538"/>
    <s v="S. Lespinasse - Réflexo SP"/>
    <s v="01:00 tarif horaire"/>
    <s v="Accepté (crédit illimité)"/>
    <d v="2017-03-29T11:52:00"/>
    <d v="2017-03-29T11:52:00"/>
    <n v="18"/>
    <s v=""/>
    <s v=""/>
    <x v="0"/>
    <s v=""/>
  </r>
  <r>
    <b v="0"/>
    <s v="salles!"/>
    <n v="1687"/>
    <s v="réunion2"/>
    <d v="2017-03-30T19:00:00"/>
    <d v="2017-03-30T20:00:00"/>
    <s v="sonia.langlois@sophrokhepri.fr"/>
    <s v="sonia.langlois@sophrokhepri.fr"/>
    <n v="0"/>
    <n v="26156831"/>
    <s v="cours collectif de sophro"/>
    <s v="01:00 tarif horaire"/>
    <s v="Paiement par crédit"/>
    <d v="2016-10-07T09:05:00"/>
    <d v="2016-10-07T09:05:00"/>
    <n v="18.72"/>
    <s v=""/>
    <s v=""/>
    <x v="0"/>
    <s v=""/>
  </r>
  <r>
    <b v="0"/>
    <s v="salles!"/>
    <n v="1688"/>
    <s v="salle7"/>
    <d v="2017-03-31T09:00:00"/>
    <d v="2017-03-31T10:00:00"/>
    <s v="jessica.font@kheprisante.fr / Administrateur"/>
    <s v="jessica.font@kheprisante.fr"/>
    <s v="jessica.font@kheprisante.fr / Administrateur"/>
    <n v="29894341"/>
    <n v="0"/>
    <s v="01:00 tarif horaire"/>
    <s v="Paiement par crédit"/>
    <d v="2017-03-31T08:17:00"/>
    <d v="2017-03-31T08:30:00"/>
    <n v="14.4"/>
    <s v=""/>
    <s v=""/>
    <x v="0"/>
    <s v=""/>
  </r>
  <r>
    <b v="0"/>
    <s v="salles!"/>
    <n v="1689"/>
    <s v="salle12"/>
    <d v="2017-03-31T10:00:00"/>
    <d v="2017-03-31T11:00:00"/>
    <s v="didier.cuoq@kheprisante.fr"/>
    <s v="didier.cuoq@kheprisante.fr"/>
    <n v="0"/>
    <n v="29778964"/>
    <n v="0"/>
    <s v="01:00 tarif horaire"/>
    <s v="Paiement par crédit"/>
    <d v="2017-03-27T11:06:00"/>
    <d v="2017-03-27T11:06:00"/>
    <n v="14.4"/>
    <s v=""/>
    <s v=""/>
    <x v="0"/>
    <s v=""/>
  </r>
  <r>
    <b v="0"/>
    <s v="salles!"/>
    <n v="1690"/>
    <s v="salle8"/>
    <d v="2017-03-31T11:00:00"/>
    <d v="2017-03-31T12:00:00"/>
    <s v="fanny.pioffret@kheprisante.fr"/>
    <s v="fanny.pioffret@kheprisante.fr"/>
    <n v="0"/>
    <n v="29872465"/>
    <s v="séance de shiatsu"/>
    <s v="01:00 tarif horaire"/>
    <s v="Paiement par crédit"/>
    <d v="2017-03-30T11:58:00"/>
    <d v="2017-03-30T11:58:00"/>
    <n v="14.4"/>
    <s v=""/>
    <s v=""/>
    <x v="0"/>
    <s v=""/>
  </r>
  <r>
    <b v="0"/>
    <s v="salles!"/>
    <n v="1691"/>
    <s v="salle7"/>
    <d v="2017-03-31T15:00:00"/>
    <d v="2017-03-31T16:00:00"/>
    <s v="caroline.soussy@kheprisante.fr"/>
    <s v="caroline.soussy@kheprisante.fr"/>
    <n v="0"/>
    <n v="29609996"/>
    <n v="0"/>
    <s v="01:00 tarif horaire"/>
    <s v="Paiement par crédit"/>
    <d v="2017-03-20T10:51:00"/>
    <d v="2017-03-20T10:51:00"/>
    <n v="16.2"/>
    <s v=""/>
    <s v=""/>
    <x v="0"/>
    <s v=""/>
  </r>
  <r>
    <b v="0"/>
    <s v="salles!"/>
    <n v="1692"/>
    <s v="salle5"/>
    <d v="2017-03-31T17:00:00"/>
    <d v="2017-03-31T18:00:00"/>
    <s v="resa@seveetpapillon.org"/>
    <s v="resa@seveetpapillon.org"/>
    <n v="0"/>
    <n v="29719512"/>
    <s v="S. Lespinasse - Réflexo SP"/>
    <s v="01:00 tarif horaire"/>
    <s v="Accepté (crédit illimité)"/>
    <d v="2017-03-23T15:57:00"/>
    <d v="2017-03-23T15:57:00"/>
    <n v="18"/>
    <s v=""/>
    <s v=""/>
    <x v="0"/>
    <s v=""/>
  </r>
  <r>
    <b v="1"/>
    <s v="salles!"/>
    <n v="1693"/>
    <s v="salle11"/>
    <d v="2017-03-31T18:00:00"/>
    <d v="2017-03-31T19:00:00"/>
    <s v="sandrine.lopes@kheprisante.fr"/>
    <s v="sandrine.lopes@kheprisante.fr"/>
    <n v="0"/>
    <n v="29113164"/>
    <s v="Sandrine - Reiki 4C."/>
    <s v="01:00 tarif horaire"/>
    <s v="Paiement par crédit"/>
    <d v="2017-02-24T18:36:00"/>
    <d v="2017-02-24T18:36:00"/>
    <n v="16.2"/>
    <n v="1"/>
    <n v="15.10851063829787"/>
    <x v="2"/>
    <n v="34"/>
  </r>
  <r>
    <b v="0"/>
    <s v="salles!"/>
    <n v="1694"/>
    <s v="salle12"/>
    <d v="2017-03-31T18:00:00"/>
    <d v="2017-03-31T19:00:00"/>
    <s v="didier.cuoq@kheprisante.fr"/>
    <s v="didier.cuoq@kheprisante.fr"/>
    <n v="0"/>
    <n v="29778956"/>
    <n v="0"/>
    <s v="01:00 tarif horaire"/>
    <s v="Paiement par crédit"/>
    <d v="2017-03-27T11:06:00"/>
    <d v="2017-03-27T11:06:00"/>
    <n v="18"/>
    <s v=""/>
    <s v=""/>
    <x v="0"/>
    <s v=""/>
  </r>
  <r>
    <b v="0"/>
    <s v="salles!"/>
    <n v="1695"/>
    <s v="salle8"/>
    <d v="2017-03-31T18:00:00"/>
    <d v="2017-03-31T19:00:00"/>
    <s v="margaux.honore@kheprisante.fr"/>
    <s v="margaux.honore@kheprisante.fr"/>
    <n v="0"/>
    <n v="29820562"/>
    <s v="Mme COULARY"/>
    <s v="01:00 tarif horaire"/>
    <s v="Paiement par crédit"/>
    <d v="2017-03-28T16:02:00"/>
    <d v="2017-03-28T16:02:00"/>
    <n v="18"/>
    <s v=""/>
    <s v=""/>
    <x v="0"/>
    <s v=""/>
  </r>
  <r>
    <b v="0"/>
    <s v="salles!"/>
    <n v="1696"/>
    <s v="salle9"/>
    <d v="2017-03-31T18:00:00"/>
    <d v="2017-03-31T19:00:00"/>
    <s v="lydia.lecusson@kheprisante.fr"/>
    <s v="lydia.lecusson@kheprisante.fr"/>
    <n v="0"/>
    <n v="29901619"/>
    <n v="0"/>
    <s v="01:00 tarif horaire"/>
    <s v="Paiement par crédit"/>
    <d v="2017-03-31T13:20:00"/>
    <d v="2017-03-31T13:20:00"/>
    <n v="18"/>
    <s v=""/>
    <s v=""/>
    <x v="0"/>
    <s v=""/>
  </r>
  <r>
    <b v="0"/>
    <s v="salles!"/>
    <n v="1697"/>
    <s v="salle5"/>
    <d v="2017-03-31T19:00:00"/>
    <d v="2017-03-31T20:00:00"/>
    <s v="resa@seveetpapillon.org"/>
    <s v="resa@seveetpapillon.org"/>
    <n v="0"/>
    <n v="29315278"/>
    <s v="S. LESPINASSE - Réflexo SP"/>
    <s v="01:00 tarif horaire"/>
    <s v="Accepté (crédit illimité)"/>
    <d v="2017-03-06T17:58:00"/>
    <d v="2017-03-06T17:58:00"/>
    <n v="18"/>
    <s v=""/>
    <s v=""/>
    <x v="0"/>
    <s v=""/>
  </r>
  <r>
    <b v="0"/>
    <s v="salles!"/>
    <n v="1698"/>
    <s v="salle5"/>
    <d v="2017-04-01T11:00:00"/>
    <d v="2017-04-01T12:00:00"/>
    <s v="resa@seveetpapillon.org"/>
    <s v="resa@seveetpapillon.org"/>
    <n v="0"/>
    <n v="29902942"/>
    <s v="S. Lespinasse - Réflexo SP"/>
    <s v="01:00 tarif horaire"/>
    <s v="Accepté (crédit illimité)"/>
    <d v="2017-03-31T14:07:00"/>
    <d v="2017-03-31T14:07:00"/>
    <n v="18"/>
    <s v=""/>
    <s v=""/>
    <x v="0"/>
    <s v=""/>
  </r>
  <r>
    <b v="0"/>
    <s v="salles!"/>
    <n v="1699"/>
    <s v="salle7"/>
    <d v="2017-04-01T11:00:00"/>
    <d v="2017-04-01T12:00:00"/>
    <s v="lydia.lecusson@kheprisante.fr"/>
    <s v="lydia.lecusson@kheprisante.fr"/>
    <n v="0"/>
    <n v="29901638"/>
    <n v="0"/>
    <s v="01:00 tarif horaire"/>
    <s v="Paiement par crédit"/>
    <d v="2017-03-31T13:21:00"/>
    <d v="2017-03-31T13:21:00"/>
    <n v="18"/>
    <s v=""/>
    <s v=""/>
    <x v="0"/>
    <s v=""/>
  </r>
  <r>
    <b v="0"/>
    <s v="salles!"/>
    <n v="1700"/>
    <s v="salle9"/>
    <d v="2017-04-01T11:00:00"/>
    <d v="2017-04-01T12:00:00"/>
    <s v="chloe.lesage@kheprisante.fr"/>
    <s v="chloe.lesage@kheprisante.fr"/>
    <n v="0"/>
    <n v="29917685"/>
    <s v="Eurythmia coaching dirigeant"/>
    <s v="01:00 tarif horaire"/>
    <s v="Paiement par crédit"/>
    <d v="2017-04-01T10:52:00"/>
    <d v="2017-04-01T10:52:00"/>
    <n v="18"/>
    <s v=""/>
    <s v=""/>
    <x v="0"/>
    <s v=""/>
  </r>
  <r>
    <b v="0"/>
    <s v="salles!"/>
    <n v="1701"/>
    <s v="salle11"/>
    <d v="2017-04-01T11:30:00"/>
    <d v="2017-04-01T12:30:00"/>
    <s v="gladys.ruffier@kheprisante.fr"/>
    <s v="gladys.ruffier@kheprisante.fr"/>
    <n v="0"/>
    <n v="29614749"/>
    <n v="0"/>
    <s v="01:00 tarif horaire"/>
    <s v="Paiement par crédit"/>
    <d v="2017-03-20T13:20:00"/>
    <d v="2017-03-20T13:20:00"/>
    <n v="18"/>
    <s v=""/>
    <s v=""/>
    <x v="0"/>
    <s v=""/>
  </r>
  <r>
    <b v="0"/>
    <s v="salles!"/>
    <n v="1702"/>
    <s v="salle12"/>
    <d v="2017-04-01T14:00:00"/>
    <d v="2017-04-01T15:00:00"/>
    <s v="amelie.brossard@kheprisante.fr"/>
    <s v="amelie.brossard@kheprisante.fr"/>
    <n v="0"/>
    <n v="29917239"/>
    <s v="fauconier"/>
    <s v="01:00 tarif horaire"/>
    <s v="Paiement par crédit"/>
    <d v="2017-04-01T10:20:00"/>
    <d v="2017-04-01T10:20:00"/>
    <n v="18"/>
    <s v=""/>
    <s v=""/>
    <x v="0"/>
    <s v=""/>
  </r>
  <r>
    <b v="0"/>
    <s v="salles!"/>
    <n v="1703"/>
    <s v="salle10"/>
    <d v="2017-04-01T15:00:00"/>
    <d v="2017-04-01T16:00:00"/>
    <s v="gladys.ruffier@kheprisante.fr"/>
    <s v="gladys.ruffier@kheprisante.fr"/>
    <n v="0"/>
    <n v="29734886"/>
    <n v="0"/>
    <s v="01:00 tarif horaire"/>
    <s v="Paiement par crédit"/>
    <d v="2017-03-24T09:57:00"/>
    <d v="2017-03-24T09:57:00"/>
    <n v="18"/>
    <s v=""/>
    <s v=""/>
    <x v="0"/>
    <s v=""/>
  </r>
  <r>
    <b v="0"/>
    <s v="salles!"/>
    <n v="1704"/>
    <s v="salle10"/>
    <d v="2017-04-01T16:00:00"/>
    <d v="2017-04-01T17:00:00"/>
    <s v="rodolphe.bihannic@kheprisante.fr"/>
    <s v="rodolphe.bihannic@kheprisante.fr"/>
    <n v="0"/>
    <n v="29854450"/>
    <n v="0"/>
    <s v="01:00 tarif horaire"/>
    <s v="Paiement par crédit"/>
    <d v="2017-03-29T18:25:00"/>
    <d v="2017-03-29T18:25:00"/>
    <n v="18"/>
    <s v=""/>
    <s v=""/>
    <x v="0"/>
    <s v=""/>
  </r>
  <r>
    <b v="1"/>
    <s v="salles!"/>
    <n v="1705"/>
    <s v="salle11"/>
    <d v="2017-04-01T16:00:00"/>
    <d v="2017-04-01T17:30:00"/>
    <s v="sandrine.lopes@kheprisante.fr"/>
    <s v="sandrine.lopes@kheprisante.fr"/>
    <n v="0"/>
    <n v="29919275"/>
    <s v="Sandrine"/>
    <s v="01:30 tarif horaire"/>
    <s v="Paiement par crédit"/>
    <d v="2017-04-01T13:11:00"/>
    <d v="2017-04-01T13:11:00"/>
    <n v="27"/>
    <n v="1.5"/>
    <n v="25.180851063829785"/>
    <x v="2"/>
    <n v="0"/>
  </r>
  <r>
    <b v="0"/>
    <s v="salles!"/>
    <n v="1706"/>
    <s v="salle8"/>
    <d v="2017-04-01T17:00:00"/>
    <d v="2017-04-01T18:00:00"/>
    <s v="louise-laurie.tsobgny@kheprisante.fr"/>
    <s v="louise-laurie.tsobgny@kheprisante.fr"/>
    <n v="0"/>
    <n v="29756922"/>
    <s v="Coaching Gloria"/>
    <s v="01:00 tarif horaire"/>
    <s v="Paiement par crédit"/>
    <d v="2017-03-25T14:38:00"/>
    <d v="2017-03-25T14:38:00"/>
    <n v="18"/>
    <s v=""/>
    <s v=""/>
    <x v="0"/>
    <s v=""/>
  </r>
  <r>
    <b v="0"/>
    <s v="salles!"/>
    <n v="1707"/>
    <s v="salle7"/>
    <d v="2017-04-02T11:00:00"/>
    <d v="2017-04-02T12:00:00"/>
    <s v="yann.larue@kheprisante.fr"/>
    <s v="yann.larue@kheprisante.fr"/>
    <n v="0"/>
    <n v="29600595"/>
    <s v="Antony"/>
    <s v="01:00 tarif horaire"/>
    <s v="Paiement par crédit"/>
    <d v="2017-03-19T21:25:00"/>
    <d v="2017-03-19T21:25:00"/>
    <n v="16.2"/>
    <s v=""/>
    <s v=""/>
    <x v="0"/>
    <s v=""/>
  </r>
  <r>
    <b v="0"/>
    <s v="salles!"/>
    <n v="1708"/>
    <s v="salle7"/>
    <d v="2017-04-02T16:00:00"/>
    <d v="2017-04-02T17:00:00"/>
    <s v="yann.larue@kheprisante.fr"/>
    <s v="yann.larue@kheprisante.fr"/>
    <n v="0"/>
    <n v="29600597"/>
    <s v="Perrine"/>
    <s v="01:00 tarif horaire"/>
    <s v="Paiement par crédit"/>
    <d v="2017-03-19T21:25:00"/>
    <d v="2017-03-19T21:25:00"/>
    <n v="16.2"/>
    <s v=""/>
    <s v=""/>
    <x v="0"/>
    <s v=""/>
  </r>
  <r>
    <b v="0"/>
    <s v="salles!"/>
    <n v="1709"/>
    <s v="salle7"/>
    <d v="2017-04-02T18:00:00"/>
    <d v="2017-04-02T19:00:00"/>
    <s v="yann.larue@kheprisante.fr"/>
    <s v="yann.larue@kheprisante.fr"/>
    <n v="0"/>
    <n v="29600599"/>
    <s v="Chantal"/>
    <s v="01:00 tarif horaire"/>
    <s v="Paiement par crédit"/>
    <d v="2017-03-19T21:25:00"/>
    <d v="2017-03-19T21:25:00"/>
    <n v="16.2"/>
    <s v=""/>
    <s v=""/>
    <x v="0"/>
    <s v=""/>
  </r>
  <r>
    <b v="1"/>
    <s v="salles!"/>
    <n v="1710"/>
    <s v="salle11"/>
    <d v="2017-04-03T10:00:00"/>
    <d v="2017-04-03T11:00:00"/>
    <s v="sandrine.lopes@kheprisante.fr"/>
    <s v="sandrine.lopes@kheprisante.fr"/>
    <n v="0"/>
    <n v="29918781"/>
    <s v="Sandrine - Mbe - Élisabeth"/>
    <s v="01:00 tarif horaire"/>
    <s v="Paiement par crédit"/>
    <d v="2017-04-01T12:32:00"/>
    <d v="2017-04-01T12:32:00"/>
    <n v="14.4"/>
    <n v="1"/>
    <n v="13.429787234042553"/>
    <x v="2"/>
    <n v="1"/>
  </r>
  <r>
    <b v="0"/>
    <s v="salles!"/>
    <n v="1711"/>
    <s v="Salle0"/>
    <d v="2017-04-03T10:00:00"/>
    <d v="2017-04-03T12:00:00"/>
    <s v="Administrateur"/>
    <s v="Administrateur"/>
    <n v="0"/>
    <n v="29897348"/>
    <s v="Formation Simplebo"/>
    <s v="02:00 tarif horaire"/>
    <s v="Accepté (crédit illimité)"/>
    <d v="2017-03-31T10:31:00"/>
    <d v="2017-03-31T10:31:00"/>
    <n v="37.44"/>
    <s v=""/>
    <s v=""/>
    <x v="0"/>
    <s v=""/>
  </r>
  <r>
    <b v="0"/>
    <s v="salles!"/>
    <n v="1712"/>
    <s v="salle10"/>
    <d v="2017-04-03T11:00:00"/>
    <d v="2017-04-03T12:00:00"/>
    <s v="pascal.fouquet@kheprisante.fr"/>
    <s v="pascal.fouquet@kheprisante.fr"/>
    <n v="0"/>
    <n v="29827813"/>
    <s v="Marina FOUSSIER"/>
    <s v="01:00 tarif horaire"/>
    <s v="Paiement par crédit"/>
    <d v="2017-03-28T19:45:00"/>
    <d v="2017-03-28T19:45:00"/>
    <n v="14.4"/>
    <s v=""/>
    <s v=""/>
    <x v="0"/>
    <s v=""/>
  </r>
  <r>
    <b v="0"/>
    <s v="salles!"/>
    <n v="1713"/>
    <s v="salle8"/>
    <d v="2017-04-03T14:00:00"/>
    <d v="2017-04-03T15:00:00"/>
    <s v="margaux.honore@kheprisante.fr"/>
    <s v="margaux.honore@kheprisante.fr"/>
    <n v="0"/>
    <n v="29746276"/>
    <s v="Marion Inard"/>
    <s v="01:00 tarif horaire"/>
    <s v="Paiement par crédit"/>
    <d v="2017-03-24T17:58:00"/>
    <d v="2017-03-24T17:58:00"/>
    <n v="14.4"/>
    <s v=""/>
    <s v=""/>
    <x v="0"/>
    <s v=""/>
  </r>
  <r>
    <b v="0"/>
    <s v="salles!"/>
    <n v="1714"/>
    <s v="salle9"/>
    <d v="2017-04-03T14:00:00"/>
    <d v="2017-04-03T18:00:00"/>
    <s v="marie-dominique.claire@kheprisante.fr"/>
    <s v="marie-dominique.claire@kheprisante.fr"/>
    <s v="marie-dominique.claire@kheprisante.fr"/>
    <n v="29946894"/>
    <n v="0"/>
    <s v="04:00 tarif ½ journée"/>
    <s v="Paiement par crédit"/>
    <d v="2017-04-03T11:38:00"/>
    <d v="2017-04-03T11:39:00"/>
    <n v="50.4"/>
    <s v=""/>
    <s v=""/>
    <x v="0"/>
    <s v=""/>
  </r>
  <r>
    <b v="1"/>
    <s v="salles!"/>
    <n v="1715"/>
    <s v="salle11"/>
    <d v="2017-04-03T14:30:00"/>
    <d v="2017-04-03T15:30:00"/>
    <s v="sandrine.lopes@kheprisante.fr"/>
    <s v="sandrine.lopes@kheprisante.fr"/>
    <s v="sandrine.lopes@kheprisante.fr"/>
    <n v="29763220"/>
    <s v="Sandrine - Mbe Stéphane B"/>
    <s v="01:00 tarif horaire"/>
    <s v="Paiement par crédit"/>
    <d v="2017-03-26T11:07:00"/>
    <d v="2017-03-27T09:33:00"/>
    <n v="14.4"/>
    <n v="1"/>
    <n v="13.429787234042553"/>
    <x v="2"/>
    <n v="8"/>
  </r>
  <r>
    <b v="0"/>
    <s v="salles!"/>
    <n v="1716"/>
    <s v="salle8"/>
    <d v="2017-04-03T15:00:00"/>
    <d v="2017-04-03T16:00:00"/>
    <s v="margaux.honore@kheprisante.fr"/>
    <s v="margaux.honore@kheprisante.fr"/>
    <n v="0"/>
    <n v="29947281"/>
    <s v="Jean Claude Edmond_x000a_1ere visite"/>
    <s v="01:00 tarif horaire"/>
    <s v="Paiement par crédit"/>
    <d v="2017-04-03T11:50:00"/>
    <d v="2017-04-03T11:50:00"/>
    <n v="14.4"/>
    <s v=""/>
    <s v=""/>
    <x v="0"/>
    <s v=""/>
  </r>
  <r>
    <b v="1"/>
    <s v="salles!"/>
    <n v="1717"/>
    <s v="salle11"/>
    <d v="2017-04-03T16:00:00"/>
    <d v="2017-04-03T17:30:00"/>
    <s v="sandrine.lopes@kheprisante.fr"/>
    <s v="sandrine.lopes@kheprisante.fr"/>
    <n v="0"/>
    <n v="29371373"/>
    <s v="Sandrine - Mbe - M. France"/>
    <s v="01:30 tarif horaire"/>
    <s v="Paiement par crédit"/>
    <d v="2017-03-08T17:01:00"/>
    <d v="2017-03-08T17:01:00"/>
    <n v="25.2"/>
    <n v="1.5"/>
    <n v="23.502127659574466"/>
    <x v="2"/>
    <n v="25"/>
  </r>
  <r>
    <b v="0"/>
    <s v="salles!"/>
    <n v="1718"/>
    <s v="salle3"/>
    <d v="2017-04-03T16:00:00"/>
    <d v="2017-04-03T18:00:00"/>
    <s v="aurelie.maillet@kheprisante.fr"/>
    <s v="aurelie.maillet@kheprisante.fr"/>
    <n v="0"/>
    <n v="29905921"/>
    <n v="0"/>
    <s v="02:00 tarif horaire"/>
    <s v="Paiement par crédit"/>
    <d v="2017-03-31T16:20:00"/>
    <d v="2017-03-31T16:20:00"/>
    <n v="34.200000000000003"/>
    <s v=""/>
    <s v=""/>
    <x v="0"/>
    <s v=""/>
  </r>
  <r>
    <b v="0"/>
    <s v="salles!"/>
    <n v="1719"/>
    <s v="salle7"/>
    <d v="2017-04-03T18:00:00"/>
    <d v="2017-04-03T19:00:00"/>
    <s v="resa@seveetpapillon.org"/>
    <s v="resa@seveetpapillon.org"/>
    <s v="resa@seveetpapillon.org"/>
    <n v="29756375"/>
    <s v="Marie-Dominique Claire_x000a_Lucas"/>
    <s v="01:00 tarif horaire"/>
    <s v="Accepté (crédit illimité)"/>
    <d v="2017-03-25T13:31:00"/>
    <d v="2017-03-25T13:34:00"/>
    <n v="18"/>
    <s v=""/>
    <s v=""/>
    <x v="0"/>
    <s v=""/>
  </r>
  <r>
    <b v="1"/>
    <s v="salles!"/>
    <n v="1720"/>
    <s v="salle11"/>
    <d v="2017-04-03T18:00:00"/>
    <d v="2017-04-03T19:30:00"/>
    <s v="sandrine.lopes@kheprisante.fr"/>
    <s v="sandrine.lopes@kheprisante.fr"/>
    <n v="0"/>
    <n v="29430688"/>
    <s v="Sandrine - Mbe - LD"/>
    <s v="01:30 tarif horaire"/>
    <s v="Paiement par crédit"/>
    <d v="2017-03-10T21:20:00"/>
    <d v="2017-03-10T21:20:00"/>
    <n v="27"/>
    <n v="1.5"/>
    <n v="25.180851063829785"/>
    <x v="2"/>
    <n v="23"/>
  </r>
  <r>
    <b v="0"/>
    <s v="salles!"/>
    <n v="1721"/>
    <s v="salle8"/>
    <d v="2017-04-03T18:30:00"/>
    <d v="2017-04-03T19:30:00"/>
    <s v="margaux.honore@kheprisante.fr"/>
    <s v="margaux.honore@kheprisante.fr"/>
    <n v="0"/>
    <n v="29746284"/>
    <s v="Mme Nkounkou Gemma"/>
    <s v="01:00 tarif horaire"/>
    <s v="Paiement par crédit"/>
    <d v="2017-03-24T17:59:00"/>
    <d v="2017-03-24T17:59:00"/>
    <n v="18"/>
    <s v=""/>
    <s v=""/>
    <x v="0"/>
    <s v=""/>
  </r>
  <r>
    <b v="0"/>
    <s v="salles!"/>
    <n v="1722"/>
    <s v="salle10"/>
    <d v="2017-04-03T18:30:00"/>
    <d v="2017-04-03T19:30:00"/>
    <s v="marion.kinne@kheprisante.fr"/>
    <s v="marion.kinne@kheprisante.fr"/>
    <n v="0"/>
    <n v="29852671"/>
    <n v="0"/>
    <s v="01:00 tarif horaire"/>
    <s v="Paiement par crédit"/>
    <d v="2017-03-29T17:26:00"/>
    <d v="2017-03-29T17:26:00"/>
    <n v="18"/>
    <s v=""/>
    <s v=""/>
    <x v="0"/>
    <s v=""/>
  </r>
  <r>
    <b v="0"/>
    <s v="salles!"/>
    <n v="1723"/>
    <s v="salle8"/>
    <d v="2017-04-03T19:30:00"/>
    <d v="2017-04-03T20:30:00"/>
    <s v="margaux.honore@kheprisante.fr"/>
    <s v="margaux.honore@kheprisante.fr"/>
    <n v="0"/>
    <n v="29918335"/>
    <s v="Mme Aubry"/>
    <s v="01:00 tarif horaire"/>
    <s v="Paiement par crédit"/>
    <d v="2017-04-01T11:49:00"/>
    <d v="2017-04-01T11:49:00"/>
    <n v="18"/>
    <s v=""/>
    <s v=""/>
    <x v="0"/>
    <s v=""/>
  </r>
  <r>
    <b v="0"/>
    <s v="salles!"/>
    <n v="1724"/>
    <s v="réunion2"/>
    <d v="2017-04-03T19:30:00"/>
    <d v="2017-04-03T20:30:00"/>
    <s v="sophie.seveetpapillon@kheprisante.fr"/>
    <s v="sophie.seveetpapillon@kheprisante.fr"/>
    <n v="0"/>
    <n v="29765990"/>
    <s v="Atelier respiration consciente Jacqueline pour SP"/>
    <s v="01:00 tarif horaire"/>
    <s v="Paiement par crédit"/>
    <d v="2017-03-26T17:38:00"/>
    <d v="2017-03-26T17:38:00"/>
    <n v="23.4"/>
    <s v=""/>
    <s v=""/>
    <x v="0"/>
    <s v=""/>
  </r>
  <r>
    <b v="0"/>
    <s v="salles!"/>
    <n v="1725"/>
    <s v="salle11"/>
    <d v="2017-04-04T11:00:00"/>
    <d v="2017-04-04T12:00:00"/>
    <s v="nathalie.lievoux@kheprisante.fr"/>
    <s v="nathalie.lievoux@kheprisante.fr"/>
    <n v="0"/>
    <n v="29899928"/>
    <n v="0"/>
    <s v="01:00 tarif horaire"/>
    <s v="Paiement par crédit"/>
    <d v="2017-03-31T12:20:00"/>
    <d v="2017-03-31T12:20:00"/>
    <n v="14.4"/>
    <s v=""/>
    <s v=""/>
    <x v="0"/>
    <s v=""/>
  </r>
  <r>
    <b v="1"/>
    <s v="salles!"/>
    <n v="1726"/>
    <s v="salle11"/>
    <d v="2017-04-04T14:30:00"/>
    <d v="2017-04-04T15:30:00"/>
    <s v="sandrine.lopes@kheprisante.fr"/>
    <s v="sandrine.lopes@kheprisante.fr"/>
    <n v="0"/>
    <n v="29822171"/>
    <s v="Sandrine - Mbe - Lorraine"/>
    <s v="01:00 tarif horaire"/>
    <s v="Paiement par crédit"/>
    <d v="2017-03-28T16:52:00"/>
    <d v="2017-03-28T16:52:00"/>
    <n v="14.4"/>
    <n v="1"/>
    <n v="13.429787234042553"/>
    <x v="2"/>
    <n v="6"/>
  </r>
  <r>
    <b v="0"/>
    <s v="salles!"/>
    <n v="1727"/>
    <s v="salle8"/>
    <d v="2017-04-04T15:30:00"/>
    <d v="2017-04-04T16:30:00"/>
    <s v="margaux.honore@kheprisante.fr"/>
    <s v="margaux.honore@kheprisante.fr"/>
    <n v="0"/>
    <n v="29952161"/>
    <s v="VIENCHAREUG Khamnouk_x000a_"/>
    <s v="01:00 tarif horaire"/>
    <s v="Paiement par crédit"/>
    <d v="2017-04-03T14:21:00"/>
    <d v="2017-04-03T14:21:00"/>
    <n v="15.3"/>
    <s v=""/>
    <s v=""/>
    <x v="0"/>
    <s v=""/>
  </r>
  <r>
    <b v="1"/>
    <s v="salles!"/>
    <n v="1728"/>
    <s v="salle11"/>
    <d v="2017-04-04T16:00:00"/>
    <d v="2017-04-04T17:30:00"/>
    <s v="sandrine.lopes@kheprisante.fr"/>
    <s v="sandrine.lopes@kheprisante.fr"/>
    <n v="0"/>
    <n v="29506004"/>
    <s v="Sandrine Mbe Ludivine"/>
    <s v="01:30 tarif horaire"/>
    <s v="Paiement par crédit"/>
    <d v="2017-03-14T21:41:00"/>
    <d v="2017-03-14T21:41:00"/>
    <n v="25.2"/>
    <n v="1.5"/>
    <n v="23.502127659574466"/>
    <x v="2"/>
    <n v="20"/>
  </r>
  <r>
    <b v="0"/>
    <s v="salles!"/>
    <n v="1729"/>
    <s v="Salle0"/>
    <d v="2017-04-04T20:00:00"/>
    <d v="2017-04-04T21:30:00"/>
    <s v="souad.amrous@kheprisante.fr"/>
    <s v="souad.amrous@kheprisante.fr"/>
    <s v="souad.amrous@kheprisante.fr"/>
    <n v="29466244"/>
    <s v="Atelier 2 &quot;Sophro-Méditation&quot;"/>
    <s v="01:30 tarif horaire"/>
    <s v="Paiement par crédit"/>
    <d v="2017-03-13T14:41:00"/>
    <d v="2017-03-15T10:39:00"/>
    <n v="35.1"/>
    <s v=""/>
    <s v=""/>
    <x v="0"/>
    <s v=""/>
  </r>
  <r>
    <b v="0"/>
    <s v="salles!"/>
    <n v="1730"/>
    <s v="salle9"/>
    <d v="2017-04-05T10:00:00"/>
    <d v="2017-04-05T11:00:00"/>
    <s v="didier.cuoq@kheprisante.fr"/>
    <s v="didier.cuoq@kheprisante.fr"/>
    <n v="0"/>
    <n v="29940376"/>
    <n v="0"/>
    <s v="01:00 tarif horaire"/>
    <s v="Paiement par crédit"/>
    <d v="2017-04-03T08:46:00"/>
    <d v="2017-04-03T08:46:00"/>
    <n v="14.4"/>
    <s v=""/>
    <s v=""/>
    <x v="0"/>
    <s v=""/>
  </r>
  <r>
    <b v="0"/>
    <s v="salles!"/>
    <n v="1731"/>
    <s v="salle9"/>
    <d v="2017-04-05T13:30:00"/>
    <d v="2017-04-05T14:30:00"/>
    <s v="resa@seveetpapillon.org"/>
    <s v="resa@seveetpapillon.org"/>
    <n v="0"/>
    <n v="29982148"/>
    <s v="Mme T."/>
    <s v="01:00 tarif horaire"/>
    <s v="Accepté (crédit illimité)"/>
    <d v="2017-04-04T13:51:00"/>
    <d v="2017-04-04T13:51:00"/>
    <n v="16.2"/>
    <s v=""/>
    <s v=""/>
    <x v="0"/>
    <s v=""/>
  </r>
  <r>
    <b v="0"/>
    <s v="salles!"/>
    <n v="1732"/>
    <s v="salle9"/>
    <d v="2017-04-05T15:00:00"/>
    <d v="2017-04-05T16:00:00"/>
    <s v="resa@seveetpapillon.org"/>
    <s v="resa@seveetpapillon.org"/>
    <n v="0"/>
    <n v="30013684"/>
    <s v="Parents Lucas"/>
    <s v="01:00 tarif horaire"/>
    <s v="Accepté (crédit illimité)"/>
    <d v="2017-04-05T14:42:00"/>
    <d v="2017-04-05T14:42:00"/>
    <n v="16.2"/>
    <s v=""/>
    <s v=""/>
    <x v="0"/>
    <s v=""/>
  </r>
  <r>
    <b v="0"/>
    <s v="salles!"/>
    <n v="1733"/>
    <s v="salle7"/>
    <d v="2017-04-05T15:30:00"/>
    <d v="2017-04-05T16:30:00"/>
    <s v="nicolas.brinster@kheprisante.fr"/>
    <s v="nicolas.brinster@kheprisante.fr"/>
    <n v="0"/>
    <n v="29998677"/>
    <s v="Saysomsak"/>
    <s v="01:00 tarif horaire"/>
    <s v="Paiement par crédit"/>
    <d v="2017-04-05T00:15:00"/>
    <d v="2017-04-05T00:15:00"/>
    <n v="16.2"/>
    <s v=""/>
    <s v=""/>
    <x v="0"/>
    <s v=""/>
  </r>
  <r>
    <b v="0"/>
    <s v="salles!"/>
    <n v="1734"/>
    <s v="salle12"/>
    <d v="2017-04-05T17:30:00"/>
    <d v="2017-04-05T18:30:00"/>
    <s v="claudine.soulat@kheprisante.fr / Administrateur"/>
    <s v="claudine.soulat@kheprisante.fr"/>
    <n v="0"/>
    <n v="30078557"/>
    <n v="0"/>
    <s v="01:00 tarif horaire"/>
    <s v="Paiement par crédit"/>
    <d v="2017-04-08T10:23:00"/>
    <d v="2017-04-08T10:23:00"/>
    <n v="18"/>
    <s v=""/>
    <s v=""/>
    <x v="0"/>
    <s v=""/>
  </r>
  <r>
    <b v="0"/>
    <s v="salles!"/>
    <n v="1735"/>
    <s v="salle5"/>
    <d v="2017-04-05T17:30:00"/>
    <d v="2017-04-05T18:30:00"/>
    <s v="resa@seveetpapillon.org"/>
    <s v="resa@seveetpapillon.org"/>
    <n v="0"/>
    <n v="29923285"/>
    <s v="S. Lespinasse - Réflexo SP"/>
    <s v="01:00 tarif horaire"/>
    <s v="Accepté (crédit illimité)"/>
    <d v="2017-04-01T20:03:00"/>
    <d v="2017-04-01T20:03:00"/>
    <n v="18"/>
    <s v=""/>
    <s v=""/>
    <x v="0"/>
    <s v=""/>
  </r>
  <r>
    <b v="0"/>
    <s v="salles!"/>
    <n v="1736"/>
    <s v="salle7"/>
    <d v="2017-04-05T18:30:00"/>
    <d v="2017-04-05T19:30:00"/>
    <s v="jessica.font@kheprisante.fr"/>
    <s v="jessica.font@kheprisante.fr"/>
    <n v="0"/>
    <n v="30012289"/>
    <n v="0"/>
    <s v="01:00 tarif horaire"/>
    <s v="Paiement par crédit"/>
    <d v="2017-04-05T13:47:00"/>
    <d v="2017-04-05T13:47:00"/>
    <n v="18"/>
    <s v=""/>
    <s v=""/>
    <x v="0"/>
    <s v=""/>
  </r>
  <r>
    <b v="0"/>
    <s v="salles!"/>
    <n v="1737"/>
    <s v="salle5"/>
    <d v="2017-04-05T19:00:00"/>
    <d v="2017-04-05T20:00:00"/>
    <s v="sophie.seveetpapillon@kheprisante.fr"/>
    <s v="sophie.seveetpapillon@kheprisante.fr"/>
    <n v="0"/>
    <n v="29916417"/>
    <s v="S. Lespinasse - Réflexo SP"/>
    <s v="01:00 tarif horaire"/>
    <s v="Paiement par crédit"/>
    <d v="2017-04-01T08:53:00"/>
    <d v="2017-04-01T08:53:00"/>
    <n v="18"/>
    <s v=""/>
    <s v=""/>
    <x v="0"/>
    <s v=""/>
  </r>
  <r>
    <b v="0"/>
    <s v="salles!"/>
    <n v="1738"/>
    <s v="salle9"/>
    <d v="2017-04-06T09:30:00"/>
    <d v="2017-04-06T11:00:00"/>
    <s v="sophie.cochet@kheprisante.fr"/>
    <s v="sophie.cochet@kheprisante.fr"/>
    <n v="0"/>
    <n v="30030748"/>
    <n v="0"/>
    <s v="01:30 tarif horaire"/>
    <s v="Paiement par crédit"/>
    <d v="2017-04-06T08:42:00"/>
    <d v="2017-04-06T08:42:00"/>
    <n v="21.6"/>
    <s v=""/>
    <s v=""/>
    <x v="0"/>
    <s v=""/>
  </r>
  <r>
    <b v="0"/>
    <s v="salles!"/>
    <n v="1739"/>
    <s v="salle10"/>
    <d v="2017-04-06T14:00:00"/>
    <d v="2017-04-06T15:00:00"/>
    <s v="jacques.labescat@kheprisante.fr / Administrateur"/>
    <s v="jacques.labescat@kheprisante.fr"/>
    <n v="0"/>
    <n v="30040372"/>
    <n v="0"/>
    <s v="01:00 tarif horaire"/>
    <s v="Paiement par crédit"/>
    <d v="2017-04-06T14:35:00"/>
    <d v="2017-04-06T14:35:00"/>
    <n v="14.4"/>
    <s v=""/>
    <s v=""/>
    <x v="0"/>
    <s v=""/>
  </r>
  <r>
    <b v="0"/>
    <s v="salles!"/>
    <n v="1740"/>
    <s v="salle8"/>
    <d v="2017-04-06T14:30:00"/>
    <d v="2017-04-06T15:30:00"/>
    <s v="patrick.plessard@kheprisante.fr"/>
    <s v="patrick.plessard@kheprisante.fr"/>
    <n v="0"/>
    <n v="29908778"/>
    <s v="Shiatu Mme richaud"/>
    <s v="01:00 tarif horaire"/>
    <s v="Paiement par crédit"/>
    <d v="2017-03-31T18:26:00"/>
    <d v="2017-03-31T18:26:00"/>
    <n v="14.4"/>
    <s v=""/>
    <s v=""/>
    <x v="0"/>
    <s v=""/>
  </r>
  <r>
    <b v="0"/>
    <s v="salles!"/>
    <n v="1741"/>
    <s v="salle12"/>
    <d v="2017-04-06T18:00:00"/>
    <d v="2017-04-06T19:00:00"/>
    <s v="claudine.soulat@kheprisante.fr / Administrateur"/>
    <s v="claudine.soulat@kheprisante.fr"/>
    <n v="0"/>
    <n v="30078563"/>
    <n v="0"/>
    <s v="01:00 tarif horaire"/>
    <s v="Paiement par crédit"/>
    <d v="2017-04-08T10:23:00"/>
    <d v="2017-04-08T10:23:00"/>
    <n v="18"/>
    <s v=""/>
    <s v=""/>
    <x v="0"/>
    <s v=""/>
  </r>
  <r>
    <b v="0"/>
    <s v="salles!"/>
    <n v="1742"/>
    <s v="salle5"/>
    <d v="2017-04-06T18:00:00"/>
    <d v="2017-04-06T19:00:00"/>
    <s v="resa@seveetpapillon.org"/>
    <s v="resa@seveetpapillon.org"/>
    <n v="0"/>
    <n v="29923290"/>
    <s v="S. Lespinasse - Réflexo SP"/>
    <s v="01:00 tarif horaire"/>
    <s v="Accepté (crédit illimité)"/>
    <d v="2017-04-01T20:04:00"/>
    <d v="2017-04-01T20:04:00"/>
    <n v="18"/>
    <s v=""/>
    <s v=""/>
    <x v="0"/>
    <s v=""/>
  </r>
  <r>
    <b v="0"/>
    <s v="salles!"/>
    <n v="1743"/>
    <s v="salle7"/>
    <d v="2017-04-07T09:30:00"/>
    <d v="2017-04-07T10:30:00"/>
    <s v="caroline.soussy@kheprisante.fr"/>
    <s v="caroline.soussy@kheprisante.fr"/>
    <n v="0"/>
    <n v="30034625"/>
    <s v="Consult"/>
    <s v="01:00 tarif horaire"/>
    <s v="Paiement par crédit"/>
    <d v="2017-04-06T11:14:00"/>
    <d v="2017-04-06T11:14:00"/>
    <n v="14.4"/>
    <s v=""/>
    <s v=""/>
    <x v="0"/>
    <s v=""/>
  </r>
  <r>
    <b v="0"/>
    <s v="salles!"/>
    <n v="1744"/>
    <s v="salle8"/>
    <d v="2017-04-07T10:00:00"/>
    <d v="2017-04-07T11:00:00"/>
    <s v="lydia.lecusson@kheprisante.fr"/>
    <s v="lydia.lecusson@kheprisante.fr"/>
    <n v="0"/>
    <n v="30043959"/>
    <n v="0"/>
    <s v="01:00 tarif horaire"/>
    <s v="Paiement par crédit"/>
    <d v="2017-04-06T16:33:00"/>
    <d v="2017-04-06T16:33:00"/>
    <n v="14.4"/>
    <s v=""/>
    <s v=""/>
    <x v="0"/>
    <s v=""/>
  </r>
  <r>
    <b v="0"/>
    <s v="salles!"/>
    <n v="1745"/>
    <s v="salle9"/>
    <d v="2017-04-07T10:00:00"/>
    <d v="2017-04-07T11:30:00"/>
    <s v="resa@seveetpapillon.org"/>
    <s v="resa@seveetpapillon.org"/>
    <s v="resa@seveetpapillon.org"/>
    <n v="29756402"/>
    <s v="Marie-Dominique Claire_x000a_Mme A."/>
    <s v="01:30 tarif horaire"/>
    <s v="Accepté (crédit illimité)"/>
    <d v="2017-03-25T13:33:00"/>
    <d v="2017-03-25T13:33:00"/>
    <n v="21.6"/>
    <s v=""/>
    <s v=""/>
    <x v="0"/>
    <s v=""/>
  </r>
  <r>
    <b v="0"/>
    <s v="salles!"/>
    <n v="1746"/>
    <s v="salle12"/>
    <d v="2017-04-07T10:30:00"/>
    <d v="2017-04-07T12:00:00"/>
    <s v="christelle.dericquebourg@kheprisante.fr"/>
    <s v="christelle.dericquebourg@kheprisante.fr"/>
    <n v="0"/>
    <n v="29901002"/>
    <s v="Kaszuba Nicole"/>
    <s v="01:30 tarif horaire"/>
    <s v="Paiement par crédit"/>
    <d v="2017-03-31T13:05:00"/>
    <d v="2017-03-31T13:05:00"/>
    <n v="21.6"/>
    <s v=""/>
    <s v=""/>
    <x v="0"/>
    <s v=""/>
  </r>
  <r>
    <b v="0"/>
    <s v="salles!"/>
    <n v="1747"/>
    <s v="salle8"/>
    <d v="2017-04-07T11:00:00"/>
    <d v="2017-04-07T12:00:00"/>
    <s v="lydia.lecusson@kheprisante.fr"/>
    <s v="lydia.lecusson@kheprisante.fr"/>
    <n v="0"/>
    <n v="30217500"/>
    <n v="0"/>
    <s v="01:00 tarif horaire"/>
    <s v="Paiement par crédit"/>
    <d v="2017-04-15T09:00:00"/>
    <d v="2017-04-15T09:00:00"/>
    <n v="14.4"/>
    <s v=""/>
    <s v=""/>
    <x v="0"/>
    <s v=""/>
  </r>
  <r>
    <b v="0"/>
    <s v="salles!"/>
    <n v="1748"/>
    <s v="salle3"/>
    <d v="2017-04-07T11:00:00"/>
    <d v="2017-04-07T12:00:00"/>
    <s v="nicolas.brinster@kheprisante.fr"/>
    <s v="nicolas.brinster@kheprisante.fr"/>
    <n v="0"/>
    <n v="30059491"/>
    <n v="0"/>
    <s v="01:00 tarif horaire"/>
    <s v="Paiement par crédit"/>
    <d v="2017-04-07T10:16:00"/>
    <d v="2017-04-07T10:16:00"/>
    <n v="14.4"/>
    <s v=""/>
    <s v=""/>
    <x v="0"/>
    <s v=""/>
  </r>
  <r>
    <b v="0"/>
    <s v="salles!"/>
    <n v="1749"/>
    <s v="salle7"/>
    <d v="2017-04-07T11:00:00"/>
    <d v="2017-04-07T12:30:00"/>
    <s v="carole.contre@kheprisante.fr"/>
    <s v="carole.contre@kheprisante.fr"/>
    <n v="0"/>
    <n v="29963652"/>
    <s v="Consultation naturo"/>
    <s v="01:30 tarif horaire"/>
    <s v="Paiement par crédit"/>
    <d v="2017-04-03T19:54:00"/>
    <d v="2017-04-03T19:54:00"/>
    <n v="22.5"/>
    <s v=""/>
    <s v=""/>
    <x v="0"/>
    <s v=""/>
  </r>
  <r>
    <b v="0"/>
    <s v="salles!"/>
    <n v="1750"/>
    <s v="salle7"/>
    <d v="2017-04-07T14:00:00"/>
    <d v="2017-04-07T15:00:00"/>
    <s v="caroline.soussy@kheprisante.fr"/>
    <s v="caroline.soussy@kheprisante.fr"/>
    <n v="0"/>
    <n v="30034649"/>
    <n v="0"/>
    <s v="01:00 tarif horaire"/>
    <s v="Paiement par crédit"/>
    <d v="2017-04-06T11:15:00"/>
    <d v="2017-04-06T11:15:00"/>
    <n v="16.2"/>
    <s v=""/>
    <s v=""/>
    <x v="0"/>
    <s v=""/>
  </r>
  <r>
    <b v="0"/>
    <s v="salles!"/>
    <n v="1751"/>
    <s v="salle9"/>
    <d v="2017-04-07T14:00:00"/>
    <d v="2017-04-07T15:00:00"/>
    <s v="jacqueline.vladic@kheprisante.fr"/>
    <s v="jacqueline.vladic@kheprisante.fr"/>
    <n v="0"/>
    <n v="30008873"/>
    <n v="0"/>
    <s v="01:00 tarif horaire"/>
    <s v="Paiement par crédit"/>
    <d v="2017-04-05T11:38:00"/>
    <d v="2017-04-05T11:38:00"/>
    <n v="16.2"/>
    <s v=""/>
    <s v=""/>
    <x v="0"/>
    <s v=""/>
  </r>
  <r>
    <b v="0"/>
    <s v="salles!"/>
    <n v="1752"/>
    <s v="salle12"/>
    <d v="2017-04-07T14:00:00"/>
    <d v="2017-04-07T16:00:00"/>
    <s v="nathalie.lievoux@kheprisante.fr"/>
    <s v="nathalie.lievoux@kheprisante.fr"/>
    <n v="0"/>
    <n v="29932677"/>
    <s v="réflexologie GROUPON"/>
    <s v="02:00 tarif horaire"/>
    <s v="Paiement par crédit"/>
    <d v="2017-04-02T20:53:00"/>
    <d v="2017-04-02T20:53:00"/>
    <n v="32.4"/>
    <s v=""/>
    <s v=""/>
    <x v="0"/>
    <s v=""/>
  </r>
  <r>
    <b v="0"/>
    <s v="salles!"/>
    <n v="1753"/>
    <s v="salle5"/>
    <d v="2017-04-07T17:00:00"/>
    <d v="2017-04-07T18:30:00"/>
    <s v="sophie.seveetpapillon@kheprisante.fr"/>
    <s v="sophie.seveetpapillon@kheprisante.fr"/>
    <n v="0"/>
    <n v="29758193"/>
    <s v="S. Lespinasse - Massage SP"/>
    <s v="01:30 tarif horaire"/>
    <s v="Paiement par crédit"/>
    <d v="2017-03-25T16:50:00"/>
    <d v="2017-03-25T16:50:00"/>
    <n v="27"/>
    <s v=""/>
    <s v=""/>
    <x v="0"/>
    <s v=""/>
  </r>
  <r>
    <b v="1"/>
    <s v="salles!"/>
    <n v="1754"/>
    <s v="salle11"/>
    <d v="2017-04-07T18:00:00"/>
    <d v="2017-04-07T19:00:00"/>
    <s v="sandrine.lopes@kheprisante.fr"/>
    <s v="sandrine.lopes@kheprisante.fr"/>
    <n v="0"/>
    <n v="29430716"/>
    <s v="Sandrine - Reiki AC"/>
    <s v="01:00 tarif horaire"/>
    <s v="Paiement par crédit"/>
    <d v="2017-03-10T21:22:00"/>
    <d v="2017-03-10T21:22:00"/>
    <n v="18"/>
    <n v="1"/>
    <n v="16.787234042553191"/>
    <x v="2"/>
    <n v="27"/>
  </r>
  <r>
    <b v="0"/>
    <s v="salles!"/>
    <n v="1755"/>
    <s v="salle7"/>
    <d v="2017-04-08T09:00:00"/>
    <d v="2017-04-08T10:00:00"/>
    <s v="yann.larue@kheprisante.fr"/>
    <s v="yann.larue@kheprisante.fr"/>
    <n v="0"/>
    <n v="30071084"/>
    <s v="Bruno"/>
    <s v="01:00 tarif horaire"/>
    <s v="Paiement par crédit"/>
    <d v="2017-04-07T18:45:00"/>
    <d v="2017-04-07T18:45:00"/>
    <n v="18"/>
    <s v=""/>
    <s v=""/>
    <x v="0"/>
    <s v=""/>
  </r>
  <r>
    <b v="0"/>
    <s v="salles!"/>
    <n v="1756"/>
    <s v="salle8"/>
    <d v="2017-04-08T10:00:00"/>
    <d v="2017-04-08T11:00:00"/>
    <s v="lydia.lecusson@kheprisante.fr"/>
    <s v="lydia.lecusson@kheprisante.fr"/>
    <n v="0"/>
    <n v="30217493"/>
    <n v="0"/>
    <s v="01:00 tarif horaire"/>
    <s v="Paiement par crédit"/>
    <d v="2017-04-15T08:58:00"/>
    <d v="2017-04-15T08:58:00"/>
    <n v="18"/>
    <s v=""/>
    <s v=""/>
    <x v="0"/>
    <s v=""/>
  </r>
  <r>
    <b v="0"/>
    <s v="salles!"/>
    <n v="1757"/>
    <s v="salle12"/>
    <d v="2017-04-08T11:00:00"/>
    <d v="2017-04-08T12:00:00"/>
    <s v="nathalie.lievoux@kheprisante.fr"/>
    <s v="nathalie.lievoux@kheprisante.fr"/>
    <n v="0"/>
    <n v="29719973"/>
    <s v="réflexologie plantaire"/>
    <s v="01:00 tarif horaire"/>
    <s v="Paiement par crédit"/>
    <d v="2017-03-23T16:15:00"/>
    <d v="2017-03-23T16:15:00"/>
    <n v="18"/>
    <s v=""/>
    <s v=""/>
    <x v="0"/>
    <s v=""/>
  </r>
  <r>
    <b v="0"/>
    <s v="salles!"/>
    <n v="1758"/>
    <s v="salle8"/>
    <d v="2017-04-10T09:00:00"/>
    <d v="2017-04-10T10:00:00"/>
    <s v="margaux.honore@kheprisante.fr"/>
    <s v="margaux.honore@kheprisante.fr"/>
    <n v="0"/>
    <n v="30033635"/>
    <s v="HAMIDI NADIA"/>
    <s v="01:00 tarif horaire"/>
    <s v="Paiement par crédit"/>
    <d v="2017-04-06T10:35:00"/>
    <d v="2017-04-06T10:35:00"/>
    <n v="14.4"/>
    <s v=""/>
    <s v=""/>
    <x v="0"/>
    <s v=""/>
  </r>
  <r>
    <b v="0"/>
    <s v="salles!"/>
    <n v="1759"/>
    <s v="salle12"/>
    <d v="2017-04-10T09:30:00"/>
    <d v="2017-04-10T10:30:00"/>
    <s v="amelie.brossard@kheprisante.fr"/>
    <s v="amelie.brossard@kheprisante.fr"/>
    <n v="0"/>
    <n v="30091014"/>
    <s v="Perot"/>
    <s v="01:00 tarif horaire"/>
    <s v="Paiement par crédit"/>
    <d v="2017-04-09T17:55:00"/>
    <d v="2017-04-09T17:55:00"/>
    <n v="14.4"/>
    <s v=""/>
    <s v=""/>
    <x v="0"/>
    <s v=""/>
  </r>
  <r>
    <b v="0"/>
    <s v="salles!"/>
    <n v="1760"/>
    <s v="salle12"/>
    <d v="2017-04-10T12:00:00"/>
    <d v="2017-04-10T13:00:00"/>
    <s v="nathalie.lievoux@kheprisante.fr"/>
    <s v="nathalie.lievoux@kheprisante.fr"/>
    <n v="0"/>
    <n v="30015901"/>
    <s v="réflexologie GROUPON"/>
    <s v="01:00 tarif horaire"/>
    <s v="Paiement par crédit"/>
    <d v="2017-04-05T15:53:00"/>
    <d v="2017-04-05T15:53:00"/>
    <n v="16.2"/>
    <s v=""/>
    <s v=""/>
    <x v="0"/>
    <s v=""/>
  </r>
  <r>
    <b v="1"/>
    <s v="salles!"/>
    <n v="1761"/>
    <s v="salle11"/>
    <d v="2017-04-10T12:00:00"/>
    <d v="2017-04-10T13:30:00"/>
    <s v="sandrine.lopes@kheprisante.fr"/>
    <s v="sandrine.lopes@kheprisante.fr"/>
    <s v="sandrine.lopes@kheprisante.fr"/>
    <n v="29945965"/>
    <s v="Sandrine - Mbe - Élisabeth"/>
    <s v="01:30 tarif horaire"/>
    <s v="Paiement par crédit"/>
    <d v="2017-04-03T11:10:00"/>
    <d v="2017-04-08T13:51:00"/>
    <n v="24.3"/>
    <n v="1.5"/>
    <n v="22.662765957446808"/>
    <x v="2"/>
    <n v="7"/>
  </r>
  <r>
    <b v="0"/>
    <s v="salles!"/>
    <n v="1762"/>
    <s v="salle8"/>
    <d v="2017-04-10T13:00:00"/>
    <d v="2017-04-10T14:00:00"/>
    <s v="margaux.honore@kheprisante.fr"/>
    <s v="margaux.honore@kheprisante.fr"/>
    <n v="0"/>
    <n v="30040893"/>
    <s v="Jaillet Isabelle"/>
    <s v="01:00 tarif horaire"/>
    <s v="Paiement par crédit"/>
    <d v="2017-04-06T14:49:00"/>
    <d v="2017-04-06T14:49:00"/>
    <n v="16.2"/>
    <s v=""/>
    <s v=""/>
    <x v="0"/>
    <s v=""/>
  </r>
  <r>
    <b v="0"/>
    <s v="salles!"/>
    <n v="1763"/>
    <s v="salle9"/>
    <d v="2017-04-10T13:00:00"/>
    <d v="2017-04-10T14:00:00"/>
    <s v="marie-dominique.claire@kheprisante.fr"/>
    <s v="marie-dominique.claire@kheprisante.fr"/>
    <n v="0"/>
    <n v="29985097"/>
    <s v="Yanis"/>
    <s v="01:00 tarif horaire"/>
    <s v="Paiement par crédit"/>
    <d v="2017-04-04T15:20:00"/>
    <d v="2017-04-04T15:20:00"/>
    <n v="16.2"/>
    <s v=""/>
    <s v=""/>
    <x v="0"/>
    <s v=""/>
  </r>
  <r>
    <b v="0"/>
    <s v="salles!"/>
    <n v="1764"/>
    <s v="salle10"/>
    <d v="2017-04-10T13:00:00"/>
    <d v="2017-04-10T14:00:00"/>
    <s v="sylvie.cayla@kheprisante.fr"/>
    <s v="sylvie.cayla@kheprisante.fr"/>
    <n v="0"/>
    <n v="29791871"/>
    <n v="0"/>
    <s v="01:00 tarif horaire"/>
    <s v="Paiement par crédit"/>
    <d v="2017-03-27T17:19:00"/>
    <d v="2017-03-27T17:19:00"/>
    <n v="16.2"/>
    <s v=""/>
    <s v=""/>
    <x v="0"/>
    <s v=""/>
  </r>
  <r>
    <b v="0"/>
    <s v="salles!"/>
    <n v="1765"/>
    <s v="salle9"/>
    <d v="2017-04-10T14:00:00"/>
    <d v="2017-04-10T15:30:00"/>
    <s v="marie-dominique.claire@kheprisante.fr"/>
    <s v="marie-dominique.claire@kheprisante.fr"/>
    <n v="0"/>
    <n v="29985112"/>
    <s v="Laeticia"/>
    <s v="01:30 tarif horaire"/>
    <s v="Paiement par crédit"/>
    <d v="2017-04-04T15:21:00"/>
    <d v="2017-04-04T15:21:00"/>
    <n v="21.6"/>
    <s v=""/>
    <s v=""/>
    <x v="0"/>
    <s v=""/>
  </r>
  <r>
    <b v="1"/>
    <s v="salles!"/>
    <n v="1766"/>
    <s v="salle11"/>
    <d v="2017-04-10T14:30:00"/>
    <d v="2017-04-10T15:30:00"/>
    <s v="sandrine.lopes@kheprisante.fr"/>
    <s v="sandrine.lopes@kheprisante.fr"/>
    <n v="0"/>
    <n v="28861925"/>
    <s v="Sandrine - Mbe - Danielle C."/>
    <s v="01:00 tarif horaire"/>
    <s v="Paiement par crédit"/>
    <d v="2017-02-13T19:44:00"/>
    <d v="2017-02-13T19:44:00"/>
    <n v="12.96"/>
    <n v="1"/>
    <n v="12.086808510638297"/>
    <x v="2"/>
    <n v="55"/>
  </r>
  <r>
    <b v="0"/>
    <s v="salles!"/>
    <n v="1767"/>
    <s v="salle12"/>
    <d v="2017-04-10T17:30:00"/>
    <d v="2017-04-10T19:00:00"/>
    <s v="amelie.brossard@kheprisante.fr"/>
    <s v="amelie.brossard@kheprisante.fr"/>
    <n v="0"/>
    <n v="30091029"/>
    <s v="Mariani"/>
    <s v="01:30 tarif horaire"/>
    <s v="Paiement par crédit"/>
    <d v="2017-04-09T17:56:00"/>
    <d v="2017-04-09T17:56:00"/>
    <n v="27"/>
    <s v=""/>
    <s v=""/>
    <x v="0"/>
    <s v=""/>
  </r>
  <r>
    <b v="0"/>
    <s v="salles!"/>
    <n v="1768"/>
    <s v="salle5"/>
    <d v="2017-04-10T18:00:00"/>
    <d v="2017-04-10T19:00:00"/>
    <s v="resa@seveetpapillon.org"/>
    <s v="resa@seveetpapillon.org"/>
    <n v="0"/>
    <n v="29842557"/>
    <s v="S. Lespinasse - Réflexo SP"/>
    <s v="01:00 tarif horaire"/>
    <s v="Accepté (crédit illimité)"/>
    <d v="2017-03-29T11:53:00"/>
    <d v="2017-03-29T11:53:00"/>
    <n v="18"/>
    <s v=""/>
    <s v=""/>
    <x v="0"/>
    <s v=""/>
  </r>
  <r>
    <b v="0"/>
    <s v="salles!"/>
    <n v="1769"/>
    <s v="salle11"/>
    <d v="2017-04-10T18:30:00"/>
    <d v="2017-04-10T19:30:00"/>
    <s v="gladys.ruffier@kheprisante.fr / Administrateur"/>
    <s v="gladys.ruffier@kheprisante.fr"/>
    <n v="0"/>
    <n v="30116493"/>
    <n v="0"/>
    <s v="01:00 tarif horaire"/>
    <s v="Paiement par crédit"/>
    <d v="2017-04-10T18:31:00"/>
    <d v="2017-04-10T18:31:00"/>
    <n v="18"/>
    <s v=""/>
    <s v=""/>
    <x v="0"/>
    <s v=""/>
  </r>
  <r>
    <b v="0"/>
    <s v="salles!"/>
    <n v="1770"/>
    <s v="Salle0"/>
    <d v="2017-04-10T19:30:00"/>
    <d v="2017-04-10T21:00:00"/>
    <s v="sophie.seveetpapillon@gmail.com"/>
    <s v="sophie.seveetpapillon@gmail.com"/>
    <n v="0"/>
    <n v="25295619"/>
    <s v="Conférence Naturo - S. COCHET - S&amp;P"/>
    <s v="01:30 tarif horaire"/>
    <s v="Paiement par crédit"/>
    <d v="2016-08-30T18:27:00"/>
    <d v="2016-08-30T18:27:00"/>
    <n v="42"/>
    <s v=""/>
    <s v=""/>
    <x v="0"/>
    <s v=""/>
  </r>
  <r>
    <b v="0"/>
    <s v="salles!"/>
    <n v="1771"/>
    <s v="salle8"/>
    <d v="2017-04-11T10:00:00"/>
    <d v="2017-04-11T11:00:00"/>
    <s v="margaux.honore@kheprisante.fr"/>
    <s v="margaux.honore@kheprisante.fr"/>
    <n v="0"/>
    <n v="30033669"/>
    <s v="Marlène HERNANDEZ"/>
    <s v="01:00 tarif horaire"/>
    <s v="Paiement par crédit"/>
    <d v="2017-04-06T10:35:00"/>
    <d v="2017-04-06T10:35:00"/>
    <n v="14.4"/>
    <s v=""/>
    <s v=""/>
    <x v="0"/>
    <s v=""/>
  </r>
  <r>
    <b v="0"/>
    <s v="salles!"/>
    <n v="1772"/>
    <s v="salle11"/>
    <d v="2017-04-11T11:00:00"/>
    <d v="2017-04-11T12:00:00"/>
    <s v="christelle.dericquebourg@kheprisante.fr"/>
    <s v="christelle.dericquebourg@kheprisante.fr"/>
    <s v="christelle.dericquebourg@kheprisante.fr"/>
    <n v="30105878"/>
    <s v="Safiedine Nathalie"/>
    <s v="01:00 tarif horaire"/>
    <s v="Paiement par crédit"/>
    <d v="2017-04-10T12:34:00"/>
    <d v="2017-04-10T12:57:00"/>
    <n v="14.4"/>
    <s v=""/>
    <s v=""/>
    <x v="0"/>
    <s v=""/>
  </r>
  <r>
    <b v="0"/>
    <s v="salles!"/>
    <n v="1773"/>
    <s v="salle8"/>
    <d v="2017-04-11T11:30:00"/>
    <d v="2017-04-11T12:30:00"/>
    <s v="margaux.honore@kheprisante.fr"/>
    <s v="margaux.honore@kheprisante.fr"/>
    <n v="0"/>
    <n v="30090227"/>
    <s v="Dominique Giradeau"/>
    <s v="01:00 tarif horaire"/>
    <s v="Paiement par crédit"/>
    <d v="2017-04-09T16:08:00"/>
    <d v="2017-04-09T16:08:00"/>
    <n v="15.3"/>
    <s v=""/>
    <s v=""/>
    <x v="0"/>
    <s v=""/>
  </r>
  <r>
    <b v="0"/>
    <s v="salles!"/>
    <n v="1774"/>
    <s v="salle11"/>
    <d v="2017-04-11T12:00:00"/>
    <d v="2017-04-11T13:00:00"/>
    <s v="christelle.dericquebourg@kheprisante.fr"/>
    <s v="christelle.dericquebourg@kheprisante.fr"/>
    <n v="0"/>
    <n v="30106370"/>
    <s v="Emilie amengual"/>
    <s v="01:00 tarif horaire"/>
    <s v="Paiement par crédit"/>
    <d v="2017-04-10T12:54:00"/>
    <d v="2017-04-10T12:54:00"/>
    <n v="16.2"/>
    <s v=""/>
    <s v=""/>
    <x v="0"/>
    <s v=""/>
  </r>
  <r>
    <b v="0"/>
    <s v="salles!"/>
    <n v="1775"/>
    <s v="salle11"/>
    <d v="2017-04-11T14:00:00"/>
    <d v="2017-04-11T15:00:00"/>
    <s v="christelle.dericquebourg@kheprisante.fr"/>
    <s v="christelle.dericquebourg@kheprisante.fr"/>
    <n v="0"/>
    <n v="30106453"/>
    <s v="Romane Hilaire"/>
    <s v="01:00 tarif horaire"/>
    <s v="Paiement par crédit"/>
    <d v="2017-04-10T12:57:00"/>
    <d v="2017-04-10T12:57:00"/>
    <n v="14.4"/>
    <s v=""/>
    <s v=""/>
    <x v="0"/>
    <s v=""/>
  </r>
  <r>
    <b v="0"/>
    <s v="salles!"/>
    <n v="1776"/>
    <s v="salle12"/>
    <d v="2017-04-11T14:00:00"/>
    <d v="2017-04-11T15:00:00"/>
    <s v="nathalie.lievoux@kheprisante.fr"/>
    <s v="nathalie.lievoux@kheprisante.fr"/>
    <n v="0"/>
    <n v="30063070"/>
    <s v="réflexologie GROUPON"/>
    <s v="01:00 tarif horaire"/>
    <s v="Paiement par crédit"/>
    <d v="2017-04-07T12:47:00"/>
    <d v="2017-04-07T12:47:00"/>
    <n v="14.4"/>
    <s v=""/>
    <s v=""/>
    <x v="0"/>
    <s v=""/>
  </r>
  <r>
    <b v="0"/>
    <s v="salles!"/>
    <n v="1777"/>
    <s v="salle9"/>
    <d v="2017-04-11T16:00:00"/>
    <d v="2017-04-11T17:00:00"/>
    <s v="marc.fallet@kheprisante.fr"/>
    <s v="marc.fallet@kheprisante.fr"/>
    <n v="0"/>
    <n v="29845286"/>
    <n v="0"/>
    <s v="01:00 tarif horaire"/>
    <s v="Paiement par crédit"/>
    <d v="2017-03-29T13:43:00"/>
    <d v="2017-03-29T13:43:00"/>
    <n v="16.2"/>
    <s v=""/>
    <s v=""/>
    <x v="0"/>
    <s v=""/>
  </r>
  <r>
    <b v="0"/>
    <s v="salles!"/>
    <n v="1778"/>
    <s v="salle12"/>
    <d v="2017-04-11T17:00:00"/>
    <d v="2017-04-11T18:00:00"/>
    <s v="nathalie.lievoux@kheprisante.fr"/>
    <s v="nathalie.lievoux@kheprisante.fr"/>
    <s v="nathalie.lievoux@kheprisante.fr"/>
    <n v="29846108"/>
    <s v="réflexologie GROUPON"/>
    <s v="01:00 tarif horaire"/>
    <s v="Paiement par crédit"/>
    <d v="2017-03-29T14:13:00"/>
    <d v="2017-03-29T14:13:00"/>
    <n v="18"/>
    <s v=""/>
    <s v=""/>
    <x v="0"/>
    <s v=""/>
  </r>
  <r>
    <b v="0"/>
    <s v="salles!"/>
    <n v="1779"/>
    <s v="salle12"/>
    <d v="2017-04-11T18:00:00"/>
    <d v="2017-04-11T19:00:00"/>
    <s v="nathalie.lievoux@kheprisante.fr"/>
    <s v="nathalie.lievoux@kheprisante.fr"/>
    <s v="nathalie.lievoux@kheprisante.fr"/>
    <n v="29792531"/>
    <s v="réflexologie GROUPON"/>
    <s v="01:00 tarif horaire"/>
    <s v="Paiement par crédit"/>
    <d v="2017-03-27T17:40:00"/>
    <d v="2017-03-29T14:21:00"/>
    <n v="18"/>
    <s v=""/>
    <s v=""/>
    <x v="0"/>
    <s v=""/>
  </r>
  <r>
    <b v="0"/>
    <s v="salles!"/>
    <n v="1780"/>
    <s v="salle12"/>
    <d v="2017-04-11T19:30:00"/>
    <d v="2017-04-11T20:30:00"/>
    <s v="gladys.ruffier@kheprisante.fr"/>
    <s v="gladys.ruffier@kheprisante.fr"/>
    <s v="gladys.ruffier@kheprisante.fr"/>
    <n v="29983474"/>
    <n v="0"/>
    <s v="01:00 tarif horaire"/>
    <s v="Paiement par crédit"/>
    <d v="2017-04-04T14:37:00"/>
    <d v="2017-04-11T17:49:00"/>
    <n v="18"/>
    <s v=""/>
    <s v=""/>
    <x v="0"/>
    <s v=""/>
  </r>
  <r>
    <b v="0"/>
    <s v="salles!"/>
    <n v="1781"/>
    <s v="Salle0"/>
    <d v="2017-04-11T20:00:00"/>
    <d v="2017-04-11T21:30:00"/>
    <s v="souad.amrous@kheprisante.fr"/>
    <s v="souad.amrous@kheprisante.fr"/>
    <s v="souad.amrous@kheprisante.fr"/>
    <n v="29466300"/>
    <s v="Atelier 3 &quot;Sophro-Méditation&quot;"/>
    <s v="01:30 tarif horaire"/>
    <s v="Paiement par crédit"/>
    <d v="2017-03-13T14:43:00"/>
    <d v="2017-03-15T10:39:00"/>
    <n v="35.1"/>
    <s v=""/>
    <s v=""/>
    <x v="0"/>
    <s v=""/>
  </r>
  <r>
    <b v="0"/>
    <s v="salles!"/>
    <n v="1782"/>
    <s v="salle12"/>
    <d v="2017-04-12T09:30:00"/>
    <d v="2017-04-12T11:00:00"/>
    <s v="amelie.brossard@kheprisante.fr"/>
    <s v="amelie.brossard@kheprisante.fr"/>
    <n v="0"/>
    <n v="30153729"/>
    <s v="Hypno"/>
    <s v="01:30 tarif horaire"/>
    <s v="Paiement par crédit"/>
    <d v="2017-04-12T00:09:00"/>
    <d v="2017-04-12T00:09:00"/>
    <n v="21.6"/>
    <s v=""/>
    <s v=""/>
    <x v="0"/>
    <s v=""/>
  </r>
  <r>
    <b v="0"/>
    <s v="salles!"/>
    <n v="1783"/>
    <s v="salle3"/>
    <d v="2017-04-12T10:00:00"/>
    <d v="2017-04-12T11:00:00"/>
    <s v="jessica.font@kheprisante.fr"/>
    <s v="jessica.font@kheprisante.fr"/>
    <n v="0"/>
    <n v="30158379"/>
    <n v="0"/>
    <s v="01:00 tarif horaire"/>
    <s v="Paiement par crédit"/>
    <d v="2017-04-12T09:08:00"/>
    <d v="2017-04-12T09:08:00"/>
    <n v="14.4"/>
    <s v=""/>
    <s v=""/>
    <x v="0"/>
    <s v=""/>
  </r>
  <r>
    <b v="0"/>
    <s v="salles!"/>
    <n v="1784"/>
    <s v="salle9"/>
    <d v="2017-04-12T10:00:00"/>
    <d v="2017-04-12T12:00:00"/>
    <s v="sophie.vieillard@kheprisante.fr"/>
    <s v="sophie.vieillard@kheprisante.fr"/>
    <n v="0"/>
    <n v="29951224"/>
    <s v="Coaching Parental"/>
    <s v="02:00 tarif horaire"/>
    <s v="Paiement par crédit"/>
    <d v="2017-04-03T13:58:00"/>
    <d v="2017-04-03T13:58:00"/>
    <n v="28.8"/>
    <s v=""/>
    <s v=""/>
    <x v="0"/>
    <s v=""/>
  </r>
  <r>
    <b v="0"/>
    <s v="salles!"/>
    <n v="1785"/>
    <s v="salle7"/>
    <d v="2017-04-12T10:30:00"/>
    <d v="2017-04-12T11:30:00"/>
    <s v="nicolas.brinster@kheprisante.fr"/>
    <s v="nicolas.brinster@kheprisante.fr"/>
    <n v="0"/>
    <n v="30148780"/>
    <s v="Mme Girard S8"/>
    <s v="01:00 tarif horaire"/>
    <s v="Paiement par crédit"/>
    <d v="2017-04-11T19:25:00"/>
    <d v="2017-04-11T19:25:00"/>
    <n v="14.4"/>
    <s v=""/>
    <s v=""/>
    <x v="0"/>
    <s v=""/>
  </r>
  <r>
    <b v="0"/>
    <s v="salles!"/>
    <n v="1786"/>
    <s v="salle9"/>
    <d v="2017-04-12T14:00:00"/>
    <d v="2017-04-12T15:00:00"/>
    <s v="jean-jacques.benhayoun@kheprisante.fr"/>
    <s v="jean-jacques.benhayoun@kheprisante.fr"/>
    <s v="cap@revellat.com / Administrateur"/>
    <n v="30113583"/>
    <n v="0"/>
    <s v="01:00 tarif horaire"/>
    <s v="Paiement par crédit"/>
    <d v="2017-04-10T16:49:00"/>
    <d v="2017-04-12T13:44:00"/>
    <n v="16.2"/>
    <s v=""/>
    <s v=""/>
    <x v="0"/>
    <s v=""/>
  </r>
  <r>
    <b v="0"/>
    <s v="salles!"/>
    <n v="1787"/>
    <s v="salle7"/>
    <d v="2017-04-12T15:30:00"/>
    <d v="2017-04-12T16:30:00"/>
    <s v="nicolas.brinster@kheprisante.fr"/>
    <s v="nicolas.brinster@kheprisante.fr"/>
    <n v="0"/>
    <n v="30148785"/>
    <s v="Mme Saysomsak S9"/>
    <s v="01:00 tarif horaire"/>
    <s v="Paiement par crédit"/>
    <d v="2017-04-11T19:25:00"/>
    <d v="2017-04-11T19:25:00"/>
    <n v="16.2"/>
    <s v=""/>
    <s v=""/>
    <x v="0"/>
    <s v=""/>
  </r>
  <r>
    <b v="0"/>
    <s v="salles!"/>
    <n v="1788"/>
    <s v="salle10"/>
    <d v="2017-04-12T16:00:00"/>
    <d v="2017-04-12T17:00:00"/>
    <s v="sylvie.cayla@kheprisante.fr"/>
    <s v="sylvie.cayla@kheprisante.fr"/>
    <n v="0"/>
    <n v="30147977"/>
    <n v="0"/>
    <s v="01:00 tarif horaire"/>
    <s v="Paiement par crédit"/>
    <d v="2017-04-11T18:49:00"/>
    <d v="2017-04-11T18:49:00"/>
    <n v="16.2"/>
    <s v=""/>
    <s v=""/>
    <x v="0"/>
    <s v=""/>
  </r>
  <r>
    <b v="0"/>
    <s v="salles!"/>
    <n v="1789"/>
    <s v="salle5"/>
    <d v="2017-04-12T17:00:00"/>
    <d v="2017-04-12T18:00:00"/>
    <s v="sophie.seveetpapillon@kheprisante.fr"/>
    <s v="sophie.seveetpapillon@kheprisante.fr"/>
    <n v="0"/>
    <n v="29916444"/>
    <s v="S. Lespinasse - Réflexo SP"/>
    <s v="01:00 tarif horaire"/>
    <s v="Paiement par crédit"/>
    <d v="2017-04-01T08:57:00"/>
    <d v="2017-04-01T08:57:00"/>
    <n v="18"/>
    <s v=""/>
    <s v=""/>
    <x v="0"/>
    <s v=""/>
  </r>
  <r>
    <b v="0"/>
    <s v="salles!"/>
    <n v="1790"/>
    <s v="salle9"/>
    <d v="2017-04-12T17:00:00"/>
    <d v="2017-04-12T18:00:00"/>
    <s v="resa@seveetpapillon.org"/>
    <s v="resa@seveetpapillon.org"/>
    <n v="0"/>
    <n v="30144614"/>
    <s v="MD Claire_x000a_Amelie Sourcet"/>
    <s v="01:00 tarif horaire"/>
    <s v="Accepté (crédit illimité)"/>
    <d v="2017-04-11T17:00:00"/>
    <d v="2017-04-11T17:00:00"/>
    <n v="18"/>
    <s v=""/>
    <s v=""/>
    <x v="0"/>
    <s v=""/>
  </r>
  <r>
    <b v="0"/>
    <s v="salles!"/>
    <n v="1791"/>
    <s v="salle10"/>
    <d v="2017-04-12T17:30:00"/>
    <d v="2017-04-12T18:30:00"/>
    <s v="claudine.soulat@kheprisante.fr / Administrateur"/>
    <s v="claudine.soulat@kheprisante.fr"/>
    <n v="0"/>
    <n v="30078642"/>
    <n v="0"/>
    <s v="01:00 tarif horaire"/>
    <s v="Paiement par crédit"/>
    <d v="2017-04-08T10:28:00"/>
    <d v="2017-04-08T10:28:00"/>
    <n v="18"/>
    <s v=""/>
    <s v=""/>
    <x v="0"/>
    <s v=""/>
  </r>
  <r>
    <b v="0"/>
    <s v="salles!"/>
    <n v="1792"/>
    <s v="salle5"/>
    <d v="2017-04-12T18:30:00"/>
    <d v="2017-04-12T19:30:00"/>
    <s v="sophie.seveetpapillon@kheprisante.fr"/>
    <s v="sophie.seveetpapillon@kheprisante.fr"/>
    <n v="0"/>
    <n v="29916445"/>
    <s v="S. Lespinasse - Réflexo SP"/>
    <s v="01:00 tarif horaire"/>
    <s v="Paiement par crédit"/>
    <d v="2017-04-01T08:57:00"/>
    <d v="2017-04-01T08:57:00"/>
    <n v="18"/>
    <s v=""/>
    <s v=""/>
    <x v="0"/>
    <s v=""/>
  </r>
  <r>
    <b v="0"/>
    <s v="salles!"/>
    <n v="1793"/>
    <s v="salle12"/>
    <d v="2017-04-13T09:30:00"/>
    <d v="2017-04-13T11:00:00"/>
    <s v="amelie.brossard@kheprisante.fr"/>
    <s v="amelie.brossard@kheprisante.fr"/>
    <n v="0"/>
    <n v="30153751"/>
    <s v="Hypno"/>
    <s v="01:30 tarif horaire"/>
    <s v="Paiement par crédit"/>
    <d v="2017-04-12T00:11:00"/>
    <d v="2017-04-12T00:11:00"/>
    <n v="21.6"/>
    <s v=""/>
    <s v=""/>
    <x v="0"/>
    <s v=""/>
  </r>
  <r>
    <b v="0"/>
    <s v="salles!"/>
    <n v="1794"/>
    <s v="salle10"/>
    <d v="2017-04-13T10:30:00"/>
    <d v="2017-04-13T11:30:00"/>
    <s v="rodolphe.bihannic@kheprisante.fr"/>
    <s v="rodolphe.bihannic@kheprisante.fr"/>
    <n v="0"/>
    <n v="30168538"/>
    <n v="0"/>
    <s v="01:00 tarif horaire"/>
    <s v="Paiement par crédit"/>
    <d v="2017-04-12T15:05:00"/>
    <d v="2017-04-12T15:05:00"/>
    <n v="14.4"/>
    <s v=""/>
    <s v=""/>
    <x v="0"/>
    <s v=""/>
  </r>
  <r>
    <b v="0"/>
    <s v="salles!"/>
    <n v="1795"/>
    <s v="salle7"/>
    <d v="2017-04-13T13:00:00"/>
    <d v="2017-04-13T14:00:00"/>
    <s v="carole.contre@kheprisante.fr"/>
    <s v="carole.contre@kheprisante.fr"/>
    <s v="carole.contre@kheprisante.fr"/>
    <n v="29963685"/>
    <s v="suivi naturo"/>
    <s v="01:00 tarif horaire"/>
    <s v="Paiement par crédit"/>
    <d v="2017-04-03T19:55:00"/>
    <d v="2017-04-03T19:55:00"/>
    <n v="16.2"/>
    <s v=""/>
    <s v=""/>
    <x v="0"/>
    <s v=""/>
  </r>
  <r>
    <b v="0"/>
    <s v="salles!"/>
    <n v="1796"/>
    <s v="salle8"/>
    <d v="2017-04-13T14:00:00"/>
    <d v="2017-04-13T15:00:00"/>
    <s v="margaux.honore@kheprisante.fr"/>
    <s v="margaux.honore@kheprisante.fr"/>
    <n v="0"/>
    <n v="29828988"/>
    <s v="Mme Dos Santos"/>
    <s v="01:00 tarif horaire"/>
    <s v="Paiement par crédit"/>
    <d v="2017-03-28T20:38:00"/>
    <d v="2017-03-28T20:38:00"/>
    <n v="14.4"/>
    <s v=""/>
    <s v=""/>
    <x v="0"/>
    <s v=""/>
  </r>
  <r>
    <b v="0"/>
    <s v="salles!"/>
    <n v="1797"/>
    <s v="salle9"/>
    <d v="2017-04-13T14:00:00"/>
    <d v="2017-04-13T15:00:00"/>
    <s v="sandrine.mareschal@kheprisante.fr"/>
    <s v="sandrine.mareschal@kheprisante.fr"/>
    <n v="0"/>
    <n v="29855963"/>
    <s v="M. Blouet"/>
    <s v="01:00 tarif horaire"/>
    <s v="Paiement par crédit"/>
    <d v="2017-03-29T19:26:00"/>
    <d v="2017-03-29T19:26:00"/>
    <n v="14.4"/>
    <s v=""/>
    <s v=""/>
    <x v="0"/>
    <s v=""/>
  </r>
  <r>
    <b v="0"/>
    <s v="salles!"/>
    <n v="1798"/>
    <s v="salle5"/>
    <d v="2017-04-13T15:00:00"/>
    <d v="2017-04-13T16:00:00"/>
    <s v="nathalie.lievoux@kheprisante.fr"/>
    <s v="nathalie.lievoux@kheprisante.fr"/>
    <s v="Administrateur"/>
    <n v="29759478"/>
    <n v="0"/>
    <s v="01:00 tarif horaire"/>
    <s v="Paiement par crédit"/>
    <d v="2017-03-25T19:19:00"/>
    <d v="2017-04-13T14:42:00"/>
    <n v="14.4"/>
    <s v=""/>
    <s v=""/>
    <x v="0"/>
    <s v=""/>
  </r>
  <r>
    <b v="0"/>
    <s v="salles!"/>
    <n v="1799"/>
    <s v="salle10"/>
    <d v="2017-04-13T16:00:00"/>
    <d v="2017-04-13T17:00:00"/>
    <s v="sylvie.cayla@kheprisante.fr"/>
    <s v="sylvie.cayla@kheprisante.fr"/>
    <n v="0"/>
    <n v="30168758"/>
    <n v="0"/>
    <s v="01:00 tarif horaire"/>
    <s v="Paiement par crédit"/>
    <d v="2017-04-12T15:14:00"/>
    <d v="2017-04-12T15:14:00"/>
    <n v="16.2"/>
    <s v=""/>
    <s v=""/>
    <x v="0"/>
    <s v=""/>
  </r>
  <r>
    <b v="0"/>
    <s v="salles!"/>
    <n v="1800"/>
    <s v="salle12"/>
    <d v="2017-04-13T18:00:00"/>
    <d v="2017-04-13T19:00:00"/>
    <s v="nathalie.lievoux@kheprisante.fr"/>
    <s v="nathalie.lievoux@kheprisante.fr"/>
    <n v="0"/>
    <n v="30161445"/>
    <s v="réflexologie plantaire"/>
    <s v="01:00 tarif horaire"/>
    <s v="Paiement par crédit"/>
    <d v="2017-04-12T10:33:00"/>
    <d v="2017-04-12T10:33:00"/>
    <n v="18"/>
    <s v=""/>
    <s v=""/>
    <x v="0"/>
    <s v=""/>
  </r>
  <r>
    <b v="0"/>
    <s v="salles!"/>
    <n v="1801"/>
    <s v="salle5"/>
    <d v="2017-04-13T18:00:00"/>
    <d v="2017-04-13T19:00:00"/>
    <s v="sophie.seveetpapillon@kheprisante.fr"/>
    <s v="sophie.seveetpapillon@kheprisante.fr"/>
    <n v="0"/>
    <n v="29916452"/>
    <s v="S. Lespinasse - Réflexo SP"/>
    <s v="01:00 tarif horaire"/>
    <s v="Paiement par crédit"/>
    <d v="2017-04-01T08:58:00"/>
    <d v="2017-04-01T08:58:00"/>
    <n v="18"/>
    <s v=""/>
    <s v=""/>
    <x v="0"/>
    <s v=""/>
  </r>
  <r>
    <b v="0"/>
    <s v="salles!"/>
    <n v="1802"/>
    <s v="salle10"/>
    <d v="2017-04-13T18:00:00"/>
    <d v="2017-04-13T19:00:00"/>
    <s v="claudine.soulat@kheprisante.fr / Administrateur"/>
    <s v="claudine.soulat@kheprisante.fr"/>
    <s v="claudine.soulat@kheprisante.fr"/>
    <n v="30078648"/>
    <n v="0"/>
    <s v="01:00 tarif horaire"/>
    <s v="Paiement par crédit"/>
    <d v="2017-04-08T10:29:00"/>
    <d v="2017-04-13T14:36:00"/>
    <n v="18"/>
    <s v=""/>
    <s v=""/>
    <x v="0"/>
    <s v=""/>
  </r>
  <r>
    <b v="0"/>
    <s v="salles!"/>
    <n v="1803"/>
    <s v="salle8"/>
    <d v="2017-04-14T09:00:00"/>
    <d v="2017-04-14T10:00:00"/>
    <s v="margaux.honore@kheprisante.fr"/>
    <s v="margaux.honore@kheprisante.fr"/>
    <n v="0"/>
    <n v="30192911"/>
    <s v="Morgane Oizel"/>
    <s v="01:00 tarif horaire"/>
    <s v="Paiement par crédit"/>
    <d v="2017-04-13T15:43:00"/>
    <d v="2017-04-13T15:43:00"/>
    <n v="14.4"/>
    <s v=""/>
    <s v=""/>
    <x v="0"/>
    <s v=""/>
  </r>
  <r>
    <b v="0"/>
    <s v="salles!"/>
    <n v="1804"/>
    <s v="salle5"/>
    <d v="2017-04-14T10:00:00"/>
    <d v="2017-04-14T11:30:00"/>
    <s v="aurelie.rosier@kheprisante.fr"/>
    <s v="aurelie.rosier@kheprisante.fr"/>
    <n v="0"/>
    <n v="30186061"/>
    <n v="0"/>
    <s v="01:30 tarif horaire"/>
    <s v="Paiement par crédit"/>
    <d v="2017-04-13T10:18:00"/>
    <d v="2017-04-13T10:18:00"/>
    <n v="21.6"/>
    <s v=""/>
    <s v=""/>
    <x v="0"/>
    <s v=""/>
  </r>
  <r>
    <b v="0"/>
    <s v="salles!"/>
    <n v="1805"/>
    <s v="salle6"/>
    <d v="2017-04-14T10:00:00"/>
    <d v="2017-04-14T11:30:00"/>
    <s v="sophie.cochet@kheprisante.fr"/>
    <s v="sophie.cochet@kheprisante.fr"/>
    <s v="sophie.cochet@kheprisante.fr / Administrateur"/>
    <n v="30179470"/>
    <s v="Je te prête mon bureau car j'ai la stagiaire."/>
    <s v="01:30 tarif horaire"/>
    <s v="Paiement par crédit"/>
    <d v="2017-04-12T23:16:00"/>
    <d v="2017-04-13T17:18:00"/>
    <n v="21.6"/>
    <s v=""/>
    <s v=""/>
    <x v="0"/>
    <s v=""/>
  </r>
  <r>
    <b v="0"/>
    <s v="salles!"/>
    <n v="1806"/>
    <s v="salle7"/>
    <d v="2017-04-14T11:00:00"/>
    <d v="2017-04-14T12:00:00"/>
    <s v="nicolas.brinster@kheprisante.fr"/>
    <s v="nicolas.brinster@kheprisante.fr"/>
    <n v="0"/>
    <n v="30148792"/>
    <s v="Mme Arnoult S5"/>
    <s v="01:00 tarif horaire"/>
    <s v="Paiement par crédit"/>
    <d v="2017-04-11T19:26:00"/>
    <d v="2017-04-11T19:26:00"/>
    <n v="14.4"/>
    <s v=""/>
    <s v=""/>
    <x v="0"/>
    <s v=""/>
  </r>
  <r>
    <b v="0"/>
    <s v="salles!"/>
    <n v="1807"/>
    <s v="salle8"/>
    <d v="2017-04-14T12:00:00"/>
    <d v="2017-04-14T13:00:00"/>
    <s v="margaux.honore@kheprisante.fr"/>
    <s v="margaux.honore@kheprisante.fr"/>
    <n v="0"/>
    <n v="30111150"/>
    <s v="POWELL Brice"/>
    <s v="01:00 tarif horaire"/>
    <s v="Paiement par crédit"/>
    <d v="2017-04-10T15:33:00"/>
    <d v="2017-04-10T15:33:00"/>
    <n v="16.2"/>
    <s v=""/>
    <s v=""/>
    <x v="0"/>
    <s v=""/>
  </r>
  <r>
    <b v="0"/>
    <s v="salles!"/>
    <n v="1808"/>
    <s v="salle12"/>
    <d v="2017-04-14T13:00:00"/>
    <d v="2017-04-14T15:00:00"/>
    <s v="nathalie.lievoux@kheprisante.fr"/>
    <s v="nathalie.lievoux@kheprisante.fr"/>
    <n v="0"/>
    <n v="30010659"/>
    <s v="réflexologie GROUPON"/>
    <s v="02:00 tarif horaire"/>
    <s v="Paiement par crédit"/>
    <d v="2017-04-05T12:32:00"/>
    <d v="2017-04-05T12:32:00"/>
    <n v="32.4"/>
    <s v=""/>
    <s v=""/>
    <x v="0"/>
    <s v=""/>
  </r>
  <r>
    <b v="1"/>
    <s v="salles!"/>
    <n v="1809"/>
    <s v="salle11"/>
    <d v="2017-04-14T14:00:00"/>
    <d v="2017-04-14T15:00:00"/>
    <s v="sandrine.lopes@kheprisante.fr"/>
    <s v="sandrine.lopes@kheprisante.fr"/>
    <n v="0"/>
    <n v="29762582"/>
    <s v="Sandrine - Mbe- Aurélie"/>
    <s v="01:00 tarif horaire"/>
    <s v="Paiement par crédit"/>
    <d v="2017-03-26T09:11:00"/>
    <d v="2017-03-26T09:11:00"/>
    <n v="16.2"/>
    <n v="1"/>
    <n v="15.10851063829787"/>
    <x v="2"/>
    <n v="19"/>
  </r>
  <r>
    <b v="0"/>
    <s v="salles!"/>
    <n v="1810"/>
    <s v="salle5"/>
    <d v="2017-04-14T14:00:00"/>
    <d v="2017-04-14T15:30:00"/>
    <s v="aurelie.rosier@kheprisante.fr"/>
    <s v="aurelie.rosier@kheprisante.fr"/>
    <s v="aurelie.rosier@kheprisante.fr"/>
    <n v="30186066"/>
    <n v="0"/>
    <s v="01:30 tarif horaire"/>
    <s v="Paiement par crédit"/>
    <d v="2017-04-13T10:18:00"/>
    <d v="2017-04-14T12:09:00"/>
    <n v="24.3"/>
    <s v=""/>
    <s v=""/>
    <x v="0"/>
    <s v=""/>
  </r>
  <r>
    <b v="0"/>
    <s v="salles!"/>
    <n v="1811"/>
    <s v="salle11"/>
    <d v="2017-04-14T15:30:00"/>
    <d v="2017-04-14T16:30:00"/>
    <s v="resa@seveetpapillon.org"/>
    <s v="resa@seveetpapillon.org"/>
    <s v="resa@seveetpapillon.org"/>
    <n v="29568082"/>
    <s v="Sandrine pour Mme Amandrut"/>
    <s v="01:00 tarif horaire"/>
    <s v="Accepté (crédit illimité)"/>
    <d v="2017-03-17T12:10:00"/>
    <d v="2017-03-26T09:10:00"/>
    <n v="16.2"/>
    <s v=""/>
    <s v=""/>
    <x v="0"/>
    <s v=""/>
  </r>
  <r>
    <b v="0"/>
    <s v="salles!"/>
    <n v="1812"/>
    <s v="salle8"/>
    <d v="2017-04-14T15:30:00"/>
    <d v="2017-04-14T16:30:00"/>
    <s v="margaux.honore@kheprisante.fr"/>
    <s v="margaux.honore@kheprisante.fr"/>
    <n v="0"/>
    <n v="30177738"/>
    <s v="Mamie"/>
    <s v="01:00 tarif horaire"/>
    <s v="Paiement par crédit"/>
    <d v="2017-04-12T21:21:00"/>
    <d v="2017-04-12T21:21:00"/>
    <n v="16.2"/>
    <s v=""/>
    <s v=""/>
    <x v="0"/>
    <s v=""/>
  </r>
  <r>
    <b v="1"/>
    <s v="salles!"/>
    <n v="1813"/>
    <s v="salle11"/>
    <d v="2017-04-14T18:00:00"/>
    <d v="2017-04-14T19:00:00"/>
    <s v="sandrine.lopes@kheprisante.fr"/>
    <s v="sandrine.lopes@kheprisante.fr"/>
    <n v="0"/>
    <n v="29430732"/>
    <s v="Sandrine - Reiki Ac"/>
    <s v="01:00 tarif horaire"/>
    <s v="Paiement par crédit"/>
    <d v="2017-03-10T21:23:00"/>
    <d v="2017-03-10T21:23:00"/>
    <n v="16.2"/>
    <n v="1"/>
    <n v="15.10851063829787"/>
    <x v="2"/>
    <n v="34"/>
  </r>
  <r>
    <b v="0"/>
    <s v="salles!"/>
    <n v="1814"/>
    <s v="salle9"/>
    <d v="2017-04-14T19:00:00"/>
    <d v="2017-04-14T20:00:00"/>
    <s v="sophie.cochet@kheprisante.fr"/>
    <s v="sophie.cochet@kheprisante.fr"/>
    <n v="0"/>
    <n v="30212851"/>
    <n v="0"/>
    <s v="01:00 tarif horaire"/>
    <s v="Paiement par crédit"/>
    <d v="2017-04-14T18:39:00"/>
    <d v="2017-04-14T18:39:00"/>
    <n v="18"/>
    <s v=""/>
    <s v=""/>
    <x v="0"/>
    <s v=""/>
  </r>
  <r>
    <b v="0"/>
    <s v="salles!"/>
    <n v="1815"/>
    <s v="salle9"/>
    <d v="2017-04-15T09:30:00"/>
    <d v="2017-04-15T11:00:00"/>
    <s v="marie-dominique.claire@kheprisante.fr"/>
    <s v="marie-dominique.claire@kheprisante.fr"/>
    <n v="0"/>
    <n v="30144674"/>
    <s v="Laéttia"/>
    <s v="01:30 tarif horaire"/>
    <s v="Paiement par crédit"/>
    <d v="2017-04-11T17:02:00"/>
    <d v="2017-04-11T17:02:00"/>
    <n v="27"/>
    <s v=""/>
    <s v=""/>
    <x v="0"/>
    <s v=""/>
  </r>
  <r>
    <b v="0"/>
    <s v="salles!"/>
    <n v="1816"/>
    <s v="salle11"/>
    <d v="2017-04-15T11:00:00"/>
    <d v="2017-04-15T12:00:00"/>
    <s v="gladys.ruffier@kheprisante.fr"/>
    <s v="gladys.ruffier@kheprisante.fr"/>
    <n v="0"/>
    <n v="29614799"/>
    <n v="0"/>
    <s v="01:00 tarif horaire"/>
    <s v="Paiement par crédit"/>
    <d v="2017-03-20T13:21:00"/>
    <d v="2017-03-20T13:21:00"/>
    <n v="18"/>
    <s v=""/>
    <s v=""/>
    <x v="0"/>
    <s v=""/>
  </r>
  <r>
    <b v="0"/>
    <s v="salles!"/>
    <n v="1817"/>
    <s v="salle8"/>
    <d v="2017-04-15T11:00:00"/>
    <d v="2017-04-15T12:00:00"/>
    <s v="lydia.lecusson@kheprisante.fr"/>
    <s v="lydia.lecusson@kheprisante.fr"/>
    <n v="0"/>
    <n v="30217483"/>
    <n v="0"/>
    <s v="01:00 tarif horaire"/>
    <s v="Paiement par crédit"/>
    <d v="2017-04-15T08:55:00"/>
    <d v="2017-04-15T08:55:00"/>
    <n v="18"/>
    <s v=""/>
    <s v=""/>
    <x v="0"/>
    <s v=""/>
  </r>
  <r>
    <b v="0"/>
    <s v="salles!"/>
    <n v="1818"/>
    <s v="salle9"/>
    <d v="2017-04-15T11:00:00"/>
    <d v="2017-04-15T12:00:00"/>
    <s v="marie-dominique.claire@kheprisante.fr"/>
    <s v="marie-dominique.claire@kheprisante.fr"/>
    <n v="0"/>
    <n v="29616327"/>
    <s v="Laurence"/>
    <s v="01:00 tarif horaire"/>
    <s v="Paiement par crédit"/>
    <d v="2017-03-20T13:55:00"/>
    <d v="2017-03-20T13:55:00"/>
    <n v="18"/>
    <s v=""/>
    <s v=""/>
    <x v="0"/>
    <s v=""/>
  </r>
  <r>
    <b v="0"/>
    <s v="salles!"/>
    <n v="1819"/>
    <s v="salle12"/>
    <d v="2017-04-15T11:30:00"/>
    <d v="2017-04-15T13:00:00"/>
    <s v="amelie.brossard@kheprisante.fr"/>
    <s v="amelie.brossard@kheprisante.fr"/>
    <n v="0"/>
    <n v="30091050"/>
    <s v="Pierrebloque"/>
    <s v="01:30 tarif horaire"/>
    <s v="Paiement par crédit"/>
    <d v="2017-04-09T18:00:00"/>
    <d v="2017-04-09T18:00:00"/>
    <n v="27"/>
    <s v=""/>
    <s v=""/>
    <x v="0"/>
    <s v=""/>
  </r>
  <r>
    <b v="0"/>
    <s v="salles!"/>
    <n v="1820"/>
    <s v="salle9"/>
    <d v="2017-04-15T12:30:00"/>
    <d v="2017-04-15T13:30:00"/>
    <s v="resa@seveetpapillon.org"/>
    <s v="resa@seveetpapillon.org"/>
    <n v="0"/>
    <n v="30091352"/>
    <s v="MD Claire_x000a_Pauline"/>
    <s v="01:00 tarif horaire"/>
    <s v="Accepté (crédit illimité)"/>
    <d v="2017-04-09T18:46:00"/>
    <d v="2017-04-09T18:46:00"/>
    <n v="18"/>
    <s v=""/>
    <s v=""/>
    <x v="0"/>
    <s v=""/>
  </r>
  <r>
    <b v="0"/>
    <s v="salles!"/>
    <n v="1821"/>
    <s v="salle8"/>
    <d v="2017-04-15T17:00:00"/>
    <d v="2017-04-15T19:00:00"/>
    <s v="lydia.lecusson@kheprisante.fr"/>
    <s v="lydia.lecusson@kheprisante.fr"/>
    <n v="0"/>
    <n v="30217489"/>
    <n v="0"/>
    <s v="02:00 tarif horaire"/>
    <s v="Paiement par crédit"/>
    <d v="2017-04-15T08:57:00"/>
    <d v="2017-04-15T08:57:00"/>
    <n v="36"/>
    <s v=""/>
    <s v=""/>
    <x v="0"/>
    <s v=""/>
  </r>
  <r>
    <b v="0"/>
    <s v="salles!"/>
    <n v="1822"/>
    <s v="salle8"/>
    <d v="2017-04-16T10:00:00"/>
    <d v="2017-04-16T13:00:00"/>
    <s v="Administrateur"/>
    <s v="Administrateur"/>
    <s v="Administrateur"/>
    <n v="30171215"/>
    <n v="0"/>
    <s v="08:00 tarif journée"/>
    <s v="Accepté (crédit illimité)"/>
    <d v="2017-04-12T16:26:00"/>
    <d v="2017-04-12T16:27:00"/>
    <n v="48.6"/>
    <s v=""/>
    <s v=""/>
    <x v="0"/>
    <s v=""/>
  </r>
  <r>
    <b v="0"/>
    <s v="salles!"/>
    <n v="1823"/>
    <s v="salle7"/>
    <d v="2017-04-16T18:00:00"/>
    <d v="2017-04-16T19:00:00"/>
    <s v="yann.larue@kheprisante.fr"/>
    <s v="yann.larue@kheprisante.fr"/>
    <n v="0"/>
    <n v="29600605"/>
    <s v="Chantal"/>
    <s v="01:00 tarif horaire"/>
    <s v="Paiement par crédit"/>
    <d v="2017-03-19T21:26:00"/>
    <d v="2017-03-19T21:26:00"/>
    <n v="16.2"/>
    <s v=""/>
    <s v=""/>
    <x v="0"/>
    <s v=""/>
  </r>
  <r>
    <b v="1"/>
    <s v="salles!"/>
    <n v="1824"/>
    <s v="salle11"/>
    <d v="2017-04-17T14:00:00"/>
    <d v="2017-04-17T15:30:00"/>
    <s v="sandrine.lopes@kheprisante.fr"/>
    <s v="sandrine.lopes@kheprisante.fr"/>
    <n v="0"/>
    <n v="29946002"/>
    <s v="Sandrine - Mbe- Élisabeth"/>
    <s v="01:30 tarif horaire"/>
    <s v="Paiement par crédit"/>
    <d v="2017-04-03T11:11:00"/>
    <d v="2017-04-03T11:11:00"/>
    <n v="21.6"/>
    <n v="1.5"/>
    <n v="20.144680851063828"/>
    <x v="2"/>
    <n v="14"/>
  </r>
  <r>
    <b v="0"/>
    <s v="salles!"/>
    <n v="1825"/>
    <s v="salle7"/>
    <d v="2017-04-17T19:00:00"/>
    <d v="2017-04-17T20:00:00"/>
    <s v="yann.larue@kheprisante.fr"/>
    <s v="yann.larue@kheprisante.fr"/>
    <n v="0"/>
    <n v="29656912"/>
    <s v="Laure"/>
    <s v="01:00 tarif horaire"/>
    <s v="Paiement par crédit"/>
    <d v="2017-03-21T18:57:00"/>
    <d v="2017-03-21T18:57:00"/>
    <n v="18"/>
    <s v=""/>
    <s v=""/>
    <x v="0"/>
    <s v=""/>
  </r>
  <r>
    <b v="0"/>
    <s v="salles!"/>
    <n v="1826"/>
    <s v="salle9"/>
    <d v="2017-04-18T09:00:00"/>
    <d v="2017-04-18T10:00:00"/>
    <s v="sophie.vieillard@kheprisante.fr"/>
    <s v="sophie.vieillard@kheprisante.fr"/>
    <n v="0"/>
    <n v="30244562"/>
    <s v="Coaching Parental"/>
    <s v="01:00 tarif horaire"/>
    <s v="Paiement par crédit"/>
    <d v="2017-04-17T19:46:00"/>
    <d v="2017-04-17T19:46:00"/>
    <n v="14.4"/>
    <s v=""/>
    <s v=""/>
    <x v="0"/>
    <s v=""/>
  </r>
  <r>
    <b v="0"/>
    <s v="salles!"/>
    <n v="1827"/>
    <s v="salle12"/>
    <d v="2017-04-18T10:00:00"/>
    <d v="2017-04-18T13:00:00"/>
    <s v="christelle.dericquebourg@kheprisante.fr"/>
    <s v="christelle.dericquebourg@kheprisante.fr"/>
    <n v="0"/>
    <n v="30146719"/>
    <s v="sofia gomez_x000a_nathalie safiedine et emilie amenghal"/>
    <s v="03:00 tarif horaire"/>
    <s v="Paiement par crédit"/>
    <d v="2017-04-11T18:04:00"/>
    <d v="2017-04-11T18:04:00"/>
    <n v="45"/>
    <s v=""/>
    <s v=""/>
    <x v="0"/>
    <s v=""/>
  </r>
  <r>
    <b v="0"/>
    <s v="salles!"/>
    <n v="1828"/>
    <s v="salle8"/>
    <d v="2017-04-18T12:00:00"/>
    <d v="2017-04-18T13:00:00"/>
    <s v="margaux.honore@kheprisante.fr"/>
    <s v="margaux.honore@kheprisante.fr"/>
    <n v="0"/>
    <n v="30210987"/>
    <s v="Huguette Edmond"/>
    <s v="01:00 tarif horaire"/>
    <s v="Paiement par crédit"/>
    <d v="2017-04-14T16:32:00"/>
    <d v="2017-04-14T16:32:00"/>
    <n v="16.2"/>
    <s v=""/>
    <s v=""/>
    <x v="0"/>
    <s v=""/>
  </r>
  <r>
    <b v="0"/>
    <s v="salles!"/>
    <n v="1829"/>
    <s v="salle8"/>
    <d v="2017-04-18T13:30:00"/>
    <d v="2017-04-18T14:30:00"/>
    <s v="margaux.honore@kheprisante.fr"/>
    <s v="margaux.honore@kheprisante.fr"/>
    <n v="0"/>
    <n v="30239487"/>
    <s v="Mme EMILIE Poggi née Robaldo _x000a_23 juin 1986 (30 ans)_x000a_0619070773_x000a_robaldo.emilie@gmail.com_x000a_52 bd Souchet_x000a_93160, Noisy-le-Grand"/>
    <s v="01:00 tarif horaire"/>
    <s v="Paiement par crédit"/>
    <d v="2017-04-17T15:26:00"/>
    <d v="2017-04-17T15:26:00"/>
    <n v="15.3"/>
    <s v=""/>
    <s v=""/>
    <x v="0"/>
    <s v=""/>
  </r>
  <r>
    <b v="0"/>
    <s v="salles!"/>
    <n v="1830"/>
    <s v="salle9"/>
    <d v="2017-04-18T14:00:00"/>
    <d v="2017-04-18T15:00:00"/>
    <s v="lydia.lecusson@kheprisante.fr"/>
    <s v="lydia.lecusson@kheprisante.fr"/>
    <n v="0"/>
    <n v="30262953"/>
    <n v="0"/>
    <s v="01:00 tarif horaire"/>
    <s v="Paiement par crédit"/>
    <d v="2017-04-18T13:06:00"/>
    <d v="2017-04-18T13:06:00"/>
    <n v="14.4"/>
    <s v=""/>
    <s v=""/>
    <x v="0"/>
    <s v=""/>
  </r>
  <r>
    <b v="0"/>
    <s v="salles!"/>
    <n v="1831"/>
    <s v="salle10"/>
    <d v="2017-04-18T15:30:00"/>
    <d v="2017-04-18T16:30:00"/>
    <s v="sylvie.cayla@kheprisante.fr"/>
    <s v="sylvie.cayla@kheprisante.fr"/>
    <n v="0"/>
    <n v="30253256"/>
    <n v="0"/>
    <s v="01:00 tarif horaire"/>
    <s v="Paiement par crédit"/>
    <d v="2017-04-18T08:44:00"/>
    <d v="2017-04-18T08:44:00"/>
    <n v="15.3"/>
    <s v=""/>
    <s v=""/>
    <x v="0"/>
    <s v=""/>
  </r>
  <r>
    <b v="0"/>
    <s v="salles!"/>
    <n v="1832"/>
    <s v="salle12"/>
    <d v="2017-04-18T17:30:00"/>
    <d v="2017-04-18T18:30:00"/>
    <s v="claudine.soulat@kheprisante.fr"/>
    <s v="claudine.soulat@kheprisante.fr"/>
    <n v="0"/>
    <n v="30225702"/>
    <n v="0"/>
    <s v="01:00 tarif horaire"/>
    <s v="Paiement par crédit"/>
    <d v="2017-04-16T09:58:00"/>
    <d v="2017-04-16T09:58:00"/>
    <n v="18"/>
    <s v=""/>
    <s v=""/>
    <x v="0"/>
    <s v=""/>
  </r>
  <r>
    <b v="1"/>
    <s v="salles!"/>
    <n v="1833"/>
    <s v="salle11"/>
    <d v="2017-04-18T18:30:00"/>
    <d v="2017-04-18T20:00:00"/>
    <s v="sandrine.lopes@kheprisante.fr"/>
    <s v="sandrine.lopes@kheprisante.fr"/>
    <n v="0"/>
    <n v="30135220"/>
    <s v="Sandrine - Mbe - Laetitia"/>
    <s v="01:30 tarif horaire"/>
    <s v="Paiement par crédit"/>
    <d v="2017-04-11T12:17:00"/>
    <d v="2017-04-11T12:17:00"/>
    <n v="27"/>
    <n v="1.5"/>
    <n v="25.180851063829785"/>
    <x v="2"/>
    <n v="7"/>
  </r>
  <r>
    <b v="0"/>
    <s v="salles!"/>
    <n v="1834"/>
    <s v="Salle0"/>
    <d v="2017-04-18T20:00:00"/>
    <d v="2017-04-18T21:30:00"/>
    <s v="souad.amrous@kheprisante.fr"/>
    <s v="souad.amrous@kheprisante.fr"/>
    <s v="souad.amrous@kheprisante.fr"/>
    <n v="29466316"/>
    <s v="Atelier 4 &quot;Sophro-Méditation&quot;"/>
    <s v="01:30 tarif horaire"/>
    <s v="Paiement par crédit"/>
    <d v="2017-03-13T14:43:00"/>
    <d v="2017-03-15T10:39:00"/>
    <n v="31.59"/>
    <s v=""/>
    <s v=""/>
    <x v="0"/>
    <s v=""/>
  </r>
  <r>
    <b v="1"/>
    <s v="salles!"/>
    <n v="1835"/>
    <s v="salle11"/>
    <d v="2017-04-19T10:00:00"/>
    <d v="2017-04-19T11:00:00"/>
    <s v="sandrine.lopes@kheprisante.fr"/>
    <s v="sandrine.lopes@kheprisante.fr"/>
    <n v="0"/>
    <n v="29417442"/>
    <s v="Sandrine -reiki 1 manu"/>
    <s v="01:00 tarif horaire"/>
    <s v="Paiement par crédit"/>
    <d v="2017-03-10T11:22:00"/>
    <d v="2017-03-10T11:22:00"/>
    <n v="12.96"/>
    <n v="1"/>
    <n v="12.086808510638297"/>
    <x v="2"/>
    <n v="39"/>
  </r>
  <r>
    <b v="0"/>
    <s v="salles!"/>
    <n v="1836"/>
    <s v="salle7"/>
    <d v="2017-04-19T10:30:00"/>
    <d v="2017-04-19T11:30:00"/>
    <s v="nicolas.brinster@kheprisante.fr"/>
    <s v="nicolas.brinster@kheprisante.fr"/>
    <n v="0"/>
    <n v="30284624"/>
    <s v="Girard"/>
    <s v="01:00 tarif horaire"/>
    <s v="Paiement par crédit"/>
    <d v="2017-04-19T03:29:00"/>
    <d v="2017-04-19T03:29:00"/>
    <n v="14.4"/>
    <s v=""/>
    <s v=""/>
    <x v="0"/>
    <s v=""/>
  </r>
  <r>
    <b v="0"/>
    <s v="salles!"/>
    <n v="1837"/>
    <s v="salle8"/>
    <d v="2017-04-19T11:00:00"/>
    <d v="2017-04-19T12:00:00"/>
    <s v="margaux.honore@kheprisante.fr"/>
    <s v="margaux.honore@kheprisante.fr"/>
    <n v="0"/>
    <n v="30228962"/>
    <s v="M.Lopes"/>
    <s v="01:00 tarif horaire"/>
    <s v="Paiement par crédit"/>
    <d v="2017-04-16T16:43:00"/>
    <d v="2017-04-16T16:43:00"/>
    <n v="14.4"/>
    <s v=""/>
    <s v=""/>
    <x v="0"/>
    <s v=""/>
  </r>
  <r>
    <b v="0"/>
    <s v="salles!"/>
    <n v="1838"/>
    <s v="salle8"/>
    <d v="2017-04-19T12:00:00"/>
    <d v="2017-04-19T13:00:00"/>
    <s v="margaux.honore@kheprisante.fr"/>
    <s v="margaux.honore@kheprisante.fr"/>
    <n v="0"/>
    <n v="30237947"/>
    <s v="Mme SELIMI a pris RDV le mer 19 avr. à 12h00._x000a_En cas d'imprévu, merci d'appeler le patient au 0603605684 pour modifier le RDV."/>
    <s v="01:00 tarif horaire"/>
    <s v="Paiement par crédit"/>
    <d v="2017-04-17T13:50:00"/>
    <d v="2017-04-17T13:50:00"/>
    <n v="16.2"/>
    <s v=""/>
    <s v=""/>
    <x v="0"/>
    <s v=""/>
  </r>
  <r>
    <b v="0"/>
    <s v="salles!"/>
    <n v="1839"/>
    <s v="salle8"/>
    <d v="2017-04-19T13:00:00"/>
    <d v="2017-04-19T14:00:00"/>
    <s v="margaux.honore@kheprisante.fr"/>
    <s v="margaux.honore@kheprisante.fr"/>
    <n v="0"/>
    <n v="30257618"/>
    <s v="M. Sabani a pris RDV le mer 19 avr. à 13h00._x000a_En cas d'imprévu, merci d'appeler le patient au 0606426268 pour modifier le RDV."/>
    <s v="01:00 tarif horaire"/>
    <s v="Paiement par crédit"/>
    <d v="2017-04-18T10:42:00"/>
    <d v="2017-04-18T10:42:00"/>
    <n v="16.2"/>
    <s v=""/>
    <s v=""/>
    <x v="0"/>
    <s v=""/>
  </r>
  <r>
    <b v="0"/>
    <s v="salles!"/>
    <n v="1840"/>
    <s v="salle8"/>
    <d v="2017-04-19T15:00:00"/>
    <d v="2017-04-19T16:00:00"/>
    <s v="margaux.honore@kheprisante.fr"/>
    <s v="margaux.honore@kheprisante.fr"/>
    <n v="0"/>
    <n v="29574044"/>
    <s v="Mme Roulleau"/>
    <s v="01:00 tarif horaire"/>
    <s v="Paiement par crédit"/>
    <d v="2017-03-17T16:21:00"/>
    <d v="2017-03-17T16:21:00"/>
    <n v="14.58"/>
    <s v=""/>
    <s v=""/>
    <x v="0"/>
    <s v=""/>
  </r>
  <r>
    <b v="0"/>
    <s v="salles!"/>
    <n v="1841"/>
    <s v="salle9"/>
    <d v="2017-04-19T15:00:00"/>
    <d v="2017-04-19T16:00:00"/>
    <s v="resa@seveetpapillon.org"/>
    <s v="resa@seveetpapillon.org"/>
    <s v="resa@seveetpapillon.org"/>
    <n v="30091357"/>
    <s v="MD Claire_x000a_Maud"/>
    <s v="01:00 tarif horaire"/>
    <s v="Accepté (crédit illimité)"/>
    <d v="2017-04-09T18:47:00"/>
    <d v="2017-04-18T17:37:00"/>
    <n v="16.2"/>
    <s v=""/>
    <s v=""/>
    <x v="0"/>
    <s v=""/>
  </r>
  <r>
    <b v="0"/>
    <s v="salles!"/>
    <n v="1842"/>
    <s v="salle7"/>
    <d v="2017-04-19T15:30:00"/>
    <d v="2017-04-19T16:30:00"/>
    <s v="nicolas.brinster@kheprisante.fr"/>
    <s v="nicolas.brinster@kheprisante.fr"/>
    <n v="0"/>
    <n v="30284625"/>
    <s v="Saysomsak"/>
    <s v="01:00 tarif horaire"/>
    <s v="Paiement par crédit"/>
    <d v="2017-04-19T03:30:00"/>
    <d v="2017-04-19T03:30:00"/>
    <n v="16.2"/>
    <s v=""/>
    <s v=""/>
    <x v="0"/>
    <s v=""/>
  </r>
  <r>
    <b v="0"/>
    <s v="salles!"/>
    <n v="1843"/>
    <s v="salle10"/>
    <d v="2017-04-19T15:30:00"/>
    <d v="2017-04-19T16:30:00"/>
    <s v="sylvie.cayla@kheprisante.fr"/>
    <s v="sylvie.cayla@kheprisante.fr"/>
    <n v="0"/>
    <n v="30192246"/>
    <n v="0"/>
    <s v="01:00 tarif horaire"/>
    <s v="Paiement par crédit"/>
    <d v="2017-04-13T15:11:00"/>
    <d v="2017-04-13T15:11:00"/>
    <n v="16.2"/>
    <s v=""/>
    <s v=""/>
    <x v="0"/>
    <s v=""/>
  </r>
  <r>
    <b v="0"/>
    <s v="salles!"/>
    <n v="1844"/>
    <s v="salle8"/>
    <d v="2017-04-19T16:00:00"/>
    <d v="2017-04-19T17:00:00"/>
    <s v="margaux.honore@kheprisante.fr"/>
    <s v="margaux.honore@kheprisante.fr"/>
    <n v="0"/>
    <n v="29373774"/>
    <s v="Ismail Hami"/>
    <s v="01:00 tarif horaire"/>
    <s v="Paiement par crédit"/>
    <d v="2017-03-08T18:18:00"/>
    <d v="2017-03-08T18:18:00"/>
    <n v="14.58"/>
    <s v=""/>
    <s v=""/>
    <x v="0"/>
    <s v=""/>
  </r>
  <r>
    <b v="0"/>
    <s v="salles!"/>
    <n v="1845"/>
    <s v="salle12"/>
    <d v="2017-04-19T17:00:00"/>
    <d v="2017-04-19T18:00:00"/>
    <s v="nathalie.lievoux@kheprisante.fr"/>
    <s v="nathalie.lievoux@kheprisante.fr"/>
    <n v="0"/>
    <n v="30025720"/>
    <s v="réflexologie GROUPON"/>
    <s v="01:00 tarif horaire"/>
    <s v="Paiement par crédit"/>
    <d v="2017-04-05T23:23:00"/>
    <d v="2017-04-05T23:23:00"/>
    <n v="18"/>
    <s v=""/>
    <s v=""/>
    <x v="0"/>
    <s v=""/>
  </r>
  <r>
    <b v="0"/>
    <s v="salles!"/>
    <n v="1846"/>
    <s v="salle5"/>
    <d v="2017-04-19T17:00:00"/>
    <d v="2017-04-19T18:00:00"/>
    <s v="sophie.seveetpapillon@kheprisante.fr"/>
    <s v="sophie.seveetpapillon@kheprisante.fr"/>
    <n v="0"/>
    <n v="29916458"/>
    <s v="S. Lespinasse - Réflexo SP"/>
    <s v="01:00 tarif horaire"/>
    <s v="Paiement par crédit"/>
    <d v="2017-04-01T08:59:00"/>
    <d v="2017-04-01T08:59:00"/>
    <n v="18"/>
    <s v=""/>
    <s v=""/>
    <x v="0"/>
    <s v=""/>
  </r>
  <r>
    <b v="0"/>
    <s v="salles!"/>
    <n v="1847"/>
    <s v="salle11"/>
    <d v="2017-04-19T17:30:00"/>
    <d v="2017-04-19T18:30:00"/>
    <s v="Administrateur"/>
    <s v="Administrateur"/>
    <n v="0"/>
    <n v="30026395"/>
    <s v="soulat"/>
    <s v="01:00 tarif horaire"/>
    <s v="Accepté (crédit illimité)"/>
    <d v="2017-04-06T00:07:00"/>
    <d v="2017-04-06T00:07:00"/>
    <n v="18"/>
    <s v=""/>
    <s v=""/>
    <x v="0"/>
    <s v=""/>
  </r>
  <r>
    <b v="0"/>
    <s v="salles!"/>
    <n v="1848"/>
    <s v="salle8"/>
    <d v="2017-04-19T17:30:00"/>
    <d v="2017-04-19T18:30:00"/>
    <s v="margaux.honore@kheprisante.fr"/>
    <s v="margaux.honore@kheprisante.fr"/>
    <n v="0"/>
    <n v="29909329"/>
    <s v="Julie Coulary"/>
    <s v="01:00 tarif horaire"/>
    <s v="Paiement par crédit"/>
    <d v="2017-03-31T18:50:00"/>
    <d v="2017-03-31T18:50:00"/>
    <n v="18"/>
    <s v=""/>
    <s v=""/>
    <x v="0"/>
    <s v=""/>
  </r>
  <r>
    <b v="0"/>
    <s v="salles!"/>
    <n v="1849"/>
    <s v="salle8"/>
    <d v="2017-04-19T18:30:00"/>
    <d v="2017-04-19T19:30:00"/>
    <s v="margaux.honore@kheprisante.fr"/>
    <s v="margaux.honore@kheprisante.fr"/>
    <n v="0"/>
    <n v="30193179"/>
    <s v="Fille de Khammouk"/>
    <s v="01:00 tarif horaire"/>
    <s v="Paiement par crédit"/>
    <d v="2017-04-13T15:54:00"/>
    <d v="2017-04-13T15:54:00"/>
    <n v="18"/>
    <s v=""/>
    <s v=""/>
    <x v="0"/>
    <s v=""/>
  </r>
  <r>
    <b v="0"/>
    <s v="salles!"/>
    <n v="1850"/>
    <s v="salle10"/>
    <d v="2017-04-19T19:30:00"/>
    <d v="2017-04-19T20:30:00"/>
    <s v="rodolphe.bihannic@kheprisante.fr"/>
    <s v="rodolphe.bihannic@kheprisante.fr"/>
    <s v="rodolphe.bihannic@kheprisante.fr"/>
    <n v="30287782"/>
    <n v="0"/>
    <s v="01:00 tarif horaire"/>
    <s v="Paiement par crédit"/>
    <d v="2017-04-19T08:53:00"/>
    <d v="2017-04-19T18:58:00"/>
    <n v="18"/>
    <s v=""/>
    <s v=""/>
    <x v="0"/>
    <s v=""/>
  </r>
  <r>
    <b v="0"/>
    <s v="salles!"/>
    <n v="1851"/>
    <s v="salle11"/>
    <d v="2017-04-20T10:00:00"/>
    <d v="2017-04-20T11:00:00"/>
    <s v="pascal.fouquet@kheprisante.fr"/>
    <s v="pascal.fouquet@kheprisante.fr"/>
    <n v="0"/>
    <n v="30301576"/>
    <s v="Séance Kinésio Enfant"/>
    <s v="01:00 tarif horaire"/>
    <s v="Paiement par crédit"/>
    <d v="2017-04-19T16:43:00"/>
    <d v="2017-04-19T16:43:00"/>
    <n v="14.4"/>
    <s v=""/>
    <s v=""/>
    <x v="0"/>
    <s v=""/>
  </r>
  <r>
    <b v="0"/>
    <s v="salles!"/>
    <n v="1852"/>
    <s v="salle12"/>
    <d v="2017-04-20T11:00:00"/>
    <d v="2017-04-20T12:00:00"/>
    <s v="nathalie.lievoux@kheprisante.fr"/>
    <s v="nathalie.lievoux@kheprisante.fr"/>
    <n v="0"/>
    <n v="30153870"/>
    <s v="réflexologie GROUPON"/>
    <s v="01:00 tarif horaire"/>
    <s v="Paiement par crédit"/>
    <d v="2017-04-12T00:19:00"/>
    <d v="2017-04-12T00:19:00"/>
    <n v="14.4"/>
    <s v=""/>
    <s v=""/>
    <x v="0"/>
    <s v=""/>
  </r>
  <r>
    <b v="0"/>
    <s v="salles!"/>
    <n v="1853"/>
    <s v="salle9"/>
    <d v="2017-04-20T12:00:00"/>
    <d v="2017-04-20T13:00:00"/>
    <s v="jean-jacques.benhayoun@kheprisante.fr"/>
    <s v="jean-jacques.benhayoun@kheprisante.fr"/>
    <n v="0"/>
    <n v="30242578"/>
    <n v="0"/>
    <s v="01:00 tarif horaire"/>
    <s v="Paiement par crédit"/>
    <d v="2017-04-17T18:02:00"/>
    <d v="2017-04-17T18:02:00"/>
    <n v="16.2"/>
    <s v=""/>
    <s v=""/>
    <x v="0"/>
    <s v=""/>
  </r>
  <r>
    <b v="0"/>
    <s v="salles!"/>
    <n v="1854"/>
    <s v="salle8"/>
    <d v="2017-04-20T14:00:00"/>
    <d v="2017-04-20T15:00:00"/>
    <s v="margaux.honore@kheprisante.fr"/>
    <s v="margaux.honore@kheprisante.fr"/>
    <n v="0"/>
    <n v="30289771"/>
    <s v="Keita Mélanie"/>
    <s v="01:00 tarif horaire"/>
    <s v="Paiement par crédit"/>
    <d v="2017-04-19T10:00:00"/>
    <d v="2017-04-19T10:00:00"/>
    <n v="14.4"/>
    <s v=""/>
    <s v=""/>
    <x v="0"/>
    <s v=""/>
  </r>
  <r>
    <b v="0"/>
    <s v="salles!"/>
    <n v="1855"/>
    <s v="salle9"/>
    <d v="2017-04-20T14:00:00"/>
    <d v="2017-04-20T15:00:00"/>
    <s v="jean-jacques.benhayoun@kheprisante.fr"/>
    <s v="jean-jacques.benhayoun@kheprisante.fr"/>
    <n v="0"/>
    <n v="30170596"/>
    <n v="0"/>
    <s v="01:00 tarif horaire"/>
    <s v="Paiement par crédit"/>
    <d v="2017-04-12T16:08:00"/>
    <d v="2017-04-12T16:08:00"/>
    <n v="14.4"/>
    <s v=""/>
    <s v=""/>
    <x v="0"/>
    <s v=""/>
  </r>
  <r>
    <b v="0"/>
    <s v="salles!"/>
    <n v="1856"/>
    <s v="salle10"/>
    <d v="2017-04-20T14:30:00"/>
    <d v="2017-04-20T15:30:00"/>
    <s v="jacques.labescat@kheprisante.fr"/>
    <s v="jacques.labescat@kheprisante.fr"/>
    <n v="0"/>
    <n v="30413870"/>
    <n v="0"/>
    <s v="01:00 tarif horaire"/>
    <s v="Paiement par crédit"/>
    <d v="2017-04-24T21:34:00"/>
    <d v="2017-04-24T21:34:00"/>
    <n v="14.4"/>
    <s v=""/>
    <s v=""/>
    <x v="0"/>
    <s v=""/>
  </r>
  <r>
    <b v="0"/>
    <s v="salles!"/>
    <n v="1857"/>
    <s v="salle12"/>
    <d v="2017-04-20T18:00:00"/>
    <d v="2017-04-20T19:00:00"/>
    <s v="claudine.soulat@kheprisante.fr"/>
    <s v="claudine.soulat@kheprisante.fr"/>
    <n v="0"/>
    <n v="30225706"/>
    <n v="0"/>
    <s v="01:00 tarif horaire"/>
    <s v="Paiement par crédit"/>
    <d v="2017-04-16T09:59:00"/>
    <d v="2017-04-16T09:59:00"/>
    <n v="18"/>
    <s v=""/>
    <s v=""/>
    <x v="0"/>
    <s v=""/>
  </r>
  <r>
    <b v="0"/>
    <s v="salles!"/>
    <n v="1858"/>
    <s v="salle5"/>
    <d v="2017-04-20T18:00:00"/>
    <d v="2017-04-20T19:00:00"/>
    <s v="sophie.seveetpapillon@kheprisante.fr"/>
    <s v="sophie.seveetpapillon@kheprisante.fr"/>
    <n v="0"/>
    <n v="29916463"/>
    <s v="S. Lespinasse - Réflexo SP"/>
    <s v="01:00 tarif horaire"/>
    <s v="Paiement par crédit"/>
    <d v="2017-04-01T08:59:00"/>
    <d v="2017-04-01T08:59:00"/>
    <n v="18"/>
    <s v=""/>
    <s v=""/>
    <x v="0"/>
    <s v=""/>
  </r>
  <r>
    <b v="0"/>
    <s v="salles!"/>
    <n v="1859"/>
    <s v="salle7"/>
    <d v="2017-04-20T18:00:00"/>
    <d v="2017-04-20T19:00:00"/>
    <s v="caroline.soussy@kheprisante.fr"/>
    <s v="caroline.soussy@kheprisante.fr"/>
    <n v="0"/>
    <n v="30271010"/>
    <n v="0"/>
    <s v="01:00 tarif horaire"/>
    <s v="Paiement par crédit"/>
    <d v="2017-04-18T16:59:00"/>
    <d v="2017-04-18T16:59:00"/>
    <n v="18"/>
    <s v=""/>
    <s v=""/>
    <x v="0"/>
    <s v=""/>
  </r>
  <r>
    <b v="0"/>
    <s v="salles!"/>
    <n v="1860"/>
    <s v="salle9"/>
    <d v="2017-04-20T19:00:00"/>
    <d v="2017-04-20T20:00:00"/>
    <s v="jacqueline.vladic@kheprisante.fr"/>
    <s v="jacqueline.vladic@kheprisante.fr"/>
    <n v="0"/>
    <n v="30328645"/>
    <n v="0"/>
    <s v="01:00 tarif horaire"/>
    <s v="Paiement par crédit"/>
    <d v="2017-04-20T16:02:00"/>
    <d v="2017-04-20T16:02:00"/>
    <n v="18"/>
    <s v=""/>
    <s v=""/>
    <x v="0"/>
    <s v=""/>
  </r>
  <r>
    <b v="0"/>
    <s v="salles!"/>
    <n v="1861"/>
    <s v="réunion2"/>
    <d v="2017-04-20T19:00:00"/>
    <d v="2017-04-20T20:00:00"/>
    <s v="sonia.langlois@sophrokhepri.fr"/>
    <s v="sonia.langlois@kheprisante.fr"/>
    <n v="0"/>
    <n v="27455198"/>
    <s v="cours collectif sophro"/>
    <s v="01:00 tarif horaire"/>
    <s v="Paiement par crédit"/>
    <d v="2016-12-05T20:23:00"/>
    <d v="2016-12-05T20:23:00"/>
    <n v="18.72"/>
    <s v=""/>
    <s v=""/>
    <x v="0"/>
    <s v=""/>
  </r>
  <r>
    <b v="0"/>
    <s v="salles!"/>
    <n v="1862"/>
    <s v="salle12"/>
    <d v="2017-04-21T10:00:00"/>
    <d v="2017-04-21T11:00:00"/>
    <s v="nathalie.lievoux@kheprisante.fr"/>
    <s v="nathalie.lievoux@kheprisante.fr"/>
    <n v="0"/>
    <n v="30261778"/>
    <s v="réflexologie GROUPON"/>
    <s v="01:00 tarif horaire"/>
    <s v="Paiement par crédit"/>
    <d v="2017-04-18T12:35:00"/>
    <d v="2017-04-18T12:35:00"/>
    <n v="14.4"/>
    <s v=""/>
    <s v=""/>
    <x v="0"/>
    <s v=""/>
  </r>
  <r>
    <b v="0"/>
    <s v="salles!"/>
    <n v="1863"/>
    <s v="salle7"/>
    <d v="2017-04-21T10:00:00"/>
    <d v="2017-04-21T11:00:00"/>
    <s v="caroline.soussy@kheprisante.fr"/>
    <s v="caroline.soussy@kheprisante.fr"/>
    <n v="0"/>
    <n v="30270964"/>
    <n v="0"/>
    <s v="01:00 tarif horaire"/>
    <s v="Paiement par crédit"/>
    <d v="2017-04-18T16:58:00"/>
    <d v="2017-04-18T16:58:00"/>
    <n v="14.4"/>
    <s v=""/>
    <s v=""/>
    <x v="0"/>
    <s v=""/>
  </r>
  <r>
    <b v="0"/>
    <s v="salles!"/>
    <n v="1864"/>
    <s v="salle8"/>
    <d v="2017-04-21T10:00:00"/>
    <d v="2017-04-21T11:00:00"/>
    <s v="margaux.honore@kheprisante.fr"/>
    <s v="margaux.honore@kheprisante.fr"/>
    <n v="0"/>
    <n v="30275338"/>
    <s v="Alexandre Ramrami"/>
    <s v="01:00 tarif horaire"/>
    <s v="Paiement par crédit"/>
    <d v="2017-04-18T19:24:00"/>
    <d v="2017-04-18T19:24:00"/>
    <n v="14.4"/>
    <s v=""/>
    <s v=""/>
    <x v="0"/>
    <s v=""/>
  </r>
  <r>
    <b v="0"/>
    <s v="salles!"/>
    <n v="1865"/>
    <s v="salle7"/>
    <d v="2017-04-21T11:00:00"/>
    <d v="2017-04-21T12:00:00"/>
    <s v="nicolas.brinster@kheprisante.fr"/>
    <s v="nicolas.brinster@kheprisante.fr"/>
    <n v="0"/>
    <n v="30338891"/>
    <s v="Arnoult S6"/>
    <s v="01:00 tarif horaire"/>
    <s v="Paiement par crédit"/>
    <d v="2017-04-20T22:42:00"/>
    <d v="2017-04-20T22:42:00"/>
    <n v="14.4"/>
    <s v=""/>
    <s v=""/>
    <x v="0"/>
    <s v=""/>
  </r>
  <r>
    <b v="0"/>
    <s v="salles!"/>
    <n v="1866"/>
    <s v="salle8"/>
    <d v="2017-04-21T11:00:00"/>
    <d v="2017-04-21T12:00:00"/>
    <s v="fanny.pioffret@kheprisante.fr"/>
    <s v="fanny.pioffret@kheprisante.fr"/>
    <n v="0"/>
    <n v="30014300"/>
    <s v="shiatsu josette keller"/>
    <s v="01:00 tarif horaire"/>
    <s v="Paiement par crédit"/>
    <d v="2017-04-05T15:00:00"/>
    <d v="2017-04-05T15:00:00"/>
    <n v="14.4"/>
    <s v=""/>
    <s v=""/>
    <x v="0"/>
    <s v=""/>
  </r>
  <r>
    <b v="0"/>
    <s v="salles!"/>
    <n v="1867"/>
    <s v="salle10"/>
    <d v="2017-04-21T11:00:00"/>
    <d v="2017-04-21T12:00:00"/>
    <s v="jacques.labescat@kheprisante.fr"/>
    <s v="jacques.labescat@kheprisante.fr"/>
    <n v="0"/>
    <n v="30413567"/>
    <n v="0"/>
    <s v="01:00 tarif horaire"/>
    <s v="Paiement par crédit"/>
    <d v="2017-04-24T21:24:00"/>
    <d v="2017-04-24T21:24:00"/>
    <n v="14.4"/>
    <s v=""/>
    <s v=""/>
    <x v="0"/>
    <s v=""/>
  </r>
  <r>
    <b v="0"/>
    <s v="salles!"/>
    <n v="1868"/>
    <s v="salle9"/>
    <d v="2017-04-21T11:00:00"/>
    <d v="2017-04-21T13:00:00"/>
    <s v="aurelie.maillet@kheprisante.fr"/>
    <s v="aurelie.maillet@kheprisante.fr"/>
    <n v="0"/>
    <n v="30328005"/>
    <n v="0"/>
    <s v="02:00 tarif horaire"/>
    <s v="Paiement par crédit"/>
    <d v="2017-04-20T15:43:00"/>
    <d v="2017-04-20T15:43:00"/>
    <n v="30.6"/>
    <s v=""/>
    <s v=""/>
    <x v="0"/>
    <s v=""/>
  </r>
  <r>
    <b v="0"/>
    <s v="salles!"/>
    <n v="1869"/>
    <s v="salle7"/>
    <d v="2017-04-21T13:00:00"/>
    <d v="2017-04-21T14:00:00"/>
    <s v="caroline.soussy@kheprisante.fr"/>
    <s v="caroline.soussy@kheprisante.fr"/>
    <n v="0"/>
    <n v="30317672"/>
    <n v="0"/>
    <s v="01:00 tarif horaire"/>
    <s v="Paiement par crédit"/>
    <d v="2017-04-20T09:31:00"/>
    <d v="2017-04-20T09:31:00"/>
    <n v="16.2"/>
    <s v=""/>
    <s v=""/>
    <x v="0"/>
    <s v=""/>
  </r>
  <r>
    <b v="0"/>
    <s v="salles!"/>
    <n v="1870"/>
    <s v="salle12"/>
    <d v="2017-04-21T14:00:00"/>
    <d v="2017-04-21T15:00:00"/>
    <s v="christelle.dericquebourg@kheprisante.fr"/>
    <s v="christelle.dericquebourg@kheprisante.fr"/>
    <s v="christelle.dericquebourg@kheprisante.fr"/>
    <n v="30346303"/>
    <s v="Pascal Curtin"/>
    <s v="01:00 tarif horaire"/>
    <s v="Paiement par crédit"/>
    <d v="2017-04-21T09:35:00"/>
    <d v="2017-04-21T09:36:00"/>
    <n v="16.2"/>
    <s v=""/>
    <s v=""/>
    <x v="0"/>
    <s v=""/>
  </r>
  <r>
    <b v="0"/>
    <s v="salles!"/>
    <n v="1871"/>
    <s v="salle7"/>
    <d v="2017-04-21T14:00:00"/>
    <d v="2017-04-21T15:00:00"/>
    <s v="caroline.soussy@kheprisante.fr"/>
    <s v="caroline.soussy@kheprisante.fr"/>
    <n v="0"/>
    <n v="30270980"/>
    <n v="0"/>
    <s v="01:00 tarif horaire"/>
    <s v="Paiement par crédit"/>
    <d v="2017-04-18T16:58:00"/>
    <d v="2017-04-18T16:58:00"/>
    <n v="16.2"/>
    <s v=""/>
    <s v=""/>
    <x v="0"/>
    <s v=""/>
  </r>
  <r>
    <b v="1"/>
    <s v="salles!"/>
    <n v="1872"/>
    <s v="salle11"/>
    <d v="2017-04-21T14:00:00"/>
    <d v="2017-04-21T15:30:00"/>
    <s v="sandrine.lopes@kheprisante.fr"/>
    <s v="sandrine.lopes@kheprisante.fr"/>
    <n v="0"/>
    <n v="29743658"/>
    <s v="Sandrine- Mbe cecile"/>
    <s v="01:30 tarif horaire"/>
    <s v="Paiement par crédit"/>
    <d v="2017-03-24T16:04:00"/>
    <d v="2017-03-24T16:04:00"/>
    <n v="24.3"/>
    <n v="1.5"/>
    <n v="22.662765957446808"/>
    <x v="2"/>
    <n v="27"/>
  </r>
  <r>
    <b v="0"/>
    <s v="salles!"/>
    <n v="1873"/>
    <s v="salle7"/>
    <d v="2017-04-21T15:00:00"/>
    <d v="2017-04-21T16:00:00"/>
    <s v="caroline.soussy@kheprisante.fr"/>
    <s v="caroline.soussy@kheprisante.fr"/>
    <n v="0"/>
    <n v="30270986"/>
    <n v="0"/>
    <s v="01:00 tarif horaire"/>
    <s v="Paiement par crédit"/>
    <d v="2017-04-18T16:58:00"/>
    <d v="2017-04-18T16:58:00"/>
    <n v="16.2"/>
    <s v=""/>
    <s v=""/>
    <x v="0"/>
    <s v=""/>
  </r>
  <r>
    <b v="1"/>
    <s v="salles!"/>
    <n v="1874"/>
    <s v="salle11"/>
    <d v="2017-04-21T16:00:00"/>
    <d v="2017-04-21T17:00:00"/>
    <s v="sandrine.lopes@kheprisante.fr"/>
    <s v="sandrine.lopes@kheprisante.fr"/>
    <n v="0"/>
    <n v="29687800"/>
    <s v="Sandrine - Mbe Mme terreux"/>
    <s v="01:00 tarif horaire"/>
    <s v="Paiement par crédit"/>
    <d v="2017-03-22T16:36:00"/>
    <d v="2017-03-22T16:36:00"/>
    <n v="16.2"/>
    <n v="1"/>
    <n v="15.10851063829787"/>
    <x v="2"/>
    <n v="29"/>
  </r>
  <r>
    <b v="0"/>
    <s v="salles!"/>
    <n v="1875"/>
    <s v="salle8"/>
    <d v="2017-04-21T16:00:00"/>
    <d v="2017-04-21T17:00:00"/>
    <s v="margaux.honore@kheprisante.fr"/>
    <s v="margaux.honore@kheprisante.fr"/>
    <n v="0"/>
    <n v="30338915"/>
    <s v="Mme Marcelle _x000a_0677593817"/>
    <s v="01:00 tarif horaire"/>
    <s v="Paiement par crédit"/>
    <d v="2017-04-20T22:43:00"/>
    <d v="2017-04-20T22:43:00"/>
    <n v="16.2"/>
    <s v=""/>
    <s v=""/>
    <x v="0"/>
    <s v=""/>
  </r>
  <r>
    <b v="1"/>
    <s v="salles!"/>
    <n v="1876"/>
    <s v="salle11"/>
    <d v="2017-04-21T17:30:00"/>
    <d v="2017-04-21T18:30:00"/>
    <s v="sandrine.lopes@kheprisante.fr"/>
    <s v="sandrine.lopes@kheprisante.fr"/>
    <n v="0"/>
    <n v="29363786"/>
    <s v="Sandrine - Mbe- VB"/>
    <s v="01:00 tarif horaire"/>
    <s v="Paiement par crédit"/>
    <d v="2017-03-08T12:16:00"/>
    <d v="2017-03-08T12:16:00"/>
    <n v="16.2"/>
    <n v="1"/>
    <n v="15.10851063829787"/>
    <x v="2"/>
    <n v="44"/>
  </r>
  <r>
    <b v="0"/>
    <s v="salles!"/>
    <n v="1877"/>
    <s v="salle7"/>
    <d v="2017-04-22T09:00:00"/>
    <d v="2017-04-22T10:00:00"/>
    <s v="yann.larue@kheprisante.fr"/>
    <s v="yann.larue@kheprisante.fr"/>
    <n v="0"/>
    <n v="30079181"/>
    <s v="Bruno"/>
    <s v="01:00 tarif horaire"/>
    <s v="Paiement par crédit"/>
    <d v="2017-04-08T11:03:00"/>
    <d v="2017-04-08T11:03:00"/>
    <n v="18"/>
    <s v=""/>
    <s v=""/>
    <x v="0"/>
    <s v=""/>
  </r>
  <r>
    <b v="0"/>
    <s v="salles!"/>
    <n v="1878"/>
    <s v="salle9"/>
    <d v="2017-04-22T09:30:00"/>
    <d v="2017-04-22T10:30:00"/>
    <s v="roseline.steinmann@kheprisante.fr"/>
    <s v="roseline.steinmann@kheprisante.fr"/>
    <n v="0"/>
    <n v="30267587"/>
    <s v="RS/Louis Barjavel option"/>
    <s v="01:00 tarif horaire"/>
    <s v="Paiement par crédit"/>
    <d v="2017-04-18T15:16:00"/>
    <d v="2017-04-18T15:16:00"/>
    <n v="18"/>
    <s v=""/>
    <s v=""/>
    <x v="0"/>
    <s v=""/>
  </r>
  <r>
    <b v="0"/>
    <s v="salles!"/>
    <n v="1879"/>
    <s v="salle7"/>
    <d v="2017-04-22T10:30:00"/>
    <d v="2017-04-22T11:30:00"/>
    <s v="nicolas.brinster@kheprisante.fr"/>
    <s v="nicolas.brinster@kheprisante.fr"/>
    <n v="0"/>
    <n v="30338905"/>
    <s v="Delormasse"/>
    <s v="01:00 tarif horaire"/>
    <s v="Paiement par crédit"/>
    <d v="2017-04-20T22:43:00"/>
    <d v="2017-04-20T22:43:00"/>
    <n v="18"/>
    <s v=""/>
    <s v=""/>
    <x v="0"/>
    <s v=""/>
  </r>
  <r>
    <b v="0"/>
    <s v="salles!"/>
    <n v="1880"/>
    <s v="salle9"/>
    <d v="2017-04-22T11:00:00"/>
    <d v="2017-04-22T12:00:00"/>
    <s v="resa@seveetpapillon.org"/>
    <s v="resa@seveetpapillon.org"/>
    <n v="0"/>
    <n v="30304171"/>
    <s v="MD Claire_x000a_Mr Abbo et les enfants"/>
    <s v="01:00 tarif horaire"/>
    <s v="Accepté (crédit illimité)"/>
    <d v="2017-04-19T18:18:00"/>
    <d v="2017-04-19T18:18:00"/>
    <n v="18"/>
    <s v=""/>
    <s v=""/>
    <x v="0"/>
    <s v=""/>
  </r>
  <r>
    <b v="0"/>
    <s v="salles!"/>
    <n v="1881"/>
    <s v="salle9"/>
    <d v="2017-04-22T12:30:00"/>
    <d v="2017-04-22T13:30:00"/>
    <s v="marie-dominique.claire@kheprisante.fr"/>
    <s v="marie-dominique.claire@kheprisante.fr"/>
    <n v="0"/>
    <n v="30348911"/>
    <s v="Mme D."/>
    <s v="01:00 tarif horaire"/>
    <s v="Paiement par crédit"/>
    <d v="2017-04-21T11:09:00"/>
    <d v="2017-04-21T11:09:00"/>
    <n v="18"/>
    <s v=""/>
    <s v=""/>
    <x v="0"/>
    <s v=""/>
  </r>
  <r>
    <b v="0"/>
    <s v="salles!"/>
    <n v="1882"/>
    <s v="salle9"/>
    <d v="2017-04-22T14:00:00"/>
    <d v="2017-04-22T15:00:00"/>
    <s v="isabelle.marcy@kheprisante.fr"/>
    <s v="isabelle.marcy@kheprisante.fr"/>
    <n v="0"/>
    <n v="30369468"/>
    <s v="Séance de sophrologie"/>
    <s v="01:00 tarif horaire"/>
    <s v="Paiement par crédit"/>
    <d v="2017-04-22T12:53:00"/>
    <d v="2017-04-22T12:53:00"/>
    <n v="18"/>
    <s v=""/>
    <s v=""/>
    <x v="0"/>
    <s v=""/>
  </r>
  <r>
    <b v="0"/>
    <s v="salles!"/>
    <n v="1883"/>
    <s v="salle3"/>
    <d v="2017-04-22T14:00:00"/>
    <d v="2017-04-22T18:00:00"/>
    <s v="corinne.legrand@kheprisante.fr"/>
    <s v="corinne.legrand@kheprisante.fr"/>
    <n v="0"/>
    <n v="29662161"/>
    <n v="0"/>
    <s v="04:00 tarif ½ journée"/>
    <s v="Paiement par crédit"/>
    <d v="2017-03-21T22:08:00"/>
    <d v="2017-03-21T22:08:00"/>
    <n v="51.84"/>
    <s v=""/>
    <s v=""/>
    <x v="0"/>
    <s v=""/>
  </r>
  <r>
    <b v="1"/>
    <s v="salles!"/>
    <n v="1884"/>
    <s v="salle11"/>
    <d v="2017-04-22T14:30:00"/>
    <d v="2017-04-22T16:00:00"/>
    <s v="sandrine.lopes@kheprisante.fr"/>
    <s v="sandrine.lopes@kheprisante.fr"/>
    <n v="0"/>
    <n v="30369238"/>
    <s v="Sandrine"/>
    <s v="01:30 tarif horaire"/>
    <s v="Paiement par crédit"/>
    <d v="2017-04-22T12:32:00"/>
    <d v="2017-04-22T12:32:00"/>
    <n v="27"/>
    <n v="1.5"/>
    <n v="25.180851063829785"/>
    <x v="2"/>
    <n v="0"/>
  </r>
  <r>
    <b v="0"/>
    <s v="salles!"/>
    <n v="1885"/>
    <s v="salle9"/>
    <d v="2017-04-23T11:00:00"/>
    <d v="2017-04-23T12:00:00"/>
    <s v="resa@seveetpapillon.org"/>
    <s v="resa@seveetpapillon.org"/>
    <n v="0"/>
    <n v="30272275"/>
    <s v="MD Claire_x000a_Pauline"/>
    <s v="01:00 tarif horaire"/>
    <s v="Accepté (crédit illimité)"/>
    <d v="2017-04-18T17:37:00"/>
    <d v="2017-04-18T17:37:00"/>
    <n v="16.2"/>
    <s v=""/>
    <s v=""/>
    <x v="0"/>
    <s v=""/>
  </r>
  <r>
    <b v="0"/>
    <s v="salles!"/>
    <n v="1886"/>
    <s v="salle8"/>
    <d v="2017-04-24T09:00:00"/>
    <d v="2017-04-24T10:00:00"/>
    <s v="margaux.honore@kheprisante.fr"/>
    <s v="margaux.honore@kheprisante.fr"/>
    <n v="0"/>
    <n v="30294560"/>
    <s v="Selimi"/>
    <s v="01:00 tarif horaire"/>
    <s v="Paiement par crédit"/>
    <d v="2017-04-19T13:05:00"/>
    <d v="2017-04-19T13:05:00"/>
    <n v="14.4"/>
    <s v=""/>
    <s v=""/>
    <x v="0"/>
    <s v=""/>
  </r>
  <r>
    <b v="0"/>
    <s v="salles!"/>
    <n v="1887"/>
    <s v="salle12"/>
    <d v="2017-04-24T11:00:00"/>
    <d v="2017-04-24T12:00:00"/>
    <s v="christelle.dericquebourg@kheprisante.fr"/>
    <s v="christelle.dericquebourg@kheprisante.fr"/>
    <n v="0"/>
    <n v="30368010"/>
    <s v="joel cantal"/>
    <s v="01:00 tarif horaire"/>
    <s v="Paiement par crédit"/>
    <d v="2017-04-22T10:39:00"/>
    <d v="2017-04-22T10:39:00"/>
    <n v="14.4"/>
    <s v=""/>
    <s v=""/>
    <x v="0"/>
    <s v=""/>
  </r>
  <r>
    <b v="0"/>
    <s v="salles!"/>
    <n v="1888"/>
    <s v="salle10"/>
    <d v="2017-04-24T11:00:00"/>
    <d v="2017-04-24T12:00:00"/>
    <s v="pascal.fouquet@kheprisante.fr"/>
    <s v="pascal.fouquet@kheprisante.fr"/>
    <n v="0"/>
    <n v="30178716"/>
    <s v="Séance Kinesio Marina"/>
    <s v="01:00 tarif horaire"/>
    <s v="Paiement par crédit"/>
    <d v="2017-04-12T22:25:00"/>
    <d v="2017-04-12T22:25:00"/>
    <n v="14.4"/>
    <s v=""/>
    <s v=""/>
    <x v="0"/>
    <s v=""/>
  </r>
  <r>
    <b v="0"/>
    <s v="salles!"/>
    <n v="1889"/>
    <s v="salle11"/>
    <d v="2017-04-24T11:30:00"/>
    <d v="2017-04-24T12:30:00"/>
    <s v="fanny.roussel@kheprisante.fr"/>
    <s v="fanny.roussel@kheprisante.fr"/>
    <n v="0"/>
    <n v="30395849"/>
    <n v="0"/>
    <s v="01:00 tarif horaire"/>
    <s v="Paiement par crédit"/>
    <d v="2017-04-24T11:14:00"/>
    <d v="2017-04-24T11:14:00"/>
    <n v="15.3"/>
    <s v=""/>
    <s v=""/>
    <x v="0"/>
    <s v=""/>
  </r>
  <r>
    <b v="0"/>
    <s v="salles!"/>
    <n v="1890"/>
    <s v="salle9"/>
    <d v="2017-04-24T11:30:00"/>
    <d v="2017-04-24T12:30:00"/>
    <s v="marc.fallet@kheprisante.fr"/>
    <s v="marc.fallet@kheprisante.fr"/>
    <n v="0"/>
    <n v="29845293"/>
    <n v="0"/>
    <s v="01:00 tarif horaire"/>
    <s v="Paiement par crédit"/>
    <d v="2017-03-29T13:43:00"/>
    <d v="2017-03-29T13:43:00"/>
    <n v="15.3"/>
    <s v=""/>
    <s v=""/>
    <x v="0"/>
    <s v=""/>
  </r>
  <r>
    <b v="0"/>
    <s v="salles!"/>
    <n v="1891"/>
    <s v="salle7"/>
    <d v="2017-04-24T13:00:00"/>
    <d v="2017-04-24T14:00:00"/>
    <s v="louise-laurie.tsobgny@kheprisante.fr"/>
    <s v="louise-laurie.tsobgny@kheprisante.fr"/>
    <n v="0"/>
    <n v="29994000"/>
    <s v="Feler"/>
    <s v="01:00 tarif horaire"/>
    <s v="Paiement par crédit"/>
    <d v="2017-04-04T20:14:00"/>
    <d v="2017-04-04T20:14:00"/>
    <n v="16.2"/>
    <s v=""/>
    <s v=""/>
    <x v="0"/>
    <s v=""/>
  </r>
  <r>
    <b v="0"/>
    <s v="salles!"/>
    <n v="1892"/>
    <s v="salle8"/>
    <d v="2017-04-24T13:00:00"/>
    <d v="2017-04-24T14:00:00"/>
    <s v="margaux.honore@kheprisante.fr"/>
    <s v="margaux.honore@kheprisante.fr"/>
    <n v="0"/>
    <n v="29954167"/>
    <s v="Inard Marion"/>
    <s v="01:00 tarif horaire"/>
    <s v="Paiement par crédit"/>
    <d v="2017-04-03T15:20:00"/>
    <d v="2017-04-03T15:20:00"/>
    <n v="16.2"/>
    <s v=""/>
    <s v=""/>
    <x v="0"/>
    <s v=""/>
  </r>
  <r>
    <b v="0"/>
    <s v="salles!"/>
    <n v="1893"/>
    <s v="salle12"/>
    <d v="2017-04-24T14:00:00"/>
    <d v="2017-04-24T15:00:00"/>
    <s v="didier.cuoq@kheprisante.fr"/>
    <s v="didier.cuoq@kheprisante.fr"/>
    <n v="0"/>
    <n v="30398532"/>
    <n v="0"/>
    <s v="01:00 tarif horaire"/>
    <s v="Paiement par crédit"/>
    <d v="2017-04-24T12:51:00"/>
    <d v="2017-04-24T12:51:00"/>
    <n v="14.4"/>
    <s v=""/>
    <s v=""/>
    <x v="0"/>
    <s v=""/>
  </r>
  <r>
    <b v="0"/>
    <s v="salles!"/>
    <n v="1894"/>
    <s v="salle9"/>
    <d v="2017-04-24T14:30:00"/>
    <d v="2017-04-24T15:30:00"/>
    <s v="resa@seveetpapillon.org"/>
    <s v="resa@seveetpapillon.org"/>
    <n v="0"/>
    <n v="30272331"/>
    <s v="MD Claire_x000a_Sarah Buisson"/>
    <s v="01:00 tarif horaire"/>
    <s v="Accepté (crédit illimité)"/>
    <d v="2017-04-18T17:40:00"/>
    <d v="2017-04-18T17:40:00"/>
    <n v="14.4"/>
    <s v=""/>
    <s v=""/>
    <x v="0"/>
    <s v=""/>
  </r>
  <r>
    <b v="0"/>
    <s v="salles!"/>
    <n v="1895"/>
    <s v="salle10"/>
    <d v="2017-04-24T14:30:00"/>
    <d v="2017-04-24T15:30:00"/>
    <s v="Administrateur"/>
    <s v="Administrateur"/>
    <n v="0"/>
    <n v="30003741"/>
    <s v="Labescat"/>
    <s v="01:00 tarif horaire"/>
    <s v="Accepté (crédit illimité)"/>
    <d v="2017-04-05T08:51:00"/>
    <d v="2017-04-05T08:51:00"/>
    <n v="14.4"/>
    <s v=""/>
    <s v=""/>
    <x v="0"/>
    <s v=""/>
  </r>
  <r>
    <b v="0"/>
    <s v="salles!"/>
    <n v="1896"/>
    <s v="salle7"/>
    <d v="2017-04-24T14:30:00"/>
    <d v="2017-04-24T16:00:00"/>
    <s v="catherine.thibaux@kheprisante.fr"/>
    <s v="catherine.thibaux@kheprisante.fr"/>
    <s v="Administrateur"/>
    <n v="30174039"/>
    <n v="0"/>
    <s v="01:30 tarif horaire"/>
    <s v="Paiement par crédit"/>
    <d v="2017-04-12T18:07:00"/>
    <d v="2017-04-24T14:18:00"/>
    <n v="21.6"/>
    <s v=""/>
    <s v=""/>
    <x v="0"/>
    <s v=""/>
  </r>
  <r>
    <b v="0"/>
    <s v="salles!"/>
    <n v="1897"/>
    <s v="salle9"/>
    <d v="2017-04-24T15:30:00"/>
    <d v="2017-04-24T16:30:00"/>
    <s v="marie-dominique.claire@kheprisante.fr"/>
    <s v="marie-dominique.claire@kheprisante.fr"/>
    <n v="0"/>
    <n v="28730650"/>
    <s v="A.A."/>
    <s v="01:00 tarif horaire"/>
    <s v="Paiement par crédit"/>
    <d v="2017-02-07T17:05:00"/>
    <d v="2017-02-07T17:05:00"/>
    <n v="12.24"/>
    <s v=""/>
    <s v=""/>
    <x v="0"/>
    <s v=""/>
  </r>
  <r>
    <b v="1"/>
    <s v="salles!"/>
    <n v="1898"/>
    <s v="salle11"/>
    <d v="2017-04-24T16:00:00"/>
    <d v="2017-04-24T17:30:00"/>
    <s v="sandrine.lopes@kheprisante.fr"/>
    <s v="sandrine.lopes@kheprisante.fr"/>
    <n v="0"/>
    <n v="29629192"/>
    <s v="Sandrine Mbe - Audrey"/>
    <s v="01:30 tarif horaire"/>
    <s v="Paiement par crédit"/>
    <d v="2017-03-20T20:57:00"/>
    <d v="2017-03-20T20:57:00"/>
    <n v="22.68"/>
    <n v="1.5"/>
    <n v="21.151914893617022"/>
    <x v="2"/>
    <n v="34"/>
  </r>
  <r>
    <b v="0"/>
    <s v="salles!"/>
    <n v="1899"/>
    <s v="salle5"/>
    <d v="2017-04-24T17:00:00"/>
    <d v="2017-04-24T18:00:00"/>
    <s v="sophie.seveetpapillon@kheprisante.fr"/>
    <s v="sophie.seveetpapillon@kheprisante.fr"/>
    <n v="0"/>
    <n v="29916474"/>
    <s v="S. Lespinasse - Réflexo SP"/>
    <s v="01:00 tarif horaire"/>
    <s v="Paiement par crédit"/>
    <d v="2017-04-01T09:01:00"/>
    <d v="2017-04-01T09:01:00"/>
    <n v="18"/>
    <s v=""/>
    <s v=""/>
    <x v="0"/>
    <s v=""/>
  </r>
  <r>
    <b v="0"/>
    <s v="salles!"/>
    <n v="1900"/>
    <s v="salle9"/>
    <d v="2017-04-24T17:00:00"/>
    <d v="2017-04-24T18:30:00"/>
    <s v="sophie.cochet@kheprisante.fr"/>
    <s v="sophie.cochet@kheprisante.fr"/>
    <n v="0"/>
    <n v="30398552"/>
    <n v="0"/>
    <s v="01:30 tarif horaire"/>
    <s v="Paiement par crédit"/>
    <d v="2017-04-24T12:51:00"/>
    <d v="2017-04-24T12:51:00"/>
    <n v="27"/>
    <s v=""/>
    <s v=""/>
    <x v="0"/>
    <s v=""/>
  </r>
  <r>
    <b v="0"/>
    <s v="salles!"/>
    <n v="1901"/>
    <s v="salle7"/>
    <d v="2017-04-24T18:00:00"/>
    <d v="2017-04-24T19:00:00"/>
    <s v="resa@seveetpapillon.org"/>
    <s v="resa@seveetpapillon.org"/>
    <n v="0"/>
    <n v="29985571"/>
    <s v="Lucas"/>
    <s v="01:00 tarif horaire"/>
    <s v="Accepté (crédit illimité)"/>
    <d v="2017-04-04T15:32:00"/>
    <d v="2017-04-04T15:32:00"/>
    <n v="18"/>
    <s v=""/>
    <s v=""/>
    <x v="0"/>
    <s v=""/>
  </r>
  <r>
    <b v="0"/>
    <s v="salles!"/>
    <n v="1902"/>
    <s v="salle8"/>
    <d v="2017-04-24T18:30:00"/>
    <d v="2017-04-24T19:30:00"/>
    <s v="margaux.honore@kheprisante.fr"/>
    <s v="margaux.honore@kheprisante.fr"/>
    <n v="0"/>
    <n v="29962639"/>
    <s v="Nkounkou Gemma"/>
    <s v="01:00 tarif horaire"/>
    <s v="Paiement par crédit"/>
    <d v="2017-04-03T19:18:00"/>
    <d v="2017-04-03T19:18:00"/>
    <n v="18"/>
    <s v=""/>
    <s v=""/>
    <x v="0"/>
    <s v=""/>
  </r>
  <r>
    <b v="0"/>
    <s v="salles!"/>
    <n v="1903"/>
    <s v="Salle0"/>
    <d v="2017-04-24T19:30:00"/>
    <d v="2017-04-24T21:00:00"/>
    <s v="sophie.seveetpapillon@sophrokhepri.fr"/>
    <s v="sophie.seveetpapillon@kheprisante.fr"/>
    <n v="0"/>
    <n v="26807730"/>
    <s v="Programme naturo - Séance 7 - S. Cochet - S&amp;P"/>
    <s v="01:30 tarif horaire"/>
    <s v="Paiement par crédit"/>
    <d v="2016-11-06T20:53:00"/>
    <d v="2016-11-06T20:53:00"/>
    <n v="42"/>
    <s v=""/>
    <s v=""/>
    <x v="0"/>
    <s v=""/>
  </r>
  <r>
    <b v="0"/>
    <s v="salles!"/>
    <n v="1904"/>
    <s v="salle11"/>
    <d v="2017-04-25T11:30:00"/>
    <d v="2017-04-25T12:30:00"/>
    <s v="christelle.dericquebourg@kheprisante.fr"/>
    <s v="christelle.dericquebourg@kheprisante.fr"/>
    <n v="0"/>
    <n v="29345840"/>
    <s v="Balducci dominique"/>
    <s v="01:00 tarif horaire"/>
    <s v="Paiement par crédit"/>
    <d v="2017-03-07T18:04:00"/>
    <d v="2017-03-07T18:04:00"/>
    <n v="13.77"/>
    <s v=""/>
    <s v=""/>
    <x v="0"/>
    <s v=""/>
  </r>
  <r>
    <b v="0"/>
    <s v="salles!"/>
    <n v="1905"/>
    <s v="salle11"/>
    <d v="2017-04-25T12:30:00"/>
    <d v="2017-04-25T13:30:00"/>
    <s v="christelle.dericquebourg@kheprisante.fr"/>
    <s v="christelle.dericquebourg@kheprisante.fr"/>
    <n v="0"/>
    <n v="30346831"/>
    <s v="burel"/>
    <s v="01:00 tarif horaire"/>
    <s v="Paiement par crédit"/>
    <d v="2017-04-21T09:56:00"/>
    <d v="2017-04-21T09:56:00"/>
    <n v="16.2"/>
    <s v=""/>
    <s v=""/>
    <x v="0"/>
    <s v=""/>
  </r>
  <r>
    <b v="0"/>
    <s v="salles!"/>
    <n v="1906"/>
    <s v="salle12"/>
    <d v="2017-04-25T17:30:00"/>
    <d v="2017-04-25T18:30:00"/>
    <s v="claudine.soulat@kheprisante.fr"/>
    <s v="claudine.soulat@kheprisante.fr"/>
    <n v="0"/>
    <n v="30421306"/>
    <n v="0"/>
    <s v="01:00 tarif horaire"/>
    <s v="Paiement par crédit"/>
    <d v="2017-04-25T08:45:00"/>
    <d v="2017-04-25T08:45:00"/>
    <n v="18"/>
    <s v=""/>
    <s v=""/>
    <x v="0"/>
    <s v=""/>
  </r>
  <r>
    <b v="1"/>
    <s v="salles!"/>
    <n v="1907"/>
    <s v="salle11"/>
    <d v="2017-04-25T18:30:00"/>
    <d v="2017-04-25T20:00:00"/>
    <s v="sandrine.lopes@kheprisante.fr"/>
    <s v="sandrine.lopes@kheprisante.fr"/>
    <n v="0"/>
    <n v="30333285"/>
    <s v="Sandrine - Mbe- Laetitia"/>
    <s v="01:30 tarif horaire"/>
    <s v="Paiement par crédit"/>
    <d v="2017-04-20T18:40:00"/>
    <d v="2017-04-20T18:40:00"/>
    <n v="27"/>
    <n v="1.5"/>
    <n v="25.180851063829785"/>
    <x v="2"/>
    <n v="4"/>
  </r>
  <r>
    <b v="0"/>
    <s v="salles!"/>
    <n v="1908"/>
    <s v="Salle0"/>
    <d v="2017-04-25T20:00:00"/>
    <d v="2017-04-25T21:00:00"/>
    <s v="souad.amrous@kheprisante.fr"/>
    <s v="souad.amrous@kheprisante.fr"/>
    <s v="sophie.seveetpapillon@kheprisante.fr"/>
    <n v="29466328"/>
    <s v="Atelier 5 &quot;Sophro-Méditation&quot;"/>
    <s v="01:00 tarif horaire"/>
    <s v="Paiement par crédit"/>
    <d v="2017-03-13T14:43:00"/>
    <d v="2017-04-18T19:35:00"/>
    <n v="23.4"/>
    <s v=""/>
    <s v=""/>
    <x v="0"/>
    <s v=""/>
  </r>
  <r>
    <b v="1"/>
    <s v="salles!"/>
    <n v="1909"/>
    <s v="salle11"/>
    <d v="2017-04-26T10:00:00"/>
    <d v="2017-04-26T11:30:00"/>
    <s v="sandrine.lopes@kheprisante.fr"/>
    <s v="sandrine.lopes@kheprisante.fr"/>
    <n v="0"/>
    <n v="30239814"/>
    <s v="Sandrine - Mbe"/>
    <s v="01:30 tarif horaire"/>
    <s v="Paiement par crédit"/>
    <d v="2017-04-17T15:42:00"/>
    <d v="2017-04-17T15:42:00"/>
    <n v="21.6"/>
    <n v="1.5"/>
    <n v="20.144680851063828"/>
    <x v="2"/>
    <n v="8"/>
  </r>
  <r>
    <b v="0"/>
    <s v="salles!"/>
    <n v="1910"/>
    <s v="salle9"/>
    <d v="2017-04-26T10:00:00"/>
    <d v="2017-04-26T11:30:00"/>
    <s v="sophie.cochet@kheprisante.fr"/>
    <s v="sophie.cochet@kheprisante.fr"/>
    <n v="0"/>
    <n v="30448439"/>
    <n v="0"/>
    <s v="01:30 tarif horaire"/>
    <s v="Paiement par crédit"/>
    <d v="2017-04-26T09:00:00"/>
    <d v="2017-04-26T09:00:00"/>
    <n v="21.6"/>
    <s v=""/>
    <s v=""/>
    <x v="0"/>
    <s v=""/>
  </r>
  <r>
    <b v="0"/>
    <s v="salles!"/>
    <n v="1911"/>
    <s v="salle7"/>
    <d v="2017-04-26T10:30:00"/>
    <d v="2017-04-26T11:30:00"/>
    <s v="nicolas.brinster@kheprisante.fr"/>
    <s v="nicolas.brinster@kheprisante.fr"/>
    <n v="0"/>
    <n v="30436441"/>
    <s v="Sophro - Mme Girard"/>
    <s v="01:00 tarif horaire"/>
    <s v="Paiement par crédit"/>
    <d v="2017-04-25T17:49:00"/>
    <d v="2017-04-25T17:49:00"/>
    <n v="14.4"/>
    <s v=""/>
    <s v=""/>
    <x v="0"/>
    <s v=""/>
  </r>
  <r>
    <b v="0"/>
    <s v="salles!"/>
    <n v="1912"/>
    <s v="salle7"/>
    <d v="2017-04-26T13:00:00"/>
    <d v="2017-04-26T14:00:00"/>
    <s v="sandrine.mareschal@kheprisante.fr"/>
    <s v="sandrine.mareschal@kheprisante.fr"/>
    <n v="0"/>
    <n v="30193919"/>
    <s v="M. Blouet"/>
    <s v="01:00 tarif horaire"/>
    <s v="Paiement par crédit"/>
    <d v="2017-04-13T16:23:00"/>
    <d v="2017-04-13T16:23:00"/>
    <n v="16.2"/>
    <s v=""/>
    <s v=""/>
    <x v="0"/>
    <s v=""/>
  </r>
  <r>
    <b v="0"/>
    <s v="salles!"/>
    <n v="1913"/>
    <s v="salle10"/>
    <d v="2017-04-26T14:00:00"/>
    <d v="2017-04-26T15:00:00"/>
    <s v="sylvie.cayla@kheprisante.fr"/>
    <s v="sylvie.cayla@kheprisante.fr"/>
    <n v="0"/>
    <n v="30401376"/>
    <n v="0"/>
    <s v="01:00 tarif horaire"/>
    <s v="Paiement par crédit"/>
    <d v="2017-04-24T14:30:00"/>
    <d v="2017-04-24T14:30:00"/>
    <n v="16.2"/>
    <s v=""/>
    <s v=""/>
    <x v="0"/>
    <s v=""/>
  </r>
  <r>
    <b v="0"/>
    <s v="salles!"/>
    <n v="1914"/>
    <s v="salle7"/>
    <d v="2017-04-26T14:00:00"/>
    <d v="2017-04-26T16:00:00"/>
    <s v="isabelle.marcy@kheprisante.fr"/>
    <s v="isabelle.marcy@kheprisante.fr"/>
    <n v="0"/>
    <n v="30372086"/>
    <s v="Sophrologie Bilan énergétique"/>
    <s v="02:00 tarif horaire"/>
    <s v="Paiement par crédit"/>
    <d v="2017-04-22T15:59:00"/>
    <d v="2017-04-22T15:59:00"/>
    <n v="32.4"/>
    <s v=""/>
    <s v=""/>
    <x v="0"/>
    <s v=""/>
  </r>
  <r>
    <b v="0"/>
    <s v="salles!"/>
    <n v="1915"/>
    <s v="salle8"/>
    <d v="2017-04-26T15:00:00"/>
    <d v="2017-04-26T16:00:00"/>
    <s v="lydia.lecusson@kheprisante.fr"/>
    <s v="lydia.lecusson@kheprisante.fr"/>
    <n v="0"/>
    <n v="30453733"/>
    <n v="0"/>
    <s v="01:00 tarif horaire"/>
    <s v="Paiement par crédit"/>
    <d v="2017-04-26T11:56:00"/>
    <d v="2017-04-26T11:56:00"/>
    <n v="16.2"/>
    <s v=""/>
    <s v=""/>
    <x v="0"/>
    <s v=""/>
  </r>
  <r>
    <b v="0"/>
    <s v="salles!"/>
    <n v="1916"/>
    <s v="salle9"/>
    <d v="2017-04-26T15:30:00"/>
    <d v="2017-04-26T16:30:00"/>
    <s v="nicolas.brinster@kheprisante.fr"/>
    <s v="nicolas.brinster@kheprisante.fr"/>
    <n v="0"/>
    <n v="30436460"/>
    <s v="Sophro - Mme Saysomsak"/>
    <s v="01:00 tarif horaire"/>
    <s v="Paiement par crédit"/>
    <d v="2017-04-25T17:49:00"/>
    <d v="2017-04-25T17:49:00"/>
    <n v="16.2"/>
    <s v=""/>
    <s v=""/>
    <x v="0"/>
    <s v=""/>
  </r>
  <r>
    <b v="0"/>
    <s v="salles!"/>
    <n v="1917"/>
    <s v="salle8"/>
    <d v="2017-04-26T16:00:00"/>
    <d v="2017-04-26T17:00:00"/>
    <s v="lydia.lecusson@kheprisante.fr"/>
    <s v="lydia.lecusson@kheprisante.fr"/>
    <n v="0"/>
    <n v="30453739"/>
    <n v="0"/>
    <s v="01:00 tarif horaire"/>
    <s v="Paiement par crédit"/>
    <d v="2017-04-26T11:56:00"/>
    <d v="2017-04-26T11:56:00"/>
    <n v="16.2"/>
    <s v=""/>
    <s v=""/>
    <x v="0"/>
    <s v=""/>
  </r>
  <r>
    <b v="0"/>
    <s v="salles!"/>
    <n v="1918"/>
    <s v="salle9"/>
    <d v="2017-04-26T18:00:00"/>
    <d v="2017-04-26T19:00:00"/>
    <s v="resa@seveetpapillon.org"/>
    <s v="resa@seveetpapillon.org"/>
    <n v="0"/>
    <n v="30272372"/>
    <s v="MD Claire_x000a_Amélie Sourget"/>
    <s v="01:00 tarif horaire"/>
    <s v="Accepté (crédit illimité)"/>
    <d v="2017-04-18T17:42:00"/>
    <d v="2017-04-18T17:42:00"/>
    <n v="18"/>
    <s v=""/>
    <s v=""/>
    <x v="0"/>
    <s v=""/>
  </r>
  <r>
    <b v="0"/>
    <s v="salles!"/>
    <n v="1919"/>
    <s v="salle9"/>
    <d v="2017-04-26T19:00:00"/>
    <d v="2017-04-26T20:00:00"/>
    <s v="resa@seveetpapillon.org"/>
    <s v="resa@seveetpapillon.org"/>
    <n v="0"/>
    <n v="30272379"/>
    <s v="MD Claire_x000a_Pauline"/>
    <s v="01:00 tarif horaire"/>
    <s v="Accepté (crédit illimité)"/>
    <d v="2017-04-18T17:42:00"/>
    <d v="2017-04-18T17:42:00"/>
    <n v="18"/>
    <s v=""/>
    <s v=""/>
    <x v="0"/>
    <s v=""/>
  </r>
  <r>
    <b v="0"/>
    <s v="salles!"/>
    <n v="1920"/>
    <s v="salle7"/>
    <d v="2017-04-27T11:30:00"/>
    <d v="2017-04-27T12:30:00"/>
    <s v="nicolas.brinster@kheprisante.fr"/>
    <s v="nicolas.brinster@kheprisante.fr"/>
    <n v="0"/>
    <n v="30436466"/>
    <s v="Sophro - Mme Arnoult"/>
    <s v="01:00 tarif horaire"/>
    <s v="Paiement par crédit"/>
    <d v="2017-04-25T17:49:00"/>
    <d v="2017-04-25T17:49:00"/>
    <n v="15.3"/>
    <s v=""/>
    <s v=""/>
    <x v="0"/>
    <s v=""/>
  </r>
  <r>
    <b v="0"/>
    <s v="salles!"/>
    <n v="1921"/>
    <s v="salle10"/>
    <d v="2017-04-27T14:30:00"/>
    <d v="2017-04-27T15:30:00"/>
    <s v="jacques.labescat@kheprisante.fr"/>
    <s v="jacques.labescat@kheprisante.fr"/>
    <n v="0"/>
    <n v="30413919"/>
    <n v="0"/>
    <s v="01:00 tarif horaire"/>
    <s v="Paiement par crédit"/>
    <d v="2017-04-24T21:36:00"/>
    <d v="2017-04-24T21:36:00"/>
    <n v="14.4"/>
    <s v=""/>
    <s v=""/>
    <x v="0"/>
    <s v=""/>
  </r>
  <r>
    <b v="0"/>
    <s v="salles!"/>
    <n v="1922"/>
    <s v="salle10"/>
    <d v="2017-04-27T16:30:00"/>
    <d v="2017-04-27T17:30:00"/>
    <s v="sylvie.cayla@kheprisante.fr"/>
    <s v="sylvie.cayla@kheprisante.fr"/>
    <n v="0"/>
    <n v="30454913"/>
    <n v="0"/>
    <s v="01:00 tarif horaire"/>
    <s v="Paiement par crédit"/>
    <d v="2017-04-26T12:40:00"/>
    <d v="2017-04-26T12:40:00"/>
    <n v="17.100000000000001"/>
    <s v=""/>
    <s v=""/>
    <x v="0"/>
    <s v=""/>
  </r>
  <r>
    <b v="0"/>
    <s v="salles!"/>
    <n v="1923"/>
    <s v="salle7"/>
    <d v="2017-04-27T19:00:00"/>
    <d v="2017-04-27T20:00:00"/>
    <s v="caroline.soussy@kheprisante.fr"/>
    <s v="caroline.soussy@kheprisante.fr"/>
    <n v="0"/>
    <n v="30271046"/>
    <n v="0"/>
    <s v="01:00 tarif horaire"/>
    <s v="Paiement par crédit"/>
    <d v="2017-04-18T16:59:00"/>
    <d v="2017-04-18T16:59:00"/>
    <n v="18"/>
    <s v=""/>
    <s v=""/>
    <x v="0"/>
    <s v=""/>
  </r>
  <r>
    <b v="0"/>
    <s v="salles!"/>
    <n v="1924"/>
    <s v="réunion2"/>
    <d v="2017-04-27T19:00:00"/>
    <d v="2017-04-27T20:00:00"/>
    <s v="sonia.langlois@sophrokhepri.fr"/>
    <s v="sonia.langlois@kheprisante.fr"/>
    <n v="0"/>
    <n v="27455213"/>
    <s v="cours collectif sophro"/>
    <s v="01:00 tarif horaire"/>
    <s v="Paiement par crédit"/>
    <d v="2016-12-05T20:24:00"/>
    <d v="2016-12-05T20:24:00"/>
    <n v="18.72"/>
    <s v=""/>
    <s v=""/>
    <x v="0"/>
    <s v=""/>
  </r>
  <r>
    <b v="0"/>
    <s v="salles!"/>
    <n v="1925"/>
    <s v="Salle0"/>
    <d v="2017-04-27T20:00:00"/>
    <d v="2017-04-27T22:00:00"/>
    <s v="Administrateur"/>
    <s v="Administrateur"/>
    <n v="0"/>
    <n v="29951324"/>
    <s v="Réunion Pôle Santé Burnout"/>
    <s v="01:00 tarif horaire"/>
    <s v="Accepté (crédit illimité)"/>
    <d v="2017-04-03T14:00:00"/>
    <d v="2017-04-03T14:00:00"/>
    <n v="46.8"/>
    <s v=""/>
    <s v=""/>
    <x v="0"/>
    <s v=""/>
  </r>
  <r>
    <b v="0"/>
    <s v="salles!"/>
    <n v="1926"/>
    <s v="salle9"/>
    <d v="2017-04-28T09:30:00"/>
    <d v="2017-04-28T12:00:00"/>
    <s v="aurelie.maillet@kheprisante.fr"/>
    <s v="aurelie.maillet@kheprisante.fr"/>
    <n v="0"/>
    <n v="30327845"/>
    <n v="0"/>
    <s v="02:30 tarif horaire"/>
    <s v="Paiement par crédit"/>
    <d v="2017-04-20T15:37:00"/>
    <d v="2017-04-20T15:37:00"/>
    <n v="36"/>
    <s v=""/>
    <s v=""/>
    <x v="0"/>
    <s v=""/>
  </r>
  <r>
    <b v="0"/>
    <s v="salles!"/>
    <n v="1927"/>
    <s v="salle7"/>
    <d v="2017-04-28T10:00:00"/>
    <d v="2017-04-28T11:00:00"/>
    <s v="marie-dominique.claire@kheprisante.fr"/>
    <s v="marie-dominique.claire@kheprisante.fr"/>
    <n v="0"/>
    <n v="30425254"/>
    <s v="Mme C."/>
    <s v="01:00 tarif horaire"/>
    <s v="Paiement par crédit"/>
    <d v="2017-04-25T11:08:00"/>
    <d v="2017-04-25T11:08:00"/>
    <n v="14.4"/>
    <s v=""/>
    <s v=""/>
    <x v="0"/>
    <s v=""/>
  </r>
  <r>
    <b v="0"/>
    <s v="salles!"/>
    <n v="1928"/>
    <s v="salle12"/>
    <d v="2017-04-28T11:00:00"/>
    <d v="2017-04-28T12:00:00"/>
    <s v="didier.cuoq@kheprisante.fr"/>
    <s v="didier.cuoq@kheprisante.fr"/>
    <n v="0"/>
    <n v="30482408"/>
    <n v="0"/>
    <s v="01:00 tarif horaire"/>
    <s v="Paiement par crédit"/>
    <d v="2017-04-27T13:35:00"/>
    <d v="2017-04-27T13:35:00"/>
    <n v="14.4"/>
    <s v=""/>
    <s v=""/>
    <x v="0"/>
    <s v=""/>
  </r>
  <r>
    <b v="0"/>
    <s v="salles!"/>
    <n v="1929"/>
    <s v="salle10"/>
    <d v="2017-04-28T11:00:00"/>
    <d v="2017-04-28T12:00:00"/>
    <s v="jacques.labescat@kheprisante.fr"/>
    <s v="jacques.labescat@kheprisante.fr"/>
    <s v="jacques.labescat@kheprisante.fr"/>
    <n v="30413924"/>
    <n v="0"/>
    <s v="01:00 tarif horaire"/>
    <s v="Paiement par crédit"/>
    <d v="2017-04-24T21:36:00"/>
    <d v="2017-04-24T21:59:00"/>
    <n v="14.4"/>
    <s v=""/>
    <s v=""/>
    <x v="0"/>
    <s v=""/>
  </r>
  <r>
    <b v="0"/>
    <s v="salles!"/>
    <n v="1930"/>
    <s v="salle8"/>
    <d v="2017-04-28T14:00:00"/>
    <d v="2017-04-28T15:00:00"/>
    <s v="fanny.pioffret@kheprisante.fr"/>
    <s v="fanny.pioffret@kheprisante.fr"/>
    <n v="0"/>
    <n v="30451405"/>
    <s v="shiastu Josette P"/>
    <s v="01:00 tarif horaire"/>
    <s v="Paiement par crédit"/>
    <d v="2017-04-26T10:47:00"/>
    <d v="2017-04-26T10:47:00"/>
    <n v="16.2"/>
    <s v=""/>
    <s v=""/>
    <x v="0"/>
    <s v=""/>
  </r>
  <r>
    <b v="0"/>
    <s v="salles!"/>
    <n v="1931"/>
    <s v="salle7"/>
    <d v="2017-04-28T16:00:00"/>
    <d v="2017-04-28T17:00:00"/>
    <s v="caroline.soussy@kheprisante.fr"/>
    <s v="caroline.soussy@kheprisante.fr"/>
    <n v="0"/>
    <n v="30327130"/>
    <n v="0"/>
    <s v="01:00 tarif horaire"/>
    <s v="Paiement par crédit"/>
    <d v="2017-04-20T15:18:00"/>
    <d v="2017-04-20T15:18:00"/>
    <n v="16.2"/>
    <s v=""/>
    <s v=""/>
    <x v="0"/>
    <s v=""/>
  </r>
  <r>
    <b v="1"/>
    <s v="salles!"/>
    <n v="1932"/>
    <s v="salle11"/>
    <d v="2017-04-28T16:30:00"/>
    <d v="2017-04-28T17:30:00"/>
    <s v="sandrine.lopes@kheprisante.fr"/>
    <s v="sandrine.lopes@kheprisante.fr"/>
    <n v="0"/>
    <n v="30306826"/>
    <s v="Sandrine- Mbe"/>
    <s v="01:00 tarif horaire"/>
    <s v="Paiement par crédit"/>
    <d v="2017-04-19T19:58:00"/>
    <d v="2017-04-19T19:58:00"/>
    <n v="17.100000000000001"/>
    <n v="1"/>
    <n v="15.947872340425533"/>
    <x v="2"/>
    <n v="8"/>
  </r>
  <r>
    <b v="0"/>
    <s v="salles!"/>
    <n v="1933"/>
    <s v="salle8"/>
    <d v="2017-04-28T17:00:00"/>
    <d v="2017-04-28T18:00:00"/>
    <s v="margaux.honore@kheprisante.fr"/>
    <s v="margaux.honore@kheprisante.fr"/>
    <n v="0"/>
    <n v="30405099"/>
    <s v="Audrey SIXTA"/>
    <s v="01:00 tarif horaire"/>
    <s v="Paiement par crédit"/>
    <d v="2017-04-24T16:11:00"/>
    <d v="2017-04-24T16:11:00"/>
    <n v="18"/>
    <s v=""/>
    <s v=""/>
    <x v="0"/>
    <s v=""/>
  </r>
  <r>
    <b v="0"/>
    <s v="salles!"/>
    <n v="1934"/>
    <s v="salle12"/>
    <d v="2017-04-28T18:00:00"/>
    <d v="2017-04-28T19:00:00"/>
    <s v="claudine.soulat@kheprisante.fr"/>
    <s v="claudine.soulat@kheprisante.fr"/>
    <n v="0"/>
    <n v="30422273"/>
    <n v="0"/>
    <s v="01:00 tarif horaire"/>
    <s v="Paiement par crédit"/>
    <d v="2017-04-25T09:25:00"/>
    <d v="2017-04-25T09:25:00"/>
    <n v="18"/>
    <s v=""/>
    <s v=""/>
    <x v="0"/>
    <s v=""/>
  </r>
  <r>
    <b v="0"/>
    <s v="salles!"/>
    <n v="1935"/>
    <s v="salle8"/>
    <d v="2017-04-28T18:00:00"/>
    <d v="2017-04-28T19:00:00"/>
    <s v="margaux.honore@kheprisante.fr"/>
    <s v="margaux.honore@kheprisante.fr"/>
    <n v="0"/>
    <n v="30292414"/>
    <s v="Hamizi Nour"/>
    <s v="01:00 tarif horaire"/>
    <s v="Paiement par crédit"/>
    <d v="2017-04-19T11:38:00"/>
    <d v="2017-04-19T11:38:00"/>
    <n v="18"/>
    <s v=""/>
    <s v=""/>
    <x v="0"/>
    <s v=""/>
  </r>
  <r>
    <b v="0"/>
    <s v="salles!"/>
    <n v="1936"/>
    <s v="salle5"/>
    <d v="2017-04-28T19:00:00"/>
    <d v="2017-04-28T20:00:00"/>
    <s v="sophie.seveetpapillon@kheprisante.fr"/>
    <s v="sophie.seveetpapillon@kheprisante.fr"/>
    <n v="0"/>
    <n v="29916478"/>
    <s v="S. Lespinasse - Réflexo SP"/>
    <s v="01:00 tarif horaire"/>
    <s v="Paiement par crédit"/>
    <d v="2017-04-01T09:01:00"/>
    <d v="2017-04-01T09:01:00"/>
    <n v="18"/>
    <s v=""/>
    <s v=""/>
    <x v="0"/>
    <s v=""/>
  </r>
  <r>
    <b v="0"/>
    <s v="salles!"/>
    <n v="1937"/>
    <s v="salle7"/>
    <d v="2017-04-28T19:00:00"/>
    <d v="2017-04-28T20:00:00"/>
    <s v="yann.larue@kheprisante.fr"/>
    <s v="yann.larue@kheprisante.fr"/>
    <n v="0"/>
    <n v="29629715"/>
    <s v="Laure"/>
    <s v="01:00 tarif horaire"/>
    <s v="Paiement par crédit"/>
    <d v="2017-03-20T21:22:00"/>
    <d v="2017-03-20T21:22:00"/>
    <n v="16.2"/>
    <s v=""/>
    <s v=""/>
    <x v="0"/>
    <s v=""/>
  </r>
  <r>
    <b v="0"/>
    <s v="salles!"/>
    <n v="1938"/>
    <s v="salle10"/>
    <d v="2017-04-28T19:00:00"/>
    <d v="2017-04-28T20:00:00"/>
    <s v="marion.kinne@kheprisante.fr"/>
    <s v="marion.kinne@kheprisante.fr"/>
    <n v="0"/>
    <n v="30301110"/>
    <n v="0"/>
    <s v="01:00 tarif horaire"/>
    <s v="Paiement par crédit"/>
    <d v="2017-04-19T16:27:00"/>
    <d v="2017-04-19T16:27:00"/>
    <n v="18"/>
    <s v=""/>
    <s v=""/>
    <x v="0"/>
    <s v=""/>
  </r>
  <r>
    <b v="0"/>
    <s v="salles!"/>
    <n v="1939"/>
    <s v="salle7"/>
    <d v="2017-04-29T09:00:00"/>
    <d v="2017-04-29T10:00:00"/>
    <s v="nicolas.brinster@kheprisante.fr"/>
    <s v="nicolas.brinster@kheprisante.fr"/>
    <n v="0"/>
    <n v="30436472"/>
    <s v="Sophro - Mme Delormas"/>
    <s v="01:00 tarif horaire"/>
    <s v="Paiement par crédit"/>
    <d v="2017-04-25T17:50:00"/>
    <d v="2017-04-25T17:50:00"/>
    <n v="18"/>
    <s v=""/>
    <s v=""/>
    <x v="0"/>
    <s v=""/>
  </r>
  <r>
    <b v="0"/>
    <s v="salles!"/>
    <n v="1940"/>
    <s v="salle9"/>
    <d v="2017-04-29T09:30:00"/>
    <d v="2017-04-29T10:30:00"/>
    <s v="marie-dominique.claire@kheprisante.fr"/>
    <s v="marie-dominique.claire@kheprisante.fr"/>
    <n v="0"/>
    <n v="30272556"/>
    <s v="Laurence D."/>
    <s v="01:00 tarif horaire"/>
    <s v="Paiement par crédit"/>
    <d v="2017-04-18T17:48:00"/>
    <d v="2017-04-18T17:48:00"/>
    <n v="18"/>
    <s v=""/>
    <s v=""/>
    <x v="0"/>
    <s v=""/>
  </r>
  <r>
    <b v="0"/>
    <s v="salles!"/>
    <n v="1941"/>
    <s v="salle5"/>
    <d v="2017-04-29T10:00:00"/>
    <d v="2017-04-29T11:00:00"/>
    <s v="sophie.seveetpapillon@kheprisante.fr"/>
    <s v="sophie.seveetpapillon@kheprisante.fr"/>
    <n v="0"/>
    <n v="29797815"/>
    <s v="S. Lespinasse - Réflexo SP"/>
    <s v="01:00 tarif horaire"/>
    <s v="Paiement par crédit"/>
    <d v="2017-03-27T21:06:00"/>
    <d v="2017-03-27T21:06:00"/>
    <n v="16.2"/>
    <s v=""/>
    <s v=""/>
    <x v="0"/>
    <s v=""/>
  </r>
  <r>
    <b v="0"/>
    <s v="salles!"/>
    <n v="1942"/>
    <s v="salle9"/>
    <d v="2017-04-29T10:30:00"/>
    <d v="2017-04-29T11:30:00"/>
    <s v="marie-dominique.claire@kheprisante.fr"/>
    <s v="marie-dominique.claire@kheprisante.fr"/>
    <n v="0"/>
    <n v="30393804"/>
    <s v="Mme D."/>
    <s v="01:00 tarif horaire"/>
    <s v="Paiement par crédit"/>
    <d v="2017-04-24T10:13:00"/>
    <d v="2017-04-24T10:13:00"/>
    <n v="18"/>
    <s v=""/>
    <s v=""/>
    <x v="0"/>
    <s v=""/>
  </r>
  <r>
    <b v="0"/>
    <s v="salles!"/>
    <n v="1943"/>
    <s v="salle5"/>
    <d v="2017-04-29T11:30:00"/>
    <d v="2017-04-29T12:30:00"/>
    <s v="sophie.seveetpapillon@kheprisante.fr"/>
    <s v="sophie.seveetpapillon@kheprisante.fr"/>
    <n v="0"/>
    <n v="30275445"/>
    <s v="S. Lespinasse - Réflexo SP"/>
    <s v="01:00 tarif horaire"/>
    <s v="Paiement par crédit"/>
    <d v="2017-04-18T19:31:00"/>
    <d v="2017-04-18T19:31:00"/>
    <n v="18"/>
    <s v=""/>
    <s v=""/>
    <x v="0"/>
    <s v=""/>
  </r>
  <r>
    <b v="0"/>
    <s v="salles!"/>
    <n v="1944"/>
    <s v="salle7"/>
    <d v="2017-04-30T18:00:00"/>
    <d v="2017-04-30T19:00:00"/>
    <s v="yann.larue@kheprisante.fr"/>
    <s v="yann.larue@kheprisante.fr"/>
    <n v="0"/>
    <n v="29600607"/>
    <s v="Chantal"/>
    <s v="01:00 tarif horaire"/>
    <s v="Paiement par crédit"/>
    <d v="2017-03-19T21:26:00"/>
    <d v="2017-03-19T21:26:00"/>
    <n v="14.58"/>
    <s v=""/>
    <s v=""/>
    <x v="0"/>
    <s v=""/>
  </r>
  <r>
    <b v="0"/>
    <s v="salles!"/>
    <n v="1945"/>
    <s v="salle12"/>
    <d v="2017-05-01T10:30:00"/>
    <d v="2017-05-01T11:30:00"/>
    <s v="christelle.dericquebourg@kheprisante.fr"/>
    <s v="christelle.dericquebourg@kheprisante.fr"/>
    <n v="0"/>
    <n v="30404259"/>
    <s v="gomez"/>
    <s v="01:00 tarif horaire"/>
    <s v="Paiement par crédit"/>
    <d v="2017-04-24T15:46:00"/>
    <d v="2017-04-24T15:46:00"/>
    <n v="14.4"/>
    <s v=""/>
    <s v=""/>
    <x v="0"/>
    <s v=""/>
  </r>
  <r>
    <b v="0"/>
    <s v="salles!"/>
    <n v="1946"/>
    <s v="salle5"/>
    <d v="2017-05-01T11:00:00"/>
    <d v="2017-05-01T12:00:00"/>
    <s v="cap@revellat.com / Administrateur"/>
    <s v="Administrateur)"/>
    <n v="0"/>
    <n v="30479443"/>
    <n v="0"/>
    <s v="01:00 tarif horaire"/>
    <s v="Paiement par crédit"/>
    <d v="2017-04-27T11:03:00"/>
    <d v="2017-04-27T11:03:00"/>
    <n v="14.4"/>
    <s v=""/>
    <s v=""/>
    <x v="0"/>
    <s v=""/>
  </r>
  <r>
    <b v="1"/>
    <s v="salles!"/>
    <n v="1947"/>
    <s v="salle11"/>
    <d v="2017-05-01T14:30:00"/>
    <d v="2017-05-01T15:30:00"/>
    <s v="sandrine.lopes@kheprisante.fr"/>
    <s v="sandrine.lopes@kheprisante.fr"/>
    <n v="0"/>
    <n v="29963231"/>
    <s v="Sandrine - Mbe - Stéphane"/>
    <s v="01:00 tarif horaire"/>
    <s v="Paiement par crédit"/>
    <d v="2017-04-03T19:39:00"/>
    <d v="2017-04-03T19:39:00"/>
    <n v="14.4"/>
    <n v="1"/>
    <n v="13.429787234042553"/>
    <x v="2"/>
    <n v="27"/>
  </r>
  <r>
    <b v="0"/>
    <s v="salles!"/>
    <n v="1948"/>
    <s v="salle12"/>
    <d v="2017-05-01T18:30:00"/>
    <d v="2017-05-01T19:30:00"/>
    <s v="christelle.dericquebourg@kheprisante.fr"/>
    <s v="christelle.dericquebourg@kheprisante.fr"/>
    <n v="0"/>
    <n v="30404236"/>
    <s v="Eddy Pernet"/>
    <s v="01:00 tarif horaire"/>
    <s v="Paiement par crédit"/>
    <d v="2017-04-24T15:45:00"/>
    <d v="2017-04-24T15:45:00"/>
    <n v="18"/>
    <s v=""/>
    <s v=""/>
    <x v="0"/>
    <s v=""/>
  </r>
  <r>
    <b v="0"/>
    <s v="salles!"/>
    <n v="1949"/>
    <s v="salle7"/>
    <d v="2017-05-01T19:00:00"/>
    <d v="2017-05-01T20:00:00"/>
    <s v="yann.larue@kheprisante.fr"/>
    <s v="yann.larue@kheprisante.fr"/>
    <n v="0"/>
    <n v="29629729"/>
    <s v="Laure"/>
    <s v="01:00 tarif horaire"/>
    <s v="Paiement par crédit"/>
    <d v="2017-03-20T21:22:00"/>
    <d v="2017-03-20T21:22:00"/>
    <n v="16.2"/>
    <s v=""/>
    <s v=""/>
    <x v="0"/>
    <s v=""/>
  </r>
  <r>
    <b v="0"/>
    <s v="salles!"/>
    <n v="1950"/>
    <s v="salle8"/>
    <d v="2017-05-02T10:00:00"/>
    <d v="2017-05-02T11:00:00"/>
    <s v="margaux.honore@kheprisante.fr"/>
    <s v="margaux.honore@kheprisante.fr"/>
    <n v="0"/>
    <n v="30101145"/>
    <s v="HAMADI Nadia"/>
    <s v="01:00 tarif horaire"/>
    <s v="Paiement par crédit"/>
    <d v="2017-04-10T10:14:00"/>
    <d v="2017-04-10T10:14:00"/>
    <n v="14.4"/>
    <s v=""/>
    <s v=""/>
    <x v="0"/>
    <s v=""/>
  </r>
  <r>
    <b v="0"/>
    <s v="salles!"/>
    <n v="1951"/>
    <s v="salle12"/>
    <d v="2017-05-02T10:30:00"/>
    <d v="2017-05-02T11:30:00"/>
    <s v="christelle.dericquebourg@kheprisante.fr"/>
    <s v="christelle.dericquebourg@kheprisante.fr"/>
    <n v="0"/>
    <n v="30404189"/>
    <s v="gomez"/>
    <s v="01:00 tarif horaire"/>
    <s v="Paiement par crédit"/>
    <d v="2017-04-24T15:44:00"/>
    <d v="2017-04-24T15:44:00"/>
    <n v="14.4"/>
    <s v=""/>
    <s v=""/>
    <x v="0"/>
    <s v=""/>
  </r>
  <r>
    <b v="0"/>
    <s v="salles!"/>
    <n v="1952"/>
    <s v="salle8"/>
    <d v="2017-05-02T11:00:00"/>
    <d v="2017-05-02T12:00:00"/>
    <s v="margaux.honore@kheprisante.fr"/>
    <s v="margaux.honore@kheprisante.fr"/>
    <n v="0"/>
    <n v="30322013"/>
    <s v="Wagner Brigitte"/>
    <s v="01:00 tarif horaire"/>
    <s v="Paiement par crédit"/>
    <d v="2017-04-20T11:58:00"/>
    <d v="2017-04-20T11:58:00"/>
    <n v="14.4"/>
    <s v=""/>
    <s v=""/>
    <x v="0"/>
    <s v=""/>
  </r>
  <r>
    <b v="0"/>
    <s v="salles!"/>
    <n v="1953"/>
    <s v="salle8"/>
    <d v="2017-05-02T12:00:00"/>
    <d v="2017-05-02T13:00:00"/>
    <s v="margaux.honore@kheprisante.fr"/>
    <s v="margaux.honore@kheprisante.fr"/>
    <n v="0"/>
    <n v="30346172"/>
    <s v="Mme Chateau"/>
    <s v="01:00 tarif horaire"/>
    <s v="Paiement par crédit"/>
    <d v="2017-04-21T09:29:00"/>
    <d v="2017-04-21T09:29:00"/>
    <n v="16.2"/>
    <s v=""/>
    <s v=""/>
    <x v="0"/>
    <s v=""/>
  </r>
  <r>
    <b v="0"/>
    <s v="salles!"/>
    <n v="1954"/>
    <s v="salle8"/>
    <d v="2017-05-02T13:00:00"/>
    <d v="2017-05-02T14:00:00"/>
    <s v="margaux.honore@kheprisante.fr"/>
    <s v="margaux.honore@kheprisante.fr"/>
    <n v="0"/>
    <n v="30132984"/>
    <s v="Hernandez Marlène"/>
    <s v="01:00 tarif horaire"/>
    <s v="Paiement par crédit"/>
    <d v="2017-04-11T11:08:00"/>
    <d v="2017-04-11T11:08:00"/>
    <n v="16.2"/>
    <s v=""/>
    <s v=""/>
    <x v="0"/>
    <s v=""/>
  </r>
  <r>
    <b v="0"/>
    <s v="salles!"/>
    <n v="1955"/>
    <s v="Salle0"/>
    <d v="2017-05-02T20:00:00"/>
    <d v="2017-05-02T21:00:00"/>
    <s v="souad.amrous@kheprisante.fr"/>
    <s v="souad.amrous@kheprisante.fr"/>
    <s v="souad.amrous@kheprisante.fr"/>
    <n v="29466334"/>
    <s v="Atelier 6 &quot;Sophro-Méditation&quot;"/>
    <s v="01:00 tarif horaire"/>
    <s v="Paiement par crédit"/>
    <d v="2017-03-13T14:44:00"/>
    <d v="2017-03-15T10:40:00"/>
    <n v="21.06"/>
    <s v=""/>
    <s v=""/>
    <x v="0"/>
    <s v=""/>
  </r>
  <r>
    <b v="0"/>
    <s v="salles!"/>
    <n v="1956"/>
    <s v="salle5"/>
    <d v="2017-05-03T10:00:00"/>
    <d v="2017-05-03T11:30:00"/>
    <s v="sophie.seveetpapillon@kheprisante.fr"/>
    <s v="sophie.seveetpapillon@kheprisante.fr"/>
    <n v="0"/>
    <n v="30275465"/>
    <s v="S. Lespinasse - Massage SP"/>
    <s v="01:30 tarif horaire"/>
    <s v="Paiement par crédit"/>
    <d v="2017-04-18T19:31:00"/>
    <d v="2017-04-18T19:31:00"/>
    <n v="21.6"/>
    <s v=""/>
    <s v=""/>
    <x v="0"/>
    <s v=""/>
  </r>
  <r>
    <b v="1"/>
    <s v="salles!"/>
    <n v="1957"/>
    <s v="salle11"/>
    <d v="2017-05-03T14:00:00"/>
    <d v="2017-05-03T15:30:00"/>
    <s v="sandrine.lopes@kheprisante.fr"/>
    <s v="sandrine.lopes@kheprisante.fr"/>
    <n v="0"/>
    <n v="29689056"/>
    <s v="Sandrine Mbe Nadine"/>
    <s v="01:30 tarif horaire"/>
    <s v="Paiement par crédit"/>
    <d v="2017-03-22T16:49:00"/>
    <d v="2017-03-22T16:49:00"/>
    <n v="21.87"/>
    <n v="1.5"/>
    <n v="20.396489361702127"/>
    <x v="2"/>
    <n v="41"/>
  </r>
  <r>
    <b v="0"/>
    <s v="salles!"/>
    <n v="1958"/>
    <s v="salle10"/>
    <d v="2017-05-03T15:30:00"/>
    <d v="2017-05-03T17:00:00"/>
    <s v="sylvie.cayla@kheprisante.fr"/>
    <s v="sylvie.cayla@kheprisante.fr"/>
    <n v="0"/>
    <n v="30300550"/>
    <n v="0"/>
    <s v="01:30 tarif horaire"/>
    <s v="Paiement par crédit"/>
    <d v="2017-04-19T16:09:00"/>
    <d v="2017-04-19T16:09:00"/>
    <n v="24.3"/>
    <s v=""/>
    <s v=""/>
    <x v="0"/>
    <s v=""/>
  </r>
  <r>
    <b v="0"/>
    <s v="salles!"/>
    <n v="1959"/>
    <s v="salle5"/>
    <d v="2017-05-03T17:00:00"/>
    <d v="2017-05-03T18:00:00"/>
    <s v="sophie.seveetpapillon@kheprisante.fr"/>
    <s v="sophie.seveetpapillon@kheprisante.fr"/>
    <n v="0"/>
    <n v="29916491"/>
    <s v="S. Lespinasse - Réflexo SP"/>
    <s v="01:00 tarif horaire"/>
    <s v="Paiement par crédit"/>
    <d v="2017-04-01T09:03:00"/>
    <d v="2017-04-01T09:03:00"/>
    <n v="16.2"/>
    <s v=""/>
    <s v=""/>
    <x v="0"/>
    <s v=""/>
  </r>
  <r>
    <b v="1"/>
    <s v="salles!"/>
    <n v="1960"/>
    <s v="salle11"/>
    <d v="2017-05-03T17:30:00"/>
    <d v="2017-05-03T19:00:00"/>
    <s v="sandrine.lopes@kheprisante.fr"/>
    <s v="sandrine.lopes@kheprisante.fr"/>
    <n v="0"/>
    <n v="29909750"/>
    <s v="Sandrine - Mbe- Cyrielle"/>
    <s v="01:30 tarif horaire"/>
    <s v="Paiement par crédit"/>
    <d v="2017-03-31T19:15:00"/>
    <d v="2017-03-31T19:15:00"/>
    <n v="24.3"/>
    <n v="1.5"/>
    <n v="22.662765957446808"/>
    <x v="2"/>
    <n v="32"/>
  </r>
  <r>
    <b v="0"/>
    <s v="salles!"/>
    <n v="1961"/>
    <s v="salle5"/>
    <d v="2017-05-03T18:30:00"/>
    <d v="2017-05-03T19:30:00"/>
    <s v="sophie.seveetpapillon@kheprisante.fr"/>
    <s v="sophie.seveetpapillon@kheprisante.fr"/>
    <n v="0"/>
    <n v="29916493"/>
    <s v="S. Lespinasse - Réflexo SP"/>
    <s v="01:00 tarif horaire"/>
    <s v="Paiement par crédit"/>
    <d v="2017-04-01T09:03:00"/>
    <d v="2017-04-01T09:03:00"/>
    <n v="16.2"/>
    <s v=""/>
    <s v=""/>
    <x v="0"/>
    <s v=""/>
  </r>
  <r>
    <b v="0"/>
    <s v="salles!"/>
    <n v="1962"/>
    <s v="salle8"/>
    <d v="2017-05-04T12:00:00"/>
    <d v="2017-05-04T13:00:00"/>
    <s v="margaux.honore@kheprisante.fr"/>
    <s v="margaux.honore@kheprisante.fr"/>
    <n v="0"/>
    <n v="30483245"/>
    <s v="Mme OUDJHANI"/>
    <s v="01:00 tarif horaire"/>
    <s v="Paiement par crédit"/>
    <d v="2017-04-27T14:16:00"/>
    <d v="2017-04-27T14:16:00"/>
    <n v="16.2"/>
    <s v=""/>
    <s v=""/>
    <x v="0"/>
    <s v=""/>
  </r>
  <r>
    <b v="0"/>
    <s v="salles!"/>
    <n v="1963"/>
    <s v="salle8"/>
    <d v="2017-05-04T13:00:00"/>
    <d v="2017-05-04T14:00:00"/>
    <s v="margaux.honore@kheprisante.fr"/>
    <s v="margaux.honore@kheprisante.fr"/>
    <n v="0"/>
    <n v="30221795"/>
    <s v="me MOUSTIER BONTEMPS Laetitia née BONTEMPS_x000a_4 avril 1983 (34 ans)_x000a_0662257503_x000a_bontemps.laetitia@gmail.com_x000a_8 rue de la herse_x000a_77700, Magny le hongre"/>
    <s v="01:00 tarif horaire"/>
    <s v="Paiement par crédit"/>
    <d v="2017-04-15T18:22:00"/>
    <d v="2017-04-15T18:22:00"/>
    <n v="16.2"/>
    <s v=""/>
    <s v=""/>
    <x v="0"/>
    <s v=""/>
  </r>
  <r>
    <b v="0"/>
    <s v="salles!"/>
    <n v="1964"/>
    <s v="réunion2"/>
    <d v="2017-05-04T19:00:00"/>
    <d v="2017-05-04T20:00:00"/>
    <s v="sonia.langlois@sophrokhepri.fr"/>
    <s v="sonia.langlois@kheprisante.fr"/>
    <n v="0"/>
    <n v="27455239"/>
    <s v="cours collectif sophro"/>
    <s v="01:00 tarif horaire"/>
    <s v="Paiement par crédit"/>
    <d v="2016-12-05T20:24:00"/>
    <d v="2016-12-05T20:24:00"/>
    <n v="18.72"/>
    <s v=""/>
    <s v=""/>
    <x v="0"/>
    <s v=""/>
  </r>
  <r>
    <b v="0"/>
    <s v="salles!"/>
    <n v="1965"/>
    <s v="salle9"/>
    <d v="2017-05-05T09:00:00"/>
    <d v="2017-05-05T10:30:00"/>
    <s v="sophie.vieillard@kheprisante.fr"/>
    <s v="sophie.vieillard@kheprisante.fr"/>
    <n v="0"/>
    <n v="30392767"/>
    <s v="Coaching Parental"/>
    <s v="01:30 tarif horaire"/>
    <s v="Paiement par crédit"/>
    <d v="2017-04-24T09:42:00"/>
    <d v="2017-04-24T09:42:00"/>
    <n v="21.6"/>
    <s v=""/>
    <s v=""/>
    <x v="0"/>
    <s v=""/>
  </r>
  <r>
    <b v="0"/>
    <s v="salles!"/>
    <n v="1966"/>
    <s v="salle8"/>
    <d v="2017-05-05T14:00:00"/>
    <d v="2017-05-05T15:00:00"/>
    <s v="margaux.honore@kheprisante.fr"/>
    <s v="margaux.honore@kheprisante.fr"/>
    <n v="0"/>
    <n v="29723862"/>
    <s v="Claire villoing"/>
    <s v="01:00 tarif horaire"/>
    <s v="Paiement par crédit"/>
    <d v="2017-03-23T18:47:00"/>
    <d v="2017-03-23T18:47:00"/>
    <n v="14.58"/>
    <s v=""/>
    <s v=""/>
    <x v="0"/>
    <s v=""/>
  </r>
  <r>
    <b v="0"/>
    <s v="salles!"/>
    <n v="1967"/>
    <s v="salle8"/>
    <d v="2017-05-05T15:00:00"/>
    <d v="2017-05-05T16:00:00"/>
    <s v="margaux.honore@kheprisante.fr"/>
    <s v="margaux.honore@kheprisante.fr"/>
    <n v="0"/>
    <n v="29988933"/>
    <s v="Viengchareun Khammouk"/>
    <s v="01:00 tarif horaire"/>
    <s v="Paiement par crédit"/>
    <d v="2017-04-04T16:55:00"/>
    <d v="2017-04-04T16:55:00"/>
    <n v="14.58"/>
    <s v=""/>
    <s v=""/>
    <x v="0"/>
    <s v=""/>
  </r>
  <r>
    <b v="1"/>
    <s v="salles!"/>
    <n v="1968"/>
    <s v="salle11"/>
    <d v="2017-05-05T15:00:00"/>
    <d v="2017-05-05T16:30:00"/>
    <s v="sandrine.lopes@kheprisante.fr"/>
    <s v="sandrine.lopes@kheprisante.fr"/>
    <n v="0"/>
    <n v="29992186"/>
    <s v="Sandrine - Mbe Ludivine"/>
    <s v="01:30 tarif horaire"/>
    <s v="Paiement par crédit"/>
    <d v="2017-04-04T18:53:00"/>
    <d v="2017-04-04T18:53:00"/>
    <n v="21.87"/>
    <n v="1.5"/>
    <n v="20.396489361702127"/>
    <x v="2"/>
    <n v="30"/>
  </r>
  <r>
    <b v="0"/>
    <s v="salles!"/>
    <n v="1969"/>
    <s v="salle10"/>
    <d v="2017-05-05T15:30:00"/>
    <d v="2017-05-05T16:30:00"/>
    <s v="sylvie.cayla@kheprisante.fr"/>
    <s v="sylvie.cayla@kheprisante.fr"/>
    <n v="0"/>
    <n v="30192270"/>
    <n v="0"/>
    <s v="01:00 tarif horaire"/>
    <s v="Paiement par crédit"/>
    <d v="2017-04-13T15:12:00"/>
    <d v="2017-04-13T15:12:00"/>
    <n v="16.2"/>
    <s v=""/>
    <s v=""/>
    <x v="0"/>
    <s v=""/>
  </r>
  <r>
    <b v="0"/>
    <s v="salles!"/>
    <n v="1970"/>
    <s v="salle8"/>
    <d v="2017-05-05T16:00:00"/>
    <d v="2017-05-05T17:00:00"/>
    <s v="margaux.honore@kheprisante.fr"/>
    <s v="margaux.honore@kheprisante.fr"/>
    <n v="0"/>
    <n v="30109239"/>
    <s v="JAILLET Isabelle"/>
    <s v="01:00 tarif horaire"/>
    <s v="Paiement par crédit"/>
    <d v="2017-04-10T14:38:00"/>
    <d v="2017-04-10T14:38:00"/>
    <n v="16.2"/>
    <s v=""/>
    <s v=""/>
    <x v="0"/>
    <s v=""/>
  </r>
  <r>
    <b v="1"/>
    <s v="salles!"/>
    <n v="1971"/>
    <s v="salle11"/>
    <d v="2017-05-05T17:00:00"/>
    <d v="2017-05-05T18:00:00"/>
    <s v="sandrine.lopes@kheprisante.fr"/>
    <s v="sandrine.lopes@kheprisante.fr"/>
    <n v="0"/>
    <n v="29986875"/>
    <s v="Sandrine - Mbe- Lorraine"/>
    <s v="01:00 tarif horaire"/>
    <s v="Paiement par crédit"/>
    <d v="2017-04-04T15:53:00"/>
    <d v="2017-04-04T15:53:00"/>
    <n v="16.2"/>
    <n v="1"/>
    <n v="15.10851063829787"/>
    <x v="2"/>
    <n v="31"/>
  </r>
  <r>
    <b v="0"/>
    <s v="salles!"/>
    <n v="1972"/>
    <s v="salle5"/>
    <d v="2017-05-05T17:00:00"/>
    <d v="2017-05-05T18:00:00"/>
    <s v="sophie.seveetpapillon@kheprisante.fr"/>
    <s v="sophie.seveetpapillon@kheprisante.fr"/>
    <n v="0"/>
    <n v="29916499"/>
    <s v="S. Lespinasse - Réflexo SP"/>
    <s v="01:00 tarif horaire"/>
    <s v="Paiement par crédit"/>
    <d v="2017-04-01T09:04:00"/>
    <d v="2017-04-01T09:04:00"/>
    <n v="16.2"/>
    <s v=""/>
    <s v=""/>
    <x v="0"/>
    <s v=""/>
  </r>
  <r>
    <b v="0"/>
    <s v="salles!"/>
    <n v="1973"/>
    <s v="salle5"/>
    <d v="2017-05-05T19:00:00"/>
    <d v="2017-05-05T20:00:00"/>
    <s v="sophie.seveetpapillon@kheprisante.fr"/>
    <s v="sophie.seveetpapillon@kheprisante.fr"/>
    <n v="0"/>
    <n v="29916497"/>
    <s v="S. Lespinasse - Réflexo SP"/>
    <s v="01:00 tarif horaire"/>
    <s v="Paiement par crédit"/>
    <d v="2017-04-01T09:03:00"/>
    <d v="2017-04-01T09:03:00"/>
    <n v="16.2"/>
    <s v=""/>
    <s v=""/>
    <x v="0"/>
    <s v=""/>
  </r>
  <r>
    <b v="0"/>
    <s v="salles!"/>
    <n v="1974"/>
    <s v="salle7"/>
    <d v="2017-05-06T09:00:00"/>
    <d v="2017-05-06T10:00:00"/>
    <s v="yann.larue@kheprisante.fr"/>
    <s v="yann.larue@kheprisante.fr"/>
    <n v="0"/>
    <n v="30079184"/>
    <s v="Bruno"/>
    <s v="01:00 tarif horaire"/>
    <s v="Paiement par crédit"/>
    <d v="2017-04-08T11:04:00"/>
    <d v="2017-04-08T11:04:00"/>
    <n v="18"/>
    <s v=""/>
    <s v=""/>
    <x v="0"/>
    <s v=""/>
  </r>
  <r>
    <b v="0"/>
    <s v="salles!"/>
    <n v="1975"/>
    <s v="Salle0"/>
    <d v="2017-05-06T10:30:00"/>
    <d v="2017-05-06T12:00:00"/>
    <s v="souad.amrous@kheprisante.fr"/>
    <s v="souad.amrous@kheprisante.fr"/>
    <n v="0"/>
    <n v="30348049"/>
    <s v="Atelier Sophro-Méditation"/>
    <s v="01:30 tarif horaire"/>
    <s v="Paiement par crédit"/>
    <d v="2017-04-21T10:39:00"/>
    <d v="2017-04-21T10:39:00"/>
    <n v="35.1"/>
    <s v=""/>
    <s v=""/>
    <x v="0"/>
    <s v=""/>
  </r>
  <r>
    <b v="1"/>
    <s v="salles!"/>
    <n v="1976"/>
    <s v="salle11"/>
    <d v="2017-05-06T16:00:00"/>
    <d v="2017-05-06T17:30:00"/>
    <s v="sandrine.lopes@kheprisante.fr"/>
    <s v="sandrine.lopes@kheprisante.fr"/>
    <n v="0"/>
    <n v="30430409"/>
    <s v="Sandrine - NM"/>
    <s v="01:30 tarif horaire"/>
    <s v="Paiement par crédit"/>
    <d v="2017-04-25T14:25:00"/>
    <d v="2017-04-25T14:25:00"/>
    <n v="27"/>
    <n v="1.5"/>
    <n v="25.180851063829785"/>
    <x v="2"/>
    <n v="11"/>
  </r>
  <r>
    <b v="0"/>
    <s v="salles!"/>
    <n v="1977"/>
    <s v="salle12"/>
    <d v="2017-05-09T10:00:00"/>
    <d v="2017-05-09T11:00:00"/>
    <s v="nathalie.lievoux@kheprisante.fr"/>
    <s v="nathalie.lievoux@kheprisante.fr"/>
    <n v="0"/>
    <n v="30436468"/>
    <s v="réflexologie GROUPON"/>
    <s v="01:00 tarif horaire"/>
    <s v="Paiement par crédit"/>
    <d v="2017-04-25T17:50:00"/>
    <d v="2017-04-25T17:50:00"/>
    <n v="14.4"/>
    <s v=""/>
    <s v=""/>
    <x v="0"/>
    <s v=""/>
  </r>
  <r>
    <b v="0"/>
    <s v="salles!"/>
    <n v="1978"/>
    <s v="salle9"/>
    <d v="2017-05-09T10:00:00"/>
    <d v="2017-05-09T11:30:00"/>
    <s v="sophie.cochet@kheprisante.fr"/>
    <s v="sophie.cochet@kheprisante.fr"/>
    <n v="0"/>
    <n v="30448467"/>
    <n v="0"/>
    <s v="01:30 tarif horaire"/>
    <s v="Paiement par crédit"/>
    <d v="2017-04-26T09:01:00"/>
    <d v="2017-04-26T09:01:00"/>
    <n v="21.6"/>
    <s v=""/>
    <s v=""/>
    <x v="0"/>
    <s v=""/>
  </r>
  <r>
    <b v="0"/>
    <s v="salles!"/>
    <n v="1979"/>
    <s v="salle12"/>
    <d v="2017-05-09T14:00:00"/>
    <d v="2017-05-09T16:00:00"/>
    <s v="nathalie.lievoux@kheprisante.fr"/>
    <s v="nathalie.lievoux@kheprisante.fr"/>
    <n v="0"/>
    <n v="30482216"/>
    <s v="réflexologie GROUPON"/>
    <s v="02:00 tarif horaire"/>
    <s v="Paiement par crédit"/>
    <d v="2017-04-27T13:23:00"/>
    <d v="2017-04-27T13:23:00"/>
    <n v="28.8"/>
    <s v=""/>
    <s v=""/>
    <x v="0"/>
    <s v=""/>
  </r>
  <r>
    <b v="0"/>
    <s v="salles!"/>
    <n v="1980"/>
    <s v="salle9"/>
    <d v="2017-05-09T16:00:00"/>
    <d v="2017-05-09T17:00:00"/>
    <s v="marc.fallet@kheprisante.fr"/>
    <s v="marc.fallet@kheprisante.fr"/>
    <n v="0"/>
    <n v="30131057"/>
    <n v="0"/>
    <s v="01:00 tarif horaire"/>
    <s v="Paiement par crédit"/>
    <d v="2017-04-11T10:12:00"/>
    <d v="2017-04-11T10:12:00"/>
    <n v="16.2"/>
    <s v=""/>
    <s v=""/>
    <x v="0"/>
    <s v=""/>
  </r>
  <r>
    <b v="0"/>
    <s v="salles!"/>
    <n v="1981"/>
    <s v="Salle0"/>
    <d v="2017-05-09T20:00:00"/>
    <d v="2017-05-09T21:00:00"/>
    <s v="souad.amrous@kheprisante.fr"/>
    <s v="souad.amrous@kheprisante.fr"/>
    <s v="souad.amrous@kheprisante.fr"/>
    <n v="29466349"/>
    <s v="Atelier 7 &quot;Sophro-Méditation&quot;"/>
    <s v="01:00 tarif horaire"/>
    <s v="Paiement par crédit"/>
    <d v="2017-03-13T14:44:00"/>
    <d v="2017-03-15T10:40:00"/>
    <n v="21.06"/>
    <s v=""/>
    <s v=""/>
    <x v="0"/>
    <s v=""/>
  </r>
  <r>
    <b v="0"/>
    <s v="salles!"/>
    <n v="1982"/>
    <s v="salle5"/>
    <d v="2017-05-10T09:00:00"/>
    <d v="2017-05-10T10:00:00"/>
    <s v="sophie.seveetpapillon@kheprisante.fr"/>
    <s v="sophie.seveetpapillon@kheprisante.fr"/>
    <n v="0"/>
    <n v="30275475"/>
    <s v="S. Lespinasse - Réflexo SP"/>
    <s v="01:00 tarif horaire"/>
    <s v="Paiement par crédit"/>
    <d v="2017-04-18T19:32:00"/>
    <d v="2017-04-18T19:32:00"/>
    <n v="14.4"/>
    <s v=""/>
    <s v=""/>
    <x v="0"/>
    <s v=""/>
  </r>
  <r>
    <b v="0"/>
    <s v="salles!"/>
    <n v="1983"/>
    <s v="salle12"/>
    <d v="2017-05-10T11:00:00"/>
    <d v="2017-05-10T12:00:00"/>
    <s v="nathalie.lievoux@kheprisante.fr"/>
    <s v="nathalie.lievoux@kheprisante.fr"/>
    <n v="0"/>
    <n v="30459433"/>
    <s v="réflexologie GROUPON"/>
    <s v="01:00 tarif horaire"/>
    <s v="Paiement par crédit"/>
    <d v="2017-04-26T15:11:00"/>
    <d v="2017-04-26T15:11:00"/>
    <n v="14.4"/>
    <s v=""/>
    <s v=""/>
    <x v="0"/>
    <s v=""/>
  </r>
  <r>
    <b v="0"/>
    <s v="salles!"/>
    <n v="1984"/>
    <s v="salle9"/>
    <d v="2017-05-10T17:00:00"/>
    <d v="2017-05-10T18:30:00"/>
    <s v="sophie.vieillard@kheprisante.fr"/>
    <s v="sophie.vieillard@kheprisante.fr"/>
    <n v="0"/>
    <n v="30392776"/>
    <s v="Coaching Parental"/>
    <s v="01:30 tarif horaire"/>
    <s v="Paiement par crédit"/>
    <d v="2017-04-24T09:43:00"/>
    <d v="2017-04-24T09:43:00"/>
    <n v="27"/>
    <s v=""/>
    <s v=""/>
    <x v="0"/>
    <s v=""/>
  </r>
  <r>
    <b v="0"/>
    <s v="salles!"/>
    <n v="1985"/>
    <s v="salle10"/>
    <d v="2017-05-10T17:30:00"/>
    <d v="2017-05-10T18:30:00"/>
    <s v="sylvie.cayla@kheprisante.fr"/>
    <s v="sylvie.cayla@kheprisante.fr"/>
    <n v="0"/>
    <n v="30266382"/>
    <n v="0"/>
    <s v="01:00 tarif horaire"/>
    <s v="Paiement par crédit"/>
    <d v="2017-04-18T14:47:00"/>
    <d v="2017-04-18T14:47:00"/>
    <n v="18"/>
    <s v=""/>
    <s v=""/>
    <x v="0"/>
    <s v=""/>
  </r>
  <r>
    <b v="0"/>
    <s v="salles!"/>
    <n v="1986"/>
    <s v="salle8"/>
    <d v="2017-05-11T11:30:00"/>
    <d v="2017-05-11T12:30:00"/>
    <s v="margaux.honore@kheprisante.fr"/>
    <s v="margaux.honore@kheprisante.fr"/>
    <n v="0"/>
    <n v="30401735"/>
    <s v="Inard Marion"/>
    <s v="01:00 tarif horaire"/>
    <s v="Paiement par crédit"/>
    <d v="2017-04-24T14:40:00"/>
    <d v="2017-04-24T14:40:00"/>
    <n v="15.3"/>
    <s v=""/>
    <s v=""/>
    <x v="0"/>
    <s v=""/>
  </r>
  <r>
    <b v="0"/>
    <s v="salles!"/>
    <n v="1987"/>
    <s v="salle8"/>
    <d v="2017-05-11T14:00:00"/>
    <d v="2017-05-11T15:00:00"/>
    <s v="margaux.honore@kheprisante.fr"/>
    <s v="margaux.honore@kheprisante.fr"/>
    <n v="0"/>
    <n v="29829001"/>
    <s v="Mme Dos Santos"/>
    <s v="01:00 tarif horaire"/>
    <s v="Paiement par crédit"/>
    <d v="2017-03-28T20:39:00"/>
    <d v="2017-03-28T20:39:00"/>
    <n v="12.96"/>
    <s v=""/>
    <s v=""/>
    <x v="0"/>
    <s v=""/>
  </r>
  <r>
    <b v="0"/>
    <s v="salles!"/>
    <n v="1988"/>
    <s v="salle12"/>
    <d v="2017-05-11T15:00:00"/>
    <d v="2017-05-11T16:00:00"/>
    <s v="didier.cuoq@kheprisante.fr"/>
    <s v="didier.cuoq@kheprisante.fr"/>
    <n v="0"/>
    <n v="30390636"/>
    <n v="0"/>
    <s v="01:00 tarif horaire"/>
    <s v="Paiement par crédit"/>
    <d v="2017-04-24T08:25:00"/>
    <d v="2017-04-24T08:25:00"/>
    <n v="14.4"/>
    <s v=""/>
    <s v=""/>
    <x v="0"/>
    <s v=""/>
  </r>
  <r>
    <b v="0"/>
    <s v="salles!"/>
    <n v="1989"/>
    <s v="salle8"/>
    <d v="2017-05-11T15:00:00"/>
    <d v="2017-05-11T16:00:00"/>
    <s v="margaux.honore@kheprisante.fr"/>
    <s v="margaux.honore@kheprisante.fr"/>
    <n v="0"/>
    <n v="30401727"/>
    <s v="Girardeau"/>
    <s v="01:00 tarif horaire"/>
    <s v="Paiement par crédit"/>
    <d v="2017-04-24T14:40:00"/>
    <d v="2017-04-24T14:40:00"/>
    <n v="14.4"/>
    <s v=""/>
    <s v=""/>
    <x v="0"/>
    <s v=""/>
  </r>
  <r>
    <b v="0"/>
    <s v="salles!"/>
    <n v="1990"/>
    <s v="réunion2"/>
    <d v="2017-05-11T19:00:00"/>
    <d v="2017-05-11T20:00:00"/>
    <s v="sonia.langlois@sophrokhepri.fr"/>
    <s v="sonia.langlois@kheprisante.fr"/>
    <n v="0"/>
    <n v="27455247"/>
    <s v="cours collectif sophro"/>
    <s v="01:00 tarif horaire"/>
    <s v="Paiement par crédit"/>
    <d v="2016-12-05T20:25:00"/>
    <d v="2016-12-05T20:25:00"/>
    <n v="18.72"/>
    <s v=""/>
    <s v=""/>
    <x v="0"/>
    <s v=""/>
  </r>
  <r>
    <b v="0"/>
    <s v="salles!"/>
    <n v="1991"/>
    <s v="salle8"/>
    <d v="2017-05-12T12:00:00"/>
    <d v="2017-05-12T13:00:00"/>
    <s v="margaux.honore@kheprisante.fr"/>
    <s v="margaux.honore@kheprisante.fr"/>
    <n v="0"/>
    <n v="28855084"/>
    <s v="Melle MINOS"/>
    <s v="01:00 tarif horaire"/>
    <s v="Paiement par crédit"/>
    <d v="2017-02-13T15:46:00"/>
    <d v="2017-02-13T15:46:00"/>
    <n v="12.96"/>
    <s v=""/>
    <s v=""/>
    <x v="0"/>
    <s v=""/>
  </r>
  <r>
    <b v="0"/>
    <s v="salles!"/>
    <n v="1992"/>
    <s v="salle8"/>
    <d v="2017-05-12T17:30:00"/>
    <d v="2017-05-12T18:30:00"/>
    <s v="margaux.honore@kheprisante.fr"/>
    <s v="margaux.honore@kheprisante.fr"/>
    <n v="0"/>
    <n v="28761024"/>
    <s v="Lionel MASSON"/>
    <s v="01:00 tarif horaire"/>
    <s v="Paiement par crédit"/>
    <d v="2017-02-08T18:20:00"/>
    <d v="2017-02-08T18:20:00"/>
    <n v="14.4"/>
    <s v=""/>
    <s v=""/>
    <x v="0"/>
    <s v=""/>
  </r>
  <r>
    <b v="0"/>
    <s v="salles!"/>
    <n v="1993"/>
    <s v="salle7"/>
    <d v="2017-05-13T11:00:00"/>
    <d v="2017-05-13T12:00:00"/>
    <s v="roseline.steinmann@kheprisante.fr"/>
    <s v="roseline.steinmann@kheprisante.fr"/>
    <n v="0"/>
    <n v="30369958"/>
    <s v="RS/Louis Barjavel 1/6"/>
    <s v="01:00 tarif horaire"/>
    <s v="Paiement par crédit"/>
    <d v="2017-04-22T13:44:00"/>
    <d v="2017-04-22T13:44:00"/>
    <n v="18"/>
    <s v=""/>
    <s v=""/>
    <x v="0"/>
    <s v=""/>
  </r>
  <r>
    <b v="1"/>
    <s v="salles!"/>
    <n v="1994"/>
    <s v="salle11"/>
    <d v="2017-05-13T14:30:00"/>
    <d v="2017-05-13T16:00:00"/>
    <s v="sandrine.lopes@kheprisante.fr"/>
    <s v="sandrine.lopes@kheprisante.fr"/>
    <n v="0"/>
    <n v="30372276"/>
    <s v="Sandrine- Mbe - Françoise"/>
    <s v="01:30 tarif horaire"/>
    <s v="Paiement par crédit"/>
    <d v="2017-04-22T16:15:00"/>
    <d v="2017-04-22T16:15:00"/>
    <n v="27"/>
    <n v="1.5"/>
    <n v="25.180851063829785"/>
    <x v="2"/>
    <n v="20"/>
  </r>
  <r>
    <b v="1"/>
    <s v="salles!"/>
    <n v="1995"/>
    <s v="salle11"/>
    <d v="2017-05-13T16:30:00"/>
    <d v="2017-05-13T18:00:00"/>
    <s v="sandrine.lopes@kheprisante.fr"/>
    <s v="sandrine.lopes@kheprisante.fr"/>
    <n v="0"/>
    <n v="30430421"/>
    <s v="Sandrine - Mbe Élisabeth"/>
    <s v="01:30 tarif horaire"/>
    <s v="Paiement par crédit"/>
    <d v="2017-04-25T14:26:00"/>
    <d v="2017-04-25T14:26:00"/>
    <n v="27"/>
    <n v="1.5"/>
    <n v="25.180851063829785"/>
    <x v="2"/>
    <n v="18"/>
  </r>
  <r>
    <b v="0"/>
    <s v="salles!"/>
    <n v="1996"/>
    <s v="salle8"/>
    <d v="2017-05-15T12:00:00"/>
    <d v="2017-05-15T13:00:00"/>
    <s v="margaux.honore@kheprisante.fr"/>
    <s v="margaux.honore@kheprisante.fr"/>
    <n v="0"/>
    <n v="30401408"/>
    <s v="Marie Noëlle Reysenn_x000a_06.62.21.50.24"/>
    <s v="01:00 tarif horaire"/>
    <s v="Paiement par crédit"/>
    <d v="2017-04-24T14:31:00"/>
    <d v="2017-04-24T14:31:00"/>
    <n v="16.2"/>
    <s v=""/>
    <s v=""/>
    <x v="0"/>
    <s v=""/>
  </r>
  <r>
    <b v="0"/>
    <s v="salles!"/>
    <n v="1997"/>
    <s v="salle11"/>
    <d v="2017-05-15T14:30:00"/>
    <d v="2017-05-15T15:30:00"/>
    <s v="resa@seveetpapillon.org"/>
    <s v="resa@seveetpapillon.org"/>
    <n v="0"/>
    <n v="30217365"/>
    <s v="Sandrine - Mbe - Mme Amandrut"/>
    <s v="01:00 tarif horaire"/>
    <s v="Accepté (crédit illimité)"/>
    <d v="2017-04-15T08:33:00"/>
    <d v="2017-04-15T08:33:00"/>
    <n v="12.96"/>
    <s v=""/>
    <s v=""/>
    <x v="0"/>
    <s v=""/>
  </r>
  <r>
    <b v="0"/>
    <s v="salles!"/>
    <n v="1998"/>
    <s v="salle9"/>
    <d v="2017-05-15T15:30:00"/>
    <d v="2017-05-15T16:30:00"/>
    <s v="marie-dominique.claire@kheprisante.fr"/>
    <s v="marie-dominique.claire@kheprisante.fr"/>
    <n v="0"/>
    <n v="28730672"/>
    <s v="A.A."/>
    <s v="01:00 tarif horaire"/>
    <s v="Paiement par crédit"/>
    <d v="2017-02-07T17:05:00"/>
    <d v="2017-02-07T17:05:00"/>
    <n v="12.24"/>
    <s v=""/>
    <s v=""/>
    <x v="0"/>
    <s v=""/>
  </r>
  <r>
    <b v="0"/>
    <s v="salles!"/>
    <n v="1999"/>
    <s v="Salle0"/>
    <d v="2017-05-15T19:30:00"/>
    <d v="2017-05-15T21:00:00"/>
    <s v="sophie.seveetpapillon@gmail.com"/>
    <s v="sophie.seveetpapillon@gmail.com"/>
    <n v="0"/>
    <n v="25295708"/>
    <s v="Conférence Naturo - Sophie COCHET - S&amp;P"/>
    <s v="01:30 tarif horaire"/>
    <s v="Paiement par crédit"/>
    <d v="2016-08-30T18:32:00"/>
    <d v="2016-08-30T18:32:00"/>
    <n v="42"/>
    <s v=""/>
    <s v=""/>
    <x v="0"/>
    <s v=""/>
  </r>
  <r>
    <b v="1"/>
    <s v="salles!"/>
    <n v="2000"/>
    <s v="salle11"/>
    <d v="2017-05-16T14:30:00"/>
    <d v="2017-05-16T16:00:00"/>
    <s v="sandrine.lopes@kheprisante.fr"/>
    <s v="sandrine.lopes@kheprisante.fr"/>
    <s v="sandrine.lopes@kheprisante.fr"/>
    <n v="29963294"/>
    <s v="Sandrine - Mbe- M France"/>
    <s v="01:30 tarif horaire"/>
    <s v="Paiement par crédit"/>
    <d v="2017-04-03T19:41:00"/>
    <d v="2017-04-07T11:47:00"/>
    <n v="19.440000000000001"/>
    <n v="1.5"/>
    <n v="18.130212765957449"/>
    <x v="2"/>
    <n v="42"/>
  </r>
  <r>
    <b v="0"/>
    <s v="salles!"/>
    <n v="2001"/>
    <s v="Salle0"/>
    <d v="2017-05-16T20:00:00"/>
    <d v="2017-05-16T21:00:00"/>
    <s v="souad.amrous@kheprisante.fr"/>
    <s v="souad.amrous@kheprisante.fr"/>
    <s v="souad.amrous@kheprisante.fr"/>
    <n v="29466362"/>
    <s v="Atelier 8 &quot;Sophro-Méditation&quot;"/>
    <s v="01:00 tarif horaire"/>
    <s v="Paiement par crédit"/>
    <d v="2017-03-13T14:44:00"/>
    <d v="2017-03-15T10:40:00"/>
    <n v="18.72"/>
    <s v=""/>
    <s v=""/>
    <x v="0"/>
    <s v=""/>
  </r>
  <r>
    <b v="1"/>
    <s v="salles!"/>
    <n v="2002"/>
    <s v="salle11"/>
    <d v="2017-05-17T10:00:00"/>
    <d v="2017-05-17T11:00:00"/>
    <s v="sandrine.lopes@kheprisante.fr"/>
    <s v="sandrine.lopes@kheprisante.fr"/>
    <n v="0"/>
    <n v="30212464"/>
    <s v="Sandrine - Mbe - Aurélie G"/>
    <s v="01:00 tarif horaire"/>
    <s v="Paiement par crédit"/>
    <d v="2017-04-14T18:07:00"/>
    <d v="2017-04-14T18:07:00"/>
    <n v="12.96"/>
    <n v="1"/>
    <n v="12.086808510638297"/>
    <x v="2"/>
    <n v="32"/>
  </r>
  <r>
    <b v="1"/>
    <s v="salles!"/>
    <n v="2003"/>
    <s v="salle11"/>
    <d v="2017-05-17T11:00:00"/>
    <d v="2017-05-17T12:00:00"/>
    <s v="sandrine.lopes@kheprisante.fr"/>
    <s v="sandrine.lopes@kheprisante.fr"/>
    <n v="0"/>
    <n v="30291640"/>
    <s v="Sandrine- Reiki"/>
    <s v="01:00 tarif horaire"/>
    <s v="Paiement par crédit"/>
    <d v="2017-04-19T11:07:00"/>
    <d v="2017-04-19T11:07:00"/>
    <n v="14.4"/>
    <n v="1"/>
    <n v="13.429787234042553"/>
    <x v="2"/>
    <n v="27"/>
  </r>
  <r>
    <b v="0"/>
    <s v="salles!"/>
    <n v="2004"/>
    <s v="salle7"/>
    <d v="2017-05-17T14:00:00"/>
    <d v="2017-05-17T15:00:00"/>
    <s v="sandrine.mareschal@kheprisante.fr"/>
    <s v="sandrine.mareschal@kheprisante.fr"/>
    <n v="0"/>
    <n v="30467556"/>
    <s v="M. Blouet"/>
    <s v="01:00 tarif horaire"/>
    <s v="Paiement par crédit"/>
    <d v="2017-04-26T20:23:00"/>
    <d v="2017-04-26T20:23:00"/>
    <n v="16.2"/>
    <s v=""/>
    <s v=""/>
    <x v="0"/>
    <s v=""/>
  </r>
  <r>
    <b v="0"/>
    <s v="salles!"/>
    <n v="2005"/>
    <s v="réunion2"/>
    <d v="2017-05-18T19:00:00"/>
    <d v="2017-05-18T20:00:00"/>
    <s v="sonia.langlois@sophrokhepri.fr"/>
    <s v="sonia.langlois@kheprisante.fr"/>
    <n v="0"/>
    <n v="27455256"/>
    <s v="cours collectif sophro"/>
    <s v="01:00 tarif horaire"/>
    <s v="Paiement par crédit"/>
    <d v="2016-12-05T20:25:00"/>
    <d v="2016-12-05T20:25:00"/>
    <n v="18.72"/>
    <s v=""/>
    <s v=""/>
    <x v="0"/>
    <s v=""/>
  </r>
  <r>
    <b v="1"/>
    <s v="salles!"/>
    <n v="2006"/>
    <s v="salle11"/>
    <d v="2017-05-19T14:00:00"/>
    <d v="2017-05-19T15:30:00"/>
    <s v="sandrine.lopes@kheprisante.fr"/>
    <s v="sandrine.lopes@kheprisante.fr"/>
    <n v="0"/>
    <n v="30356172"/>
    <s v="Sandrine - Mbe CP"/>
    <s v="01:30 tarif horaire"/>
    <s v="Paiement par crédit"/>
    <d v="2017-04-21T15:51:00"/>
    <d v="2017-04-21T15:51:00"/>
    <n v="24.3"/>
    <n v="1.5"/>
    <n v="22.662765957446808"/>
    <x v="2"/>
    <n v="27"/>
  </r>
  <r>
    <b v="1"/>
    <s v="salles!"/>
    <n v="2007"/>
    <s v="salle11"/>
    <d v="2017-05-19T18:30:00"/>
    <d v="2017-05-19T20:00:00"/>
    <s v="sandrine.lopes@kheprisante.fr"/>
    <s v="sandrine.lopes@kheprisante.fr"/>
    <n v="0"/>
    <n v="30440231"/>
    <s v="Sandrine + Mbe - Laetitia"/>
    <s v="01:30 tarif horaire"/>
    <s v="Paiement par crédit"/>
    <d v="2017-04-25T21:05:00"/>
    <d v="2017-04-25T21:05:00"/>
    <n v="27"/>
    <n v="1.5"/>
    <n v="25.180851063829785"/>
    <x v="2"/>
    <n v="23"/>
  </r>
  <r>
    <b v="0"/>
    <s v="salles!"/>
    <n v="2008"/>
    <s v="salle7"/>
    <d v="2017-05-20T09:00:00"/>
    <d v="2017-05-20T10:00:00"/>
    <s v="yann.larue@kheprisante.fr"/>
    <s v="yann.larue@kheprisante.fr"/>
    <n v="0"/>
    <n v="30079187"/>
    <s v="Bruno"/>
    <s v="01:00 tarif horaire"/>
    <s v="Paiement par crédit"/>
    <d v="2017-04-08T11:04:00"/>
    <d v="2017-04-08T11:04:00"/>
    <n v="16.2"/>
    <s v=""/>
    <s v=""/>
    <x v="0"/>
    <s v=""/>
  </r>
  <r>
    <b v="0"/>
    <s v="salles!"/>
    <n v="2009"/>
    <s v="salle7"/>
    <d v="2017-05-20T11:00:00"/>
    <d v="2017-05-20T12:00:00"/>
    <s v="roseline.steinmann@kheprisante.fr"/>
    <s v="roseline.steinmann@kheprisante.fr"/>
    <n v="0"/>
    <n v="30369961"/>
    <s v="RS/Louis Barjavel 2/6"/>
    <s v="01:00 tarif horaire"/>
    <s v="Paiement par crédit"/>
    <d v="2017-04-22T13:45:00"/>
    <d v="2017-04-22T13:45:00"/>
    <n v="18"/>
    <s v=""/>
    <s v=""/>
    <x v="0"/>
    <s v=""/>
  </r>
  <r>
    <b v="0"/>
    <s v="salles!"/>
    <n v="2010"/>
    <s v="Salle0"/>
    <d v="2017-05-22T19:30:00"/>
    <d v="2017-05-22T21:30:00"/>
    <s v="sophie.seveetpapillon@sophrokhepri.fr"/>
    <s v="sophie.seveetpapillon@kheprisante.fr"/>
    <n v="0"/>
    <n v="26807738"/>
    <s v="Programme naturo - Séance 8 - S. Cochet - S&amp;P"/>
    <s v="02:00 tarif horaire"/>
    <s v="Paiement par crédit"/>
    <d v="2016-11-06T20:54:00"/>
    <d v="2016-11-06T20:54:00"/>
    <n v="56"/>
    <s v=""/>
    <s v=""/>
    <x v="0"/>
    <s v=""/>
  </r>
  <r>
    <b v="0"/>
    <s v="salles!"/>
    <n v="2011"/>
    <s v="salle8"/>
    <d v="2017-05-23T19:00:00"/>
    <d v="2017-05-23T20:00:00"/>
    <s v="margaux.honore@kheprisante.fr"/>
    <s v="margaux.honore@kheprisante.fr"/>
    <n v="0"/>
    <n v="29746353"/>
    <s v="Alexiane Liaud"/>
    <s v="01:00 tarif horaire"/>
    <s v="Paiement par crédit"/>
    <d v="2017-03-24T18:01:00"/>
    <d v="2017-03-24T18:01:00"/>
    <n v="14.4"/>
    <s v=""/>
    <s v=""/>
    <x v="0"/>
    <s v=""/>
  </r>
  <r>
    <b v="0"/>
    <s v="salles!"/>
    <n v="2012"/>
    <s v="salle8"/>
    <d v="2017-05-24T18:30:00"/>
    <d v="2017-05-24T19:30:00"/>
    <s v="margaux.honore@kheprisante.fr"/>
    <s v="margaux.honore@kheprisante.fr"/>
    <n v="0"/>
    <n v="30411249"/>
    <s v="Gemma Nkounkou"/>
    <s v="01:00 tarif horaire"/>
    <s v="Paiement par crédit"/>
    <d v="2017-04-24T19:38:00"/>
    <d v="2017-04-24T19:38:00"/>
    <n v="18"/>
    <s v=""/>
    <s v=""/>
    <x v="0"/>
    <s v=""/>
  </r>
  <r>
    <b v="0"/>
    <s v="salles!"/>
    <n v="2013"/>
    <s v="Salle0"/>
    <d v="2017-05-25T20:00:00"/>
    <d v="2017-05-25T22:00:00"/>
    <s v="Administrateur"/>
    <s v="Administrateur"/>
    <n v="0"/>
    <n v="29951399"/>
    <s v="Réunion Pôle Santé Burnout"/>
    <s v="01:00 tarif horaire"/>
    <s v="Accepté (crédit illimité)"/>
    <d v="2017-04-03T14:02:00"/>
    <d v="2017-04-03T14:02:00"/>
    <n v="42.12"/>
    <s v=""/>
    <s v=""/>
    <x v="0"/>
    <s v=""/>
  </r>
  <r>
    <b v="1"/>
    <s v="salles!"/>
    <n v="2014"/>
    <s v="salle11"/>
    <d v="2017-05-29T14:30:00"/>
    <d v="2017-05-29T15:30:00"/>
    <s v="sandrine.lopes@kheprisante.fr"/>
    <s v="sandrine.lopes@kheprisante.fr"/>
    <n v="0"/>
    <n v="30112628"/>
    <s v="Sandrine"/>
    <s v="01:00 tarif horaire"/>
    <s v="Paiement par crédit"/>
    <d v="2017-04-10T16:20:00"/>
    <d v="2017-04-10T16:20:00"/>
    <n v="12.96"/>
    <n v="1"/>
    <n v="12.086808510638297"/>
    <x v="2"/>
    <n v="48"/>
  </r>
  <r>
    <b v="0"/>
    <s v="salles!"/>
    <n v="2015"/>
    <s v="Salle0"/>
    <d v="2017-05-29T18:30:00"/>
    <d v="2017-05-29T21:00:00"/>
    <s v="Administrateur"/>
    <s v="Administrateur"/>
    <s v="Administrateur"/>
    <n v="29737508"/>
    <s v="Simplebo Formation"/>
    <s v="02:30 tarif horaire"/>
    <s v="Accepté (crédit illimité)"/>
    <d v="2017-03-24T11:30:00"/>
    <d v="2017-03-24T12:10:00"/>
    <n v="46.8"/>
    <s v=""/>
    <s v=""/>
    <x v="0"/>
    <s v=""/>
  </r>
  <r>
    <b v="0"/>
    <s v="salles!"/>
    <n v="2016"/>
    <s v="salle8"/>
    <d v="2017-05-31T16:00:00"/>
    <d v="2017-05-31T17:00:00"/>
    <s v="margaux.honore@kheprisante.fr"/>
    <s v="margaux.honore@kheprisante.fr"/>
    <n v="0"/>
    <n v="30301012"/>
    <s v="Ismail Hami"/>
    <s v="01:00 tarif horaire"/>
    <s v="Paiement par crédit"/>
    <d v="2017-04-19T16:23:00"/>
    <d v="2017-04-19T16:23:00"/>
    <n v="14.58"/>
    <s v=""/>
    <s v=""/>
    <x v="0"/>
    <s v=""/>
  </r>
  <r>
    <b v="0"/>
    <s v="salles!"/>
    <n v="2017"/>
    <s v="réunion2"/>
    <d v="2017-06-01T19:00:00"/>
    <d v="2017-06-01T20:00:00"/>
    <s v="sonia.langlois@sophrokhepri.fr"/>
    <s v="sonia.langlois@sophrokhepri.fr"/>
    <n v="0"/>
    <n v="27455274"/>
    <s v="cours collectif sophro"/>
    <s v="01:00 tarif horaire"/>
    <s v="Paiement par crédit"/>
    <d v="2016-12-05T20:26:00"/>
    <d v="2016-12-05T20:26:00"/>
    <n v="18.72"/>
    <s v=""/>
    <s v=""/>
    <x v="0"/>
    <s v=""/>
  </r>
  <r>
    <b v="0"/>
    <s v="salles!"/>
    <n v="2018"/>
    <s v="salle7"/>
    <d v="2017-06-03T11:00:00"/>
    <d v="2017-06-03T12:00:00"/>
    <s v="roseline.steinmann@kheprisante.fr"/>
    <s v="roseline.steinmann@kheprisante.fr"/>
    <n v="0"/>
    <n v="30369966"/>
    <s v="RS/Louis Barjavel 3/6"/>
    <s v="01:00 tarif horaire"/>
    <s v="Paiement par crédit"/>
    <d v="2017-04-22T13:45:00"/>
    <d v="2017-04-22T13:45:00"/>
    <n v="16.2"/>
    <s v=""/>
    <s v=""/>
    <x v="0"/>
    <s v=""/>
  </r>
  <r>
    <b v="1"/>
    <s v="salles!"/>
    <n v="2019"/>
    <s v="salle11"/>
    <d v="2017-06-06T14:30:00"/>
    <d v="2017-06-06T15:30:00"/>
    <s v="sandrine.lopes@kheprisante.fr"/>
    <s v="sandrine.lopes@kheprisante.fr"/>
    <n v="0"/>
    <n v="30359881"/>
    <s v="Sandrine - Mbe - ET"/>
    <s v="01:00 tarif horaire"/>
    <s v="Paiement par crédit"/>
    <d v="2017-04-21T18:38:00"/>
    <d v="2017-04-21T18:38:00"/>
    <n v="12.96"/>
    <n v="1"/>
    <n v="12.086808510638297"/>
    <x v="2"/>
    <n v="45"/>
  </r>
  <r>
    <b v="0"/>
    <s v="salles!"/>
    <n v="2020"/>
    <s v="réunion2"/>
    <d v="2017-06-08T19:00:00"/>
    <d v="2017-06-08T20:00:00"/>
    <s v="sonia.langlois@kheprisante.fr"/>
    <s v="sonia.langlois@kheprisante.fr"/>
    <n v="0"/>
    <n v="29309609"/>
    <s v="sophro"/>
    <s v="01:00 tarif horaire"/>
    <s v="Paiement par crédit"/>
    <d v="2017-03-06T15:21:00"/>
    <d v="2017-03-06T15:21:00"/>
    <n v="18.72"/>
    <s v=""/>
    <s v=""/>
    <x v="0"/>
    <s v=""/>
  </r>
  <r>
    <b v="1"/>
    <s v="salles!"/>
    <n v="2021"/>
    <s v="salle11"/>
    <d v="2017-06-09T17:30:00"/>
    <d v="2017-06-09T18:30:00"/>
    <s v="sandrine.lopes@kheprisante.fr"/>
    <s v="sandrine.lopes@kheprisante.fr"/>
    <n v="0"/>
    <n v="30359900"/>
    <s v="Sandrine - Mbe - Véronique B"/>
    <s v="01:00 tarif horaire"/>
    <s v="Paiement par crédit"/>
    <d v="2017-04-21T18:39:00"/>
    <d v="2017-04-21T18:39:00"/>
    <n v="16.2"/>
    <n v="1"/>
    <n v="15.10851063829787"/>
    <x v="2"/>
    <n v="48"/>
  </r>
  <r>
    <b v="0"/>
    <s v="salles!"/>
    <n v="2022"/>
    <s v="Salle0"/>
    <d v="2017-06-12T19:30:00"/>
    <d v="2017-06-12T21:30:00"/>
    <s v="sophie.seveetpapillon@gmail.com"/>
    <s v="sophie.seveetpapillon@gmail.com"/>
    <s v="sophie.seveetpapillon@sophrokhepri.fr"/>
    <n v="25295808"/>
    <s v="Programme Naturo - Séance 9 - S. COCHET - S&amp;P"/>
    <s v="02:00 tarif horaire"/>
    <s v="Paiement par crédit"/>
    <d v="2016-08-30T18:36:00"/>
    <d v="2016-11-06T20:55:00"/>
    <n v="56"/>
    <s v=""/>
    <s v=""/>
    <x v="0"/>
    <s v=""/>
  </r>
  <r>
    <b v="1"/>
    <s v="salles!"/>
    <n v="2023"/>
    <s v="salle11"/>
    <d v="2017-06-14T10:00:00"/>
    <d v="2017-06-14T11:00:00"/>
    <s v="sandrine.lopes@kheprisante.fr"/>
    <s v="sandrine.lopes@kheprisante.fr"/>
    <n v="0"/>
    <n v="30291824"/>
    <s v="Sandrine Reiki"/>
    <s v="01:00 tarif horaire"/>
    <s v="Paiement par crédit"/>
    <d v="2017-04-19T11:14:00"/>
    <d v="2017-04-19T11:14:00"/>
    <n v="12.96"/>
    <n v="1"/>
    <n v="12.086808510638297"/>
    <x v="2"/>
    <n v="55"/>
  </r>
  <r>
    <b v="0"/>
    <s v="salles!"/>
    <n v="2024"/>
    <s v="salle8"/>
    <d v="2017-06-14T13:00:00"/>
    <d v="2017-06-14T14:00:00"/>
    <s v="margaux.honore@sophrokhepri.fr"/>
    <s v="margaux.honore@kheprisante.fr"/>
    <n v="0"/>
    <n v="27724742"/>
    <s v="Kevin Thonat"/>
    <s v="01:00 tarif horaire"/>
    <s v="Paiement par crédit"/>
    <d v="2016-12-19T18:01:00"/>
    <d v="2016-12-19T18:01:00"/>
    <n v="12.96"/>
    <s v=""/>
    <s v=""/>
    <x v="0"/>
    <s v=""/>
  </r>
  <r>
    <b v="0"/>
    <s v="salles!"/>
    <n v="2025"/>
    <s v="Salle0"/>
    <d v="2017-06-15T19:30:00"/>
    <d v="2017-06-15T21:30:00"/>
    <s v="sophie.seveetpapillon@gmail.com"/>
    <s v="sophie.seveetpapillon@gmail.com"/>
    <n v="0"/>
    <n v="25295826"/>
    <s v="Programme Naturo - Séance 9 - S. COCHET_x000a_S&amp;P"/>
    <s v="02:00 tarif horaire"/>
    <s v="Paiement par crédit"/>
    <d v="2016-08-30T18:37:00"/>
    <d v="2016-08-30T18:37:00"/>
    <n v="56"/>
    <s v=""/>
    <s v=""/>
    <x v="0"/>
    <s v=""/>
  </r>
  <r>
    <b v="0"/>
    <s v="salles!"/>
    <n v="2026"/>
    <s v="salle7"/>
    <d v="2017-06-17T11:00:00"/>
    <d v="2017-06-17T12:00:00"/>
    <s v="roseline.steinmann@kheprisante.fr"/>
    <s v="roseline.steinmann@kheprisante.fr"/>
    <n v="0"/>
    <n v="30369968"/>
    <s v="RS/Louis Barjavel 4/6"/>
    <s v="01:00 tarif horaire"/>
    <s v="Paiement par crédit"/>
    <d v="2017-04-22T13:46:00"/>
    <d v="2017-04-22T13:46:00"/>
    <n v="16.2"/>
    <s v=""/>
    <s v=""/>
    <x v="0"/>
    <s v=""/>
  </r>
  <r>
    <b v="0"/>
    <s v="salles!"/>
    <n v="2027"/>
    <s v="Salle0"/>
    <d v="2017-06-19T19:30:00"/>
    <d v="2017-06-19T21:00:00"/>
    <s v="sophie.seveetpapillon@sophrokhepri.fr"/>
    <s v="sophie.seveetpapillon@kheprisante.fr"/>
    <n v="0"/>
    <n v="26807745"/>
    <s v="Conf naturo - S. Cochet - S&amp;P"/>
    <s v="01:30 tarif horaire"/>
    <s v="Paiement par crédit"/>
    <d v="2016-11-06T20:55:00"/>
    <d v="2016-11-06T20:55:00"/>
    <n v="42"/>
    <s v=""/>
    <s v=""/>
    <x v="0"/>
    <s v=""/>
  </r>
  <r>
    <b v="0"/>
    <s v="salles!"/>
    <n v="2028"/>
    <s v="réunion2"/>
    <d v="2017-06-22T19:00:00"/>
    <d v="2017-06-22T20:00:00"/>
    <s v="sonia.langlois@kheprisante.fr"/>
    <s v="sonia.langlois@kheprisante.fr"/>
    <n v="0"/>
    <n v="29309700"/>
    <s v="sophro"/>
    <s v="01:00 tarif horaire"/>
    <s v="Paiement par crédit"/>
    <d v="2017-03-06T15:23:00"/>
    <d v="2017-03-06T15:23:00"/>
    <n v="18.72"/>
    <s v=""/>
    <s v=""/>
    <x v="0"/>
    <s v=""/>
  </r>
  <r>
    <b v="0"/>
    <s v="salles!"/>
    <n v="2029"/>
    <s v="Salle0"/>
    <d v="2017-06-22T20:00:00"/>
    <d v="2017-06-22T22:00:00"/>
    <s v="Administrateur"/>
    <s v="Administrateur"/>
    <n v="0"/>
    <n v="29951413"/>
    <s v="Réunion Pôle Santé Burnout"/>
    <s v="01:00 tarif horaire"/>
    <s v="Accepté (crédit illimité)"/>
    <d v="2017-04-03T14:03:00"/>
    <d v="2017-04-03T14:03:00"/>
    <n v="37.44"/>
    <s v=""/>
    <s v=""/>
    <x v="0"/>
    <s v=""/>
  </r>
  <r>
    <b v="0"/>
    <s v="salles!"/>
    <n v="2030"/>
    <s v="réunion2"/>
    <d v="2017-06-25T11:00:00"/>
    <d v="2017-06-25T13:00:00"/>
    <s v="sophie.seveetpapillon@sophrokhepri.fr"/>
    <s v="sophie.seveetpapillon@kheprisante.fr"/>
    <n v="0"/>
    <n v="26807763"/>
    <s v="Stage Energie de l'Eté - P. Pommeret - S&amp;P"/>
    <s v="02:00 tarif horaire"/>
    <s v="Paiement par crédit"/>
    <d v="2016-11-06T20:58:00"/>
    <d v="2016-11-06T20:58:00"/>
    <n v="33.69"/>
    <s v=""/>
    <s v=""/>
    <x v="0"/>
    <s v=""/>
  </r>
  <r>
    <b v="0"/>
    <s v="salles!"/>
    <n v="2031"/>
    <s v="réunion2"/>
    <d v="2017-06-29T19:00:00"/>
    <d v="2017-06-29T20:00:00"/>
    <s v="sonia.langlois@kheprisante.fr"/>
    <s v="sonia.langlois@kheprisante.fr"/>
    <n v="0"/>
    <n v="29399197"/>
    <s v="sophro"/>
    <s v="01:00 tarif horaire"/>
    <s v="Paiement par crédit"/>
    <d v="2017-03-09T16:28:00"/>
    <d v="2017-03-09T16:28:00"/>
    <n v="18.72"/>
    <s v=""/>
    <s v=""/>
    <x v="0"/>
    <s v=""/>
  </r>
  <r>
    <b v="0"/>
    <s v="salles!"/>
    <n v="2032"/>
    <s v="salle7"/>
    <d v="2017-07-01T11:00:00"/>
    <d v="2017-07-01T12:00:00"/>
    <s v="roseline.steinmann@kheprisante.fr"/>
    <s v="roseline.steinmann@kheprisante.fr"/>
    <n v="0"/>
    <n v="30369971"/>
    <s v="RS/Louis Barjavel 5/6"/>
    <s v="01:00 tarif horaire"/>
    <s v="Paiement par crédit"/>
    <d v="2017-04-22T13:46:00"/>
    <d v="2017-04-22T13:46:00"/>
    <n v="14.4"/>
    <s v=""/>
    <s v=""/>
    <x v="0"/>
    <s v=""/>
  </r>
  <r>
    <b v="0"/>
    <s v="salles!"/>
    <n v="2033"/>
    <s v="salle8"/>
    <d v="2017-07-03T10:00:00"/>
    <d v="2017-07-03T11:00:00"/>
    <s v="margaux.honore@kheprisante.fr"/>
    <s v="margaux.honore@kheprisante.fr"/>
    <n v="0"/>
    <n v="30207837"/>
    <s v="Powell Brice"/>
    <s v="01:00 tarif horaire"/>
    <s v="Paiement par crédit"/>
    <d v="2017-04-14T13:06:00"/>
    <d v="2017-04-14T13:06:00"/>
    <n v="11.52"/>
    <s v=""/>
    <s v=""/>
    <x v="0"/>
    <s v=""/>
  </r>
  <r>
    <b v="0"/>
    <s v="salles!"/>
    <n v="2034"/>
    <s v="salle8"/>
    <d v="2017-07-03T12:00:00"/>
    <d v="2017-07-03T13:00:00"/>
    <s v="margaux.honore@kheprisante.fr"/>
    <s v="margaux.honore@kheprisante.fr"/>
    <n v="0"/>
    <n v="30295827"/>
    <s v="SABINI"/>
    <s v="01:00 tarif horaire"/>
    <s v="Paiement par crédit"/>
    <d v="2017-04-19T13:56:00"/>
    <d v="2017-04-19T13:56:00"/>
    <n v="12.96"/>
    <s v=""/>
    <s v=""/>
    <x v="0"/>
    <s v=""/>
  </r>
  <r>
    <b v="0"/>
    <s v="salles!"/>
    <n v="2035"/>
    <s v="salle8"/>
    <d v="2017-07-03T14:00:00"/>
    <d v="2017-07-03T15:00:00"/>
    <s v="margaux.honore@kheprisante.fr"/>
    <s v="margaux.honore@kheprisante.fr"/>
    <n v="0"/>
    <n v="30300086"/>
    <s v="ROULLEAU MC"/>
    <s v="01:00 tarif horaire"/>
    <s v="Paiement par crédit"/>
    <d v="2017-04-19T15:54:00"/>
    <d v="2017-04-19T15:54:00"/>
    <n v="11.52"/>
    <s v=""/>
    <s v=""/>
    <x v="0"/>
    <s v=""/>
  </r>
  <r>
    <b v="0"/>
    <s v="salles!"/>
    <n v="2036"/>
    <s v="Salle0"/>
    <d v="2017-07-03T19:30:00"/>
    <d v="2017-07-03T21:30:00"/>
    <s v="sophie.seveetpapillon@sophrokhepri.fr"/>
    <s v="sophie.seveetpapillon@kheprisante.fr"/>
    <n v="0"/>
    <n v="26807753"/>
    <s v="Programme naturo - Séance 10 - S. Cochet - S&amp;P"/>
    <s v="02:00 tarif horaire"/>
    <s v="Paiement par crédit"/>
    <d v="2016-11-06T20:57:00"/>
    <d v="2016-11-06T20:57:00"/>
    <n v="56"/>
    <s v=""/>
    <s v=""/>
    <x v="0"/>
    <s v=""/>
  </r>
  <r>
    <b v="1"/>
    <s v="salles!"/>
    <n v="2037"/>
    <s v="salle11"/>
    <d v="2017-07-05T10:00:00"/>
    <d v="2017-07-05T11:00:00"/>
    <s v="sandrine.lopes@kheprisante.fr"/>
    <s v="sandrine.lopes@kheprisante.fr"/>
    <n v="0"/>
    <n v="30291836"/>
    <s v="Sandrine - reiki"/>
    <s v="01:00 tarif horaire"/>
    <s v="Paiement par crédit"/>
    <d v="2017-04-19T11:15:00"/>
    <d v="2017-04-19T11:15:00"/>
    <n v="11.52"/>
    <n v="1"/>
    <n v="10.743829787234041"/>
    <x v="2"/>
    <n v="76"/>
  </r>
  <r>
    <b v="0"/>
    <s v="salles!"/>
    <n v="2038"/>
    <s v="salle7"/>
    <d v="2017-07-15T11:00:00"/>
    <d v="2017-07-15T12:00:00"/>
    <s v="roseline.steinmann@kheprisante.fr"/>
    <s v="roseline.steinmann@kheprisante.fr"/>
    <n v="0"/>
    <n v="30369975"/>
    <s v="RS/Louis Barjavel 6/6"/>
    <s v="01:00 tarif horaire"/>
    <s v="Paiement par crédit"/>
    <d v="2017-04-22T13:46:00"/>
    <d v="2017-04-22T13:46:00"/>
    <n v="14.4"/>
    <s v=""/>
    <s v=""/>
    <x v="0"/>
    <s v=""/>
  </r>
  <r>
    <b v="0"/>
    <s v="salles!"/>
    <n v="2039"/>
    <s v="salle8"/>
    <d v="2017-08-17T14:00:00"/>
    <d v="2017-08-17T15:00:00"/>
    <s v="margaux.honore@kheprisante.fr"/>
    <s v="margaux.honore@kheprisante.fr"/>
    <n v="0"/>
    <n v="30191928"/>
    <s v="Dos santos"/>
    <s v="01:00 tarif horaire"/>
    <s v="Paiement par crédit"/>
    <d v="2017-04-13T14:56:00"/>
    <d v="2017-04-13T14:56:00"/>
    <n v="11.52"/>
    <s v=""/>
    <s v=""/>
    <x v="0"/>
    <s v=""/>
  </r>
  <r>
    <b v="0"/>
    <s v="salles!"/>
    <n v="2040"/>
    <s v="salle10"/>
    <s v="2017-04-30T12:00"/>
    <s v="2017-04-30T13:00"/>
    <s v="Administrateur"/>
    <s v="Administrateur"/>
    <s v=""/>
    <n v="30532909"/>
    <s v="test philippe2"/>
    <s v="01:00 tarif horaire"/>
    <n v="104"/>
    <s v="2017-04-30T13:28:16Z"/>
    <s v=""/>
    <s v="16.20"/>
    <s v=""/>
    <s v="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recap" cacheId="3" applyNumberFormats="0" applyBorderFormats="0" applyFontFormats="0" applyPatternFormats="0" applyAlignmentFormats="0" applyWidthHeightFormats="0" dataCaption="" updatedVersion="3" showHeaders="0">
  <location ref="B4:D6" firstHeaderRow="0" firstDataRow="1" firstDataCol="1"/>
  <pivotFields count="20">
    <pivotField name="afficher" outline="0" multipleItemSelectionAllowed="1" showAll="0"/>
    <pivotField name="onglet source" outline="0" multipleItemSelectionAllowed="1" showAll="0"/>
    <pivotField name="ligne source" outline="0" multipleItemSelectionAllowed="1" showAll="0"/>
    <pivotField name="salles" outline="0" multipleItemSelectionAllowed="1" showAll="0"/>
    <pivotField name="Date de début" outline="0" multipleItemSelectionAllowed="1" showAll="0"/>
    <pivotField name="Date de fin" outline="0" multipleItemSelectionAllowed="1" showAll="0"/>
    <pivotField name="créé par" outline="0" multipleItemSelectionAllowed="1" showAll="0"/>
    <pivotField name="Quiça" outline="0" multipleItemSelectionAllowed="1" showAll="0"/>
    <pivotField name="Mis à jour par" outline="0" multipleItemSelectionAllowed="1" showAll="0"/>
    <pivotField name="ID" outline="0" multipleItemSelectionAllowed="1" showAll="0"/>
    <pivotField name="Description" outline="0" multipleItemSelectionAllowed="1" showAll="0"/>
    <pivotField name="Durée" outline="0" multipleItemSelectionAllowed="1" showAll="0"/>
    <pivotField name="État" outline="0" multipleItemSelectionAllowed="1" showAll="0"/>
    <pivotField name="créé le" outline="0" multipleItemSelectionAllowed="1" showAll="0"/>
    <pivotField name="mis à jour le" outline="0" multipleItemSelectionAllowed="1" showAll="0"/>
    <pivotField name="Prix" outline="0" multipleItemSelectionAllowed="1" showAll="0"/>
    <pivotField name="heures" dataField="1" outline="0" multipleItemSelectionAllowed="1" showAll="0"/>
    <pivotField name="Prix facturé" dataField="1" outline="0" multipleItemSelectionAllowed="1" showAll="0"/>
    <pivotField name="An/Mois" axis="axisRow" outline="0" multipleItemSelectionAllowed="1" showAll="0">
      <items count="21">
        <item x="0"/>
        <item h="1" m="1" x="15"/>
        <item h="1" m="1" x="19"/>
        <item h="1" m="1" x="4"/>
        <item h="1" m="1" x="7"/>
        <item h="1" m="1" x="9"/>
        <item h="1" m="1" x="11"/>
        <item h="1" m="1" x="13"/>
        <item h="1" m="1" x="17"/>
        <item h="1" m="1" x="18"/>
        <item h="1" m="1" x="6"/>
        <item h="1" m="1" x="12"/>
        <item h="1" m="1" x="14"/>
        <item h="1" m="1" x="16"/>
        <item h="1" m="1" x="3"/>
        <item h="1" m="1" x="5"/>
        <item h="1" m="1" x="8"/>
        <item h="1" m="1" x="10"/>
        <item h="1" x="1"/>
        <item h="1" x="2"/>
        <item t="default"/>
      </items>
    </pivotField>
    <pivotField name="jours d'avance" outline="0" multipleItemSelectionAllowed="1" showAll="0"/>
  </pivotFields>
  <rowFields count="1">
    <field x="18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heures" fld="16" baseField="0"/>
    <dataField name="SUM of Prix facturé" fld="17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.75" customHeight="1"/>
  <cols>
    <col min="4" max="4" width="31.5703125" customWidth="1"/>
    <col min="5" max="5" width="28.42578125" customWidth="1"/>
    <col min="7" max="7" width="24.28515625" customWidth="1"/>
    <col min="9" max="9" width="24.7109375" customWidth="1"/>
    <col min="10" max="10" width="23.28515625" customWidth="1"/>
    <col min="13" max="13" width="22.42578125" customWidth="1"/>
    <col min="16" max="16" width="81.85546875" customWidth="1"/>
  </cols>
  <sheetData>
    <row r="1" spans="1:16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/>
      <c r="N1" s="1"/>
    </row>
    <row r="2" spans="1:16" ht="12.75">
      <c r="A2" s="1" t="s">
        <v>12</v>
      </c>
      <c r="B2" s="7">
        <v>42163.375</v>
      </c>
      <c r="C2" s="7">
        <v>42163.416666666664</v>
      </c>
      <c r="D2" s="1" t="s">
        <v>14</v>
      </c>
      <c r="E2" s="1" t="s">
        <v>15</v>
      </c>
      <c r="F2" s="1">
        <v>16980369</v>
      </c>
      <c r="H2" s="1" t="s">
        <v>16</v>
      </c>
      <c r="I2" s="1" t="s">
        <v>17</v>
      </c>
      <c r="J2" s="7">
        <v>42162.595833333333</v>
      </c>
      <c r="K2" s="7">
        <v>42624.369444444441</v>
      </c>
      <c r="L2" s="1">
        <v>14.4</v>
      </c>
      <c r="M2" s="6"/>
    </row>
    <row r="3" spans="1:16" ht="12.75">
      <c r="A3" s="1" t="s">
        <v>18</v>
      </c>
      <c r="B3" s="7">
        <v>42166.645833333336</v>
      </c>
      <c r="C3" s="7">
        <v>42166.6875</v>
      </c>
      <c r="D3" s="1" t="s">
        <v>19</v>
      </c>
      <c r="E3" s="1" t="s">
        <v>15</v>
      </c>
      <c r="F3" s="1">
        <v>17056509</v>
      </c>
      <c r="G3" s="1" t="s">
        <v>20</v>
      </c>
      <c r="H3" s="1" t="s">
        <v>16</v>
      </c>
      <c r="I3" s="1" t="s">
        <v>17</v>
      </c>
      <c r="J3" s="7">
        <v>42166.613888888889</v>
      </c>
      <c r="K3" s="7">
        <v>42624.37222222222</v>
      </c>
      <c r="L3" s="1">
        <v>15.3</v>
      </c>
      <c r="M3" s="6"/>
      <c r="N3" s="1"/>
      <c r="O3" s="1"/>
      <c r="P3" s="1"/>
    </row>
    <row r="4" spans="1:16" ht="12.75">
      <c r="A4" s="1" t="s">
        <v>18</v>
      </c>
      <c r="B4" s="7">
        <v>42174.625</v>
      </c>
      <c r="C4" s="7">
        <v>42174.666666666664</v>
      </c>
      <c r="D4" s="1" t="s">
        <v>19</v>
      </c>
      <c r="E4" s="1" t="s">
        <v>15</v>
      </c>
      <c r="F4" s="1">
        <v>17126436</v>
      </c>
      <c r="H4" s="1" t="s">
        <v>16</v>
      </c>
      <c r="I4" s="1" t="s">
        <v>17</v>
      </c>
      <c r="J4" s="7">
        <v>42171.452777777777</v>
      </c>
      <c r="K4" s="7">
        <v>42624.375</v>
      </c>
      <c r="L4" s="1">
        <v>16.2</v>
      </c>
      <c r="M4" s="6"/>
    </row>
    <row r="5" spans="1:16" ht="12.75">
      <c r="A5" s="1" t="s">
        <v>18</v>
      </c>
      <c r="B5" s="7">
        <v>42180.604166666664</v>
      </c>
      <c r="C5" s="7">
        <v>42180.645833333336</v>
      </c>
      <c r="D5" s="1" t="s">
        <v>19</v>
      </c>
      <c r="E5" s="1" t="s">
        <v>15</v>
      </c>
      <c r="F5" s="1">
        <v>17258217</v>
      </c>
      <c r="H5" s="1" t="s">
        <v>16</v>
      </c>
      <c r="I5" s="1" t="s">
        <v>17</v>
      </c>
      <c r="J5" s="7">
        <v>42179.520833333336</v>
      </c>
      <c r="K5" s="7">
        <v>42624.376388888886</v>
      </c>
      <c r="L5" s="1">
        <v>14.4</v>
      </c>
      <c r="M5" s="6"/>
    </row>
    <row r="6" spans="1:16" ht="12.75">
      <c r="A6" s="1" t="s">
        <v>18</v>
      </c>
      <c r="B6" s="7">
        <v>42193.416666666664</v>
      </c>
      <c r="C6" s="7">
        <v>42193.458333333336</v>
      </c>
      <c r="D6" s="1" t="s">
        <v>23</v>
      </c>
      <c r="E6" s="1" t="s">
        <v>15</v>
      </c>
      <c r="F6" s="1">
        <v>17496760</v>
      </c>
      <c r="G6" s="1"/>
      <c r="H6" s="1" t="s">
        <v>16</v>
      </c>
      <c r="I6" s="1" t="s">
        <v>17</v>
      </c>
      <c r="J6" s="7">
        <v>42193.372916666667</v>
      </c>
      <c r="K6" s="7">
        <v>42624.377083333333</v>
      </c>
      <c r="L6" s="1">
        <v>14.4</v>
      </c>
      <c r="M6" s="6"/>
    </row>
    <row r="7" spans="1:16" ht="12.75">
      <c r="A7" s="1" t="s">
        <v>24</v>
      </c>
      <c r="B7" s="7">
        <v>42286.5</v>
      </c>
      <c r="C7" s="7">
        <v>42286.541666666664</v>
      </c>
      <c r="D7" s="1" t="s">
        <v>26</v>
      </c>
      <c r="E7" s="1"/>
      <c r="F7" s="1">
        <v>19069376</v>
      </c>
      <c r="G7" s="1" t="s">
        <v>27</v>
      </c>
      <c r="H7" s="12">
        <v>4.1666666666666664E-2</v>
      </c>
      <c r="I7" s="1" t="s">
        <v>17</v>
      </c>
      <c r="J7" s="7">
        <v>42285.65902777778</v>
      </c>
      <c r="K7" s="7">
        <v>42285.65902777778</v>
      </c>
      <c r="L7" s="1">
        <v>16.2</v>
      </c>
      <c r="M7" s="6"/>
    </row>
    <row r="8" spans="1:16" ht="12.75">
      <c r="A8" s="1" t="s">
        <v>28</v>
      </c>
      <c r="B8" s="7">
        <v>42286.791666666664</v>
      </c>
      <c r="C8" s="7">
        <v>42286.833333333336</v>
      </c>
      <c r="D8" s="1" t="s">
        <v>29</v>
      </c>
      <c r="E8" s="1" t="s">
        <v>29</v>
      </c>
      <c r="F8" s="1">
        <v>18960525</v>
      </c>
      <c r="G8" s="1" t="s">
        <v>30</v>
      </c>
      <c r="H8" s="12">
        <v>4.1666666666666664E-2</v>
      </c>
      <c r="I8" s="1" t="s">
        <v>17</v>
      </c>
      <c r="J8" s="7">
        <v>42279.813888888886</v>
      </c>
      <c r="K8" s="7">
        <v>42279.815972222219</v>
      </c>
      <c r="L8" s="1">
        <v>18</v>
      </c>
      <c r="M8" s="6"/>
    </row>
    <row r="9" spans="1:16" ht="12.75">
      <c r="A9" s="1" t="s">
        <v>28</v>
      </c>
      <c r="B9" s="7">
        <v>42287.458333333336</v>
      </c>
      <c r="C9" s="7">
        <v>42287.5</v>
      </c>
      <c r="D9" s="1" t="s">
        <v>29</v>
      </c>
      <c r="F9" s="1">
        <v>18970975</v>
      </c>
      <c r="G9" s="1" t="s">
        <v>30</v>
      </c>
      <c r="H9" s="12">
        <v>4.1666666666666664E-2</v>
      </c>
      <c r="I9" s="1" t="s">
        <v>17</v>
      </c>
      <c r="J9" s="7">
        <v>42280.912499999999</v>
      </c>
      <c r="K9" s="7">
        <v>42280.912499999999</v>
      </c>
      <c r="L9" s="1">
        <v>18</v>
      </c>
      <c r="M9" s="6"/>
    </row>
    <row r="10" spans="1:16" ht="12.75">
      <c r="A10" s="1" t="s">
        <v>28</v>
      </c>
      <c r="B10" s="7">
        <v>42287.708333333336</v>
      </c>
      <c r="C10" s="7">
        <v>42287.75</v>
      </c>
      <c r="D10" s="1" t="s">
        <v>29</v>
      </c>
      <c r="E10" s="1" t="s">
        <v>33</v>
      </c>
      <c r="F10" s="1">
        <v>18966637</v>
      </c>
      <c r="G10" s="1" t="s">
        <v>30</v>
      </c>
      <c r="H10" s="12">
        <v>4.1666666666666664E-2</v>
      </c>
      <c r="I10" s="1" t="s">
        <v>17</v>
      </c>
      <c r="J10" s="7">
        <v>42280.456250000003</v>
      </c>
      <c r="K10" s="7">
        <v>42287.402083333334</v>
      </c>
      <c r="L10" s="1">
        <v>18</v>
      </c>
      <c r="M10" s="6"/>
    </row>
    <row r="11" spans="1:16" ht="12.75">
      <c r="A11" s="1" t="s">
        <v>28</v>
      </c>
      <c r="B11" s="7">
        <v>42290.75</v>
      </c>
      <c r="C11" s="7">
        <v>42290.791666666664</v>
      </c>
      <c r="D11" s="1" t="s">
        <v>29</v>
      </c>
      <c r="F11" s="1">
        <v>18865188</v>
      </c>
      <c r="G11" s="1" t="s">
        <v>30</v>
      </c>
      <c r="H11" s="12">
        <v>4.1666666666666664E-2</v>
      </c>
      <c r="I11" s="1" t="s">
        <v>17</v>
      </c>
      <c r="J11" s="7">
        <v>42275.790277777778</v>
      </c>
      <c r="K11" s="7">
        <v>42275.790277777778</v>
      </c>
      <c r="L11" s="1">
        <v>18</v>
      </c>
      <c r="M11" s="6"/>
    </row>
    <row r="12" spans="1:16" ht="23.25" customHeight="1">
      <c r="A12" s="1" t="s">
        <v>28</v>
      </c>
      <c r="B12" s="7">
        <v>42293.5625</v>
      </c>
      <c r="C12" s="7">
        <v>42293.604166666664</v>
      </c>
      <c r="D12" s="1" t="s">
        <v>36</v>
      </c>
      <c r="F12" s="1">
        <v>19196006</v>
      </c>
      <c r="G12" s="1" t="e">
        <f>9+96+F12:G12µµµµµµµµµµµµµµµµµµµµµµµµµµµµµµµµµµµµµµµµµµµµµµµµµµµµµµµµµµµµµµµµµµµµµµµµµµµµµµµµµµµµµµµµµµµµµ</f>
        <v>#NAME?</v>
      </c>
      <c r="H12" s="1" t="s">
        <v>16</v>
      </c>
      <c r="I12" s="1" t="s">
        <v>17</v>
      </c>
      <c r="J12" s="7">
        <v>42292.535416666666</v>
      </c>
      <c r="K12" s="7">
        <v>42292.535416666666</v>
      </c>
      <c r="L12" s="1">
        <v>17.100000000000001</v>
      </c>
      <c r="M12" s="6"/>
    </row>
    <row r="13" spans="1:16" ht="12.75">
      <c r="A13" s="1" t="s">
        <v>28</v>
      </c>
      <c r="B13" s="7">
        <v>42293.75</v>
      </c>
      <c r="C13" s="7">
        <v>42293.791666666664</v>
      </c>
      <c r="D13" s="1" t="s">
        <v>29</v>
      </c>
      <c r="F13" s="1">
        <v>19161315</v>
      </c>
      <c r="G13" s="1" t="s">
        <v>30</v>
      </c>
      <c r="H13" s="1" t="s">
        <v>16</v>
      </c>
      <c r="I13" s="1" t="s">
        <v>17</v>
      </c>
      <c r="J13" s="7">
        <v>42290.917361111111</v>
      </c>
      <c r="K13" s="7">
        <v>42290.917361111111</v>
      </c>
      <c r="L13" s="1">
        <v>18</v>
      </c>
      <c r="M13" s="6"/>
    </row>
    <row r="14" spans="1:16" ht="12.75">
      <c r="A14" s="1" t="s">
        <v>28</v>
      </c>
      <c r="B14" s="7">
        <v>42294.583333333336</v>
      </c>
      <c r="C14" s="7">
        <v>42294.625</v>
      </c>
      <c r="D14" s="1" t="s">
        <v>29</v>
      </c>
      <c r="F14" s="1">
        <v>18865235</v>
      </c>
      <c r="G14" s="1" t="s">
        <v>30</v>
      </c>
      <c r="H14" s="12">
        <v>4.1666666666666664E-2</v>
      </c>
      <c r="I14" s="1" t="s">
        <v>17</v>
      </c>
      <c r="J14" s="7">
        <v>42275.792361111111</v>
      </c>
      <c r="K14" s="7">
        <v>42275.792361111111</v>
      </c>
      <c r="L14" s="1">
        <v>18</v>
      </c>
      <c r="M14" s="6"/>
    </row>
    <row r="15" spans="1:16" ht="12.75">
      <c r="A15" s="1" t="s">
        <v>24</v>
      </c>
      <c r="B15" s="7">
        <v>42296.458333333336</v>
      </c>
      <c r="C15" s="7">
        <v>42296.5</v>
      </c>
      <c r="D15" s="1" t="s">
        <v>26</v>
      </c>
      <c r="F15" s="1">
        <v>19086641</v>
      </c>
      <c r="G15" s="1" t="s">
        <v>39</v>
      </c>
      <c r="H15" s="12">
        <v>4.1666666666666664E-2</v>
      </c>
      <c r="I15" s="1" t="s">
        <v>17</v>
      </c>
      <c r="J15" s="7">
        <v>42286.54583333333</v>
      </c>
      <c r="K15" s="7">
        <v>42286.54583333333</v>
      </c>
      <c r="L15" s="1">
        <v>14.4</v>
      </c>
      <c r="M15" s="6"/>
    </row>
    <row r="16" spans="1:16" ht="12.75">
      <c r="A16" s="1" t="s">
        <v>28</v>
      </c>
      <c r="B16" s="7">
        <v>42300.708333333336</v>
      </c>
      <c r="C16" s="7">
        <v>42300.75</v>
      </c>
      <c r="D16" s="1" t="s">
        <v>53</v>
      </c>
      <c r="F16" s="1">
        <v>19354665</v>
      </c>
      <c r="G16" s="1" t="s">
        <v>40</v>
      </c>
      <c r="H16" s="1" t="s">
        <v>16</v>
      </c>
      <c r="I16" s="1" t="s">
        <v>17</v>
      </c>
      <c r="J16" s="7">
        <v>42300.702777777777</v>
      </c>
      <c r="K16" s="7">
        <v>42300.702777777777</v>
      </c>
      <c r="L16" s="1">
        <v>18</v>
      </c>
      <c r="M16" s="6"/>
    </row>
    <row r="17" spans="1:13" ht="12.75">
      <c r="A17" s="1" t="s">
        <v>28</v>
      </c>
      <c r="B17" s="7">
        <v>42300.791666666664</v>
      </c>
      <c r="C17" s="7">
        <v>42300.833333333336</v>
      </c>
      <c r="D17" s="1" t="s">
        <v>29</v>
      </c>
      <c r="F17" s="1">
        <v>19095418</v>
      </c>
      <c r="G17" s="1" t="s">
        <v>30</v>
      </c>
      <c r="H17" s="12">
        <v>4.1666666666666664E-2</v>
      </c>
      <c r="I17" s="1" t="s">
        <v>17</v>
      </c>
      <c r="J17" s="7">
        <v>42286.929166666669</v>
      </c>
      <c r="K17" s="7">
        <v>42286.929166666669</v>
      </c>
      <c r="L17" s="1">
        <v>18</v>
      </c>
      <c r="M17" s="6"/>
    </row>
    <row r="18" spans="1:13" ht="12.75">
      <c r="A18" s="1" t="s">
        <v>41</v>
      </c>
      <c r="B18" s="7">
        <v>42310.458333333336</v>
      </c>
      <c r="C18" s="7">
        <v>42310.5</v>
      </c>
      <c r="D18" s="1" t="s">
        <v>36</v>
      </c>
      <c r="F18" s="1">
        <v>19455046</v>
      </c>
      <c r="G18" s="1" t="s">
        <v>42</v>
      </c>
      <c r="H18" s="1" t="s">
        <v>16</v>
      </c>
      <c r="I18" s="1" t="s">
        <v>17</v>
      </c>
      <c r="J18" s="7">
        <v>42306.410416666666</v>
      </c>
      <c r="K18" s="7">
        <v>42306.410416666666</v>
      </c>
      <c r="L18" s="1">
        <v>14.4</v>
      </c>
      <c r="M18" s="6"/>
    </row>
    <row r="19" spans="1:13" ht="12.75">
      <c r="A19" s="1" t="s">
        <v>18</v>
      </c>
      <c r="B19" s="7">
        <v>42311.625</v>
      </c>
      <c r="C19" s="7">
        <v>42311.666666666664</v>
      </c>
      <c r="D19" s="1" t="s">
        <v>55</v>
      </c>
      <c r="F19" s="1">
        <v>19497309</v>
      </c>
      <c r="G19" s="1" t="s">
        <v>44</v>
      </c>
      <c r="H19" s="1" t="s">
        <v>16</v>
      </c>
      <c r="I19" s="1" t="s">
        <v>17</v>
      </c>
      <c r="J19" s="7">
        <v>42309.405555555553</v>
      </c>
      <c r="K19" s="7">
        <v>42309.405555555553</v>
      </c>
      <c r="L19" s="1">
        <v>11.52</v>
      </c>
      <c r="M19" s="6"/>
    </row>
    <row r="20" spans="1:13" ht="12.75">
      <c r="A20" s="1" t="s">
        <v>28</v>
      </c>
      <c r="B20" s="7">
        <v>42311.770833333336</v>
      </c>
      <c r="C20" s="7">
        <v>42311.8125</v>
      </c>
      <c r="D20" s="1" t="s">
        <v>29</v>
      </c>
      <c r="F20" s="1">
        <v>19161361</v>
      </c>
      <c r="G20" s="1" t="s">
        <v>30</v>
      </c>
      <c r="H20" s="1" t="s">
        <v>16</v>
      </c>
      <c r="I20" s="1" t="s">
        <v>17</v>
      </c>
      <c r="J20" s="7">
        <v>42290.919444444444</v>
      </c>
      <c r="K20" s="7">
        <v>42290.919444444444</v>
      </c>
      <c r="L20" s="1">
        <v>18</v>
      </c>
      <c r="M20" s="6"/>
    </row>
    <row r="21" spans="1:13" ht="12.75">
      <c r="A21" s="1" t="s">
        <v>18</v>
      </c>
      <c r="B21" s="7">
        <v>42313.5625</v>
      </c>
      <c r="C21" s="7">
        <v>42313.604166666664</v>
      </c>
      <c r="D21" s="1" t="s">
        <v>55</v>
      </c>
      <c r="E21" s="1"/>
      <c r="F21" s="1">
        <v>19508181</v>
      </c>
      <c r="G21" s="1" t="s">
        <v>45</v>
      </c>
      <c r="H21" s="1" t="s">
        <v>16</v>
      </c>
      <c r="I21" s="1" t="s">
        <v>17</v>
      </c>
      <c r="J21" s="7">
        <v>42310.325694444444</v>
      </c>
      <c r="K21" s="7">
        <v>42310.325694444444</v>
      </c>
      <c r="L21" s="1">
        <v>13.86</v>
      </c>
      <c r="M21" s="6"/>
    </row>
    <row r="22" spans="1:13" ht="12.75">
      <c r="A22" s="1" t="s">
        <v>46</v>
      </c>
      <c r="B22" s="7">
        <v>42314.458333333336</v>
      </c>
      <c r="C22" s="7">
        <v>42314.520833333336</v>
      </c>
      <c r="D22" s="1" t="s">
        <v>36</v>
      </c>
      <c r="E22" s="1"/>
      <c r="F22" s="1">
        <v>19574817</v>
      </c>
      <c r="G22" s="1" t="s">
        <v>47</v>
      </c>
      <c r="H22" s="1" t="s">
        <v>48</v>
      </c>
      <c r="I22" s="1" t="s">
        <v>17</v>
      </c>
      <c r="J22" s="7">
        <v>42312.784722222219</v>
      </c>
      <c r="K22" s="7">
        <v>42312.784722222219</v>
      </c>
      <c r="L22" s="1">
        <v>22.5</v>
      </c>
      <c r="M22" s="6"/>
    </row>
    <row r="23" spans="1:13" ht="12.75">
      <c r="A23" s="1" t="s">
        <v>28</v>
      </c>
      <c r="B23" s="7">
        <v>42314.791666666664</v>
      </c>
      <c r="C23" s="7">
        <v>42314.833333333336</v>
      </c>
      <c r="D23" s="1" t="s">
        <v>29</v>
      </c>
      <c r="E23" s="1"/>
      <c r="F23" s="1">
        <v>19382944</v>
      </c>
      <c r="G23" s="1" t="s">
        <v>30</v>
      </c>
      <c r="H23" s="1" t="s">
        <v>16</v>
      </c>
      <c r="I23" s="1" t="s">
        <v>17</v>
      </c>
      <c r="J23" s="7">
        <v>42303.418749999997</v>
      </c>
      <c r="K23" s="7">
        <v>42303.418749999997</v>
      </c>
      <c r="L23" s="1">
        <v>18</v>
      </c>
      <c r="M23" s="6"/>
    </row>
    <row r="24" spans="1:13" ht="12.75">
      <c r="A24" s="1" t="s">
        <v>32</v>
      </c>
      <c r="B24" s="7">
        <v>42321.729166666664</v>
      </c>
      <c r="C24" s="7">
        <v>42321.833333333336</v>
      </c>
      <c r="D24" s="1" t="s">
        <v>58</v>
      </c>
      <c r="E24" s="1"/>
      <c r="F24" s="1">
        <v>19411556</v>
      </c>
      <c r="G24" s="1" t="s">
        <v>50</v>
      </c>
      <c r="H24" s="1" t="s">
        <v>51</v>
      </c>
      <c r="I24" s="1" t="s">
        <v>17</v>
      </c>
      <c r="J24" s="7">
        <v>42304.523611111108</v>
      </c>
      <c r="K24" s="7">
        <v>42304.523611111108</v>
      </c>
      <c r="L24" s="1">
        <v>58.5</v>
      </c>
      <c r="M24" s="6"/>
    </row>
    <row r="25" spans="1:13" ht="12.75">
      <c r="A25" s="1" t="s">
        <v>28</v>
      </c>
      <c r="B25" s="7">
        <v>42322.583333333336</v>
      </c>
      <c r="C25" s="7">
        <v>42322.625</v>
      </c>
      <c r="D25" s="1" t="s">
        <v>29</v>
      </c>
      <c r="E25" s="1"/>
      <c r="F25" s="1">
        <v>19236498</v>
      </c>
      <c r="G25" s="1" t="s">
        <v>52</v>
      </c>
      <c r="H25" s="1" t="s">
        <v>16</v>
      </c>
      <c r="I25" s="1" t="s">
        <v>17</v>
      </c>
      <c r="J25" s="7">
        <v>42294.763888888891</v>
      </c>
      <c r="K25" s="7">
        <v>42294.763888888891</v>
      </c>
      <c r="L25" s="1">
        <v>18</v>
      </c>
      <c r="M25" s="6"/>
    </row>
    <row r="26" spans="1:13" ht="12.75">
      <c r="A26" s="1" t="s">
        <v>46</v>
      </c>
      <c r="B26" s="7">
        <v>42328.5</v>
      </c>
      <c r="C26" s="7">
        <v>42328.5625</v>
      </c>
      <c r="D26" s="1" t="s">
        <v>36</v>
      </c>
      <c r="E26" s="1"/>
      <c r="F26" s="1">
        <v>19825371</v>
      </c>
      <c r="G26" s="1" t="s">
        <v>47</v>
      </c>
      <c r="H26" s="1" t="s">
        <v>48</v>
      </c>
      <c r="I26" s="1" t="s">
        <v>17</v>
      </c>
      <c r="J26" s="7">
        <v>42326.411111111112</v>
      </c>
      <c r="K26" s="7">
        <v>42326.411111111112</v>
      </c>
      <c r="L26" s="1">
        <v>24.3</v>
      </c>
      <c r="M26" s="6"/>
    </row>
    <row r="27" spans="1:13" ht="12.75">
      <c r="A27" s="1" t="s">
        <v>28</v>
      </c>
      <c r="B27" s="7">
        <v>42328.791666666664</v>
      </c>
      <c r="C27" s="7">
        <v>42328.833333333336</v>
      </c>
      <c r="D27" s="1" t="s">
        <v>29</v>
      </c>
      <c r="E27" s="1"/>
      <c r="F27" s="1">
        <v>19095428</v>
      </c>
      <c r="G27" s="1" t="s">
        <v>30</v>
      </c>
      <c r="H27" s="12">
        <v>4.1666666666666664E-2</v>
      </c>
      <c r="I27" s="1" t="s">
        <v>17</v>
      </c>
      <c r="J27" s="7">
        <v>42286.929861111108</v>
      </c>
      <c r="K27" s="7">
        <v>42286.929861111108</v>
      </c>
      <c r="L27" s="1">
        <v>15.3</v>
      </c>
      <c r="M27" s="6"/>
    </row>
    <row r="28" spans="1:13" ht="12.75">
      <c r="A28" s="1" t="s">
        <v>28</v>
      </c>
      <c r="B28" s="7">
        <v>42334.583333333336</v>
      </c>
      <c r="C28" s="7">
        <v>42334.625</v>
      </c>
      <c r="D28" s="1" t="s">
        <v>29</v>
      </c>
      <c r="E28" s="1"/>
      <c r="F28" s="1">
        <v>19895968</v>
      </c>
      <c r="G28" s="1" t="s">
        <v>54</v>
      </c>
      <c r="H28" s="1" t="s">
        <v>16</v>
      </c>
      <c r="I28" s="1" t="s">
        <v>17</v>
      </c>
      <c r="J28" s="7">
        <v>42330.60833333333</v>
      </c>
      <c r="K28" s="7">
        <v>42330.60833333333</v>
      </c>
      <c r="L28" s="1">
        <v>11.52</v>
      </c>
      <c r="M28" s="6"/>
    </row>
    <row r="29" spans="1:13" ht="12.75">
      <c r="A29" s="1" t="s">
        <v>32</v>
      </c>
      <c r="B29" s="7">
        <v>42335.75</v>
      </c>
      <c r="C29" s="7">
        <v>42335.833333333336</v>
      </c>
      <c r="D29" s="1" t="s">
        <v>58</v>
      </c>
      <c r="F29" s="1">
        <v>19411592</v>
      </c>
      <c r="G29" s="1" t="s">
        <v>50</v>
      </c>
      <c r="H29" s="1" t="s">
        <v>56</v>
      </c>
      <c r="I29" s="1" t="s">
        <v>17</v>
      </c>
      <c r="J29" s="7">
        <v>42304.525000000001</v>
      </c>
      <c r="K29" s="7">
        <v>42304.525000000001</v>
      </c>
      <c r="L29" s="1">
        <v>39.78</v>
      </c>
      <c r="M29" s="6"/>
    </row>
    <row r="30" spans="1:13" ht="12.75">
      <c r="A30" s="1" t="s">
        <v>28</v>
      </c>
      <c r="B30" s="7">
        <v>42336.458333333336</v>
      </c>
      <c r="C30" s="7">
        <v>42336.5</v>
      </c>
      <c r="D30" s="1" t="s">
        <v>29</v>
      </c>
      <c r="F30" s="1">
        <v>19895950</v>
      </c>
      <c r="G30" s="1" t="s">
        <v>54</v>
      </c>
      <c r="H30" s="1" t="s">
        <v>16</v>
      </c>
      <c r="I30" s="1" t="s">
        <v>17</v>
      </c>
      <c r="J30" s="7">
        <v>42330.607638888891</v>
      </c>
      <c r="K30" s="7">
        <v>42330.607638888891</v>
      </c>
      <c r="L30" s="1">
        <v>18</v>
      </c>
      <c r="M30" s="6"/>
    </row>
    <row r="31" spans="1:13" ht="12.75">
      <c r="A31" s="1" t="s">
        <v>28</v>
      </c>
      <c r="B31" s="7">
        <v>42336.708333333336</v>
      </c>
      <c r="C31" s="7">
        <v>42336.75</v>
      </c>
      <c r="D31" s="1" t="s">
        <v>29</v>
      </c>
      <c r="F31" s="1">
        <v>19895957</v>
      </c>
      <c r="G31" s="1" t="s">
        <v>54</v>
      </c>
      <c r="H31" s="1" t="s">
        <v>16</v>
      </c>
      <c r="I31" s="1" t="s">
        <v>17</v>
      </c>
      <c r="J31" s="7">
        <v>42330.607638888891</v>
      </c>
      <c r="K31" s="7">
        <v>42330.607638888891</v>
      </c>
      <c r="L31" s="1">
        <v>18</v>
      </c>
      <c r="M31" s="6"/>
    </row>
    <row r="32" spans="1:13" ht="12.75">
      <c r="A32" s="1" t="s">
        <v>46</v>
      </c>
      <c r="B32" s="7">
        <v>42339.5</v>
      </c>
      <c r="C32" s="7">
        <v>42339.541666666664</v>
      </c>
      <c r="D32" s="1" t="s">
        <v>36</v>
      </c>
      <c r="E32" s="1" t="s">
        <v>36</v>
      </c>
      <c r="F32" s="1">
        <v>19876735</v>
      </c>
      <c r="G32" s="1" t="s">
        <v>47</v>
      </c>
      <c r="H32" s="1" t="s">
        <v>16</v>
      </c>
      <c r="I32" s="1" t="s">
        <v>17</v>
      </c>
      <c r="J32" s="7">
        <v>42328.67291666667</v>
      </c>
      <c r="K32" s="7">
        <v>42332.644444444442</v>
      </c>
      <c r="L32" s="1">
        <v>16.2</v>
      </c>
      <c r="M32" s="6"/>
    </row>
    <row r="33" spans="1:13" ht="12.75">
      <c r="A33" s="1" t="s">
        <v>57</v>
      </c>
      <c r="B33" s="7">
        <v>42342.583333333336</v>
      </c>
      <c r="C33" s="7">
        <v>42342.625</v>
      </c>
      <c r="D33" s="1" t="s">
        <v>55</v>
      </c>
      <c r="F33" s="1">
        <v>20092060</v>
      </c>
      <c r="G33" s="1"/>
      <c r="H33" s="1" t="s">
        <v>16</v>
      </c>
      <c r="I33" s="1" t="s">
        <v>17</v>
      </c>
      <c r="J33" s="7">
        <v>42340.57916666667</v>
      </c>
      <c r="K33" s="7">
        <v>42340.57916666667</v>
      </c>
      <c r="L33" s="1">
        <v>18</v>
      </c>
      <c r="M33" s="6"/>
    </row>
    <row r="34" spans="1:13" ht="12.75">
      <c r="A34" s="1" t="s">
        <v>28</v>
      </c>
      <c r="B34" s="7">
        <v>42342.791666666664</v>
      </c>
      <c r="C34" s="7">
        <v>42342.833333333336</v>
      </c>
      <c r="D34" s="1" t="s">
        <v>29</v>
      </c>
      <c r="F34" s="1">
        <v>19095437</v>
      </c>
      <c r="G34" s="1" t="s">
        <v>30</v>
      </c>
      <c r="H34" s="12">
        <v>4.1666666666666664E-2</v>
      </c>
      <c r="I34" s="1" t="s">
        <v>17</v>
      </c>
      <c r="J34" s="7">
        <v>42286.930555555555</v>
      </c>
      <c r="K34" s="7">
        <v>42286.930555555555</v>
      </c>
      <c r="L34" s="1">
        <v>15.3</v>
      </c>
      <c r="M34" s="6"/>
    </row>
    <row r="35" spans="1:13" ht="12.75">
      <c r="A35" s="1" t="s">
        <v>46</v>
      </c>
      <c r="B35" s="7">
        <v>42345.479166666664</v>
      </c>
      <c r="C35" s="7">
        <v>42345.645833333336</v>
      </c>
      <c r="D35" s="1" t="s">
        <v>55</v>
      </c>
      <c r="F35" s="1">
        <v>20092096</v>
      </c>
      <c r="G35" s="1"/>
      <c r="H35" s="1" t="s">
        <v>59</v>
      </c>
      <c r="I35" s="1" t="s">
        <v>17</v>
      </c>
      <c r="J35" s="7">
        <v>42340.580555555556</v>
      </c>
      <c r="K35" s="7">
        <v>42340.580555555556</v>
      </c>
      <c r="L35" s="1">
        <v>45.5</v>
      </c>
      <c r="M35" s="6"/>
    </row>
    <row r="36" spans="1:13" ht="12.75">
      <c r="A36" s="1" t="s">
        <v>28</v>
      </c>
      <c r="B36" s="7">
        <v>42346.708333333336</v>
      </c>
      <c r="C36" s="7">
        <v>42346.75</v>
      </c>
      <c r="D36" s="1" t="s">
        <v>69</v>
      </c>
      <c r="F36" s="1">
        <v>20174089</v>
      </c>
      <c r="G36" s="1"/>
      <c r="H36" s="1" t="s">
        <v>16</v>
      </c>
      <c r="I36" s="1" t="s">
        <v>17</v>
      </c>
      <c r="J36" s="7">
        <v>42345.530555555553</v>
      </c>
      <c r="K36" s="7">
        <v>42345.530555555553</v>
      </c>
      <c r="L36" s="1">
        <v>18</v>
      </c>
      <c r="M36" s="6"/>
    </row>
    <row r="37" spans="1:13" ht="12.75">
      <c r="A37" s="1" t="s">
        <v>46</v>
      </c>
      <c r="B37" s="7">
        <v>42347.395833333336</v>
      </c>
      <c r="C37" s="7">
        <v>42347.479166666664</v>
      </c>
      <c r="D37" s="1" t="s">
        <v>70</v>
      </c>
      <c r="F37" s="1">
        <v>19988755</v>
      </c>
      <c r="G37" s="1" t="s">
        <v>62</v>
      </c>
      <c r="H37" s="1" t="s">
        <v>56</v>
      </c>
      <c r="I37" s="1" t="s">
        <v>17</v>
      </c>
      <c r="J37" s="7">
        <v>42334.915972222225</v>
      </c>
      <c r="K37" s="7">
        <v>42334.915972222225</v>
      </c>
      <c r="L37" s="1">
        <v>28.8</v>
      </c>
      <c r="M37" s="6"/>
    </row>
    <row r="38" spans="1:13" ht="12.75">
      <c r="A38" s="1" t="s">
        <v>32</v>
      </c>
      <c r="B38" s="7">
        <v>42347.791666666664</v>
      </c>
      <c r="C38" s="7">
        <v>42347.833333333336</v>
      </c>
      <c r="D38" s="1" t="s">
        <v>72</v>
      </c>
      <c r="F38" s="1">
        <v>20188246</v>
      </c>
      <c r="G38" s="1" t="s">
        <v>64</v>
      </c>
      <c r="H38" s="1" t="s">
        <v>16</v>
      </c>
      <c r="I38" s="1" t="s">
        <v>17</v>
      </c>
      <c r="J38" s="7">
        <v>42345.943055555559</v>
      </c>
      <c r="K38" s="7">
        <v>42345.943055555559</v>
      </c>
      <c r="L38" s="1">
        <v>23.4</v>
      </c>
      <c r="M38" s="6"/>
    </row>
    <row r="39" spans="1:13" ht="12.75">
      <c r="A39" s="1" t="s">
        <v>46</v>
      </c>
      <c r="B39" s="7">
        <v>42349.5</v>
      </c>
      <c r="C39" s="7">
        <v>42349.541666666664</v>
      </c>
      <c r="D39" s="1" t="s">
        <v>36</v>
      </c>
      <c r="F39" s="1">
        <v>20071566</v>
      </c>
      <c r="G39" s="1" t="s">
        <v>47</v>
      </c>
      <c r="H39" s="1" t="s">
        <v>16</v>
      </c>
      <c r="I39" s="1" t="s">
        <v>17</v>
      </c>
      <c r="J39" s="7">
        <v>42339.663194444445</v>
      </c>
      <c r="K39" s="7">
        <v>42339.663194444445</v>
      </c>
      <c r="L39" s="1">
        <v>16.2</v>
      </c>
      <c r="M39" s="6"/>
    </row>
    <row r="40" spans="1:13" ht="12.75">
      <c r="A40" s="1" t="s">
        <v>32</v>
      </c>
      <c r="B40" s="7">
        <v>42349.75</v>
      </c>
      <c r="C40" s="7">
        <v>42349.833333333336</v>
      </c>
      <c r="D40" s="1" t="s">
        <v>58</v>
      </c>
      <c r="F40" s="1">
        <v>19411611</v>
      </c>
      <c r="G40" s="1" t="s">
        <v>65</v>
      </c>
      <c r="H40" s="1" t="s">
        <v>56</v>
      </c>
      <c r="I40" s="1" t="s">
        <v>17</v>
      </c>
      <c r="J40" s="7">
        <v>42304.525694444441</v>
      </c>
      <c r="K40" s="7">
        <v>42304.525694444441</v>
      </c>
      <c r="L40" s="1">
        <v>39.78</v>
      </c>
      <c r="M40" s="6"/>
    </row>
    <row r="41" spans="1:13" ht="12.75">
      <c r="A41" s="1" t="s">
        <v>46</v>
      </c>
      <c r="B41" s="7">
        <v>42350.541666666664</v>
      </c>
      <c r="C41" s="7">
        <v>42350.604166666664</v>
      </c>
      <c r="D41" s="1" t="s">
        <v>76</v>
      </c>
      <c r="F41" s="1">
        <v>20175390</v>
      </c>
      <c r="G41" s="1" t="s">
        <v>67</v>
      </c>
      <c r="H41" s="1" t="s">
        <v>48</v>
      </c>
      <c r="I41" s="1" t="s">
        <v>17</v>
      </c>
      <c r="J41" s="7">
        <v>42345.574305555558</v>
      </c>
      <c r="K41" s="7">
        <v>42345.574305555558</v>
      </c>
      <c r="L41" s="1">
        <v>27</v>
      </c>
      <c r="M41" s="6"/>
    </row>
    <row r="42" spans="1:13" ht="12.75">
      <c r="A42" s="1" t="s">
        <v>28</v>
      </c>
      <c r="B42" s="7">
        <v>42350.583333333336</v>
      </c>
      <c r="C42" s="7">
        <v>42350.625</v>
      </c>
      <c r="D42" s="1" t="s">
        <v>29</v>
      </c>
      <c r="E42" s="1" t="s">
        <v>15</v>
      </c>
      <c r="F42" s="1">
        <v>19236507</v>
      </c>
      <c r="G42" s="1" t="s">
        <v>52</v>
      </c>
      <c r="H42" s="1" t="s">
        <v>16</v>
      </c>
      <c r="I42" s="1" t="s">
        <v>68</v>
      </c>
      <c r="J42" s="7">
        <v>42294.76458333333</v>
      </c>
      <c r="K42" s="7">
        <v>42378.663194444445</v>
      </c>
      <c r="L42" s="1">
        <v>15.3</v>
      </c>
      <c r="M42" s="6"/>
    </row>
    <row r="43" spans="1:13" ht="12.75">
      <c r="A43" s="1" t="s">
        <v>46</v>
      </c>
      <c r="B43" s="7">
        <v>42350.604166666664</v>
      </c>
      <c r="C43" s="7">
        <v>42350.666666666664</v>
      </c>
      <c r="D43" s="1" t="s">
        <v>76</v>
      </c>
      <c r="F43" s="1">
        <v>20175396</v>
      </c>
      <c r="G43" s="1" t="s">
        <v>67</v>
      </c>
      <c r="H43" s="1" t="s">
        <v>48</v>
      </c>
      <c r="I43" s="1" t="s">
        <v>17</v>
      </c>
      <c r="J43" s="7">
        <v>42345.574999999997</v>
      </c>
      <c r="K43" s="7">
        <v>42345.574999999997</v>
      </c>
      <c r="L43" s="1">
        <v>27</v>
      </c>
      <c r="M43" s="6"/>
    </row>
    <row r="44" spans="1:13" ht="12.75">
      <c r="A44" s="1" t="s">
        <v>46</v>
      </c>
      <c r="B44" s="7">
        <v>42353.541666666664</v>
      </c>
      <c r="C44" s="7">
        <v>42353.604166666664</v>
      </c>
      <c r="D44" s="1" t="s">
        <v>36</v>
      </c>
      <c r="F44" s="1">
        <v>20227621</v>
      </c>
      <c r="G44" s="1" t="s">
        <v>71</v>
      </c>
      <c r="H44" s="1" t="s">
        <v>48</v>
      </c>
      <c r="I44" s="1" t="s">
        <v>17</v>
      </c>
      <c r="J44" s="7">
        <v>42347.754861111112</v>
      </c>
      <c r="K44" s="7">
        <v>42347.754861111112</v>
      </c>
      <c r="L44" s="1">
        <v>21.96</v>
      </c>
      <c r="M44" s="6"/>
    </row>
    <row r="45" spans="1:13" ht="12.75">
      <c r="A45" s="1" t="s">
        <v>28</v>
      </c>
      <c r="B45" s="7">
        <v>42353.770833333336</v>
      </c>
      <c r="C45" s="7">
        <v>42353.8125</v>
      </c>
      <c r="D45" s="1" t="s">
        <v>29</v>
      </c>
      <c r="E45" s="1" t="s">
        <v>15</v>
      </c>
      <c r="F45" s="1">
        <v>19161388</v>
      </c>
      <c r="G45" s="1" t="s">
        <v>30</v>
      </c>
      <c r="H45" s="1" t="s">
        <v>16</v>
      </c>
      <c r="I45" s="1" t="s">
        <v>68</v>
      </c>
      <c r="J45" s="7">
        <v>42290.92083333333</v>
      </c>
      <c r="K45" s="7">
        <v>42378.668749999997</v>
      </c>
      <c r="L45" s="1">
        <v>13.5</v>
      </c>
      <c r="M45" s="6"/>
    </row>
    <row r="46" spans="1:13" ht="12.75">
      <c r="A46" s="1" t="s">
        <v>57</v>
      </c>
      <c r="B46" s="7">
        <v>42356.75</v>
      </c>
      <c r="C46" s="7">
        <v>42356.791666666664</v>
      </c>
      <c r="D46" s="1" t="s">
        <v>79</v>
      </c>
      <c r="F46" s="1">
        <v>20393408</v>
      </c>
      <c r="G46" s="1" t="s">
        <v>74</v>
      </c>
      <c r="H46" s="1" t="s">
        <v>16</v>
      </c>
      <c r="I46" s="1" t="s">
        <v>17</v>
      </c>
      <c r="J46" s="7">
        <v>42356.744444444441</v>
      </c>
      <c r="K46" s="7">
        <v>42356.744444444441</v>
      </c>
      <c r="L46" s="1">
        <v>18</v>
      </c>
      <c r="M46" s="6"/>
    </row>
    <row r="47" spans="1:13" ht="12.75">
      <c r="A47" s="1" t="s">
        <v>28</v>
      </c>
      <c r="B47" s="7">
        <v>42356.791666666664</v>
      </c>
      <c r="C47" s="7">
        <v>42356.833333333336</v>
      </c>
      <c r="D47" s="1" t="s">
        <v>29</v>
      </c>
      <c r="F47" s="1">
        <v>19095441</v>
      </c>
      <c r="G47" s="1" t="s">
        <v>30</v>
      </c>
      <c r="H47" s="12">
        <v>4.1666666666666664E-2</v>
      </c>
      <c r="I47" s="1" t="s">
        <v>17</v>
      </c>
      <c r="J47" s="7">
        <v>42286.930555555555</v>
      </c>
      <c r="K47" s="7">
        <v>42286.930555555555</v>
      </c>
      <c r="L47" s="1">
        <v>13.5</v>
      </c>
      <c r="M47" s="6"/>
    </row>
    <row r="48" spans="1:13" ht="12.75">
      <c r="A48" s="1" t="s">
        <v>28</v>
      </c>
      <c r="B48" s="7">
        <v>42357.458333333336</v>
      </c>
      <c r="C48" s="7">
        <v>42357.5</v>
      </c>
      <c r="D48" s="1" t="s">
        <v>29</v>
      </c>
      <c r="E48" s="1" t="s">
        <v>75</v>
      </c>
      <c r="F48" s="1">
        <v>20243360</v>
      </c>
      <c r="G48" s="1" t="s">
        <v>30</v>
      </c>
      <c r="H48" s="1" t="s">
        <v>16</v>
      </c>
      <c r="I48" s="1" t="s">
        <v>68</v>
      </c>
      <c r="J48" s="7">
        <v>42348.564583333333</v>
      </c>
      <c r="K48" s="7">
        <v>42384.953472222223</v>
      </c>
      <c r="L48" s="1">
        <v>18</v>
      </c>
      <c r="M48" s="6"/>
    </row>
    <row r="49" spans="1:13" ht="12.75">
      <c r="A49" s="1" t="s">
        <v>28</v>
      </c>
      <c r="B49" s="7">
        <v>42357.583333333336</v>
      </c>
      <c r="C49" s="7">
        <v>42357.625</v>
      </c>
      <c r="D49" s="1" t="s">
        <v>29</v>
      </c>
      <c r="F49" s="1">
        <v>20325264</v>
      </c>
      <c r="G49" s="1" t="s">
        <v>30</v>
      </c>
      <c r="H49" s="1" t="s">
        <v>16</v>
      </c>
      <c r="I49" s="1" t="s">
        <v>17</v>
      </c>
      <c r="J49" s="7">
        <v>42353.647916666669</v>
      </c>
      <c r="K49" s="7">
        <v>42353.647916666669</v>
      </c>
      <c r="L49" s="1">
        <v>18</v>
      </c>
      <c r="M49" s="6"/>
    </row>
    <row r="50" spans="1:13" ht="12.75">
      <c r="A50" s="1" t="s">
        <v>46</v>
      </c>
      <c r="B50" s="7">
        <v>42357.583333333336</v>
      </c>
      <c r="C50" s="7">
        <v>42357.625</v>
      </c>
      <c r="D50" s="1" t="s">
        <v>76</v>
      </c>
      <c r="F50" s="1">
        <v>20175438</v>
      </c>
      <c r="G50" s="1" t="s">
        <v>67</v>
      </c>
      <c r="H50" s="1" t="s">
        <v>16</v>
      </c>
      <c r="I50" s="1" t="s">
        <v>17</v>
      </c>
      <c r="J50" s="7">
        <v>42345.575694444444</v>
      </c>
      <c r="K50" s="7">
        <v>42345.575694444444</v>
      </c>
      <c r="L50" s="1">
        <v>18</v>
      </c>
      <c r="M50" s="6"/>
    </row>
    <row r="51" spans="1:13" ht="12.75">
      <c r="A51" s="1" t="s">
        <v>24</v>
      </c>
      <c r="B51" s="7">
        <v>42359.416666666664</v>
      </c>
      <c r="C51" s="7">
        <v>42359.458333333336</v>
      </c>
      <c r="D51" s="1" t="s">
        <v>69</v>
      </c>
      <c r="E51" s="1" t="s">
        <v>15</v>
      </c>
      <c r="F51" s="1">
        <v>20302965</v>
      </c>
      <c r="G51" s="1" t="s">
        <v>77</v>
      </c>
      <c r="H51" s="1" t="s">
        <v>16</v>
      </c>
      <c r="I51" s="1" t="s">
        <v>17</v>
      </c>
      <c r="J51" s="7">
        <v>42352.722916666666</v>
      </c>
      <c r="K51" s="7">
        <v>42365.440972222219</v>
      </c>
      <c r="L51" s="1">
        <v>14.4</v>
      </c>
      <c r="M51" s="6"/>
    </row>
    <row r="52" spans="1:13" ht="12.75">
      <c r="A52" s="1" t="s">
        <v>46</v>
      </c>
      <c r="B52" s="7">
        <v>42360.4375</v>
      </c>
      <c r="C52" s="7">
        <v>42360.479166666664</v>
      </c>
      <c r="D52" s="1" t="s">
        <v>36</v>
      </c>
      <c r="E52" s="1" t="s">
        <v>15</v>
      </c>
      <c r="F52" s="1">
        <v>19906531</v>
      </c>
      <c r="G52" s="1" t="s">
        <v>47</v>
      </c>
      <c r="H52" s="1" t="s">
        <v>16</v>
      </c>
      <c r="I52" s="1" t="s">
        <v>68</v>
      </c>
      <c r="J52" s="7">
        <v>42331.429166666669</v>
      </c>
      <c r="K52" s="7">
        <v>42378.668055555558</v>
      </c>
      <c r="L52" s="1">
        <v>14.4</v>
      </c>
      <c r="M52" s="6"/>
    </row>
    <row r="53" spans="1:13" ht="12.75">
      <c r="A53" s="1" t="s">
        <v>28</v>
      </c>
      <c r="B53" s="7">
        <v>42374.770833333336</v>
      </c>
      <c r="C53" s="7">
        <v>42374.8125</v>
      </c>
      <c r="D53" s="1" t="s">
        <v>29</v>
      </c>
      <c r="E53" s="1" t="s">
        <v>15</v>
      </c>
      <c r="F53" s="1">
        <v>19161394</v>
      </c>
      <c r="G53" s="1" t="s">
        <v>30</v>
      </c>
      <c r="H53" s="1" t="s">
        <v>16</v>
      </c>
      <c r="I53" s="1" t="s">
        <v>68</v>
      </c>
      <c r="J53" s="7">
        <v>42290.921527777777</v>
      </c>
      <c r="K53" s="7">
        <v>42378.668749999997</v>
      </c>
      <c r="L53" s="1">
        <v>13.5</v>
      </c>
      <c r="M53" s="6"/>
    </row>
    <row r="54" spans="1:13" ht="12.75">
      <c r="A54" s="1" t="s">
        <v>46</v>
      </c>
      <c r="B54" s="7">
        <v>42377.5625</v>
      </c>
      <c r="C54" s="7">
        <v>42377.604166666664</v>
      </c>
      <c r="D54" s="1" t="s">
        <v>36</v>
      </c>
      <c r="F54" s="1">
        <v>20327593</v>
      </c>
      <c r="G54" s="1"/>
      <c r="H54" s="1" t="s">
        <v>16</v>
      </c>
      <c r="I54" s="1" t="s">
        <v>17</v>
      </c>
      <c r="J54" s="7">
        <v>42353.712500000001</v>
      </c>
      <c r="K54" s="7">
        <v>42353.712500000001</v>
      </c>
      <c r="L54" s="1">
        <v>17.100000000000001</v>
      </c>
      <c r="M54" s="6"/>
    </row>
    <row r="55" spans="1:13" ht="12.75">
      <c r="A55" s="1" t="s">
        <v>28</v>
      </c>
      <c r="B55" s="7">
        <v>42377.75</v>
      </c>
      <c r="C55" s="7">
        <v>42377.791666666664</v>
      </c>
      <c r="D55" s="1" t="s">
        <v>29</v>
      </c>
      <c r="F55" s="1">
        <v>20633471</v>
      </c>
      <c r="G55" s="1" t="s">
        <v>78</v>
      </c>
      <c r="H55" s="1" t="s">
        <v>16</v>
      </c>
      <c r="I55" s="1" t="s">
        <v>17</v>
      </c>
      <c r="J55" s="7">
        <v>42375.587500000001</v>
      </c>
      <c r="K55" s="7">
        <v>42375.587500000001</v>
      </c>
      <c r="L55" s="1">
        <v>18</v>
      </c>
      <c r="M55" s="6"/>
    </row>
    <row r="56" spans="1:13" ht="12.75">
      <c r="A56" s="1" t="s">
        <v>32</v>
      </c>
      <c r="B56" s="7">
        <v>42377.75</v>
      </c>
      <c r="C56" s="7">
        <v>42377.833333333336</v>
      </c>
      <c r="D56" s="1" t="s">
        <v>58</v>
      </c>
      <c r="F56" s="1">
        <v>19411660</v>
      </c>
      <c r="G56" s="1" t="s">
        <v>65</v>
      </c>
      <c r="H56" s="1" t="s">
        <v>56</v>
      </c>
      <c r="I56" s="1" t="s">
        <v>17</v>
      </c>
      <c r="J56" s="7">
        <v>42304.527083333334</v>
      </c>
      <c r="K56" s="7">
        <v>42304.527083333334</v>
      </c>
      <c r="L56" s="1">
        <v>35.1</v>
      </c>
      <c r="M56" s="6"/>
    </row>
    <row r="57" spans="1:13" ht="12.75">
      <c r="A57" s="1" t="s">
        <v>28</v>
      </c>
      <c r="B57" s="7">
        <v>42378.583333333336</v>
      </c>
      <c r="C57" s="7">
        <v>42378.625</v>
      </c>
      <c r="D57" s="1" t="s">
        <v>29</v>
      </c>
      <c r="F57" s="1">
        <v>20615669</v>
      </c>
      <c r="G57" s="1" t="s">
        <v>78</v>
      </c>
      <c r="H57" s="1" t="s">
        <v>16</v>
      </c>
      <c r="I57" s="1" t="s">
        <v>17</v>
      </c>
      <c r="J57" s="7">
        <v>42374.777083333334</v>
      </c>
      <c r="K57" s="7">
        <v>42374.777083333334</v>
      </c>
      <c r="L57" s="1">
        <v>18</v>
      </c>
      <c r="M57" s="6"/>
    </row>
    <row r="58" spans="1:13" ht="12.75">
      <c r="A58" s="1" t="s">
        <v>80</v>
      </c>
      <c r="B58" s="7">
        <v>42378.583333333336</v>
      </c>
      <c r="C58" s="7">
        <v>42378.666666666664</v>
      </c>
      <c r="D58" s="1" t="s">
        <v>91</v>
      </c>
      <c r="F58" s="1">
        <v>20609214</v>
      </c>
      <c r="G58" s="1" t="s">
        <v>82</v>
      </c>
      <c r="H58" s="1" t="s">
        <v>56</v>
      </c>
      <c r="I58" s="1" t="s">
        <v>17</v>
      </c>
      <c r="J58" s="7">
        <v>42374.627083333333</v>
      </c>
      <c r="K58" s="7">
        <v>42374.627083333333</v>
      </c>
      <c r="L58" s="1">
        <v>36</v>
      </c>
      <c r="M58" s="6"/>
    </row>
    <row r="59" spans="1:13" ht="12.75">
      <c r="A59" s="1" t="s">
        <v>28</v>
      </c>
      <c r="B59" s="7">
        <v>42378.666666666664</v>
      </c>
      <c r="C59" s="7">
        <v>42378.708333333336</v>
      </c>
      <c r="D59" s="1" t="s">
        <v>29</v>
      </c>
      <c r="E59" s="1"/>
      <c r="F59" s="1">
        <v>20615675</v>
      </c>
      <c r="G59" s="1" t="s">
        <v>78</v>
      </c>
      <c r="H59" s="1" t="s">
        <v>16</v>
      </c>
      <c r="I59" s="1" t="s">
        <v>17</v>
      </c>
      <c r="J59" s="7">
        <v>42374.777083333334</v>
      </c>
      <c r="K59" s="7">
        <v>42374.777083333334</v>
      </c>
      <c r="L59" s="1">
        <v>18</v>
      </c>
      <c r="M59" s="6"/>
    </row>
    <row r="60" spans="1:13" ht="12.75">
      <c r="A60" s="1" t="s">
        <v>41</v>
      </c>
      <c r="B60" s="7">
        <v>42381.395833333336</v>
      </c>
      <c r="C60" s="7">
        <v>42381.479166666664</v>
      </c>
      <c r="D60" s="1" t="s">
        <v>70</v>
      </c>
      <c r="E60" s="1" t="s">
        <v>70</v>
      </c>
      <c r="F60" s="1">
        <v>20267232</v>
      </c>
      <c r="G60" s="1"/>
      <c r="H60" s="1" t="s">
        <v>56</v>
      </c>
      <c r="I60" s="1" t="s">
        <v>17</v>
      </c>
      <c r="J60" s="7">
        <v>42349.72152777778</v>
      </c>
      <c r="K60" s="7">
        <v>42352.798611111109</v>
      </c>
      <c r="L60" s="1">
        <v>28.8</v>
      </c>
      <c r="M60" s="6"/>
    </row>
    <row r="61" spans="1:13" ht="12.75">
      <c r="A61" s="1" t="s">
        <v>32</v>
      </c>
      <c r="B61" s="7">
        <v>42381.791666666664</v>
      </c>
      <c r="C61" s="7">
        <v>42381.916666666664</v>
      </c>
      <c r="D61" s="1" t="s">
        <v>75</v>
      </c>
      <c r="F61" s="1">
        <v>20615846</v>
      </c>
      <c r="G61" s="1" t="s">
        <v>84</v>
      </c>
      <c r="H61" s="1" t="s">
        <v>16</v>
      </c>
      <c r="I61" s="1" t="s">
        <v>85</v>
      </c>
      <c r="J61" s="7">
        <v>42374.785416666666</v>
      </c>
      <c r="K61" s="7">
        <v>42374.785416666666</v>
      </c>
      <c r="L61" s="1">
        <v>70.2</v>
      </c>
      <c r="M61" s="6"/>
    </row>
    <row r="62" spans="1:13" ht="12.75">
      <c r="A62" s="1" t="s">
        <v>21</v>
      </c>
      <c r="B62" s="7">
        <v>42382.583333333336</v>
      </c>
      <c r="C62" s="7">
        <v>42382.625</v>
      </c>
      <c r="D62" s="1" t="s">
        <v>93</v>
      </c>
      <c r="F62" s="1">
        <v>20682715</v>
      </c>
      <c r="G62" s="1"/>
      <c r="H62" s="1" t="s">
        <v>16</v>
      </c>
      <c r="I62" s="1" t="s">
        <v>17</v>
      </c>
      <c r="J62" s="7">
        <v>42377.46875</v>
      </c>
      <c r="K62" s="7">
        <v>42377.46875</v>
      </c>
      <c r="L62" s="1">
        <v>23.4</v>
      </c>
      <c r="M62" s="6"/>
    </row>
    <row r="63" spans="1:13" ht="12.75">
      <c r="A63" s="1" t="s">
        <v>28</v>
      </c>
      <c r="B63" s="7">
        <v>42382.770833333336</v>
      </c>
      <c r="C63" s="7">
        <v>42382.8125</v>
      </c>
      <c r="D63" s="1" t="s">
        <v>36</v>
      </c>
      <c r="F63" s="1">
        <v>20577142</v>
      </c>
      <c r="G63" s="1"/>
      <c r="H63" s="1" t="s">
        <v>16</v>
      </c>
      <c r="I63" s="1" t="s">
        <v>17</v>
      </c>
      <c r="J63" s="7">
        <v>42373.584027777775</v>
      </c>
      <c r="K63" s="7">
        <v>42373.584027777775</v>
      </c>
      <c r="L63" s="1">
        <v>18</v>
      </c>
      <c r="M63" s="6"/>
    </row>
    <row r="64" spans="1:13" ht="12.75">
      <c r="A64" s="1" t="s">
        <v>46</v>
      </c>
      <c r="B64" s="7">
        <v>42384.5</v>
      </c>
      <c r="C64" s="7">
        <v>42384.541666666664</v>
      </c>
      <c r="D64" s="1" t="s">
        <v>36</v>
      </c>
      <c r="E64" s="1" t="s">
        <v>36</v>
      </c>
      <c r="F64" s="1">
        <v>20327570</v>
      </c>
      <c r="G64" s="1"/>
      <c r="H64" s="1" t="s">
        <v>16</v>
      </c>
      <c r="I64" s="1" t="s">
        <v>17</v>
      </c>
      <c r="J64" s="7">
        <v>42353.711805555555</v>
      </c>
      <c r="K64" s="7">
        <v>42358.879861111112</v>
      </c>
      <c r="L64" s="1">
        <v>16.2</v>
      </c>
      <c r="M64" s="6"/>
    </row>
    <row r="65" spans="1:13" ht="12.75">
      <c r="A65" s="1" t="s">
        <v>46</v>
      </c>
      <c r="B65" s="7">
        <v>42384.5625</v>
      </c>
      <c r="C65" s="7">
        <v>42384.604166666664</v>
      </c>
      <c r="D65" s="1" t="s">
        <v>36</v>
      </c>
      <c r="F65" s="1">
        <v>20692559</v>
      </c>
      <c r="G65" s="1" t="s">
        <v>87</v>
      </c>
      <c r="H65" s="1" t="s">
        <v>16</v>
      </c>
      <c r="I65" s="1" t="s">
        <v>17</v>
      </c>
      <c r="J65" s="7">
        <v>42377.790277777778</v>
      </c>
      <c r="K65" s="7">
        <v>42377.790277777778</v>
      </c>
      <c r="L65" s="1">
        <v>17.100000000000001</v>
      </c>
      <c r="M65" s="6"/>
    </row>
    <row r="66" spans="1:13" ht="12.75">
      <c r="A66" s="1" t="s">
        <v>28</v>
      </c>
      <c r="B66" s="7">
        <v>42384.791666666664</v>
      </c>
      <c r="C66" s="7">
        <v>42384.833333333336</v>
      </c>
      <c r="D66" s="1" t="s">
        <v>29</v>
      </c>
      <c r="F66" s="1">
        <v>20615744</v>
      </c>
      <c r="G66" s="1" t="s">
        <v>78</v>
      </c>
      <c r="H66" s="1" t="s">
        <v>16</v>
      </c>
      <c r="I66" s="1" t="s">
        <v>17</v>
      </c>
      <c r="J66" s="7">
        <v>42374.78125</v>
      </c>
      <c r="K66" s="7">
        <v>42374.78125</v>
      </c>
      <c r="L66" s="1">
        <v>18</v>
      </c>
      <c r="M66" s="6"/>
    </row>
    <row r="67" spans="1:13" ht="12.75">
      <c r="A67" s="1" t="s">
        <v>46</v>
      </c>
      <c r="B67" s="7">
        <v>42385.416666666664</v>
      </c>
      <c r="C67" s="7">
        <v>42385.458333333336</v>
      </c>
      <c r="D67" s="1" t="s">
        <v>89</v>
      </c>
      <c r="E67" s="1" t="s">
        <v>89</v>
      </c>
      <c r="F67" s="1">
        <v>20835924</v>
      </c>
      <c r="G67" s="1" t="s">
        <v>90</v>
      </c>
      <c r="H67" s="1" t="s">
        <v>16</v>
      </c>
      <c r="I67" s="1" t="s">
        <v>17</v>
      </c>
      <c r="J67" s="7">
        <v>42384.590277777781</v>
      </c>
      <c r="K67" s="7">
        <v>42384.591666666667</v>
      </c>
      <c r="L67" s="1">
        <v>18</v>
      </c>
      <c r="M67" s="6"/>
    </row>
    <row r="68" spans="1:13" ht="12.75">
      <c r="A68" s="1" t="s">
        <v>28</v>
      </c>
      <c r="B68" s="7">
        <v>42385.583333333336</v>
      </c>
      <c r="C68" s="7">
        <v>42385.625</v>
      </c>
      <c r="D68" s="1" t="s">
        <v>29</v>
      </c>
      <c r="F68" s="1">
        <v>20705631</v>
      </c>
      <c r="G68" s="1" t="s">
        <v>78</v>
      </c>
      <c r="H68" s="1" t="s">
        <v>16</v>
      </c>
      <c r="I68" s="1" t="s">
        <v>17</v>
      </c>
      <c r="J68" s="7">
        <v>42378.981944444444</v>
      </c>
      <c r="K68" s="7">
        <v>42378.981944444444</v>
      </c>
      <c r="L68" s="1">
        <v>18</v>
      </c>
      <c r="M68" s="6"/>
    </row>
    <row r="69" spans="1:13" ht="12.75">
      <c r="A69" s="1" t="s">
        <v>46</v>
      </c>
      <c r="B69" s="7">
        <v>42387.458333333336</v>
      </c>
      <c r="C69" s="7">
        <v>42387.5</v>
      </c>
      <c r="D69" s="1" t="s">
        <v>36</v>
      </c>
      <c r="F69" s="1">
        <v>20858105</v>
      </c>
      <c r="G69" s="1" t="s">
        <v>87</v>
      </c>
      <c r="H69" s="1" t="s">
        <v>16</v>
      </c>
      <c r="I69" s="1" t="s">
        <v>17</v>
      </c>
      <c r="J69" s="7">
        <v>42386.547222222223</v>
      </c>
      <c r="K69" s="7">
        <v>42386.547222222223</v>
      </c>
      <c r="L69" s="1">
        <v>14.4</v>
      </c>
      <c r="M69" s="6"/>
    </row>
    <row r="70" spans="1:13" ht="12.75">
      <c r="A70" s="1" t="s">
        <v>18</v>
      </c>
      <c r="B70" s="7">
        <v>42388.5</v>
      </c>
      <c r="C70" s="7">
        <v>42388.541666666664</v>
      </c>
      <c r="D70" s="1" t="s">
        <v>55</v>
      </c>
      <c r="F70" s="1">
        <v>20894612</v>
      </c>
      <c r="G70" s="1"/>
      <c r="H70" s="1" t="s">
        <v>16</v>
      </c>
      <c r="I70" s="1" t="s">
        <v>17</v>
      </c>
      <c r="J70" s="7">
        <v>42388.32916666667</v>
      </c>
      <c r="K70" s="7">
        <v>42388.32916666667</v>
      </c>
      <c r="L70" s="1">
        <v>16.2</v>
      </c>
      <c r="M70" s="6"/>
    </row>
    <row r="71" spans="1:13" ht="12.75">
      <c r="A71" s="1" t="s">
        <v>32</v>
      </c>
      <c r="B71" s="7">
        <v>42388.791666666664</v>
      </c>
      <c r="C71" s="7">
        <v>42388.895833333336</v>
      </c>
      <c r="D71" s="1" t="s">
        <v>70</v>
      </c>
      <c r="F71" s="1">
        <v>20267261</v>
      </c>
      <c r="G71" s="1" t="s">
        <v>92</v>
      </c>
      <c r="H71" s="1" t="s">
        <v>51</v>
      </c>
      <c r="I71" s="1" t="s">
        <v>17</v>
      </c>
      <c r="J71" s="7">
        <v>42349.722222222219</v>
      </c>
      <c r="K71" s="7">
        <v>42349.722222222219</v>
      </c>
      <c r="L71" s="1">
        <v>49.72</v>
      </c>
      <c r="M71" s="6"/>
    </row>
    <row r="72" spans="1:13" ht="12.75">
      <c r="A72" s="1" t="s">
        <v>32</v>
      </c>
      <c r="B72" s="7">
        <v>42390.791666666664</v>
      </c>
      <c r="C72" s="7">
        <v>42390.833333333336</v>
      </c>
      <c r="D72" s="1" t="s">
        <v>72</v>
      </c>
      <c r="F72" s="1">
        <v>20918177</v>
      </c>
      <c r="G72" s="1" t="s">
        <v>94</v>
      </c>
      <c r="H72" s="1" t="s">
        <v>16</v>
      </c>
      <c r="I72" s="1" t="s">
        <v>17</v>
      </c>
      <c r="J72" s="7">
        <v>42388.917361111111</v>
      </c>
      <c r="K72" s="7">
        <v>42388.917361111111</v>
      </c>
      <c r="L72" s="1">
        <v>23.4</v>
      </c>
      <c r="M72" s="6"/>
    </row>
    <row r="73" spans="1:13" ht="12.75">
      <c r="A73" s="1" t="s">
        <v>28</v>
      </c>
      <c r="B73" s="7">
        <v>42391.5</v>
      </c>
      <c r="C73" s="7">
        <v>42391.541666666664</v>
      </c>
      <c r="D73" s="1" t="s">
        <v>36</v>
      </c>
      <c r="F73" s="1">
        <v>20963602</v>
      </c>
      <c r="G73" s="1" t="s">
        <v>95</v>
      </c>
      <c r="H73" s="1" t="s">
        <v>16</v>
      </c>
      <c r="I73" s="1" t="s">
        <v>17</v>
      </c>
      <c r="J73" s="7">
        <v>42390.743750000001</v>
      </c>
      <c r="K73" s="7">
        <v>42390.743750000001</v>
      </c>
      <c r="L73" s="1">
        <v>16.2</v>
      </c>
      <c r="M73" s="6"/>
    </row>
    <row r="74" spans="1:13" ht="12.75">
      <c r="A74" s="1" t="s">
        <v>46</v>
      </c>
      <c r="B74" s="7">
        <v>42391.5625</v>
      </c>
      <c r="C74" s="7">
        <v>42391.604166666664</v>
      </c>
      <c r="D74" s="1" t="s">
        <v>36</v>
      </c>
      <c r="F74" s="1">
        <v>20841501</v>
      </c>
      <c r="G74" s="1" t="s">
        <v>87</v>
      </c>
      <c r="H74" s="1" t="s">
        <v>16</v>
      </c>
      <c r="I74" s="1" t="s">
        <v>17</v>
      </c>
      <c r="J74" s="7">
        <v>42384.76458333333</v>
      </c>
      <c r="K74" s="7">
        <v>42384.76458333333</v>
      </c>
      <c r="L74" s="1">
        <v>17.100000000000001</v>
      </c>
      <c r="M74" s="6"/>
    </row>
    <row r="75" spans="1:13" ht="12.75">
      <c r="A75" s="1" t="s">
        <v>32</v>
      </c>
      <c r="B75" s="7">
        <v>42391.75</v>
      </c>
      <c r="C75" s="7">
        <v>42391.8125</v>
      </c>
      <c r="D75" s="1" t="s">
        <v>58</v>
      </c>
      <c r="F75" s="1">
        <v>19834514</v>
      </c>
      <c r="G75" s="1" t="s">
        <v>96</v>
      </c>
      <c r="H75" s="1" t="s">
        <v>48</v>
      </c>
      <c r="I75" s="1" t="s">
        <v>17</v>
      </c>
      <c r="J75" s="7">
        <v>42326.697916666664</v>
      </c>
      <c r="K75" s="7">
        <v>42326.697916666664</v>
      </c>
      <c r="L75" s="1">
        <v>26.32</v>
      </c>
      <c r="M75" s="6"/>
    </row>
    <row r="76" spans="1:13" ht="12.75">
      <c r="A76" s="1" t="s">
        <v>80</v>
      </c>
      <c r="B76" s="7">
        <v>42392.583333333336</v>
      </c>
      <c r="C76" s="7">
        <v>42392.75</v>
      </c>
      <c r="D76" s="1" t="s">
        <v>91</v>
      </c>
      <c r="F76" s="1">
        <v>20712341</v>
      </c>
      <c r="G76" s="1" t="s">
        <v>82</v>
      </c>
      <c r="H76" s="1" t="s">
        <v>59</v>
      </c>
      <c r="I76" s="1" t="s">
        <v>17</v>
      </c>
      <c r="J76" s="7">
        <v>42379.793749999997</v>
      </c>
      <c r="K76" s="7">
        <v>42379.793749999997</v>
      </c>
      <c r="L76" s="1">
        <v>57.6</v>
      </c>
      <c r="M76" s="6"/>
    </row>
    <row r="77" spans="1:13" ht="12.75">
      <c r="A77" s="1" t="s">
        <v>32</v>
      </c>
      <c r="B77" s="7">
        <v>42395.791666666664</v>
      </c>
      <c r="C77" s="7">
        <v>42395.916666666664</v>
      </c>
      <c r="D77" s="1" t="s">
        <v>75</v>
      </c>
      <c r="F77" s="1">
        <v>20845602</v>
      </c>
      <c r="G77" s="1" t="s">
        <v>97</v>
      </c>
      <c r="H77" s="1" t="s">
        <v>16</v>
      </c>
      <c r="I77" s="1" t="s">
        <v>17</v>
      </c>
      <c r="J77" s="7">
        <v>42384.956250000003</v>
      </c>
      <c r="K77" s="7">
        <v>42384.956250000003</v>
      </c>
      <c r="L77" s="1">
        <v>70.2</v>
      </c>
      <c r="M77" s="6"/>
    </row>
    <row r="78" spans="1:13" ht="12.75">
      <c r="A78" s="1" t="s">
        <v>28</v>
      </c>
      <c r="B78" s="7">
        <v>42398.791666666664</v>
      </c>
      <c r="C78" s="7">
        <v>42398.833333333336</v>
      </c>
      <c r="D78" s="1" t="s">
        <v>29</v>
      </c>
      <c r="F78" s="1">
        <v>20615756</v>
      </c>
      <c r="G78" s="1" t="s">
        <v>78</v>
      </c>
      <c r="H78" s="1" t="s">
        <v>16</v>
      </c>
      <c r="I78" s="1" t="s">
        <v>17</v>
      </c>
      <c r="J78" s="7">
        <v>42374.78125</v>
      </c>
      <c r="K78" s="7">
        <v>42374.78125</v>
      </c>
      <c r="L78" s="1">
        <v>18</v>
      </c>
      <c r="M78" s="6"/>
    </row>
    <row r="79" spans="1:13" ht="12.75">
      <c r="A79" s="1" t="s">
        <v>28</v>
      </c>
      <c r="B79" s="7">
        <v>42399.583333333336</v>
      </c>
      <c r="C79" s="7">
        <v>42399.625</v>
      </c>
      <c r="D79" s="1" t="s">
        <v>29</v>
      </c>
      <c r="F79" s="1">
        <v>20705643</v>
      </c>
      <c r="G79" s="1" t="s">
        <v>78</v>
      </c>
      <c r="H79" s="1" t="s">
        <v>16</v>
      </c>
      <c r="I79" s="1" t="s">
        <v>17</v>
      </c>
      <c r="J79" s="7">
        <v>42378.982638888891</v>
      </c>
      <c r="K79" s="7">
        <v>42378.982638888891</v>
      </c>
      <c r="L79" s="1">
        <v>18</v>
      </c>
      <c r="M79" s="6"/>
    </row>
    <row r="80" spans="1:13" ht="12.75">
      <c r="A80" s="1" t="s">
        <v>46</v>
      </c>
      <c r="B80" s="7">
        <v>42399.625</v>
      </c>
      <c r="C80" s="7">
        <v>42399.729166666664</v>
      </c>
      <c r="D80" s="1" t="s">
        <v>36</v>
      </c>
      <c r="E80" s="1" t="s">
        <v>36</v>
      </c>
      <c r="F80" s="1">
        <v>21064860</v>
      </c>
      <c r="G80" s="1" t="s">
        <v>98</v>
      </c>
      <c r="H80" s="1" t="s">
        <v>51</v>
      </c>
      <c r="I80" s="1" t="s">
        <v>17</v>
      </c>
      <c r="J80" s="7">
        <v>42395.736111111109</v>
      </c>
      <c r="K80" s="7">
        <v>42399.622916666667</v>
      </c>
      <c r="L80" s="1">
        <v>45</v>
      </c>
      <c r="M80" s="6"/>
    </row>
    <row r="81" spans="1:13" ht="12.75">
      <c r="A81" s="1" t="s">
        <v>28</v>
      </c>
      <c r="B81" s="7">
        <v>42399.666666666664</v>
      </c>
      <c r="C81" s="7">
        <v>42399.708333333336</v>
      </c>
      <c r="D81" s="1" t="s">
        <v>29</v>
      </c>
      <c r="F81" s="1">
        <v>20932698</v>
      </c>
      <c r="G81" s="1" t="s">
        <v>78</v>
      </c>
      <c r="H81" s="1" t="s">
        <v>16</v>
      </c>
      <c r="I81" s="1" t="s">
        <v>17</v>
      </c>
      <c r="J81" s="7">
        <v>42389.61041666667</v>
      </c>
      <c r="K81" s="7">
        <v>42389.61041666667</v>
      </c>
      <c r="L81" s="1">
        <v>18</v>
      </c>
      <c r="M81" s="6"/>
    </row>
    <row r="82" spans="1:13" ht="12.75">
      <c r="A82" s="1" t="s">
        <v>46</v>
      </c>
      <c r="B82" s="7">
        <v>42403.729166666664</v>
      </c>
      <c r="C82" s="7">
        <v>42403.770833333336</v>
      </c>
      <c r="D82" s="1" t="s">
        <v>89</v>
      </c>
      <c r="F82" s="1">
        <v>21164114</v>
      </c>
      <c r="G82" s="1" t="s">
        <v>99</v>
      </c>
      <c r="H82" s="1" t="s">
        <v>16</v>
      </c>
      <c r="I82" s="1" t="s">
        <v>17</v>
      </c>
      <c r="J82" s="7">
        <v>42400.879166666666</v>
      </c>
      <c r="K82" s="7">
        <v>42400.879166666666</v>
      </c>
      <c r="L82" s="1">
        <v>18</v>
      </c>
      <c r="M82" s="6"/>
    </row>
    <row r="83" spans="1:13" ht="12.75">
      <c r="A83" s="1" t="s">
        <v>46</v>
      </c>
      <c r="B83" s="7">
        <v>42405.5625</v>
      </c>
      <c r="C83" s="7">
        <v>42405.604166666664</v>
      </c>
      <c r="D83" s="1" t="s">
        <v>36</v>
      </c>
      <c r="F83" s="1">
        <v>21270262</v>
      </c>
      <c r="G83" s="1" t="s">
        <v>95</v>
      </c>
      <c r="H83" s="1" t="s">
        <v>16</v>
      </c>
      <c r="I83" s="1" t="s">
        <v>17</v>
      </c>
      <c r="J83" s="7">
        <v>42404.770138888889</v>
      </c>
      <c r="K83" s="7">
        <v>42404.770138888889</v>
      </c>
      <c r="L83" s="1">
        <v>17.100000000000001</v>
      </c>
      <c r="M83" s="6"/>
    </row>
    <row r="84" spans="1:13" ht="12.75">
      <c r="A84" s="1" t="s">
        <v>32</v>
      </c>
      <c r="B84" s="7">
        <v>42405.75</v>
      </c>
      <c r="C84" s="7">
        <v>42405.8125</v>
      </c>
      <c r="D84" s="1" t="s">
        <v>58</v>
      </c>
      <c r="F84" s="1">
        <v>19834540</v>
      </c>
      <c r="G84" s="1" t="s">
        <v>96</v>
      </c>
      <c r="H84" s="1" t="s">
        <v>48</v>
      </c>
      <c r="I84" s="1" t="s">
        <v>17</v>
      </c>
      <c r="J84" s="7">
        <v>42326.698611111111</v>
      </c>
      <c r="K84" s="7">
        <v>42326.698611111111</v>
      </c>
      <c r="L84" s="1">
        <v>26.32</v>
      </c>
      <c r="M84" s="6"/>
    </row>
    <row r="85" spans="1:13" ht="12.75">
      <c r="A85" s="1" t="s">
        <v>28</v>
      </c>
      <c r="B85" s="7">
        <v>42406.458333333336</v>
      </c>
      <c r="C85" s="7">
        <v>42406.5</v>
      </c>
      <c r="D85" s="1" t="s">
        <v>104</v>
      </c>
      <c r="F85" s="1">
        <v>21280391</v>
      </c>
      <c r="G85" s="1" t="s">
        <v>101</v>
      </c>
      <c r="H85" s="1" t="s">
        <v>16</v>
      </c>
      <c r="I85" s="1" t="s">
        <v>17</v>
      </c>
      <c r="J85" s="7">
        <v>42405.400694444441</v>
      </c>
      <c r="K85" s="7">
        <v>42405.400694444441</v>
      </c>
      <c r="L85" s="1">
        <v>18</v>
      </c>
      <c r="M85" s="6"/>
    </row>
    <row r="86" spans="1:13" ht="12.75">
      <c r="A86" s="1" t="s">
        <v>80</v>
      </c>
      <c r="B86" s="7">
        <v>42406.583333333336</v>
      </c>
      <c r="C86" s="7">
        <v>42406.666666666664</v>
      </c>
      <c r="D86" s="1" t="s">
        <v>91</v>
      </c>
      <c r="F86" s="1">
        <v>20609350</v>
      </c>
      <c r="G86" s="1" t="s">
        <v>82</v>
      </c>
      <c r="H86" s="1" t="s">
        <v>56</v>
      </c>
      <c r="I86" s="1" t="s">
        <v>17</v>
      </c>
      <c r="J86" s="7">
        <v>42374.628472222219</v>
      </c>
      <c r="K86" s="7">
        <v>42374.628472222219</v>
      </c>
      <c r="L86" s="1">
        <v>30.6</v>
      </c>
      <c r="M86" s="6"/>
    </row>
    <row r="87" spans="1:13" ht="12.75">
      <c r="A87" s="1" t="s">
        <v>46</v>
      </c>
      <c r="B87" s="7">
        <v>42408.416666666664</v>
      </c>
      <c r="C87" s="7">
        <v>42408.5</v>
      </c>
      <c r="D87" s="1" t="s">
        <v>70</v>
      </c>
      <c r="F87" s="1">
        <v>20816448</v>
      </c>
      <c r="G87" s="1" t="s">
        <v>102</v>
      </c>
      <c r="H87" s="1" t="s">
        <v>56</v>
      </c>
      <c r="I87" s="1" t="s">
        <v>17</v>
      </c>
      <c r="J87" s="7">
        <v>42383.722222222219</v>
      </c>
      <c r="K87" s="7">
        <v>42383.722222222219</v>
      </c>
      <c r="L87" s="1">
        <v>28.8</v>
      </c>
      <c r="M87" s="6"/>
    </row>
    <row r="88" spans="1:13" ht="12.75">
      <c r="A88" s="1" t="s">
        <v>46</v>
      </c>
      <c r="B88" s="7">
        <v>42411.583333333336</v>
      </c>
      <c r="C88" s="7">
        <v>42411.625</v>
      </c>
      <c r="D88" s="1" t="s">
        <v>89</v>
      </c>
      <c r="F88" s="1">
        <v>21400115</v>
      </c>
      <c r="G88" s="1" t="s">
        <v>103</v>
      </c>
      <c r="H88" s="1" t="s">
        <v>16</v>
      </c>
      <c r="I88" s="1" t="s">
        <v>17</v>
      </c>
      <c r="J88" s="7">
        <v>42411.522916666669</v>
      </c>
      <c r="K88" s="7">
        <v>42411.522916666669</v>
      </c>
      <c r="L88" s="1">
        <v>11.52</v>
      </c>
      <c r="M88" s="6"/>
    </row>
    <row r="89" spans="1:13" ht="12.75">
      <c r="A89" s="1" t="s">
        <v>28</v>
      </c>
      <c r="B89" s="7">
        <v>42412.791666666664</v>
      </c>
      <c r="C89" s="7">
        <v>42412.833333333336</v>
      </c>
      <c r="D89" s="1" t="s">
        <v>29</v>
      </c>
      <c r="F89" s="1">
        <v>20615770</v>
      </c>
      <c r="G89" s="1" t="s">
        <v>78</v>
      </c>
      <c r="H89" s="1" t="s">
        <v>16</v>
      </c>
      <c r="I89" s="1" t="s">
        <v>17</v>
      </c>
      <c r="J89" s="7">
        <v>42374.781944444447</v>
      </c>
      <c r="K89" s="7">
        <v>42374.781944444447</v>
      </c>
      <c r="L89" s="1">
        <v>15.3</v>
      </c>
      <c r="M89" s="6"/>
    </row>
    <row r="90" spans="1:13" ht="12.75">
      <c r="A90" s="1" t="s">
        <v>28</v>
      </c>
      <c r="B90" s="7">
        <v>42413.416666666664</v>
      </c>
      <c r="C90" s="7">
        <v>42413.458333333336</v>
      </c>
      <c r="D90" s="1" t="s">
        <v>104</v>
      </c>
      <c r="E90" s="1" t="s">
        <v>104</v>
      </c>
      <c r="F90" s="1">
        <v>21431666</v>
      </c>
      <c r="G90" s="1" t="s">
        <v>105</v>
      </c>
      <c r="H90" s="1" t="s">
        <v>16</v>
      </c>
      <c r="I90" s="1" t="s">
        <v>17</v>
      </c>
      <c r="J90" s="7">
        <v>42412.790277777778</v>
      </c>
      <c r="K90" s="7">
        <v>42412.790277777778</v>
      </c>
      <c r="L90" s="1">
        <v>18</v>
      </c>
      <c r="M90" s="6"/>
    </row>
    <row r="91" spans="1:13" ht="12.75">
      <c r="A91" s="1" t="s">
        <v>28</v>
      </c>
      <c r="B91" s="7">
        <v>42413.583333333336</v>
      </c>
      <c r="C91" s="7">
        <v>42413.625</v>
      </c>
      <c r="D91" s="1" t="s">
        <v>29</v>
      </c>
      <c r="F91" s="1">
        <v>21261763</v>
      </c>
      <c r="G91" s="1" t="s">
        <v>106</v>
      </c>
      <c r="H91" s="1" t="s">
        <v>16</v>
      </c>
      <c r="I91" s="1" t="s">
        <v>17</v>
      </c>
      <c r="J91" s="7">
        <v>42404.533333333333</v>
      </c>
      <c r="K91" s="7">
        <v>42404.533333333333</v>
      </c>
      <c r="L91" s="1">
        <v>18</v>
      </c>
      <c r="M91" s="6"/>
    </row>
    <row r="92" spans="1:13" ht="12.75">
      <c r="A92" s="1" t="s">
        <v>46</v>
      </c>
      <c r="B92" s="7">
        <v>42413.625</v>
      </c>
      <c r="C92" s="7">
        <v>42413.6875</v>
      </c>
      <c r="D92" s="1" t="s">
        <v>36</v>
      </c>
      <c r="F92" s="1">
        <v>21270294</v>
      </c>
      <c r="G92" s="1" t="s">
        <v>95</v>
      </c>
      <c r="H92" s="1" t="s">
        <v>48</v>
      </c>
      <c r="I92" s="1" t="s">
        <v>17</v>
      </c>
      <c r="J92" s="7">
        <v>42404.772222222222</v>
      </c>
      <c r="K92" s="7">
        <v>42404.772222222222</v>
      </c>
      <c r="L92" s="1">
        <v>27</v>
      </c>
      <c r="M92" s="6"/>
    </row>
    <row r="93" spans="1:13" ht="12.75">
      <c r="A93" s="1" t="s">
        <v>24</v>
      </c>
      <c r="B93" s="7">
        <v>42416.479166666664</v>
      </c>
      <c r="C93" s="7">
        <v>42416.520833333336</v>
      </c>
      <c r="D93" s="1" t="s">
        <v>89</v>
      </c>
      <c r="E93" s="1"/>
      <c r="F93" s="1">
        <v>21472897</v>
      </c>
      <c r="G93" s="1" t="s">
        <v>103</v>
      </c>
      <c r="H93" s="1" t="s">
        <v>16</v>
      </c>
      <c r="I93" s="1" t="s">
        <v>17</v>
      </c>
      <c r="J93" s="7">
        <v>42415.787499999999</v>
      </c>
      <c r="K93" s="7">
        <v>42415.787499999999</v>
      </c>
      <c r="L93" s="1">
        <v>15.3</v>
      </c>
      <c r="M93" s="6"/>
    </row>
    <row r="94" spans="1:13" ht="12.75">
      <c r="A94" s="1" t="s">
        <v>21</v>
      </c>
      <c r="B94" s="7">
        <v>42416.729166666664</v>
      </c>
      <c r="C94" s="7">
        <v>42416.895833333336</v>
      </c>
      <c r="D94" s="1" t="s">
        <v>14</v>
      </c>
      <c r="F94" s="1">
        <v>21421297</v>
      </c>
      <c r="G94" s="1"/>
      <c r="H94" s="1" t="s">
        <v>16</v>
      </c>
      <c r="I94" s="1" t="s">
        <v>85</v>
      </c>
      <c r="J94" s="7">
        <v>42412.461805555555</v>
      </c>
      <c r="K94" s="7">
        <v>42412.461805555555</v>
      </c>
      <c r="L94" s="1">
        <v>74.88</v>
      </c>
      <c r="M94" s="6"/>
    </row>
    <row r="95" spans="1:13" ht="12.75">
      <c r="A95" s="1" t="s">
        <v>32</v>
      </c>
      <c r="B95" s="7">
        <v>42416.729166666664</v>
      </c>
      <c r="C95" s="7">
        <v>42416.895833333336</v>
      </c>
      <c r="D95" s="1" t="s">
        <v>14</v>
      </c>
      <c r="F95" s="1">
        <v>21421307</v>
      </c>
      <c r="H95" s="1" t="s">
        <v>16</v>
      </c>
      <c r="I95" s="1" t="s">
        <v>85</v>
      </c>
      <c r="J95" s="7">
        <v>42412.461805555555</v>
      </c>
      <c r="K95" s="7">
        <v>42412.461805555555</v>
      </c>
      <c r="L95" s="1">
        <v>74.88</v>
      </c>
      <c r="M95" s="6"/>
    </row>
    <row r="96" spans="1:13" ht="12.75">
      <c r="A96" s="1" t="s">
        <v>57</v>
      </c>
      <c r="B96" s="7">
        <v>42417.6875</v>
      </c>
      <c r="C96" s="7">
        <v>42417.729166666664</v>
      </c>
      <c r="D96" s="1" t="s">
        <v>109</v>
      </c>
      <c r="F96" s="1">
        <v>21292342</v>
      </c>
      <c r="G96" s="1" t="s">
        <v>108</v>
      </c>
      <c r="H96" s="1" t="s">
        <v>16</v>
      </c>
      <c r="I96" s="1" t="s">
        <v>17</v>
      </c>
      <c r="J96" s="7">
        <v>42405.772916666669</v>
      </c>
      <c r="K96" s="7">
        <v>42405.772916666669</v>
      </c>
      <c r="L96" s="1">
        <v>17.100000000000001</v>
      </c>
      <c r="M96" s="6"/>
    </row>
    <row r="97" spans="1:16" ht="12.75">
      <c r="A97" s="1" t="s">
        <v>46</v>
      </c>
      <c r="B97" s="7">
        <v>42417.6875</v>
      </c>
      <c r="C97" s="7">
        <v>42417.729166666664</v>
      </c>
      <c r="D97" s="1" t="s">
        <v>36</v>
      </c>
      <c r="E97" s="1" t="s">
        <v>36</v>
      </c>
      <c r="F97" s="1">
        <v>21270276</v>
      </c>
      <c r="G97" s="1" t="s">
        <v>95</v>
      </c>
      <c r="H97" s="1" t="s">
        <v>16</v>
      </c>
      <c r="I97" s="1" t="s">
        <v>17</v>
      </c>
      <c r="J97" s="7">
        <v>42404.770833333336</v>
      </c>
      <c r="K97" s="7">
        <v>42410.59652777778</v>
      </c>
      <c r="L97" s="1">
        <v>17.100000000000001</v>
      </c>
      <c r="M97" s="6"/>
    </row>
    <row r="98" spans="1:16" ht="12.75">
      <c r="A98" s="1" t="s">
        <v>24</v>
      </c>
      <c r="B98" s="7">
        <v>42417.729166666664</v>
      </c>
      <c r="C98" s="7">
        <v>42417.770833333336</v>
      </c>
      <c r="D98" s="1" t="s">
        <v>89</v>
      </c>
      <c r="F98" s="1">
        <v>21472924</v>
      </c>
      <c r="G98" s="1" t="s">
        <v>99</v>
      </c>
      <c r="H98" s="1" t="s">
        <v>16</v>
      </c>
      <c r="I98" s="1" t="s">
        <v>17</v>
      </c>
      <c r="J98" s="7">
        <v>42415.788194444445</v>
      </c>
      <c r="K98" s="7">
        <v>42415.788194444445</v>
      </c>
      <c r="L98" s="1">
        <v>18</v>
      </c>
      <c r="M98" s="6"/>
    </row>
    <row r="99" spans="1:16" ht="12.75">
      <c r="A99" s="1" t="s">
        <v>28</v>
      </c>
      <c r="B99" s="7">
        <v>42417.729166666664</v>
      </c>
      <c r="C99" s="7">
        <v>42417.770833333336</v>
      </c>
      <c r="D99" s="1" t="s">
        <v>36</v>
      </c>
      <c r="F99" s="1">
        <v>21497101</v>
      </c>
      <c r="G99" s="1" t="s">
        <v>98</v>
      </c>
      <c r="H99" s="1" t="s">
        <v>16</v>
      </c>
      <c r="I99" s="1" t="s">
        <v>17</v>
      </c>
      <c r="J99" s="7">
        <v>42416.745138888888</v>
      </c>
      <c r="K99" s="7">
        <v>42416.745138888888</v>
      </c>
      <c r="L99" s="1">
        <v>18</v>
      </c>
      <c r="M99" s="6"/>
    </row>
    <row r="100" spans="1:16" ht="12.75">
      <c r="A100" s="1" t="s">
        <v>46</v>
      </c>
      <c r="B100" s="7">
        <v>42419.5625</v>
      </c>
      <c r="C100" s="7">
        <v>42419.604166666664</v>
      </c>
      <c r="D100" s="1" t="s">
        <v>36</v>
      </c>
      <c r="F100" s="1">
        <v>21541248</v>
      </c>
      <c r="G100" s="1" t="s">
        <v>87</v>
      </c>
      <c r="H100" s="1" t="s">
        <v>16</v>
      </c>
      <c r="I100" s="1" t="s">
        <v>17</v>
      </c>
      <c r="J100" s="7">
        <v>42418.595833333333</v>
      </c>
      <c r="K100" s="7">
        <v>42418.595833333333</v>
      </c>
      <c r="L100" s="1">
        <v>17.100000000000001</v>
      </c>
      <c r="M100" s="6"/>
    </row>
    <row r="101" spans="1:16" ht="12.75">
      <c r="A101" s="1" t="s">
        <v>28</v>
      </c>
      <c r="B101" s="7">
        <v>42419.708333333336</v>
      </c>
      <c r="C101" s="7">
        <v>42419.75</v>
      </c>
      <c r="D101" s="1" t="s">
        <v>29</v>
      </c>
      <c r="F101" s="1">
        <v>21261838</v>
      </c>
      <c r="G101" s="1" t="s">
        <v>106</v>
      </c>
      <c r="H101" s="1" t="s">
        <v>16</v>
      </c>
      <c r="I101" s="1" t="s">
        <v>17</v>
      </c>
      <c r="J101" s="7">
        <v>42404.536805555559</v>
      </c>
      <c r="K101" s="7">
        <v>42404.536805555559</v>
      </c>
      <c r="L101" s="1">
        <v>18</v>
      </c>
      <c r="M101" s="6"/>
    </row>
    <row r="102" spans="1:16" ht="12.75">
      <c r="A102" s="1" t="s">
        <v>32</v>
      </c>
      <c r="B102" s="7">
        <v>42419.75</v>
      </c>
      <c r="C102" s="7">
        <v>42419.8125</v>
      </c>
      <c r="D102" s="1" t="s">
        <v>58</v>
      </c>
      <c r="F102" s="1">
        <v>19834552</v>
      </c>
      <c r="G102" s="1" t="s">
        <v>96</v>
      </c>
      <c r="H102" s="1" t="s">
        <v>48</v>
      </c>
      <c r="I102" s="1" t="s">
        <v>17</v>
      </c>
      <c r="J102" s="7">
        <v>42326.698611111111</v>
      </c>
      <c r="K102" s="7">
        <v>42326.698611111111</v>
      </c>
      <c r="L102" s="1">
        <v>26.32</v>
      </c>
      <c r="M102" s="6"/>
      <c r="O102" s="15"/>
      <c r="P102" s="15"/>
    </row>
    <row r="103" spans="1:16" ht="12.75">
      <c r="A103" s="1" t="s">
        <v>28</v>
      </c>
      <c r="B103" s="7">
        <v>42420.458333333336</v>
      </c>
      <c r="C103" s="7">
        <v>42420.5</v>
      </c>
      <c r="D103" s="1" t="s">
        <v>29</v>
      </c>
      <c r="F103" s="1">
        <v>21527146</v>
      </c>
      <c r="G103" s="1" t="s">
        <v>106</v>
      </c>
      <c r="H103" s="1" t="s">
        <v>16</v>
      </c>
      <c r="I103" s="1" t="s">
        <v>17</v>
      </c>
      <c r="J103" s="7">
        <v>42417.905555555553</v>
      </c>
      <c r="K103" s="7">
        <v>42417.905555555553</v>
      </c>
      <c r="L103" s="1">
        <v>18</v>
      </c>
      <c r="M103" s="6"/>
    </row>
    <row r="104" spans="1:16" ht="12.75">
      <c r="A104" s="1" t="s">
        <v>32</v>
      </c>
      <c r="B104" s="7">
        <v>42420.75</v>
      </c>
      <c r="C104" s="7">
        <v>42420.791666666664</v>
      </c>
      <c r="D104" s="1" t="s">
        <v>72</v>
      </c>
      <c r="E104" s="1"/>
      <c r="F104" s="1">
        <v>21544953</v>
      </c>
      <c r="G104" s="1"/>
      <c r="H104" s="1" t="s">
        <v>16</v>
      </c>
      <c r="I104" s="1" t="s">
        <v>17</v>
      </c>
      <c r="J104" s="7">
        <v>42418.698611111111</v>
      </c>
      <c r="K104" s="7">
        <v>42418.698611111111</v>
      </c>
      <c r="L104" s="1">
        <v>23.4</v>
      </c>
      <c r="M104" s="6"/>
      <c r="N104" s="1"/>
      <c r="O104" s="1"/>
      <c r="P104" s="1"/>
    </row>
    <row r="105" spans="1:16" ht="12.75">
      <c r="A105" s="1" t="s">
        <v>24</v>
      </c>
      <c r="B105" s="7">
        <v>42422.708333333336</v>
      </c>
      <c r="C105" s="7">
        <v>42422.75</v>
      </c>
      <c r="D105" s="1" t="s">
        <v>89</v>
      </c>
      <c r="F105" s="1">
        <v>21492506</v>
      </c>
      <c r="G105" s="1" t="s">
        <v>110</v>
      </c>
      <c r="H105" s="1" t="s">
        <v>16</v>
      </c>
      <c r="I105" s="1" t="s">
        <v>17</v>
      </c>
      <c r="J105" s="7">
        <v>42416.633333333331</v>
      </c>
      <c r="K105" s="7">
        <v>42416.633333333331</v>
      </c>
      <c r="L105" s="1">
        <v>18</v>
      </c>
      <c r="M105" s="6"/>
    </row>
    <row r="106" spans="1:16" ht="12.75">
      <c r="A106" s="1" t="s">
        <v>28</v>
      </c>
      <c r="B106" s="7">
        <v>42423.625</v>
      </c>
      <c r="C106" s="7">
        <v>42423.666666666664</v>
      </c>
      <c r="D106" s="1" t="s">
        <v>76</v>
      </c>
      <c r="F106" s="1">
        <v>21598990</v>
      </c>
      <c r="H106" s="1" t="s">
        <v>16</v>
      </c>
      <c r="I106" s="1" t="s">
        <v>17</v>
      </c>
      <c r="J106" s="7">
        <v>42422.370833333334</v>
      </c>
      <c r="K106" s="7">
        <v>42422.370833333334</v>
      </c>
      <c r="L106" s="1">
        <v>11.52</v>
      </c>
      <c r="M106" s="6"/>
    </row>
    <row r="107" spans="1:16" ht="12.75">
      <c r="A107" s="1" t="s">
        <v>111</v>
      </c>
      <c r="B107" s="7">
        <v>42424.583333333336</v>
      </c>
      <c r="C107" s="7">
        <v>42424.666666666664</v>
      </c>
      <c r="D107" s="1" t="s">
        <v>70</v>
      </c>
      <c r="E107" s="1" t="s">
        <v>70</v>
      </c>
      <c r="F107" s="1">
        <v>21333543</v>
      </c>
      <c r="G107" s="1" t="s">
        <v>62</v>
      </c>
      <c r="H107" s="1" t="s">
        <v>56</v>
      </c>
      <c r="I107" s="1" t="s">
        <v>17</v>
      </c>
      <c r="J107" s="7">
        <v>42408.779861111114</v>
      </c>
      <c r="K107" s="7">
        <v>42408.779861111114</v>
      </c>
      <c r="L107" s="1">
        <v>36</v>
      </c>
      <c r="M107" s="6"/>
    </row>
    <row r="108" spans="1:16" ht="12.75">
      <c r="A108" s="1" t="s">
        <v>46</v>
      </c>
      <c r="B108" s="7">
        <v>42426.541666666664</v>
      </c>
      <c r="C108" s="7">
        <v>42426.583333333336</v>
      </c>
      <c r="D108" s="1" t="s">
        <v>36</v>
      </c>
      <c r="F108" s="1">
        <v>21689510</v>
      </c>
      <c r="G108" s="1" t="s">
        <v>98</v>
      </c>
      <c r="H108" s="1" t="s">
        <v>16</v>
      </c>
      <c r="I108" s="1" t="s">
        <v>17</v>
      </c>
      <c r="J108" s="7">
        <v>42425.525000000001</v>
      </c>
      <c r="K108" s="7">
        <v>42425.525000000001</v>
      </c>
      <c r="L108" s="1">
        <v>16.2</v>
      </c>
      <c r="M108" s="6"/>
    </row>
    <row r="109" spans="1:16" ht="12.75">
      <c r="A109" s="1" t="s">
        <v>28</v>
      </c>
      <c r="B109" s="7">
        <v>42426.791666666664</v>
      </c>
      <c r="C109" s="7">
        <v>42426.833333333336</v>
      </c>
      <c r="D109" s="1" t="s">
        <v>29</v>
      </c>
      <c r="F109" s="1">
        <v>20615783</v>
      </c>
      <c r="G109" s="1" t="s">
        <v>78</v>
      </c>
      <c r="H109" s="1" t="s">
        <v>16</v>
      </c>
      <c r="I109" s="1" t="s">
        <v>17</v>
      </c>
      <c r="J109" s="7">
        <v>42374.781944444447</v>
      </c>
      <c r="K109" s="7">
        <v>42374.781944444447</v>
      </c>
      <c r="L109" s="1">
        <v>15.3</v>
      </c>
      <c r="M109" s="6"/>
    </row>
    <row r="110" spans="1:16" ht="12.75">
      <c r="A110" s="1" t="s">
        <v>21</v>
      </c>
      <c r="B110" s="7">
        <v>42427.395833333336</v>
      </c>
      <c r="C110" s="7">
        <v>42427.666666666664</v>
      </c>
      <c r="D110" s="1" t="s">
        <v>113</v>
      </c>
      <c r="E110" s="1" t="s">
        <v>113</v>
      </c>
      <c r="F110" s="1">
        <v>21638380</v>
      </c>
      <c r="G110" s="1"/>
      <c r="H110" s="1" t="s">
        <v>114</v>
      </c>
      <c r="I110" s="1" t="s">
        <v>17</v>
      </c>
      <c r="J110" s="7">
        <v>42423.609027777777</v>
      </c>
      <c r="K110" s="7">
        <v>42423.61041666667</v>
      </c>
      <c r="L110" s="1">
        <v>114.07</v>
      </c>
      <c r="M110" s="6"/>
    </row>
    <row r="111" spans="1:16" ht="12.75">
      <c r="A111" s="1" t="s">
        <v>24</v>
      </c>
      <c r="B111" s="7">
        <v>42427.479166666664</v>
      </c>
      <c r="C111" s="7">
        <v>42427.520833333336</v>
      </c>
      <c r="D111" s="1" t="s">
        <v>89</v>
      </c>
      <c r="E111" s="1"/>
      <c r="F111" s="1">
        <v>21702175</v>
      </c>
      <c r="G111" s="1" t="s">
        <v>115</v>
      </c>
      <c r="H111" s="1" t="s">
        <v>16</v>
      </c>
      <c r="I111" s="1" t="s">
        <v>17</v>
      </c>
      <c r="J111" s="7">
        <v>42425.868055555555</v>
      </c>
      <c r="K111" s="7">
        <v>42425.868055555555</v>
      </c>
      <c r="L111" s="1">
        <v>18</v>
      </c>
      <c r="M111" s="6"/>
    </row>
    <row r="112" spans="1:16" ht="12.75">
      <c r="A112" s="1" t="s">
        <v>28</v>
      </c>
      <c r="B112" s="7">
        <v>42427.583333333336</v>
      </c>
      <c r="C112" s="7">
        <v>42427.625</v>
      </c>
      <c r="D112" s="1" t="s">
        <v>29</v>
      </c>
      <c r="F112" s="1">
        <v>21261851</v>
      </c>
      <c r="G112" s="1" t="s">
        <v>106</v>
      </c>
      <c r="H112" s="1" t="s">
        <v>16</v>
      </c>
      <c r="I112" s="1" t="s">
        <v>17</v>
      </c>
      <c r="J112" s="7">
        <v>42404.537499999999</v>
      </c>
      <c r="K112" s="7">
        <v>42404.537499999999</v>
      </c>
      <c r="L112" s="1">
        <v>18</v>
      </c>
      <c r="M112" s="6"/>
    </row>
    <row r="113" spans="1:13" ht="12.75">
      <c r="A113" s="1" t="s">
        <v>46</v>
      </c>
      <c r="B113" s="7">
        <v>42432.416666666664</v>
      </c>
      <c r="C113" s="7">
        <v>42432.458333333336</v>
      </c>
      <c r="D113" s="1" t="s">
        <v>109</v>
      </c>
      <c r="F113" s="1">
        <v>21797165</v>
      </c>
      <c r="G113" s="1" t="s">
        <v>116</v>
      </c>
      <c r="H113" s="1" t="s">
        <v>16</v>
      </c>
      <c r="I113" s="1" t="s">
        <v>17</v>
      </c>
      <c r="J113" s="7">
        <v>42430.710416666669</v>
      </c>
      <c r="K113" s="7">
        <v>42430.710416666669</v>
      </c>
      <c r="L113" s="1">
        <v>14.4</v>
      </c>
      <c r="M113" s="6"/>
    </row>
    <row r="114" spans="1:13" ht="12.75">
      <c r="A114" s="1" t="s">
        <v>28</v>
      </c>
      <c r="B114" s="7">
        <v>42433.583333333336</v>
      </c>
      <c r="C114" s="7">
        <v>42433.625</v>
      </c>
      <c r="D114" s="1" t="s">
        <v>104</v>
      </c>
      <c r="E114" s="1"/>
      <c r="F114" s="1">
        <v>21715594</v>
      </c>
      <c r="G114" s="1" t="s">
        <v>117</v>
      </c>
      <c r="H114" s="1" t="s">
        <v>16</v>
      </c>
      <c r="I114" s="1" t="s">
        <v>17</v>
      </c>
      <c r="J114" s="7">
        <v>42426.5</v>
      </c>
      <c r="K114" s="7">
        <v>42426.5</v>
      </c>
      <c r="L114" s="1">
        <v>18</v>
      </c>
      <c r="M114" s="6"/>
    </row>
    <row r="115" spans="1:13" ht="12.75">
      <c r="A115" s="1" t="s">
        <v>24</v>
      </c>
      <c r="B115" s="7">
        <v>42434.5</v>
      </c>
      <c r="C115" s="7">
        <v>42434.541666666664</v>
      </c>
      <c r="D115" s="1" t="s">
        <v>89</v>
      </c>
      <c r="F115" s="1">
        <v>21885276</v>
      </c>
      <c r="G115" s="1" t="s">
        <v>118</v>
      </c>
      <c r="H115" s="1" t="s">
        <v>16</v>
      </c>
      <c r="I115" s="1" t="s">
        <v>17</v>
      </c>
      <c r="J115" s="7">
        <v>42434.45208333333</v>
      </c>
      <c r="K115" s="7">
        <v>42434.45208333333</v>
      </c>
      <c r="L115" s="1">
        <v>18</v>
      </c>
      <c r="M115" s="6"/>
    </row>
    <row r="116" spans="1:13" ht="12.75">
      <c r="A116" s="1" t="s">
        <v>46</v>
      </c>
      <c r="B116" s="7">
        <v>42434.541666666664</v>
      </c>
      <c r="C116" s="7">
        <v>42434.583333333336</v>
      </c>
      <c r="D116" s="1" t="s">
        <v>36</v>
      </c>
      <c r="F116" s="1">
        <v>21886307</v>
      </c>
      <c r="G116" s="1" t="s">
        <v>98</v>
      </c>
      <c r="H116" s="1" t="s">
        <v>16</v>
      </c>
      <c r="I116" s="1" t="s">
        <v>17</v>
      </c>
      <c r="J116" s="7">
        <v>42434.540277777778</v>
      </c>
      <c r="K116" s="7">
        <v>42434.540277777778</v>
      </c>
      <c r="L116" s="1">
        <v>18</v>
      </c>
      <c r="M116" s="6"/>
    </row>
    <row r="117" spans="1:13" ht="12.75">
      <c r="A117" s="1" t="s">
        <v>46</v>
      </c>
      <c r="B117" s="7">
        <v>42434.625</v>
      </c>
      <c r="C117" s="7">
        <v>42434.729166666664</v>
      </c>
      <c r="D117" s="1" t="s">
        <v>36</v>
      </c>
      <c r="F117" s="1">
        <v>21541289</v>
      </c>
      <c r="G117" s="1" t="s">
        <v>87</v>
      </c>
      <c r="H117" s="1" t="s">
        <v>51</v>
      </c>
      <c r="I117" s="1" t="s">
        <v>17</v>
      </c>
      <c r="J117" s="7">
        <v>42418.59652777778</v>
      </c>
      <c r="K117" s="7">
        <v>42418.59652777778</v>
      </c>
      <c r="L117" s="1">
        <v>45</v>
      </c>
      <c r="M117" s="6"/>
    </row>
    <row r="118" spans="1:13" ht="12.75">
      <c r="A118" s="1" t="s">
        <v>18</v>
      </c>
      <c r="B118" s="7">
        <v>42436.395833333336</v>
      </c>
      <c r="C118" s="7">
        <v>42436.458333333336</v>
      </c>
      <c r="D118" s="1" t="s">
        <v>124</v>
      </c>
      <c r="F118" s="1">
        <v>21897713</v>
      </c>
      <c r="G118" s="1" t="s">
        <v>120</v>
      </c>
      <c r="H118" s="1" t="s">
        <v>48</v>
      </c>
      <c r="I118" s="1" t="s">
        <v>17</v>
      </c>
      <c r="J118" s="7">
        <v>42435.796527777777</v>
      </c>
      <c r="K118" s="7">
        <v>42435.796527777777</v>
      </c>
      <c r="L118" s="1">
        <v>21.6</v>
      </c>
      <c r="M118" s="6"/>
    </row>
    <row r="119" spans="1:13" ht="12.75">
      <c r="A119" s="1" t="s">
        <v>24</v>
      </c>
      <c r="B119" s="7">
        <v>42437.479166666664</v>
      </c>
      <c r="C119" s="7">
        <v>42437.520833333336</v>
      </c>
      <c r="D119" s="1" t="s">
        <v>89</v>
      </c>
      <c r="F119" s="1">
        <v>21492645</v>
      </c>
      <c r="G119" s="1" t="s">
        <v>121</v>
      </c>
      <c r="H119" s="1" t="s">
        <v>16</v>
      </c>
      <c r="I119" s="1" t="s">
        <v>17</v>
      </c>
      <c r="J119" s="7">
        <v>42416.636805555558</v>
      </c>
      <c r="K119" s="7">
        <v>42416.636805555558</v>
      </c>
      <c r="L119" s="1">
        <v>15.3</v>
      </c>
      <c r="M119" s="6"/>
    </row>
    <row r="120" spans="1:13" ht="12.75">
      <c r="A120" s="1" t="s">
        <v>18</v>
      </c>
      <c r="B120" s="7">
        <v>42438.666666666664</v>
      </c>
      <c r="C120" s="7">
        <v>42438.708333333336</v>
      </c>
      <c r="D120" s="1" t="s">
        <v>109</v>
      </c>
      <c r="F120" s="1">
        <v>21927600</v>
      </c>
      <c r="G120" s="1" t="s">
        <v>122</v>
      </c>
      <c r="H120" s="1" t="s">
        <v>16</v>
      </c>
      <c r="I120" s="1" t="s">
        <v>17</v>
      </c>
      <c r="J120" s="7">
        <v>42436.863194444442</v>
      </c>
      <c r="K120" s="7">
        <v>42436.863194444442</v>
      </c>
      <c r="L120" s="1">
        <v>16.2</v>
      </c>
      <c r="M120" s="6"/>
    </row>
    <row r="121" spans="1:13" ht="12.75">
      <c r="A121" s="1" t="s">
        <v>46</v>
      </c>
      <c r="B121" s="7">
        <v>42438.729166666664</v>
      </c>
      <c r="C121" s="7">
        <v>42438.770833333336</v>
      </c>
      <c r="D121" s="1" t="s">
        <v>125</v>
      </c>
      <c r="F121" s="1">
        <v>21952395</v>
      </c>
      <c r="G121" s="1" t="s">
        <v>123</v>
      </c>
      <c r="H121" s="1" t="s">
        <v>16</v>
      </c>
      <c r="I121" s="1" t="s">
        <v>17</v>
      </c>
      <c r="J121" s="7">
        <v>42437.76458333333</v>
      </c>
      <c r="K121" s="7">
        <v>42437.76458333333</v>
      </c>
      <c r="L121" s="1">
        <v>18</v>
      </c>
      <c r="M121" s="6"/>
    </row>
    <row r="122" spans="1:13" ht="12.75">
      <c r="A122" s="1" t="s">
        <v>46</v>
      </c>
      <c r="B122" s="7">
        <v>42439.458333333336</v>
      </c>
      <c r="C122" s="7">
        <v>42439.5</v>
      </c>
      <c r="D122" s="1" t="s">
        <v>36</v>
      </c>
      <c r="F122" s="1">
        <v>21923810</v>
      </c>
      <c r="G122" s="1" t="s">
        <v>95</v>
      </c>
      <c r="H122" s="1" t="s">
        <v>16</v>
      </c>
      <c r="I122" s="1" t="s">
        <v>17</v>
      </c>
      <c r="J122" s="7">
        <v>42436.750694444447</v>
      </c>
      <c r="K122" s="7">
        <v>42436.750694444447</v>
      </c>
      <c r="L122" s="1">
        <v>14.4</v>
      </c>
      <c r="M122" s="6"/>
    </row>
    <row r="123" spans="1:13" ht="12.75">
      <c r="A123" s="1" t="s">
        <v>32</v>
      </c>
      <c r="B123" s="7">
        <v>42439.791666666664</v>
      </c>
      <c r="C123" s="7">
        <v>42439.833333333336</v>
      </c>
      <c r="D123" s="1" t="s">
        <v>72</v>
      </c>
      <c r="F123" s="1">
        <v>21980387</v>
      </c>
      <c r="G123" s="1" t="s">
        <v>94</v>
      </c>
      <c r="H123" s="1" t="s">
        <v>16</v>
      </c>
      <c r="I123" s="1" t="s">
        <v>17</v>
      </c>
      <c r="J123" s="7">
        <v>42438.845833333333</v>
      </c>
      <c r="K123" s="7">
        <v>42438.845833333333</v>
      </c>
      <c r="L123" s="1">
        <v>23.4</v>
      </c>
      <c r="M123" s="6"/>
    </row>
    <row r="124" spans="1:13" ht="12.75">
      <c r="A124" s="1" t="s">
        <v>32</v>
      </c>
      <c r="B124" s="7">
        <v>42440.75</v>
      </c>
      <c r="C124" s="7">
        <v>42440.8125</v>
      </c>
      <c r="D124" s="1" t="s">
        <v>58</v>
      </c>
      <c r="F124" s="1">
        <v>19834587</v>
      </c>
      <c r="G124" s="1" t="s">
        <v>96</v>
      </c>
      <c r="H124" s="1" t="s">
        <v>48</v>
      </c>
      <c r="I124" s="1" t="s">
        <v>17</v>
      </c>
      <c r="J124" s="7">
        <v>42326.7</v>
      </c>
      <c r="K124" s="7">
        <v>42326.7</v>
      </c>
      <c r="L124" s="1">
        <v>26.32</v>
      </c>
      <c r="M124" s="6"/>
    </row>
    <row r="125" spans="1:13" ht="12.75">
      <c r="A125" s="1" t="s">
        <v>28</v>
      </c>
      <c r="B125" s="7">
        <v>42440.791666666664</v>
      </c>
      <c r="C125" s="7">
        <v>42440.833333333336</v>
      </c>
      <c r="D125" s="1" t="s">
        <v>29</v>
      </c>
      <c r="E125" s="1"/>
      <c r="F125" s="1">
        <v>20615795</v>
      </c>
      <c r="G125" s="1" t="s">
        <v>78</v>
      </c>
      <c r="H125" s="1" t="s">
        <v>16</v>
      </c>
      <c r="I125" s="1" t="s">
        <v>17</v>
      </c>
      <c r="J125" s="7">
        <v>42374.782638888886</v>
      </c>
      <c r="K125" s="7">
        <v>42374.782638888886</v>
      </c>
      <c r="L125" s="1">
        <v>13.5</v>
      </c>
      <c r="M125" s="6"/>
    </row>
    <row r="126" spans="1:13" ht="12.75">
      <c r="A126" s="1" t="s">
        <v>46</v>
      </c>
      <c r="B126" s="7">
        <v>42441.375</v>
      </c>
      <c r="C126" s="7">
        <v>42441.416666666664</v>
      </c>
      <c r="D126" s="1" t="s">
        <v>89</v>
      </c>
      <c r="F126" s="1">
        <v>22025304</v>
      </c>
      <c r="G126" s="1" t="s">
        <v>115</v>
      </c>
      <c r="H126" s="1" t="s">
        <v>16</v>
      </c>
      <c r="I126" s="1" t="s">
        <v>17</v>
      </c>
      <c r="J126" s="7">
        <v>42440.736111111109</v>
      </c>
      <c r="K126" s="7">
        <v>42440.736111111109</v>
      </c>
      <c r="L126" s="1">
        <v>18</v>
      </c>
      <c r="M126" s="6"/>
    </row>
    <row r="127" spans="1:13" ht="12.75">
      <c r="A127" s="1" t="s">
        <v>28</v>
      </c>
      <c r="B127" s="7">
        <v>42441.583333333336</v>
      </c>
      <c r="C127" s="7">
        <v>42441.625</v>
      </c>
      <c r="D127" s="1" t="s">
        <v>29</v>
      </c>
      <c r="F127" s="1">
        <v>21527196</v>
      </c>
      <c r="G127" s="1" t="s">
        <v>106</v>
      </c>
      <c r="H127" s="1" t="s">
        <v>16</v>
      </c>
      <c r="I127" s="1" t="s">
        <v>17</v>
      </c>
      <c r="J127" s="7">
        <v>42417.906944444447</v>
      </c>
      <c r="K127" s="7">
        <v>42417.906944444447</v>
      </c>
      <c r="L127" s="1">
        <v>18</v>
      </c>
      <c r="M127" s="6"/>
    </row>
    <row r="128" spans="1:13" ht="12.75">
      <c r="A128" s="1" t="s">
        <v>80</v>
      </c>
      <c r="B128" s="7">
        <v>42441.583333333336</v>
      </c>
      <c r="C128" s="7">
        <v>42441.75</v>
      </c>
      <c r="D128" s="1" t="s">
        <v>91</v>
      </c>
      <c r="F128" s="1">
        <v>21007263</v>
      </c>
      <c r="G128" s="1" t="s">
        <v>82</v>
      </c>
      <c r="H128" s="1" t="s">
        <v>59</v>
      </c>
      <c r="I128" s="1" t="s">
        <v>17</v>
      </c>
      <c r="J128" s="7">
        <v>42393.679861111108</v>
      </c>
      <c r="K128" s="7">
        <v>42393.679861111108</v>
      </c>
      <c r="L128" s="1">
        <v>48.96</v>
      </c>
      <c r="M128" s="6"/>
    </row>
    <row r="129" spans="1:13" ht="12.75">
      <c r="A129" s="1" t="s">
        <v>111</v>
      </c>
      <c r="B129" s="7">
        <v>42441.645833333336</v>
      </c>
      <c r="C129" s="7">
        <v>42441.6875</v>
      </c>
      <c r="D129" s="1" t="s">
        <v>36</v>
      </c>
      <c r="E129" s="1" t="s">
        <v>36</v>
      </c>
      <c r="F129" s="1">
        <v>21541320</v>
      </c>
      <c r="G129" s="1" t="s">
        <v>87</v>
      </c>
      <c r="H129" s="1" t="s">
        <v>16</v>
      </c>
      <c r="I129" s="1" t="s">
        <v>17</v>
      </c>
      <c r="J129" s="7">
        <v>42418.597222222219</v>
      </c>
      <c r="K129" s="7">
        <v>42441.620833333334</v>
      </c>
      <c r="L129" s="1">
        <v>18</v>
      </c>
      <c r="M129" s="6"/>
    </row>
    <row r="130" spans="1:13" ht="12.75">
      <c r="A130" s="1" t="s">
        <v>111</v>
      </c>
      <c r="B130" s="7">
        <v>42441.6875</v>
      </c>
      <c r="C130" s="7">
        <v>42441.729166666664</v>
      </c>
      <c r="D130" s="1" t="s">
        <v>36</v>
      </c>
      <c r="E130" s="1" t="s">
        <v>36</v>
      </c>
      <c r="F130" s="1">
        <v>21923773</v>
      </c>
      <c r="G130" s="1" t="s">
        <v>95</v>
      </c>
      <c r="H130" s="1" t="s">
        <v>16</v>
      </c>
      <c r="I130" s="1" t="s">
        <v>17</v>
      </c>
      <c r="J130" s="7">
        <v>42436.75</v>
      </c>
      <c r="K130" s="7">
        <v>42441.620138888888</v>
      </c>
      <c r="L130" s="1">
        <v>18</v>
      </c>
      <c r="M130" s="6"/>
    </row>
    <row r="131" spans="1:13" ht="12.75">
      <c r="A131" s="1" t="s">
        <v>46</v>
      </c>
      <c r="B131" s="7">
        <v>42444.729166666664</v>
      </c>
      <c r="C131" s="7">
        <v>42444.770833333336</v>
      </c>
      <c r="D131" s="1" t="s">
        <v>89</v>
      </c>
      <c r="E131" s="1" t="s">
        <v>89</v>
      </c>
      <c r="F131" s="1">
        <v>21501642</v>
      </c>
      <c r="G131" s="1" t="s">
        <v>127</v>
      </c>
      <c r="H131" s="1" t="s">
        <v>16</v>
      </c>
      <c r="I131" s="1" t="s">
        <v>17</v>
      </c>
      <c r="J131" s="7">
        <v>42416.879166666666</v>
      </c>
      <c r="K131" s="7">
        <v>42437.73541666667</v>
      </c>
      <c r="L131" s="1">
        <v>18</v>
      </c>
      <c r="M131" s="6"/>
    </row>
    <row r="132" spans="1:13" ht="12.75">
      <c r="A132" s="1" t="s">
        <v>46</v>
      </c>
      <c r="B132" s="7">
        <v>42446.625</v>
      </c>
      <c r="C132" s="7">
        <v>42446.666666666664</v>
      </c>
      <c r="D132" s="1" t="s">
        <v>89</v>
      </c>
      <c r="F132" s="1">
        <v>22125174</v>
      </c>
      <c r="G132" s="1" t="s">
        <v>128</v>
      </c>
      <c r="H132" s="1" t="s">
        <v>16</v>
      </c>
      <c r="I132" s="1" t="s">
        <v>17</v>
      </c>
      <c r="J132" s="7">
        <v>42445.741666666669</v>
      </c>
      <c r="K132" s="7">
        <v>42445.741666666669</v>
      </c>
      <c r="L132" s="1">
        <v>14.4</v>
      </c>
      <c r="M132" s="6"/>
    </row>
    <row r="133" spans="1:13" ht="12.75">
      <c r="A133" s="1" t="s">
        <v>41</v>
      </c>
      <c r="B133" s="7">
        <v>42446.791666666664</v>
      </c>
      <c r="C133" s="7">
        <v>42446.833333333336</v>
      </c>
      <c r="D133" s="1" t="s">
        <v>19</v>
      </c>
      <c r="F133" s="1">
        <v>21982137</v>
      </c>
      <c r="G133" s="1"/>
      <c r="H133" s="1" t="s">
        <v>16</v>
      </c>
      <c r="I133" s="1" t="s">
        <v>17</v>
      </c>
      <c r="J133" s="7">
        <v>42438.910416666666</v>
      </c>
      <c r="K133" s="7">
        <v>42438.910416666666</v>
      </c>
      <c r="L133" s="1">
        <v>18</v>
      </c>
      <c r="M133" s="6"/>
    </row>
    <row r="134" spans="1:13" ht="12.75">
      <c r="A134" s="1" t="s">
        <v>32</v>
      </c>
      <c r="B134" s="7">
        <v>42446.791666666664</v>
      </c>
      <c r="C134" s="7">
        <v>42446.854166666664</v>
      </c>
      <c r="D134" s="1" t="s">
        <v>58</v>
      </c>
      <c r="F134" s="1">
        <v>21841145</v>
      </c>
      <c r="G134" s="1"/>
      <c r="H134" s="1" t="s">
        <v>48</v>
      </c>
      <c r="I134" s="1" t="s">
        <v>17</v>
      </c>
      <c r="J134" s="7">
        <v>42432.469444444447</v>
      </c>
      <c r="K134" s="7">
        <v>42432.469444444447</v>
      </c>
      <c r="L134" s="1">
        <v>35.1</v>
      </c>
      <c r="M134" s="6"/>
    </row>
    <row r="135" spans="1:13" ht="12.75">
      <c r="A135" s="1" t="s">
        <v>28</v>
      </c>
      <c r="B135" s="7">
        <v>42447.708333333336</v>
      </c>
      <c r="C135" s="7">
        <v>42447.75</v>
      </c>
      <c r="D135" s="1" t="s">
        <v>29</v>
      </c>
      <c r="E135" s="1"/>
      <c r="F135" s="1">
        <v>22080077</v>
      </c>
      <c r="G135" s="1" t="s">
        <v>131</v>
      </c>
      <c r="H135" s="1" t="s">
        <v>16</v>
      </c>
      <c r="I135" s="1" t="s">
        <v>17</v>
      </c>
      <c r="J135" s="7">
        <v>42443.997916666667</v>
      </c>
      <c r="K135" s="7">
        <v>42443.997916666667</v>
      </c>
      <c r="L135" s="1">
        <v>18</v>
      </c>
      <c r="M135" s="6"/>
    </row>
    <row r="136" spans="1:13" ht="12.75">
      <c r="A136" s="1" t="s">
        <v>18</v>
      </c>
      <c r="B136" s="7">
        <v>42447.770833333336</v>
      </c>
      <c r="C136" s="7">
        <v>42447.8125</v>
      </c>
      <c r="D136" s="1" t="s">
        <v>72</v>
      </c>
      <c r="F136" s="1">
        <v>22116769</v>
      </c>
      <c r="G136" s="1"/>
      <c r="H136" s="1" t="s">
        <v>16</v>
      </c>
      <c r="I136" s="1" t="s">
        <v>17</v>
      </c>
      <c r="J136" s="7">
        <v>42445.505555555559</v>
      </c>
      <c r="K136" s="7">
        <v>42445.505555555559</v>
      </c>
      <c r="L136" s="1">
        <v>18</v>
      </c>
      <c r="M136" s="6"/>
    </row>
    <row r="137" spans="1:13" ht="12.75">
      <c r="A137" s="1" t="s">
        <v>18</v>
      </c>
      <c r="B137" s="7">
        <v>42448.416666666664</v>
      </c>
      <c r="C137" s="7">
        <v>42448.458333333336</v>
      </c>
      <c r="D137" s="1" t="s">
        <v>113</v>
      </c>
      <c r="F137" s="1">
        <v>22172329</v>
      </c>
      <c r="G137" s="1"/>
      <c r="H137" s="1" t="s">
        <v>16</v>
      </c>
      <c r="I137" s="1" t="s">
        <v>17</v>
      </c>
      <c r="J137" s="7">
        <v>42447.754861111112</v>
      </c>
      <c r="K137" s="7">
        <v>42447.754861111112</v>
      </c>
      <c r="L137" s="1">
        <v>18</v>
      </c>
      <c r="M137" s="6"/>
    </row>
    <row r="138" spans="1:13" ht="12.75">
      <c r="A138" s="1" t="s">
        <v>28</v>
      </c>
      <c r="B138" s="7">
        <v>42448.625</v>
      </c>
      <c r="C138" s="7">
        <v>42448.6875</v>
      </c>
      <c r="D138" s="1" t="s">
        <v>36</v>
      </c>
      <c r="E138" s="1" t="s">
        <v>36</v>
      </c>
      <c r="F138" s="1">
        <v>22180714</v>
      </c>
      <c r="G138" s="1" t="s">
        <v>98</v>
      </c>
      <c r="H138" s="1" t="s">
        <v>48</v>
      </c>
      <c r="I138" s="1" t="s">
        <v>17</v>
      </c>
      <c r="J138" s="7">
        <v>42448.504861111112</v>
      </c>
      <c r="K138" s="7">
        <v>42448.613194444442</v>
      </c>
      <c r="L138" s="1">
        <v>27</v>
      </c>
      <c r="M138" s="6"/>
    </row>
    <row r="139" spans="1:13" ht="12.75">
      <c r="A139" s="1" t="s">
        <v>46</v>
      </c>
      <c r="B139" s="7">
        <v>42450.625</v>
      </c>
      <c r="C139" s="7">
        <v>42450.666666666664</v>
      </c>
      <c r="D139" s="1" t="s">
        <v>89</v>
      </c>
      <c r="F139" s="1">
        <v>22193627</v>
      </c>
      <c r="G139" s="1" t="s">
        <v>139</v>
      </c>
      <c r="H139" s="1" t="s">
        <v>16</v>
      </c>
      <c r="I139" s="1" t="s">
        <v>17</v>
      </c>
      <c r="J139" s="7">
        <v>42449.907638888886</v>
      </c>
      <c r="K139" s="7">
        <v>42449.907638888886</v>
      </c>
      <c r="L139" s="1">
        <v>14.4</v>
      </c>
      <c r="M139" s="6"/>
    </row>
    <row r="140" spans="1:13" ht="12.75">
      <c r="A140" s="1" t="s">
        <v>46</v>
      </c>
      <c r="B140" s="7">
        <v>42451.395833333336</v>
      </c>
      <c r="C140" s="7">
        <v>42451.479166666664</v>
      </c>
      <c r="D140" s="1" t="s">
        <v>70</v>
      </c>
      <c r="F140" s="1">
        <v>22165035</v>
      </c>
      <c r="G140" s="1"/>
      <c r="H140" s="1" t="s">
        <v>56</v>
      </c>
      <c r="I140" s="1" t="s">
        <v>17</v>
      </c>
      <c r="J140" s="7">
        <v>42447.530555555553</v>
      </c>
      <c r="K140" s="7">
        <v>42447.530555555553</v>
      </c>
      <c r="L140" s="1">
        <v>28.8</v>
      </c>
      <c r="M140" s="6"/>
    </row>
    <row r="141" spans="1:13" ht="12.75">
      <c r="A141" s="1" t="s">
        <v>24</v>
      </c>
      <c r="B141" s="7">
        <v>42451.583333333336</v>
      </c>
      <c r="C141" s="7">
        <v>42451.625</v>
      </c>
      <c r="D141" s="1" t="s">
        <v>146</v>
      </c>
      <c r="F141" s="1">
        <v>21805600</v>
      </c>
      <c r="G141" s="1" t="s">
        <v>141</v>
      </c>
      <c r="H141" s="1" t="s">
        <v>16</v>
      </c>
      <c r="I141" s="1" t="s">
        <v>17</v>
      </c>
      <c r="J141" s="7">
        <v>42430.986111111109</v>
      </c>
      <c r="K141" s="7">
        <v>42430.986111111109</v>
      </c>
      <c r="L141" s="1">
        <v>14.4</v>
      </c>
      <c r="M141" s="6"/>
    </row>
    <row r="142" spans="1:13" ht="12.75">
      <c r="A142" s="1" t="s">
        <v>24</v>
      </c>
      <c r="B142" s="7">
        <v>42452.416666666664</v>
      </c>
      <c r="C142" s="7">
        <v>42452.458333333336</v>
      </c>
      <c r="D142" s="1" t="s">
        <v>147</v>
      </c>
      <c r="F142" s="1">
        <v>22173232</v>
      </c>
      <c r="G142" s="1" t="s">
        <v>142</v>
      </c>
      <c r="H142" s="1" t="s">
        <v>16</v>
      </c>
      <c r="I142" s="1" t="s">
        <v>17</v>
      </c>
      <c r="J142" s="7">
        <v>42447.790972222225</v>
      </c>
      <c r="K142" s="7">
        <v>42447.790972222225</v>
      </c>
      <c r="L142" s="1">
        <v>14.4</v>
      </c>
      <c r="M142" s="6"/>
    </row>
    <row r="143" spans="1:13" ht="12.75">
      <c r="A143" s="1" t="s">
        <v>24</v>
      </c>
      <c r="B143" s="7">
        <v>42452.6875</v>
      </c>
      <c r="C143" s="7">
        <v>42452.75</v>
      </c>
      <c r="D143" s="1" t="s">
        <v>147</v>
      </c>
      <c r="F143" s="1">
        <v>21889445</v>
      </c>
      <c r="G143" s="1" t="s">
        <v>143</v>
      </c>
      <c r="H143" s="1" t="s">
        <v>48</v>
      </c>
      <c r="I143" s="1" t="s">
        <v>17</v>
      </c>
      <c r="J143" s="7">
        <v>42434.834027777775</v>
      </c>
      <c r="K143" s="7">
        <v>42434.834027777775</v>
      </c>
      <c r="L143" s="1">
        <v>26.1</v>
      </c>
      <c r="M143" s="6"/>
    </row>
    <row r="144" spans="1:13" ht="12.75">
      <c r="A144" s="1" t="s">
        <v>32</v>
      </c>
      <c r="B144" s="7">
        <v>42452.791666666664</v>
      </c>
      <c r="C144" s="7">
        <v>42452.833333333336</v>
      </c>
      <c r="D144" s="1" t="s">
        <v>72</v>
      </c>
      <c r="F144" s="1">
        <v>22179533</v>
      </c>
      <c r="G144" s="1" t="s">
        <v>144</v>
      </c>
      <c r="H144" s="1" t="s">
        <v>16</v>
      </c>
      <c r="I144" s="1" t="s">
        <v>17</v>
      </c>
      <c r="J144" s="7">
        <v>42448.40347222222</v>
      </c>
      <c r="K144" s="7">
        <v>42448.40347222222</v>
      </c>
      <c r="L144" s="1">
        <v>23.4</v>
      </c>
      <c r="M144" s="6"/>
    </row>
    <row r="145" spans="1:13" ht="12.75">
      <c r="A145" s="1" t="s">
        <v>41</v>
      </c>
      <c r="B145" s="7">
        <v>42454.5625</v>
      </c>
      <c r="C145" s="7">
        <v>42454.604166666664</v>
      </c>
      <c r="D145" s="1" t="s">
        <v>36</v>
      </c>
      <c r="E145" s="1" t="s">
        <v>36</v>
      </c>
      <c r="F145" s="1">
        <v>22295623</v>
      </c>
      <c r="G145" s="1" t="s">
        <v>98</v>
      </c>
      <c r="H145" s="1" t="s">
        <v>16</v>
      </c>
      <c r="I145" s="1" t="s">
        <v>17</v>
      </c>
      <c r="J145" s="7">
        <v>42454.493750000001</v>
      </c>
      <c r="K145" s="7">
        <v>42454.544444444444</v>
      </c>
      <c r="L145" s="1">
        <v>16.2</v>
      </c>
      <c r="M145" s="6"/>
    </row>
    <row r="146" spans="1:13" ht="12.75">
      <c r="A146" s="1" t="s">
        <v>24</v>
      </c>
      <c r="B146" s="7">
        <v>42454.583333333336</v>
      </c>
      <c r="C146" s="7">
        <v>42454.625</v>
      </c>
      <c r="D146" s="1" t="s">
        <v>147</v>
      </c>
      <c r="E146" s="1"/>
      <c r="F146" s="1">
        <v>21796233</v>
      </c>
      <c r="G146" s="1" t="s">
        <v>145</v>
      </c>
      <c r="H146" s="1" t="s">
        <v>16</v>
      </c>
      <c r="I146" s="1" t="s">
        <v>17</v>
      </c>
      <c r="J146" s="7">
        <v>42430.6875</v>
      </c>
      <c r="K146" s="7">
        <v>42430.6875</v>
      </c>
      <c r="L146" s="1">
        <v>18</v>
      </c>
      <c r="M146" s="6"/>
    </row>
    <row r="147" spans="1:13" ht="12.75">
      <c r="A147" s="1" t="s">
        <v>28</v>
      </c>
      <c r="B147" s="7">
        <v>42454.708333333336</v>
      </c>
      <c r="C147" s="7">
        <v>42454.75</v>
      </c>
      <c r="D147" s="1" t="s">
        <v>29</v>
      </c>
      <c r="E147" s="1" t="s">
        <v>29</v>
      </c>
      <c r="F147" s="1">
        <v>22080085</v>
      </c>
      <c r="G147" s="1" t="s">
        <v>131</v>
      </c>
      <c r="H147" s="1" t="s">
        <v>16</v>
      </c>
      <c r="I147" s="1" t="s">
        <v>17</v>
      </c>
      <c r="J147" s="7">
        <v>42443.998611111114</v>
      </c>
      <c r="K147" s="7">
        <v>42443.999305555553</v>
      </c>
      <c r="L147" s="1">
        <v>18</v>
      </c>
      <c r="M147" s="6"/>
    </row>
    <row r="148" spans="1:13" ht="12.75">
      <c r="A148" s="1" t="s">
        <v>24</v>
      </c>
      <c r="B148" s="7">
        <v>42454.708333333336</v>
      </c>
      <c r="C148" s="7">
        <v>42454.770833333336</v>
      </c>
      <c r="D148" s="1" t="s">
        <v>147</v>
      </c>
      <c r="E148" s="1" t="s">
        <v>147</v>
      </c>
      <c r="F148" s="1">
        <v>21877134</v>
      </c>
      <c r="G148" s="1" t="s">
        <v>148</v>
      </c>
      <c r="H148" s="1" t="s">
        <v>48</v>
      </c>
      <c r="I148" s="1" t="s">
        <v>17</v>
      </c>
      <c r="J148" s="7">
        <v>42433.783333333333</v>
      </c>
      <c r="K148" s="7">
        <v>42433.784722222219</v>
      </c>
      <c r="L148" s="1">
        <v>27</v>
      </c>
      <c r="M148" s="6"/>
    </row>
    <row r="149" spans="1:13" ht="12.75">
      <c r="A149" s="1" t="s">
        <v>32</v>
      </c>
      <c r="B149" s="7">
        <v>42454.75</v>
      </c>
      <c r="C149" s="7">
        <v>42454.8125</v>
      </c>
      <c r="D149" s="1" t="s">
        <v>58</v>
      </c>
      <c r="F149" s="1">
        <v>21260517</v>
      </c>
      <c r="H149" s="1" t="s">
        <v>48</v>
      </c>
      <c r="I149" s="1" t="s">
        <v>17</v>
      </c>
      <c r="J149" s="7">
        <v>42404.494444444441</v>
      </c>
      <c r="K149" s="7">
        <v>42404.494444444441</v>
      </c>
      <c r="L149" s="1">
        <v>29.83</v>
      </c>
      <c r="M149" s="6"/>
    </row>
    <row r="150" spans="1:13" ht="12.75">
      <c r="A150" s="1" t="s">
        <v>111</v>
      </c>
      <c r="B150" s="7">
        <v>42454.770833333336</v>
      </c>
      <c r="C150" s="7">
        <v>42454.8125</v>
      </c>
      <c r="D150" s="1" t="s">
        <v>72</v>
      </c>
      <c r="F150" s="1">
        <v>22179542</v>
      </c>
      <c r="G150" s="1" t="s">
        <v>149</v>
      </c>
      <c r="H150" s="1" t="s">
        <v>16</v>
      </c>
      <c r="I150" s="1" t="s">
        <v>17</v>
      </c>
      <c r="J150" s="7">
        <v>42448.404861111114</v>
      </c>
      <c r="K150" s="7">
        <v>42448.404861111114</v>
      </c>
      <c r="L150" s="1">
        <v>18</v>
      </c>
      <c r="M150" s="6"/>
    </row>
    <row r="151" spans="1:13" ht="12.75">
      <c r="A151" s="1" t="s">
        <v>28</v>
      </c>
      <c r="B151" s="7">
        <v>42455.458333333336</v>
      </c>
      <c r="C151" s="7">
        <v>42455.5</v>
      </c>
      <c r="D151" s="1" t="s">
        <v>104</v>
      </c>
      <c r="F151" s="1">
        <v>22019020</v>
      </c>
      <c r="G151" s="1" t="s">
        <v>150</v>
      </c>
      <c r="H151" s="1" t="s">
        <v>16</v>
      </c>
      <c r="I151" s="1" t="s">
        <v>17</v>
      </c>
      <c r="J151" s="7">
        <v>42440.519444444442</v>
      </c>
      <c r="K151" s="7">
        <v>42440.519444444442</v>
      </c>
      <c r="L151" s="1">
        <v>18</v>
      </c>
      <c r="M151" s="6"/>
    </row>
    <row r="152" spans="1:13" ht="12.75">
      <c r="A152" s="1" t="s">
        <v>18</v>
      </c>
      <c r="B152" s="7">
        <v>42455.583333333336</v>
      </c>
      <c r="C152" s="7">
        <v>42455.625</v>
      </c>
      <c r="D152" s="1" t="s">
        <v>113</v>
      </c>
      <c r="F152" s="1">
        <v>22302052</v>
      </c>
      <c r="G152" s="1"/>
      <c r="H152" s="1" t="s">
        <v>16</v>
      </c>
      <c r="I152" s="1" t="s">
        <v>17</v>
      </c>
      <c r="J152" s="7">
        <v>42454.804166666669</v>
      </c>
      <c r="K152" s="7">
        <v>42454.804166666669</v>
      </c>
      <c r="L152" s="1">
        <v>18</v>
      </c>
      <c r="M152" s="6"/>
    </row>
    <row r="153" spans="1:13" ht="12.75">
      <c r="A153" s="1" t="s">
        <v>80</v>
      </c>
      <c r="B153" s="7">
        <v>42455.583333333336</v>
      </c>
      <c r="C153" s="7">
        <v>42455.666666666664</v>
      </c>
      <c r="D153" s="1" t="s">
        <v>91</v>
      </c>
      <c r="F153" s="1">
        <v>20609417</v>
      </c>
      <c r="G153" s="1" t="s">
        <v>82</v>
      </c>
      <c r="H153" s="1" t="s">
        <v>56</v>
      </c>
      <c r="I153" s="1" t="s">
        <v>17</v>
      </c>
      <c r="J153" s="7">
        <v>42374.629861111112</v>
      </c>
      <c r="K153" s="7">
        <v>42374.629861111112</v>
      </c>
      <c r="L153" s="1">
        <v>27</v>
      </c>
      <c r="M153" s="6"/>
    </row>
    <row r="154" spans="1:13" ht="12.75">
      <c r="A154" s="1" t="s">
        <v>24</v>
      </c>
      <c r="B154" s="7">
        <v>42458.583333333336</v>
      </c>
      <c r="C154" s="7">
        <v>42458.625</v>
      </c>
      <c r="D154" s="1" t="s">
        <v>147</v>
      </c>
      <c r="F154" s="1">
        <v>21796272</v>
      </c>
      <c r="G154" s="1" t="s">
        <v>151</v>
      </c>
      <c r="H154" s="1" t="s">
        <v>16</v>
      </c>
      <c r="I154" s="1" t="s">
        <v>17</v>
      </c>
      <c r="J154" s="7">
        <v>42430.688194444447</v>
      </c>
      <c r="K154" s="7">
        <v>42430.688194444447</v>
      </c>
      <c r="L154" s="1">
        <v>11.52</v>
      </c>
      <c r="M154" s="6"/>
    </row>
    <row r="155" spans="1:13" ht="12.75">
      <c r="A155" s="1" t="s">
        <v>32</v>
      </c>
      <c r="B155" s="7">
        <v>42460.791666666664</v>
      </c>
      <c r="C155" s="7">
        <v>42460.854166666664</v>
      </c>
      <c r="D155" s="1" t="s">
        <v>58</v>
      </c>
      <c r="F155" s="1">
        <v>21841163</v>
      </c>
      <c r="G155" s="1" t="s">
        <v>152</v>
      </c>
      <c r="H155" s="1" t="s">
        <v>48</v>
      </c>
      <c r="I155" s="1" t="s">
        <v>17</v>
      </c>
      <c r="J155" s="7">
        <v>42432.470138888886</v>
      </c>
      <c r="K155" s="7">
        <v>42432.470138888886</v>
      </c>
      <c r="L155" s="1">
        <v>35.1</v>
      </c>
      <c r="M155" s="6"/>
    </row>
    <row r="156" spans="1:13" ht="12.75">
      <c r="A156" s="1" t="s">
        <v>28</v>
      </c>
      <c r="B156" s="7">
        <v>42461.708333333336</v>
      </c>
      <c r="C156" s="7">
        <v>42461.75</v>
      </c>
      <c r="D156" s="1" t="s">
        <v>29</v>
      </c>
      <c r="F156" s="1">
        <v>22311507</v>
      </c>
      <c r="G156" s="1" t="s">
        <v>78</v>
      </c>
      <c r="H156" s="1" t="s">
        <v>16</v>
      </c>
      <c r="I156" s="1" t="s">
        <v>17</v>
      </c>
      <c r="J156" s="7">
        <v>42455.856249999997</v>
      </c>
      <c r="K156" s="7">
        <v>42455.856249999997</v>
      </c>
      <c r="L156" s="1">
        <v>18</v>
      </c>
      <c r="M156" s="6"/>
    </row>
    <row r="157" spans="1:13" ht="12.75">
      <c r="A157" s="1" t="s">
        <v>41</v>
      </c>
      <c r="B157" s="7">
        <v>42464.520833333336</v>
      </c>
      <c r="C157" s="7">
        <v>42464.5625</v>
      </c>
      <c r="D157" s="1" t="s">
        <v>69</v>
      </c>
      <c r="F157" s="1">
        <v>22352126</v>
      </c>
      <c r="G157" s="1"/>
      <c r="H157" s="1" t="s">
        <v>16</v>
      </c>
      <c r="I157" s="1" t="s">
        <v>17</v>
      </c>
      <c r="J157" s="7">
        <v>42458.656944444447</v>
      </c>
      <c r="K157" s="7">
        <v>42458.656944444447</v>
      </c>
      <c r="L157" s="1">
        <v>16.2</v>
      </c>
      <c r="M157" s="6"/>
    </row>
    <row r="158" spans="1:13" ht="12.75">
      <c r="A158" s="1" t="s">
        <v>24</v>
      </c>
      <c r="B158" s="7">
        <v>42465.583333333336</v>
      </c>
      <c r="C158" s="7">
        <v>42465.625</v>
      </c>
      <c r="D158" s="1" t="s">
        <v>147</v>
      </c>
      <c r="F158" s="1">
        <v>21796313</v>
      </c>
      <c r="G158" s="1" t="s">
        <v>151</v>
      </c>
      <c r="H158" s="1" t="s">
        <v>16</v>
      </c>
      <c r="I158" s="1" t="s">
        <v>17</v>
      </c>
      <c r="J158" s="7">
        <v>42430.689583333333</v>
      </c>
      <c r="K158" s="7">
        <v>42430.689583333333</v>
      </c>
      <c r="L158" s="1">
        <v>9.7899999999999991</v>
      </c>
      <c r="M158" s="6"/>
    </row>
    <row r="159" spans="1:13" ht="12.75">
      <c r="A159" s="1" t="s">
        <v>46</v>
      </c>
      <c r="B159" s="7">
        <v>42465.583333333336</v>
      </c>
      <c r="C159" s="7">
        <v>42465.625</v>
      </c>
      <c r="D159" s="1" t="s">
        <v>89</v>
      </c>
      <c r="F159" s="1">
        <v>22211986</v>
      </c>
      <c r="G159" s="1" t="s">
        <v>153</v>
      </c>
      <c r="H159" s="1" t="s">
        <v>16</v>
      </c>
      <c r="I159" s="1" t="s">
        <v>17</v>
      </c>
      <c r="J159" s="7">
        <v>42450.686805555553</v>
      </c>
      <c r="K159" s="7">
        <v>42450.686805555553</v>
      </c>
      <c r="L159" s="1">
        <v>14.4</v>
      </c>
      <c r="M159" s="6"/>
    </row>
    <row r="160" spans="1:13" ht="12.75">
      <c r="A160" s="1" t="s">
        <v>24</v>
      </c>
      <c r="B160" s="7">
        <v>42466.458333333336</v>
      </c>
      <c r="C160" s="7">
        <v>42466.5</v>
      </c>
      <c r="D160" s="1" t="s">
        <v>147</v>
      </c>
      <c r="E160" s="1" t="s">
        <v>147</v>
      </c>
      <c r="F160" s="1">
        <v>21796101</v>
      </c>
      <c r="G160" s="1" t="s">
        <v>154</v>
      </c>
      <c r="H160" s="1" t="s">
        <v>16</v>
      </c>
      <c r="I160" s="1" t="s">
        <v>17</v>
      </c>
      <c r="J160" s="7">
        <v>42430.684027777781</v>
      </c>
      <c r="K160" s="7">
        <v>42443.415277777778</v>
      </c>
      <c r="L160" s="1">
        <v>14.4</v>
      </c>
      <c r="M160" s="6"/>
    </row>
    <row r="161" spans="1:13" ht="12.75">
      <c r="A161" s="1" t="s">
        <v>46</v>
      </c>
      <c r="B161" s="7">
        <v>42466.729166666664</v>
      </c>
      <c r="C161" s="7">
        <v>42466.770833333336</v>
      </c>
      <c r="D161" s="1" t="s">
        <v>89</v>
      </c>
      <c r="E161" s="1"/>
      <c r="F161" s="1">
        <v>21977936</v>
      </c>
      <c r="G161" s="1" t="s">
        <v>155</v>
      </c>
      <c r="H161" s="1" t="s">
        <v>16</v>
      </c>
      <c r="I161" s="1" t="s">
        <v>17</v>
      </c>
      <c r="J161" s="7">
        <v>42438.753472222219</v>
      </c>
      <c r="K161" s="7">
        <v>42438.753472222219</v>
      </c>
      <c r="L161" s="1">
        <v>18</v>
      </c>
      <c r="M161" s="6"/>
    </row>
    <row r="162" spans="1:13" ht="12.75">
      <c r="A162" s="1" t="s">
        <v>46</v>
      </c>
      <c r="B162" s="7">
        <v>42468.583333333336</v>
      </c>
      <c r="C162" s="7">
        <v>42468.625</v>
      </c>
      <c r="D162" s="1" t="s">
        <v>89</v>
      </c>
      <c r="E162" s="1"/>
      <c r="F162" s="1">
        <v>22534584</v>
      </c>
      <c r="G162" s="1" t="s">
        <v>156</v>
      </c>
      <c r="H162" s="1" t="s">
        <v>16</v>
      </c>
      <c r="I162" s="1" t="s">
        <v>17</v>
      </c>
      <c r="J162" s="7">
        <v>42466.694444444445</v>
      </c>
      <c r="K162" s="7">
        <v>42466.694444444445</v>
      </c>
      <c r="L162" s="1">
        <v>16.2</v>
      </c>
      <c r="M162" s="6"/>
    </row>
    <row r="163" spans="1:13" ht="12.75">
      <c r="A163" s="1" t="s">
        <v>24</v>
      </c>
      <c r="B163" s="7">
        <v>42468.6875</v>
      </c>
      <c r="C163" s="7">
        <v>42468.729166666664</v>
      </c>
      <c r="D163" s="1" t="s">
        <v>147</v>
      </c>
      <c r="E163" s="1"/>
      <c r="F163" s="1">
        <v>22256333</v>
      </c>
      <c r="G163" s="1" t="s">
        <v>157</v>
      </c>
      <c r="H163" s="1" t="s">
        <v>16</v>
      </c>
      <c r="I163" s="1" t="s">
        <v>17</v>
      </c>
      <c r="J163" s="7">
        <v>42452.584722222222</v>
      </c>
      <c r="K163" s="7">
        <v>42452.584722222222</v>
      </c>
      <c r="L163" s="1">
        <v>17.100000000000001</v>
      </c>
      <c r="M163" s="6"/>
    </row>
    <row r="164" spans="1:13" ht="12.75">
      <c r="A164" s="1" t="s">
        <v>24</v>
      </c>
      <c r="B164" s="7">
        <v>42468.75</v>
      </c>
      <c r="C164" s="7">
        <v>42468.8125</v>
      </c>
      <c r="D164" s="1" t="s">
        <v>147</v>
      </c>
      <c r="F164" s="1">
        <v>22199760</v>
      </c>
      <c r="G164" s="1" t="s">
        <v>158</v>
      </c>
      <c r="H164" s="1" t="s">
        <v>48</v>
      </c>
      <c r="I164" s="1" t="s">
        <v>17</v>
      </c>
      <c r="J164" s="7">
        <v>42450.393055555556</v>
      </c>
      <c r="K164" s="7">
        <v>42450.393055555556</v>
      </c>
      <c r="L164" s="1">
        <v>27</v>
      </c>
      <c r="M164" s="6"/>
    </row>
    <row r="165" spans="1:13" ht="12.75">
      <c r="A165" s="1" t="s">
        <v>32</v>
      </c>
      <c r="B165" s="7">
        <v>42468.75</v>
      </c>
      <c r="C165" s="7">
        <v>42468.8125</v>
      </c>
      <c r="D165" s="1" t="s">
        <v>58</v>
      </c>
      <c r="E165" s="1"/>
      <c r="F165" s="1">
        <v>21260571</v>
      </c>
      <c r="H165" s="1" t="s">
        <v>48</v>
      </c>
      <c r="I165" s="1" t="s">
        <v>17</v>
      </c>
      <c r="J165" s="7">
        <v>42404.495138888888</v>
      </c>
      <c r="K165" s="7">
        <v>42404.495138888888</v>
      </c>
      <c r="L165" s="1">
        <v>26.32</v>
      </c>
      <c r="M165" s="6"/>
    </row>
    <row r="166" spans="1:13" ht="12.75">
      <c r="A166" s="1" t="s">
        <v>111</v>
      </c>
      <c r="B166" s="7">
        <v>42468.770833333336</v>
      </c>
      <c r="C166" s="7">
        <v>42468.8125</v>
      </c>
      <c r="D166" s="1" t="s">
        <v>72</v>
      </c>
      <c r="F166" s="1">
        <v>22557124</v>
      </c>
      <c r="H166" s="1" t="s">
        <v>16</v>
      </c>
      <c r="I166" s="1" t="s">
        <v>17</v>
      </c>
      <c r="J166" s="7">
        <v>42467.565972222219</v>
      </c>
      <c r="K166" s="7">
        <v>42467.565972222219</v>
      </c>
      <c r="L166" s="1">
        <v>18</v>
      </c>
      <c r="M166" s="6"/>
    </row>
    <row r="167" spans="1:13" ht="12.75">
      <c r="A167" s="1" t="s">
        <v>28</v>
      </c>
      <c r="B167" s="7">
        <v>42468.791666666664</v>
      </c>
      <c r="C167" s="7">
        <v>42468.833333333336</v>
      </c>
      <c r="D167" s="1" t="s">
        <v>29</v>
      </c>
      <c r="F167" s="1">
        <v>22080120</v>
      </c>
      <c r="G167" s="1" t="s">
        <v>131</v>
      </c>
      <c r="H167" s="1" t="s">
        <v>16</v>
      </c>
      <c r="I167" s="1" t="s">
        <v>17</v>
      </c>
      <c r="J167" s="7">
        <v>42444</v>
      </c>
      <c r="K167" s="7">
        <v>42444</v>
      </c>
      <c r="L167" s="1">
        <v>18</v>
      </c>
      <c r="M167" s="6"/>
    </row>
    <row r="168" spans="1:13" ht="12.75">
      <c r="A168" s="1" t="s">
        <v>28</v>
      </c>
      <c r="B168" s="7">
        <v>42469.458333333336</v>
      </c>
      <c r="C168" s="7">
        <v>42469.5</v>
      </c>
      <c r="D168" s="1" t="s">
        <v>29</v>
      </c>
      <c r="F168" s="1">
        <v>22080129</v>
      </c>
      <c r="G168" s="1" t="s">
        <v>131</v>
      </c>
      <c r="H168" s="1" t="s">
        <v>16</v>
      </c>
      <c r="I168" s="1" t="s">
        <v>17</v>
      </c>
      <c r="J168" s="7">
        <v>42444.000694444447</v>
      </c>
      <c r="K168" s="7">
        <v>42444.000694444447</v>
      </c>
      <c r="L168" s="1">
        <v>18</v>
      </c>
      <c r="M168" s="6"/>
    </row>
    <row r="169" spans="1:13" ht="12.75">
      <c r="A169" s="1" t="s">
        <v>80</v>
      </c>
      <c r="B169" s="7">
        <v>42469.583333333336</v>
      </c>
      <c r="C169" s="7">
        <v>42469.666666666664</v>
      </c>
      <c r="D169" s="1" t="s">
        <v>91</v>
      </c>
      <c r="F169" s="1">
        <v>20609472</v>
      </c>
      <c r="G169" s="1" t="s">
        <v>82</v>
      </c>
      <c r="H169" s="1" t="s">
        <v>56</v>
      </c>
      <c r="I169" s="1" t="s">
        <v>17</v>
      </c>
      <c r="J169" s="7">
        <v>42374.630555555559</v>
      </c>
      <c r="K169" s="7">
        <v>42374.630555555559</v>
      </c>
      <c r="L169" s="1">
        <v>27</v>
      </c>
      <c r="M169" s="6"/>
    </row>
    <row r="170" spans="1:13" ht="12.75">
      <c r="A170" s="1" t="s">
        <v>111</v>
      </c>
      <c r="B170" s="7">
        <v>42469.625</v>
      </c>
      <c r="C170" s="7">
        <v>42469.708333333336</v>
      </c>
      <c r="D170" s="1" t="s">
        <v>36</v>
      </c>
      <c r="E170" s="1" t="s">
        <v>36</v>
      </c>
      <c r="F170" s="1">
        <v>22596823</v>
      </c>
      <c r="G170" s="1" t="s">
        <v>98</v>
      </c>
      <c r="H170" s="1" t="s">
        <v>56</v>
      </c>
      <c r="I170" s="1" t="s">
        <v>17</v>
      </c>
      <c r="J170" s="7">
        <v>42469.529166666667</v>
      </c>
      <c r="K170" s="7">
        <v>42469.601388888892</v>
      </c>
      <c r="L170" s="1">
        <v>36</v>
      </c>
      <c r="M170" s="6"/>
    </row>
    <row r="171" spans="1:13" ht="12.75">
      <c r="A171" s="1" t="s">
        <v>57</v>
      </c>
      <c r="B171" s="7">
        <v>42471.625</v>
      </c>
      <c r="C171" s="7">
        <v>42471.708333333336</v>
      </c>
      <c r="D171" s="1" t="s">
        <v>79</v>
      </c>
      <c r="E171" s="1"/>
      <c r="F171" s="1">
        <v>22453758</v>
      </c>
      <c r="G171" s="1" t="s">
        <v>159</v>
      </c>
      <c r="H171" s="1" t="s">
        <v>16</v>
      </c>
      <c r="I171" s="1" t="s">
        <v>17</v>
      </c>
      <c r="J171" s="7">
        <v>42463.811805555553</v>
      </c>
      <c r="K171" s="7">
        <v>42463.811805555553</v>
      </c>
      <c r="L171" s="1">
        <v>30.6</v>
      </c>
      <c r="M171" s="6"/>
    </row>
    <row r="172" spans="1:13" ht="12.75">
      <c r="A172" s="1" t="s">
        <v>24</v>
      </c>
      <c r="B172" s="7">
        <v>42472.4375</v>
      </c>
      <c r="C172" s="7">
        <v>42472.479166666664</v>
      </c>
      <c r="D172" s="1" t="s">
        <v>146</v>
      </c>
      <c r="E172" s="1"/>
      <c r="F172" s="1">
        <v>22496927</v>
      </c>
      <c r="G172" s="1" t="s">
        <v>160</v>
      </c>
      <c r="H172" s="1" t="s">
        <v>16</v>
      </c>
      <c r="I172" s="1" t="s">
        <v>17</v>
      </c>
      <c r="J172" s="7">
        <v>42465.461805555555</v>
      </c>
      <c r="K172" s="7">
        <v>42465.461805555555</v>
      </c>
      <c r="L172" s="1">
        <v>14.4</v>
      </c>
      <c r="M172" s="6"/>
    </row>
    <row r="173" spans="1:13" ht="12.75">
      <c r="A173" s="1" t="s">
        <v>46</v>
      </c>
      <c r="B173" s="7">
        <v>42472.583333333336</v>
      </c>
      <c r="C173" s="7">
        <v>42472.625</v>
      </c>
      <c r="D173" s="1" t="s">
        <v>89</v>
      </c>
      <c r="F173" s="1">
        <v>22148155</v>
      </c>
      <c r="G173" s="1" t="s">
        <v>161</v>
      </c>
      <c r="H173" s="1" t="s">
        <v>16</v>
      </c>
      <c r="I173" s="1" t="s">
        <v>17</v>
      </c>
      <c r="J173" s="7">
        <v>42446.718055555553</v>
      </c>
      <c r="K173" s="7">
        <v>42446.718055555553</v>
      </c>
      <c r="L173" s="1">
        <v>14.4</v>
      </c>
      <c r="M173" s="6"/>
    </row>
    <row r="174" spans="1:13" ht="12.75">
      <c r="A174" s="1" t="s">
        <v>24</v>
      </c>
      <c r="B174" s="7">
        <v>42472.645833333336</v>
      </c>
      <c r="C174" s="7">
        <v>42472.6875</v>
      </c>
      <c r="D174" s="1" t="s">
        <v>174</v>
      </c>
      <c r="F174" s="1">
        <v>22657851</v>
      </c>
      <c r="G174" s="1" t="s">
        <v>163</v>
      </c>
      <c r="H174" s="1" t="s">
        <v>16</v>
      </c>
      <c r="I174" s="1" t="s">
        <v>85</v>
      </c>
      <c r="J174" s="7">
        <v>42472.635416666664</v>
      </c>
      <c r="K174" s="7">
        <v>42472.635416666664</v>
      </c>
      <c r="L174" s="1">
        <v>15.3</v>
      </c>
      <c r="M174" s="6"/>
    </row>
    <row r="175" spans="1:13" ht="12.75">
      <c r="A175" s="1" t="s">
        <v>32</v>
      </c>
      <c r="B175" s="7">
        <v>42473.791666666664</v>
      </c>
      <c r="C175" s="7">
        <v>42473.833333333336</v>
      </c>
      <c r="D175" s="1" t="s">
        <v>72</v>
      </c>
      <c r="F175" s="1">
        <v>22637375</v>
      </c>
      <c r="G175" s="1" t="s">
        <v>164</v>
      </c>
      <c r="H175" s="1" t="s">
        <v>16</v>
      </c>
      <c r="I175" s="1" t="s">
        <v>17</v>
      </c>
      <c r="J175" s="7">
        <v>42471.861111111109</v>
      </c>
      <c r="K175" s="7">
        <v>42471.861111111109</v>
      </c>
      <c r="L175" s="1">
        <v>23.4</v>
      </c>
      <c r="M175" s="6"/>
    </row>
    <row r="176" spans="1:13" ht="12.75">
      <c r="A176" s="1" t="s">
        <v>41</v>
      </c>
      <c r="B176" s="7">
        <v>42474.729166666664</v>
      </c>
      <c r="C176" s="7">
        <v>42474.770833333336</v>
      </c>
      <c r="D176" s="1" t="s">
        <v>69</v>
      </c>
      <c r="F176" s="1">
        <v>22866461</v>
      </c>
      <c r="G176" s="1"/>
      <c r="H176" s="1" t="s">
        <v>16</v>
      </c>
      <c r="I176" s="1" t="s">
        <v>17</v>
      </c>
      <c r="J176" s="7">
        <v>42481.493750000001</v>
      </c>
      <c r="K176" s="7">
        <v>42481.493750000001</v>
      </c>
      <c r="L176" s="1">
        <v>18</v>
      </c>
      <c r="M176" s="6"/>
    </row>
    <row r="177" spans="1:13" ht="12.75">
      <c r="A177" s="1" t="s">
        <v>32</v>
      </c>
      <c r="B177" s="7">
        <v>42474.791666666664</v>
      </c>
      <c r="C177" s="7">
        <v>42474.854166666664</v>
      </c>
      <c r="D177" s="1" t="s">
        <v>58</v>
      </c>
      <c r="F177" s="1">
        <v>21841170</v>
      </c>
      <c r="G177" s="1" t="s">
        <v>152</v>
      </c>
      <c r="H177" s="1" t="s">
        <v>48</v>
      </c>
      <c r="I177" s="1" t="s">
        <v>17</v>
      </c>
      <c r="J177" s="7">
        <v>42432.470138888886</v>
      </c>
      <c r="K177" s="7">
        <v>42432.470138888886</v>
      </c>
      <c r="L177" s="1">
        <v>31.59</v>
      </c>
      <c r="M177" s="6"/>
    </row>
    <row r="178" spans="1:13" ht="12.75">
      <c r="A178" s="1" t="s">
        <v>24</v>
      </c>
      <c r="B178" s="7">
        <v>42475.520833333336</v>
      </c>
      <c r="C178" s="7">
        <v>42475.6875</v>
      </c>
      <c r="D178" s="1" t="s">
        <v>147</v>
      </c>
      <c r="F178" s="1">
        <v>22673635</v>
      </c>
      <c r="G178" s="1" t="s">
        <v>165</v>
      </c>
      <c r="H178" s="1" t="s">
        <v>59</v>
      </c>
      <c r="I178" s="1" t="s">
        <v>17</v>
      </c>
      <c r="J178" s="7">
        <v>42473.35</v>
      </c>
      <c r="K178" s="7">
        <v>42473.35</v>
      </c>
      <c r="L178" s="1">
        <v>51.84</v>
      </c>
      <c r="M178" s="6"/>
    </row>
    <row r="179" spans="1:13" ht="12.75">
      <c r="A179" s="1" t="s">
        <v>46</v>
      </c>
      <c r="B179" s="7">
        <v>42475.791666666664</v>
      </c>
      <c r="C179" s="7">
        <v>42475.833333333336</v>
      </c>
      <c r="D179" s="1" t="s">
        <v>176</v>
      </c>
      <c r="F179" s="1">
        <v>22726821</v>
      </c>
      <c r="G179" s="1"/>
      <c r="H179" s="1" t="s">
        <v>16</v>
      </c>
      <c r="I179" s="1" t="s">
        <v>17</v>
      </c>
      <c r="J179" s="7">
        <v>42475.451388888891</v>
      </c>
      <c r="K179" s="7">
        <v>42475.451388888891</v>
      </c>
      <c r="L179" s="1">
        <v>18</v>
      </c>
      <c r="M179" s="6"/>
    </row>
    <row r="180" spans="1:13" ht="12.75">
      <c r="A180" s="1" t="s">
        <v>24</v>
      </c>
      <c r="B180" s="7">
        <v>42478.583333333336</v>
      </c>
      <c r="C180" s="7">
        <v>42478.625</v>
      </c>
      <c r="D180" s="1" t="s">
        <v>147</v>
      </c>
      <c r="E180" s="1"/>
      <c r="F180" s="1">
        <v>22214762</v>
      </c>
      <c r="G180" s="1" t="s">
        <v>167</v>
      </c>
      <c r="H180" s="1" t="s">
        <v>16</v>
      </c>
      <c r="I180" s="1" t="s">
        <v>17</v>
      </c>
      <c r="J180" s="7">
        <v>42450.754861111112</v>
      </c>
      <c r="K180" s="7">
        <v>42450.754861111112</v>
      </c>
      <c r="L180" s="1">
        <v>14.4</v>
      </c>
      <c r="M180" s="6"/>
    </row>
    <row r="181" spans="1:13" ht="12.75">
      <c r="A181" s="1" t="s">
        <v>111</v>
      </c>
      <c r="B181" s="7">
        <v>42479.395833333336</v>
      </c>
      <c r="C181" s="7">
        <v>42479.770833333336</v>
      </c>
      <c r="D181" s="1" t="s">
        <v>177</v>
      </c>
      <c r="F181" s="1">
        <v>22558185</v>
      </c>
      <c r="G181" s="1" t="s">
        <v>169</v>
      </c>
      <c r="H181" s="1" t="s">
        <v>170</v>
      </c>
      <c r="I181" s="1" t="s">
        <v>17</v>
      </c>
      <c r="J181" s="7">
        <v>42467.591666666667</v>
      </c>
      <c r="K181" s="7">
        <v>42467.591666666667</v>
      </c>
      <c r="L181" s="1">
        <v>105.3</v>
      </c>
      <c r="M181" s="6"/>
    </row>
    <row r="182" spans="1:13" ht="12.75">
      <c r="A182" s="1" t="s">
        <v>46</v>
      </c>
      <c r="B182" s="7">
        <v>42479.583333333336</v>
      </c>
      <c r="C182" s="7">
        <v>42479.625</v>
      </c>
      <c r="D182" s="1" t="s">
        <v>89</v>
      </c>
      <c r="F182" s="1">
        <v>22608536</v>
      </c>
      <c r="G182" s="1" t="s">
        <v>171</v>
      </c>
      <c r="H182" s="1" t="s">
        <v>16</v>
      </c>
      <c r="I182" s="1" t="s">
        <v>17</v>
      </c>
      <c r="J182" s="7">
        <v>42470.880555555559</v>
      </c>
      <c r="K182" s="7">
        <v>42470.880555555559</v>
      </c>
      <c r="L182" s="1">
        <v>14.4</v>
      </c>
      <c r="M182" s="6"/>
    </row>
    <row r="183" spans="1:13" ht="12.75">
      <c r="A183" s="1" t="s">
        <v>46</v>
      </c>
      <c r="B183" s="7">
        <v>42479.666666666664</v>
      </c>
      <c r="C183" s="7">
        <v>42479.708333333336</v>
      </c>
      <c r="D183" s="1" t="s">
        <v>174</v>
      </c>
      <c r="F183" s="1">
        <v>22661408</v>
      </c>
      <c r="G183" s="1" t="s">
        <v>172</v>
      </c>
      <c r="H183" s="1" t="s">
        <v>16</v>
      </c>
      <c r="I183" s="1" t="s">
        <v>85</v>
      </c>
      <c r="J183" s="7">
        <v>42472.716666666667</v>
      </c>
      <c r="K183" s="7">
        <v>42472.716666666667</v>
      </c>
      <c r="L183" s="1">
        <v>16.2</v>
      </c>
      <c r="M183" s="6"/>
    </row>
    <row r="184" spans="1:13" ht="12.75">
      <c r="A184" s="1" t="s">
        <v>24</v>
      </c>
      <c r="B184" s="7">
        <v>42479.708333333336</v>
      </c>
      <c r="C184" s="7">
        <v>42479.770833333336</v>
      </c>
      <c r="D184" s="1" t="s">
        <v>147</v>
      </c>
      <c r="E184" s="1" t="s">
        <v>147</v>
      </c>
      <c r="F184" s="1">
        <v>22099943</v>
      </c>
      <c r="G184" s="1" t="s">
        <v>173</v>
      </c>
      <c r="H184" s="1" t="s">
        <v>48</v>
      </c>
      <c r="I184" s="1" t="s">
        <v>17</v>
      </c>
      <c r="J184" s="7">
        <v>42444.718055555553</v>
      </c>
      <c r="K184" s="7">
        <v>42452.47152777778</v>
      </c>
      <c r="L184" s="1">
        <v>27</v>
      </c>
      <c r="M184" s="6"/>
    </row>
    <row r="185" spans="1:13" ht="12.75">
      <c r="A185" s="1" t="s">
        <v>28</v>
      </c>
      <c r="B185" s="7">
        <v>42479.75</v>
      </c>
      <c r="C185" s="7">
        <v>42479.791666666664</v>
      </c>
      <c r="D185" s="1" t="s">
        <v>29</v>
      </c>
      <c r="E185" s="1"/>
      <c r="F185" s="1">
        <v>22311523</v>
      </c>
      <c r="G185" s="1" t="s">
        <v>78</v>
      </c>
      <c r="H185" s="1" t="s">
        <v>16</v>
      </c>
      <c r="I185" s="1" t="s">
        <v>17</v>
      </c>
      <c r="J185" s="7">
        <v>42455.857638888891</v>
      </c>
      <c r="K185" s="7">
        <v>42455.857638888891</v>
      </c>
      <c r="L185" s="1">
        <v>18</v>
      </c>
      <c r="M185" s="6"/>
    </row>
    <row r="186" spans="1:13" ht="12.75">
      <c r="A186" s="1" t="s">
        <v>24</v>
      </c>
      <c r="B186" s="7">
        <v>42479.791666666664</v>
      </c>
      <c r="C186" s="7">
        <v>42479.854166666664</v>
      </c>
      <c r="D186" s="1" t="s">
        <v>147</v>
      </c>
      <c r="E186" s="1"/>
      <c r="F186" s="1">
        <v>22589891</v>
      </c>
      <c r="G186" s="1" t="s">
        <v>175</v>
      </c>
      <c r="H186" s="1" t="s">
        <v>48</v>
      </c>
      <c r="I186" s="1" t="s">
        <v>17</v>
      </c>
      <c r="J186" s="7">
        <v>42468.854166666664</v>
      </c>
      <c r="K186" s="7">
        <v>42468.854166666664</v>
      </c>
      <c r="L186" s="1">
        <v>27</v>
      </c>
      <c r="M186" s="6"/>
    </row>
    <row r="187" spans="1:13" ht="12.75">
      <c r="A187" s="1" t="s">
        <v>18</v>
      </c>
      <c r="B187" s="7">
        <v>42480.479166666664</v>
      </c>
      <c r="C187" s="7">
        <v>42480.520833333336</v>
      </c>
      <c r="D187" s="1" t="s">
        <v>109</v>
      </c>
      <c r="E187" s="1"/>
      <c r="F187" s="1">
        <v>22349298</v>
      </c>
      <c r="G187" s="1" t="s">
        <v>122</v>
      </c>
      <c r="H187" s="1" t="s">
        <v>16</v>
      </c>
      <c r="I187" s="1" t="s">
        <v>17</v>
      </c>
      <c r="J187" s="7">
        <v>42458.591666666667</v>
      </c>
      <c r="K187" s="7">
        <v>42458.591666666667</v>
      </c>
      <c r="L187" s="1">
        <v>15.3</v>
      </c>
      <c r="M187" s="6"/>
    </row>
    <row r="188" spans="1:13" ht="12.75">
      <c r="A188" s="1" t="s">
        <v>28</v>
      </c>
      <c r="B188" s="7">
        <v>42480.708333333336</v>
      </c>
      <c r="C188" s="7">
        <v>42480.75</v>
      </c>
      <c r="D188" s="1" t="s">
        <v>36</v>
      </c>
      <c r="F188" s="1">
        <v>22842900</v>
      </c>
      <c r="G188" s="1" t="s">
        <v>98</v>
      </c>
      <c r="H188" s="1" t="s">
        <v>16</v>
      </c>
      <c r="I188" s="1" t="s">
        <v>17</v>
      </c>
      <c r="J188" s="7">
        <v>42480.612500000003</v>
      </c>
      <c r="K188" s="7">
        <v>42480.612500000003</v>
      </c>
      <c r="L188" s="1">
        <v>18</v>
      </c>
      <c r="M188" s="6"/>
    </row>
    <row r="189" spans="1:13" ht="12.75">
      <c r="A189" s="1" t="s">
        <v>46</v>
      </c>
      <c r="B189" s="7">
        <v>42480.791666666664</v>
      </c>
      <c r="C189" s="7">
        <v>42480.833333333336</v>
      </c>
      <c r="D189" s="1" t="s">
        <v>176</v>
      </c>
      <c r="F189" s="1">
        <v>22833929</v>
      </c>
      <c r="G189" s="1"/>
      <c r="H189" s="1" t="s">
        <v>16</v>
      </c>
      <c r="I189" s="1" t="s">
        <v>17</v>
      </c>
      <c r="J189" s="7">
        <v>42480.370833333334</v>
      </c>
      <c r="K189" s="7">
        <v>42480.370833333334</v>
      </c>
      <c r="L189" s="1">
        <v>18</v>
      </c>
      <c r="M189" s="6"/>
    </row>
    <row r="190" spans="1:13" ht="12.75">
      <c r="A190" s="1" t="s">
        <v>32</v>
      </c>
      <c r="B190" s="7">
        <v>42480.791666666664</v>
      </c>
      <c r="C190" s="7">
        <v>42480.833333333336</v>
      </c>
      <c r="D190" s="1" t="s">
        <v>72</v>
      </c>
      <c r="F190" s="1">
        <v>22800977</v>
      </c>
      <c r="G190" s="1" t="s">
        <v>94</v>
      </c>
      <c r="H190" s="1" t="s">
        <v>16</v>
      </c>
      <c r="I190" s="1" t="s">
        <v>17</v>
      </c>
      <c r="J190" s="7">
        <v>42479.418749999997</v>
      </c>
      <c r="K190" s="7">
        <v>42479.418749999997</v>
      </c>
      <c r="L190" s="1">
        <v>23.4</v>
      </c>
      <c r="M190" s="6"/>
    </row>
    <row r="191" spans="1:13" ht="12.75">
      <c r="A191" s="1" t="s">
        <v>41</v>
      </c>
      <c r="B191" s="7">
        <v>42481.729166666664</v>
      </c>
      <c r="C191" s="7">
        <v>42481.770833333336</v>
      </c>
      <c r="D191" s="1" t="s">
        <v>69</v>
      </c>
      <c r="F191" s="1">
        <v>22866616</v>
      </c>
      <c r="G191" s="1"/>
      <c r="H191" s="1" t="s">
        <v>16</v>
      </c>
      <c r="I191" s="1" t="s">
        <v>17</v>
      </c>
      <c r="J191" s="7">
        <v>42481.497916666667</v>
      </c>
      <c r="K191" s="7">
        <v>42481.497916666667</v>
      </c>
      <c r="L191" s="1">
        <v>18</v>
      </c>
      <c r="M191" s="6"/>
    </row>
    <row r="192" spans="1:13" ht="12.75">
      <c r="A192" s="1" t="s">
        <v>24</v>
      </c>
      <c r="B192" s="7">
        <v>42482.458333333336</v>
      </c>
      <c r="C192" s="7">
        <v>42482.5</v>
      </c>
      <c r="D192" s="1" t="s">
        <v>147</v>
      </c>
      <c r="F192" s="1">
        <v>22199797</v>
      </c>
      <c r="G192" s="1" t="s">
        <v>178</v>
      </c>
      <c r="H192" s="1" t="s">
        <v>16</v>
      </c>
      <c r="I192" s="1" t="s">
        <v>17</v>
      </c>
      <c r="J192" s="7">
        <v>42450.393750000003</v>
      </c>
      <c r="K192" s="7">
        <v>42450.393750000003</v>
      </c>
      <c r="L192" s="1">
        <v>12.96</v>
      </c>
      <c r="M192" s="6"/>
    </row>
    <row r="193" spans="1:16" ht="12.75">
      <c r="A193" s="1" t="s">
        <v>24</v>
      </c>
      <c r="B193" s="7">
        <v>42482.583333333336</v>
      </c>
      <c r="C193" s="7">
        <v>42482.625</v>
      </c>
      <c r="D193" s="1" t="s">
        <v>147</v>
      </c>
      <c r="E193" s="1"/>
      <c r="F193" s="1">
        <v>22302163</v>
      </c>
      <c r="G193" s="1" t="s">
        <v>179</v>
      </c>
      <c r="H193" s="1" t="s">
        <v>16</v>
      </c>
      <c r="I193" s="1" t="s">
        <v>17</v>
      </c>
      <c r="J193" s="7">
        <v>42454.811805555553</v>
      </c>
      <c r="K193" s="7">
        <v>42454.811805555553</v>
      </c>
      <c r="L193" s="1">
        <v>16.2</v>
      </c>
      <c r="M193" s="6"/>
    </row>
    <row r="194" spans="1:16" ht="12.75">
      <c r="A194" s="1" t="s">
        <v>24</v>
      </c>
      <c r="B194" s="7">
        <v>42482.625</v>
      </c>
      <c r="C194" s="7">
        <v>42482.666666666664</v>
      </c>
      <c r="D194" s="1" t="s">
        <v>147</v>
      </c>
      <c r="F194" s="1">
        <v>22302183</v>
      </c>
      <c r="G194" s="1" t="s">
        <v>180</v>
      </c>
      <c r="H194" s="1" t="s">
        <v>16</v>
      </c>
      <c r="I194" s="1" t="s">
        <v>17</v>
      </c>
      <c r="J194" s="7">
        <v>42454.8125</v>
      </c>
      <c r="K194" s="7">
        <v>42454.8125</v>
      </c>
      <c r="L194" s="1">
        <v>16.2</v>
      </c>
      <c r="M194" s="6"/>
    </row>
    <row r="195" spans="1:16" ht="12.75">
      <c r="A195" s="1" t="s">
        <v>24</v>
      </c>
      <c r="B195" s="7">
        <v>42482.729166666664</v>
      </c>
      <c r="C195" s="7">
        <v>42482.770833333336</v>
      </c>
      <c r="D195" s="1" t="s">
        <v>147</v>
      </c>
      <c r="E195" s="1"/>
      <c r="F195" s="1">
        <v>22173247</v>
      </c>
      <c r="G195" s="1" t="s">
        <v>181</v>
      </c>
      <c r="H195" s="1" t="s">
        <v>16</v>
      </c>
      <c r="I195" s="1" t="s">
        <v>17</v>
      </c>
      <c r="J195" s="7">
        <v>42447.791666666664</v>
      </c>
      <c r="K195" s="7">
        <v>42447.791666666664</v>
      </c>
      <c r="L195" s="1">
        <v>16.2</v>
      </c>
      <c r="M195" s="6"/>
    </row>
    <row r="196" spans="1:16" ht="12.75">
      <c r="A196" s="1" t="s">
        <v>41</v>
      </c>
      <c r="B196" s="7">
        <v>42483.416666666664</v>
      </c>
      <c r="C196" s="7">
        <v>42483.458333333336</v>
      </c>
      <c r="D196" s="1" t="s">
        <v>69</v>
      </c>
      <c r="F196" s="1">
        <v>22881167</v>
      </c>
      <c r="G196" s="1"/>
      <c r="H196" s="1" t="s">
        <v>16</v>
      </c>
      <c r="I196" s="1" t="s">
        <v>17</v>
      </c>
      <c r="J196" s="7">
        <v>42481.957638888889</v>
      </c>
      <c r="K196" s="7">
        <v>42481.957638888889</v>
      </c>
      <c r="L196" s="1">
        <v>18</v>
      </c>
      <c r="M196" s="6"/>
    </row>
    <row r="197" spans="1:16" ht="12.75">
      <c r="A197" s="1" t="s">
        <v>80</v>
      </c>
      <c r="B197" s="7">
        <v>42485.416666666664</v>
      </c>
      <c r="C197" s="7">
        <v>42485.479166666664</v>
      </c>
      <c r="D197" s="1" t="s">
        <v>124</v>
      </c>
      <c r="F197" s="1">
        <v>22917647</v>
      </c>
      <c r="G197" s="1"/>
      <c r="H197" s="1" t="s">
        <v>48</v>
      </c>
      <c r="I197" s="1" t="s">
        <v>17</v>
      </c>
      <c r="J197" s="7">
        <v>42484.794444444444</v>
      </c>
      <c r="K197" s="7">
        <v>42484.794444444444</v>
      </c>
      <c r="L197" s="1">
        <v>21.6</v>
      </c>
      <c r="M197" s="6"/>
    </row>
    <row r="198" spans="1:16" ht="12.75">
      <c r="A198" s="1" t="s">
        <v>28</v>
      </c>
      <c r="B198" s="7">
        <v>42485.770833333336</v>
      </c>
      <c r="C198" s="7">
        <v>42485.8125</v>
      </c>
      <c r="D198" s="1" t="s">
        <v>29</v>
      </c>
      <c r="F198" s="1">
        <v>22706678</v>
      </c>
      <c r="G198" s="1" t="s">
        <v>78</v>
      </c>
      <c r="H198" s="1" t="s">
        <v>16</v>
      </c>
      <c r="I198" s="1" t="s">
        <v>17</v>
      </c>
      <c r="J198" s="7">
        <v>42474.567361111112</v>
      </c>
      <c r="K198" s="7">
        <v>42474.567361111112</v>
      </c>
      <c r="L198" s="1">
        <v>18</v>
      </c>
      <c r="M198" s="6"/>
    </row>
    <row r="199" spans="1:16" ht="12.75">
      <c r="A199" s="1" t="s">
        <v>46</v>
      </c>
      <c r="B199" s="7">
        <v>42485.770833333336</v>
      </c>
      <c r="C199" s="7">
        <v>42485.8125</v>
      </c>
      <c r="D199" s="1" t="s">
        <v>89</v>
      </c>
      <c r="F199" s="1">
        <v>22908902</v>
      </c>
      <c r="G199" s="1" t="s">
        <v>182</v>
      </c>
      <c r="H199" s="1" t="s">
        <v>16</v>
      </c>
      <c r="I199" s="1" t="s">
        <v>17</v>
      </c>
      <c r="J199" s="7">
        <v>42483.675694444442</v>
      </c>
      <c r="K199" s="7">
        <v>42483.675694444442</v>
      </c>
      <c r="L199" s="1">
        <v>18</v>
      </c>
      <c r="M199" s="6"/>
    </row>
    <row r="200" spans="1:16" ht="12.75">
      <c r="A200" s="1" t="s">
        <v>28</v>
      </c>
      <c r="B200" s="7">
        <v>42486.416666666664</v>
      </c>
      <c r="C200" s="7">
        <v>42486.458333333336</v>
      </c>
      <c r="D200" s="1" t="s">
        <v>36</v>
      </c>
      <c r="F200" s="1">
        <v>22948653</v>
      </c>
      <c r="G200" s="1" t="s">
        <v>98</v>
      </c>
      <c r="H200" s="1" t="s">
        <v>16</v>
      </c>
      <c r="I200" s="1" t="s">
        <v>17</v>
      </c>
      <c r="J200" s="7">
        <v>42485.900694444441</v>
      </c>
      <c r="K200" s="7">
        <v>42485.900694444441</v>
      </c>
      <c r="L200" s="1">
        <v>14.4</v>
      </c>
      <c r="M200" s="6"/>
    </row>
    <row r="201" spans="1:16" ht="12.75">
      <c r="A201" s="1" t="s">
        <v>46</v>
      </c>
      <c r="B201" s="7">
        <v>42486.416666666664</v>
      </c>
      <c r="C201" s="7">
        <v>42486.458333333336</v>
      </c>
      <c r="D201" s="1" t="s">
        <v>89</v>
      </c>
      <c r="E201" s="1" t="s">
        <v>89</v>
      </c>
      <c r="F201" s="1">
        <v>22889871</v>
      </c>
      <c r="G201" s="1" t="s">
        <v>183</v>
      </c>
      <c r="H201" s="1" t="s">
        <v>16</v>
      </c>
      <c r="I201" s="1" t="s">
        <v>17</v>
      </c>
      <c r="J201" s="7">
        <v>42482.479166666664</v>
      </c>
      <c r="K201" s="7">
        <v>42482.487500000003</v>
      </c>
      <c r="L201" s="1">
        <v>14.4</v>
      </c>
      <c r="M201" s="6"/>
    </row>
    <row r="202" spans="1:16" ht="12.75">
      <c r="A202" s="1" t="s">
        <v>24</v>
      </c>
      <c r="B202" s="7">
        <v>42486.416666666664</v>
      </c>
      <c r="C202" s="7">
        <v>42486.479166666664</v>
      </c>
      <c r="D202" s="1" t="s">
        <v>147</v>
      </c>
      <c r="F202" s="1">
        <v>22302241</v>
      </c>
      <c r="G202" s="1" t="s">
        <v>184</v>
      </c>
      <c r="H202" s="1" t="s">
        <v>48</v>
      </c>
      <c r="I202" s="1" t="s">
        <v>17</v>
      </c>
      <c r="J202" s="7">
        <v>42454.81527777778</v>
      </c>
      <c r="K202" s="7">
        <v>42454.81527777778</v>
      </c>
      <c r="L202" s="1">
        <v>19.440000000000001</v>
      </c>
      <c r="M202" s="6"/>
    </row>
    <row r="203" spans="1:16" ht="12.75">
      <c r="A203" s="1" t="s">
        <v>24</v>
      </c>
      <c r="B203" s="7">
        <v>42486.708333333336</v>
      </c>
      <c r="C203" s="7">
        <v>42486.770833333336</v>
      </c>
      <c r="D203" s="1" t="s">
        <v>147</v>
      </c>
      <c r="F203" s="1">
        <v>22302206</v>
      </c>
      <c r="G203" s="1" t="s">
        <v>185</v>
      </c>
      <c r="H203" s="1" t="s">
        <v>48</v>
      </c>
      <c r="I203" s="1" t="s">
        <v>17</v>
      </c>
      <c r="J203" s="7">
        <v>42454.813194444447</v>
      </c>
      <c r="K203" s="7">
        <v>42454.813194444447</v>
      </c>
      <c r="L203" s="1">
        <v>24.3</v>
      </c>
      <c r="M203" s="6"/>
      <c r="O203" s="15"/>
      <c r="P203" s="15"/>
    </row>
    <row r="204" spans="1:16" ht="12.75">
      <c r="A204" s="1" t="s">
        <v>24</v>
      </c>
      <c r="B204" s="7">
        <v>42487.6875</v>
      </c>
      <c r="C204" s="7">
        <v>42487.75</v>
      </c>
      <c r="D204" s="1" t="s">
        <v>147</v>
      </c>
      <c r="F204" s="1">
        <v>22265992</v>
      </c>
      <c r="G204" s="1" t="s">
        <v>186</v>
      </c>
      <c r="H204" s="1" t="s">
        <v>48</v>
      </c>
      <c r="I204" s="1" t="s">
        <v>17</v>
      </c>
      <c r="J204" s="7">
        <v>42452.820833333331</v>
      </c>
      <c r="K204" s="7">
        <v>42452.820833333331</v>
      </c>
      <c r="L204" s="1">
        <v>23.49</v>
      </c>
      <c r="M204" s="6"/>
    </row>
    <row r="205" spans="1:16" ht="12.75">
      <c r="A205" s="1" t="s">
        <v>57</v>
      </c>
      <c r="B205" s="7">
        <v>42487.75</v>
      </c>
      <c r="C205" s="7">
        <v>42487.791666666664</v>
      </c>
      <c r="D205" s="1" t="s">
        <v>191</v>
      </c>
      <c r="F205" s="1">
        <v>23042620</v>
      </c>
      <c r="G205" s="1" t="s">
        <v>187</v>
      </c>
      <c r="H205" s="1" t="s">
        <v>16</v>
      </c>
      <c r="I205" s="1" t="s">
        <v>17</v>
      </c>
      <c r="J205" s="7">
        <v>42489.70208333333</v>
      </c>
      <c r="K205" s="7">
        <v>42489.70208333333</v>
      </c>
      <c r="L205" s="1">
        <v>18</v>
      </c>
      <c r="M205" s="6"/>
      <c r="N205" s="1"/>
      <c r="O205" s="1"/>
      <c r="P205" s="1"/>
    </row>
    <row r="206" spans="1:16" ht="12.75">
      <c r="A206" s="1" t="s">
        <v>46</v>
      </c>
      <c r="B206" s="7">
        <v>42487.75</v>
      </c>
      <c r="C206" s="7">
        <v>42487.791666666664</v>
      </c>
      <c r="D206" s="1" t="s">
        <v>89</v>
      </c>
      <c r="F206" s="1">
        <v>22946564</v>
      </c>
      <c r="G206" s="1" t="s">
        <v>188</v>
      </c>
      <c r="H206" s="1" t="s">
        <v>16</v>
      </c>
      <c r="I206" s="1" t="s">
        <v>17</v>
      </c>
      <c r="J206" s="7">
        <v>42485.836111111108</v>
      </c>
      <c r="K206" s="7">
        <v>42485.836111111108</v>
      </c>
      <c r="L206" s="1">
        <v>18</v>
      </c>
      <c r="M206" s="6"/>
    </row>
    <row r="207" spans="1:16" ht="12.75">
      <c r="A207" s="1" t="s">
        <v>28</v>
      </c>
      <c r="B207" s="7">
        <v>42488.770833333336</v>
      </c>
      <c r="C207" s="7">
        <v>42488.8125</v>
      </c>
      <c r="D207" s="1" t="s">
        <v>29</v>
      </c>
      <c r="F207" s="1">
        <v>22706728</v>
      </c>
      <c r="G207" s="1" t="s">
        <v>78</v>
      </c>
      <c r="H207" s="1" t="s">
        <v>16</v>
      </c>
      <c r="I207" s="1" t="s">
        <v>17</v>
      </c>
      <c r="J207" s="7">
        <v>42474.568749999999</v>
      </c>
      <c r="K207" s="7">
        <v>42474.568749999999</v>
      </c>
      <c r="L207" s="1">
        <v>18</v>
      </c>
      <c r="M207" s="6"/>
    </row>
    <row r="208" spans="1:16" ht="12.75">
      <c r="A208" s="1" t="s">
        <v>46</v>
      </c>
      <c r="B208" s="7">
        <v>42489.458333333336</v>
      </c>
      <c r="C208" s="7">
        <v>42489.5</v>
      </c>
      <c r="D208" s="1" t="s">
        <v>89</v>
      </c>
      <c r="F208" s="1">
        <v>22862757</v>
      </c>
      <c r="G208" s="1" t="s">
        <v>189</v>
      </c>
      <c r="H208" s="1" t="s">
        <v>16</v>
      </c>
      <c r="I208" s="1" t="s">
        <v>17</v>
      </c>
      <c r="J208" s="7">
        <v>42481.404861111114</v>
      </c>
      <c r="K208" s="7">
        <v>42481.404861111114</v>
      </c>
      <c r="L208" s="1">
        <v>14.4</v>
      </c>
      <c r="M208" s="6"/>
    </row>
    <row r="209" spans="1:13" ht="12.75">
      <c r="A209" s="1" t="s">
        <v>46</v>
      </c>
      <c r="B209" s="7">
        <v>42489.583333333336</v>
      </c>
      <c r="C209" s="7">
        <v>42489.625</v>
      </c>
      <c r="D209" s="1" t="s">
        <v>89</v>
      </c>
      <c r="E209" s="1" t="s">
        <v>89</v>
      </c>
      <c r="F209" s="1">
        <v>22148176</v>
      </c>
      <c r="G209" s="1" t="s">
        <v>190</v>
      </c>
      <c r="H209" s="1" t="s">
        <v>16</v>
      </c>
      <c r="I209" s="1" t="s">
        <v>17</v>
      </c>
      <c r="J209" s="7">
        <v>42446.718055555553</v>
      </c>
      <c r="K209" s="7">
        <v>42481.40625</v>
      </c>
      <c r="L209" s="1">
        <v>14.58</v>
      </c>
      <c r="M209" s="6"/>
    </row>
    <row r="210" spans="1:13" ht="12.75">
      <c r="A210" s="1" t="s">
        <v>28</v>
      </c>
      <c r="B210" s="7">
        <v>42489.645833333336</v>
      </c>
      <c r="C210" s="7">
        <v>42489.6875</v>
      </c>
      <c r="D210" s="1" t="s">
        <v>104</v>
      </c>
      <c r="E210" s="1"/>
      <c r="F210" s="1">
        <v>22999346</v>
      </c>
      <c r="G210" s="1"/>
      <c r="H210" s="1" t="s">
        <v>16</v>
      </c>
      <c r="I210" s="1" t="s">
        <v>17</v>
      </c>
      <c r="J210" s="7">
        <v>42487.927777777775</v>
      </c>
      <c r="K210" s="7">
        <v>42487.927777777775</v>
      </c>
      <c r="L210" s="1">
        <v>16.2</v>
      </c>
      <c r="M210" s="6"/>
    </row>
    <row r="211" spans="1:13" ht="12.75">
      <c r="A211" s="1" t="s">
        <v>24</v>
      </c>
      <c r="B211" s="7">
        <v>42489.708333333336</v>
      </c>
      <c r="C211" s="7">
        <v>42489.75</v>
      </c>
      <c r="D211" s="1" t="s">
        <v>104</v>
      </c>
      <c r="E211" s="1"/>
      <c r="F211" s="1">
        <v>22868476</v>
      </c>
      <c r="G211" s="1" t="s">
        <v>117</v>
      </c>
      <c r="H211" s="1" t="s">
        <v>16</v>
      </c>
      <c r="I211" s="1" t="s">
        <v>17</v>
      </c>
      <c r="J211" s="7">
        <v>42481.543055555558</v>
      </c>
      <c r="K211" s="7">
        <v>42481.543055555558</v>
      </c>
      <c r="L211" s="1">
        <v>18</v>
      </c>
      <c r="M211" s="6"/>
    </row>
    <row r="212" spans="1:13" ht="12.75">
      <c r="A212" s="1" t="s">
        <v>28</v>
      </c>
      <c r="B212" s="7">
        <v>42489.708333333336</v>
      </c>
      <c r="C212" s="7">
        <v>42489.75</v>
      </c>
      <c r="D212" s="1" t="s">
        <v>29</v>
      </c>
      <c r="F212" s="1">
        <v>22706739</v>
      </c>
      <c r="G212" s="1" t="s">
        <v>78</v>
      </c>
      <c r="H212" s="1" t="s">
        <v>16</v>
      </c>
      <c r="I212" s="1" t="s">
        <v>17</v>
      </c>
      <c r="J212" s="7">
        <v>42474.568749999999</v>
      </c>
      <c r="K212" s="7">
        <v>42474.568749999999</v>
      </c>
      <c r="L212" s="1">
        <v>18</v>
      </c>
      <c r="M212" s="6"/>
    </row>
    <row r="213" spans="1:13" ht="12.75">
      <c r="A213" s="1" t="s">
        <v>32</v>
      </c>
      <c r="B213" s="7">
        <v>42489.75</v>
      </c>
      <c r="C213" s="7">
        <v>42489.8125</v>
      </c>
      <c r="D213" s="1" t="s">
        <v>58</v>
      </c>
      <c r="E213" s="1"/>
      <c r="F213" s="1">
        <v>21260583</v>
      </c>
      <c r="G213" s="1"/>
      <c r="H213" s="1" t="s">
        <v>48</v>
      </c>
      <c r="I213" s="1" t="s">
        <v>17</v>
      </c>
      <c r="J213" s="7">
        <v>42404.495833333334</v>
      </c>
      <c r="K213" s="7">
        <v>42404.495833333334</v>
      </c>
      <c r="L213" s="1">
        <v>26.32</v>
      </c>
      <c r="M213" s="6"/>
    </row>
    <row r="214" spans="1:13" ht="12.75">
      <c r="A214" s="1" t="s">
        <v>24</v>
      </c>
      <c r="B214" s="7">
        <v>42490.5625</v>
      </c>
      <c r="C214" s="7">
        <v>42490.625</v>
      </c>
      <c r="D214" s="1" t="s">
        <v>147</v>
      </c>
      <c r="F214" s="1">
        <v>22199703</v>
      </c>
      <c r="G214" s="1" t="s">
        <v>192</v>
      </c>
      <c r="H214" s="1" t="s">
        <v>48</v>
      </c>
      <c r="I214" s="1" t="s">
        <v>17</v>
      </c>
      <c r="J214" s="7">
        <v>42450.39166666667</v>
      </c>
      <c r="K214" s="7">
        <v>42450.39166666667</v>
      </c>
      <c r="L214" s="1">
        <v>24.3</v>
      </c>
      <c r="M214" s="6"/>
    </row>
    <row r="215" spans="1:13" ht="12.75">
      <c r="A215" s="1" t="s">
        <v>18</v>
      </c>
      <c r="B215" s="7">
        <v>42492.395833333336</v>
      </c>
      <c r="C215" s="7">
        <v>42492.4375</v>
      </c>
      <c r="D215" s="1" t="s">
        <v>109</v>
      </c>
      <c r="F215" s="1">
        <v>22974309</v>
      </c>
      <c r="G215" s="1"/>
      <c r="H215" s="1" t="s">
        <v>16</v>
      </c>
      <c r="I215" s="1" t="s">
        <v>17</v>
      </c>
      <c r="J215" s="7">
        <v>42486.844444444447</v>
      </c>
      <c r="K215" s="7">
        <v>42486.844444444447</v>
      </c>
      <c r="L215" s="1">
        <v>14.4</v>
      </c>
      <c r="M215" s="6"/>
    </row>
    <row r="216" spans="1:13" ht="12.75">
      <c r="A216" s="1" t="s">
        <v>80</v>
      </c>
      <c r="B216" s="7">
        <v>42492.416666666664</v>
      </c>
      <c r="C216" s="7">
        <v>42492.5</v>
      </c>
      <c r="D216" s="1" t="s">
        <v>201</v>
      </c>
      <c r="F216" s="1">
        <v>22934680</v>
      </c>
      <c r="G216" s="1" t="s">
        <v>194</v>
      </c>
      <c r="H216" s="1" t="s">
        <v>56</v>
      </c>
      <c r="I216" s="1" t="s">
        <v>17</v>
      </c>
      <c r="J216" s="7">
        <v>42485.602083333331</v>
      </c>
      <c r="K216" s="7">
        <v>42485.602083333331</v>
      </c>
      <c r="L216" s="1">
        <v>28.8</v>
      </c>
      <c r="M216" s="6"/>
    </row>
    <row r="217" spans="1:13" ht="12.75">
      <c r="A217" s="1" t="s">
        <v>24</v>
      </c>
      <c r="B217" s="7">
        <v>42493.583333333336</v>
      </c>
      <c r="C217" s="7">
        <v>42493.625</v>
      </c>
      <c r="D217" s="1" t="s">
        <v>147</v>
      </c>
      <c r="F217" s="1">
        <v>22589916</v>
      </c>
      <c r="G217" s="1" t="s">
        <v>195</v>
      </c>
      <c r="H217" s="1" t="s">
        <v>16</v>
      </c>
      <c r="I217" s="1" t="s">
        <v>17</v>
      </c>
      <c r="J217" s="7">
        <v>42468.855555555558</v>
      </c>
      <c r="K217" s="7">
        <v>42468.855555555558</v>
      </c>
      <c r="L217" s="1">
        <v>14.4</v>
      </c>
      <c r="M217" s="6"/>
    </row>
    <row r="218" spans="1:13" ht="12.75">
      <c r="A218" s="1" t="s">
        <v>46</v>
      </c>
      <c r="B218" s="7">
        <v>42493.583333333336</v>
      </c>
      <c r="C218" s="7">
        <v>42493.625</v>
      </c>
      <c r="D218" s="1" t="s">
        <v>89</v>
      </c>
      <c r="F218" s="1">
        <v>23052012</v>
      </c>
      <c r="G218" s="1" t="s">
        <v>196</v>
      </c>
      <c r="H218" s="1" t="s">
        <v>16</v>
      </c>
      <c r="I218" s="1" t="s">
        <v>17</v>
      </c>
      <c r="J218" s="7">
        <v>42490.377083333333</v>
      </c>
      <c r="K218" s="7">
        <v>42490.377083333333</v>
      </c>
      <c r="L218" s="1">
        <v>14.4</v>
      </c>
      <c r="M218" s="6"/>
    </row>
    <row r="219" spans="1:13" ht="12.75">
      <c r="A219" s="1" t="s">
        <v>24</v>
      </c>
      <c r="B219" s="7">
        <v>42493.75</v>
      </c>
      <c r="C219" s="7">
        <v>42493.8125</v>
      </c>
      <c r="D219" s="1" t="s">
        <v>147</v>
      </c>
      <c r="F219" s="1">
        <v>22589939</v>
      </c>
      <c r="G219" s="1" t="s">
        <v>197</v>
      </c>
      <c r="H219" s="1" t="s">
        <v>48</v>
      </c>
      <c r="I219" s="1" t="s">
        <v>17</v>
      </c>
      <c r="J219" s="7">
        <v>42468.856944444444</v>
      </c>
      <c r="K219" s="7">
        <v>42468.856944444444</v>
      </c>
      <c r="L219" s="1">
        <v>27</v>
      </c>
      <c r="M219" s="6"/>
    </row>
    <row r="220" spans="1:13" ht="12.75">
      <c r="A220" s="1" t="s">
        <v>24</v>
      </c>
      <c r="B220" s="7">
        <v>42494.583333333336</v>
      </c>
      <c r="C220" s="7">
        <v>42494.625</v>
      </c>
      <c r="D220" s="1" t="s">
        <v>147</v>
      </c>
      <c r="F220" s="1">
        <v>22739262</v>
      </c>
      <c r="G220" s="1" t="s">
        <v>198</v>
      </c>
      <c r="H220" s="1" t="s">
        <v>16</v>
      </c>
      <c r="I220" s="1" t="s">
        <v>17</v>
      </c>
      <c r="J220" s="7">
        <v>42475.769444444442</v>
      </c>
      <c r="K220" s="7">
        <v>42475.769444444442</v>
      </c>
      <c r="L220" s="1">
        <v>16.2</v>
      </c>
      <c r="M220" s="6"/>
    </row>
    <row r="221" spans="1:13" ht="12.75">
      <c r="A221" s="1" t="s">
        <v>46</v>
      </c>
      <c r="B221" s="7">
        <v>42494.708333333336</v>
      </c>
      <c r="C221" s="7">
        <v>42494.75</v>
      </c>
      <c r="D221" s="1" t="s">
        <v>89</v>
      </c>
      <c r="F221" s="1">
        <v>23135511</v>
      </c>
      <c r="G221" s="1" t="s">
        <v>199</v>
      </c>
      <c r="H221" s="1" t="s">
        <v>16</v>
      </c>
      <c r="I221" s="1" t="s">
        <v>17</v>
      </c>
      <c r="J221" s="7">
        <v>42494.595833333333</v>
      </c>
      <c r="K221" s="7">
        <v>42494.595833333333</v>
      </c>
      <c r="L221" s="1">
        <v>18</v>
      </c>
      <c r="M221" s="6"/>
    </row>
    <row r="222" spans="1:13" ht="12.75">
      <c r="A222" s="1" t="s">
        <v>46</v>
      </c>
      <c r="B222" s="7">
        <v>42500.75</v>
      </c>
      <c r="C222" s="7">
        <v>42500.791666666664</v>
      </c>
      <c r="D222" s="1" t="s">
        <v>89</v>
      </c>
      <c r="F222" s="1">
        <v>23030666</v>
      </c>
      <c r="G222" s="1" t="s">
        <v>200</v>
      </c>
      <c r="H222" s="1" t="s">
        <v>16</v>
      </c>
      <c r="I222" s="1" t="s">
        <v>17</v>
      </c>
      <c r="J222" s="7">
        <v>42489.39166666667</v>
      </c>
      <c r="K222" s="7">
        <v>42489.39166666667</v>
      </c>
      <c r="L222" s="1">
        <v>18</v>
      </c>
      <c r="M222" s="6"/>
    </row>
    <row r="223" spans="1:13" ht="12.75">
      <c r="A223" s="1" t="s">
        <v>18</v>
      </c>
      <c r="B223" s="7">
        <v>42501.5625</v>
      </c>
      <c r="C223" s="7">
        <v>42501.604166666664</v>
      </c>
      <c r="D223" s="1" t="s">
        <v>113</v>
      </c>
      <c r="F223" s="1">
        <v>23135585</v>
      </c>
      <c r="G223" s="1" t="s">
        <v>102</v>
      </c>
      <c r="H223" s="1" t="s">
        <v>16</v>
      </c>
      <c r="I223" s="1" t="s">
        <v>17</v>
      </c>
      <c r="J223" s="7">
        <v>42494.598611111112</v>
      </c>
      <c r="K223" s="7">
        <v>42494.598611111112</v>
      </c>
      <c r="L223" s="1">
        <v>16.2</v>
      </c>
      <c r="M223" s="6"/>
    </row>
    <row r="224" spans="1:13" ht="12.75">
      <c r="A224" s="1" t="s">
        <v>46</v>
      </c>
      <c r="B224" s="7">
        <v>42501.5625</v>
      </c>
      <c r="C224" s="7">
        <v>42501.604166666664</v>
      </c>
      <c r="D224" s="1" t="s">
        <v>89</v>
      </c>
      <c r="F224" s="1">
        <v>23226895</v>
      </c>
      <c r="G224" s="1" t="s">
        <v>202</v>
      </c>
      <c r="H224" s="1" t="s">
        <v>16</v>
      </c>
      <c r="I224" s="1" t="s">
        <v>17</v>
      </c>
      <c r="J224" s="7">
        <v>42499.833333333336</v>
      </c>
      <c r="K224" s="7">
        <v>42499.833333333336</v>
      </c>
      <c r="L224" s="1">
        <v>16.2</v>
      </c>
      <c r="M224" s="6"/>
    </row>
    <row r="225" spans="1:13" ht="12.75">
      <c r="A225" s="1" t="s">
        <v>32</v>
      </c>
      <c r="B225" s="7">
        <v>42501.791666666664</v>
      </c>
      <c r="C225" s="7">
        <v>42501.833333333336</v>
      </c>
      <c r="D225" s="1" t="s">
        <v>72</v>
      </c>
      <c r="F225" s="1">
        <v>23266932</v>
      </c>
      <c r="G225" s="1"/>
      <c r="H225" s="1" t="s">
        <v>16</v>
      </c>
      <c r="I225" s="1" t="s">
        <v>17</v>
      </c>
      <c r="J225" s="7">
        <v>42501.553472222222</v>
      </c>
      <c r="K225" s="7">
        <v>42501.553472222222</v>
      </c>
      <c r="L225" s="1">
        <v>23.4</v>
      </c>
      <c r="M225" s="6"/>
    </row>
    <row r="226" spans="1:13" ht="12.75">
      <c r="A226" s="1" t="s">
        <v>46</v>
      </c>
      <c r="B226" s="7">
        <v>42502.416666666664</v>
      </c>
      <c r="C226" s="7">
        <v>42502.458333333336</v>
      </c>
      <c r="D226" s="1" t="s">
        <v>89</v>
      </c>
      <c r="F226" s="1">
        <v>23273882</v>
      </c>
      <c r="G226" s="1" t="s">
        <v>203</v>
      </c>
      <c r="H226" s="1" t="s">
        <v>16</v>
      </c>
      <c r="I226" s="1" t="s">
        <v>17</v>
      </c>
      <c r="J226" s="7">
        <v>42501.758333333331</v>
      </c>
      <c r="K226" s="7">
        <v>42501.758333333331</v>
      </c>
      <c r="L226" s="1">
        <v>14.4</v>
      </c>
      <c r="M226" s="6"/>
    </row>
    <row r="227" spans="1:13" ht="12.75">
      <c r="A227" s="1" t="s">
        <v>111</v>
      </c>
      <c r="B227" s="7">
        <v>42503.541666666664</v>
      </c>
      <c r="C227" s="7">
        <v>42503.583333333336</v>
      </c>
      <c r="D227" s="1" t="s">
        <v>36</v>
      </c>
      <c r="F227" s="1">
        <v>23312280</v>
      </c>
      <c r="G227" s="1"/>
      <c r="H227" s="1" t="s">
        <v>16</v>
      </c>
      <c r="I227" s="1" t="s">
        <v>17</v>
      </c>
      <c r="J227" s="7">
        <v>42503.477777777778</v>
      </c>
      <c r="K227" s="7">
        <v>42503.477777777778</v>
      </c>
      <c r="L227" s="1">
        <v>16.2</v>
      </c>
      <c r="M227" s="6"/>
    </row>
    <row r="228" spans="1:13" ht="12.75">
      <c r="A228" s="1" t="s">
        <v>18</v>
      </c>
      <c r="B228" s="7">
        <v>42503.625</v>
      </c>
      <c r="C228" s="7">
        <v>42503.666666666664</v>
      </c>
      <c r="D228" s="1" t="s">
        <v>207</v>
      </c>
      <c r="F228" s="1">
        <v>23318921</v>
      </c>
      <c r="G228" s="1" t="s">
        <v>205</v>
      </c>
      <c r="H228" s="1" t="s">
        <v>16</v>
      </c>
      <c r="I228" s="1" t="s">
        <v>17</v>
      </c>
      <c r="J228" s="7">
        <v>42503.690972222219</v>
      </c>
      <c r="K228" s="7">
        <v>42503.690972222219</v>
      </c>
      <c r="L228" s="1">
        <v>16.2</v>
      </c>
      <c r="M228" s="6"/>
    </row>
    <row r="229" spans="1:13" ht="12.75">
      <c r="A229" s="1" t="s">
        <v>41</v>
      </c>
      <c r="B229" s="7">
        <v>42504.416666666664</v>
      </c>
      <c r="C229" s="7">
        <v>42504.458333333336</v>
      </c>
      <c r="D229" s="1" t="s">
        <v>69</v>
      </c>
      <c r="F229" s="1">
        <v>23249117</v>
      </c>
      <c r="G229" s="1"/>
      <c r="H229" s="1" t="s">
        <v>16</v>
      </c>
      <c r="I229" s="1" t="s">
        <v>17</v>
      </c>
      <c r="J229" s="7">
        <v>42500.722222222219</v>
      </c>
      <c r="K229" s="7">
        <v>42500.722222222219</v>
      </c>
      <c r="L229" s="1">
        <v>18</v>
      </c>
      <c r="M229" s="6"/>
    </row>
    <row r="230" spans="1:13" ht="12.75">
      <c r="A230" s="1" t="s">
        <v>24</v>
      </c>
      <c r="B230" s="7">
        <v>42507.583333333336</v>
      </c>
      <c r="C230" s="7">
        <v>42507.625</v>
      </c>
      <c r="D230" s="1" t="s">
        <v>147</v>
      </c>
      <c r="F230" s="1">
        <v>23119743</v>
      </c>
      <c r="G230" s="1" t="s">
        <v>195</v>
      </c>
      <c r="H230" s="1" t="s">
        <v>16</v>
      </c>
      <c r="I230" s="1" t="s">
        <v>17</v>
      </c>
      <c r="J230" s="7">
        <v>42493.863194444442</v>
      </c>
      <c r="K230" s="7">
        <v>42493.863194444442</v>
      </c>
      <c r="L230" s="1">
        <v>14.4</v>
      </c>
      <c r="M230" s="6"/>
    </row>
    <row r="231" spans="1:13" ht="12.75">
      <c r="A231" s="1" t="s">
        <v>24</v>
      </c>
      <c r="B231" s="7">
        <v>42507.666666666664</v>
      </c>
      <c r="C231" s="7">
        <v>42507.708333333336</v>
      </c>
      <c r="D231" s="1" t="s">
        <v>147</v>
      </c>
      <c r="E231" s="1"/>
      <c r="F231" s="1">
        <v>23119760</v>
      </c>
      <c r="G231" s="1" t="s">
        <v>206</v>
      </c>
      <c r="H231" s="1" t="s">
        <v>16</v>
      </c>
      <c r="I231" s="1" t="s">
        <v>17</v>
      </c>
      <c r="J231" s="7">
        <v>42493.863888888889</v>
      </c>
      <c r="K231" s="7">
        <v>42493.863888888889</v>
      </c>
      <c r="L231" s="1">
        <v>16.2</v>
      </c>
      <c r="M231" s="6"/>
    </row>
    <row r="232" spans="1:13" ht="12.75">
      <c r="A232" s="1" t="s">
        <v>46</v>
      </c>
      <c r="B232" s="7">
        <v>42507.8125</v>
      </c>
      <c r="C232" s="7">
        <v>42507.854166666664</v>
      </c>
      <c r="D232" s="1" t="s">
        <v>176</v>
      </c>
      <c r="F232" s="1">
        <v>23351115</v>
      </c>
      <c r="G232" s="1"/>
      <c r="H232" s="1" t="s">
        <v>16</v>
      </c>
      <c r="I232" s="1" t="s">
        <v>17</v>
      </c>
      <c r="J232" s="7">
        <v>42506.534722222219</v>
      </c>
      <c r="K232" s="7">
        <v>42506.534722222219</v>
      </c>
      <c r="L232" s="1">
        <v>18</v>
      </c>
      <c r="M232" s="6"/>
    </row>
    <row r="233" spans="1:13" ht="12.75">
      <c r="A233" s="1" t="s">
        <v>21</v>
      </c>
      <c r="B233" s="7">
        <v>42508.416666666664</v>
      </c>
      <c r="C233" s="7">
        <v>42508.5</v>
      </c>
      <c r="D233" s="1" t="s">
        <v>201</v>
      </c>
      <c r="F233" s="1">
        <v>23287673</v>
      </c>
      <c r="G233" s="1"/>
      <c r="H233" s="1" t="s">
        <v>56</v>
      </c>
      <c r="I233" s="1" t="s">
        <v>17</v>
      </c>
      <c r="J233" s="7">
        <v>42502.436805555553</v>
      </c>
      <c r="K233" s="7">
        <v>42502.436805555553</v>
      </c>
      <c r="L233" s="1">
        <v>37.44</v>
      </c>
      <c r="M233" s="6"/>
    </row>
    <row r="234" spans="1:13" ht="12.75">
      <c r="A234" s="1" t="s">
        <v>46</v>
      </c>
      <c r="B234" s="7">
        <v>42508.458333333336</v>
      </c>
      <c r="C234" s="7">
        <v>42508.5</v>
      </c>
      <c r="D234" s="1" t="s">
        <v>89</v>
      </c>
      <c r="F234" s="1">
        <v>23311968</v>
      </c>
      <c r="G234" s="1" t="s">
        <v>208</v>
      </c>
      <c r="H234" s="1" t="s">
        <v>16</v>
      </c>
      <c r="I234" s="1" t="s">
        <v>17</v>
      </c>
      <c r="J234" s="7">
        <v>42503.46875</v>
      </c>
      <c r="K234" s="7">
        <v>42503.46875</v>
      </c>
      <c r="L234" s="1">
        <v>14.4</v>
      </c>
      <c r="M234" s="6"/>
    </row>
    <row r="235" spans="1:13" ht="12.75">
      <c r="A235" s="1" t="s">
        <v>18</v>
      </c>
      <c r="B235" s="7">
        <v>42508.479166666664</v>
      </c>
      <c r="C235" s="7">
        <v>42508.520833333336</v>
      </c>
      <c r="D235" s="1" t="s">
        <v>109</v>
      </c>
      <c r="F235" s="1">
        <v>23338971</v>
      </c>
      <c r="G235" s="1" t="s">
        <v>122</v>
      </c>
      <c r="H235" s="1" t="s">
        <v>16</v>
      </c>
      <c r="I235" s="1" t="s">
        <v>17</v>
      </c>
      <c r="J235" s="7">
        <v>42505.67083333333</v>
      </c>
      <c r="K235" s="7">
        <v>42505.67083333333</v>
      </c>
      <c r="L235" s="1">
        <v>15.3</v>
      </c>
      <c r="M235" s="6"/>
    </row>
    <row r="236" spans="1:13" ht="12.75">
      <c r="A236" s="1" t="s">
        <v>80</v>
      </c>
      <c r="B236" s="7">
        <v>42508.5625</v>
      </c>
      <c r="C236" s="7">
        <v>42508.604166666664</v>
      </c>
      <c r="D236" s="1" t="s">
        <v>113</v>
      </c>
      <c r="F236" s="1">
        <v>23398301</v>
      </c>
      <c r="G236" s="1"/>
      <c r="H236" s="1" t="s">
        <v>16</v>
      </c>
      <c r="I236" s="1" t="s">
        <v>17</v>
      </c>
      <c r="J236" s="7">
        <v>42508.430555555555</v>
      </c>
      <c r="K236" s="7">
        <v>42508.430555555555</v>
      </c>
      <c r="L236" s="1">
        <v>16.2</v>
      </c>
      <c r="M236" s="6"/>
    </row>
    <row r="237" spans="1:13" ht="12.75">
      <c r="A237" s="1" t="s">
        <v>24</v>
      </c>
      <c r="B237" s="7">
        <v>42508.625</v>
      </c>
      <c r="C237" s="7">
        <v>42508.6875</v>
      </c>
      <c r="D237" s="1" t="s">
        <v>147</v>
      </c>
      <c r="F237" s="1">
        <v>22739313</v>
      </c>
      <c r="G237" s="1" t="s">
        <v>209</v>
      </c>
      <c r="H237" s="1" t="s">
        <v>48</v>
      </c>
      <c r="I237" s="1" t="s">
        <v>17</v>
      </c>
      <c r="J237" s="7">
        <v>42475.771527777775</v>
      </c>
      <c r="K237" s="7">
        <v>42475.771527777775</v>
      </c>
      <c r="L237" s="1">
        <v>21.87</v>
      </c>
      <c r="M237" s="6"/>
    </row>
    <row r="238" spans="1:13" ht="12.75">
      <c r="A238" s="1" t="s">
        <v>111</v>
      </c>
      <c r="B238" s="7">
        <v>42509.4375</v>
      </c>
      <c r="C238" s="7">
        <v>42509.479166666664</v>
      </c>
      <c r="D238" s="1" t="s">
        <v>215</v>
      </c>
      <c r="F238" s="1">
        <v>23236709</v>
      </c>
      <c r="G238" s="1" t="s">
        <v>211</v>
      </c>
      <c r="H238" s="1" t="s">
        <v>16</v>
      </c>
      <c r="I238" s="1" t="s">
        <v>17</v>
      </c>
      <c r="J238" s="7">
        <v>42500.402083333334</v>
      </c>
      <c r="K238" s="7">
        <v>42500.402083333334</v>
      </c>
      <c r="L238" s="1">
        <v>14.4</v>
      </c>
      <c r="M238" s="6"/>
    </row>
    <row r="239" spans="1:13" ht="12.75">
      <c r="A239" s="1" t="s">
        <v>18</v>
      </c>
      <c r="B239" s="7">
        <v>42509.458333333336</v>
      </c>
      <c r="C239" s="7">
        <v>42509.5</v>
      </c>
      <c r="D239" s="1" t="s">
        <v>109</v>
      </c>
      <c r="F239" s="1">
        <v>23339000</v>
      </c>
      <c r="G239" s="1" t="s">
        <v>122</v>
      </c>
      <c r="H239" s="1" t="s">
        <v>16</v>
      </c>
      <c r="I239" s="1" t="s">
        <v>17</v>
      </c>
      <c r="J239" s="7">
        <v>42505.673611111109</v>
      </c>
      <c r="K239" s="7">
        <v>42505.673611111109</v>
      </c>
      <c r="L239" s="1">
        <v>14.4</v>
      </c>
      <c r="M239" s="6"/>
    </row>
    <row r="240" spans="1:13" ht="12.75">
      <c r="A240" s="1" t="s">
        <v>24</v>
      </c>
      <c r="B240" s="7">
        <v>42510.541666666664</v>
      </c>
      <c r="C240" s="7">
        <v>42510.583333333336</v>
      </c>
      <c r="D240" s="1" t="s">
        <v>36</v>
      </c>
      <c r="F240" s="1">
        <v>23448328</v>
      </c>
      <c r="G240" s="1" t="s">
        <v>98</v>
      </c>
      <c r="H240" s="1" t="s">
        <v>16</v>
      </c>
      <c r="I240" s="1" t="s">
        <v>17</v>
      </c>
      <c r="J240" s="7">
        <v>42510.511805555558</v>
      </c>
      <c r="K240" s="7">
        <v>42510.511805555558</v>
      </c>
      <c r="L240" s="1">
        <v>16.2</v>
      </c>
      <c r="M240" s="6"/>
    </row>
    <row r="241" spans="1:13" ht="12.75">
      <c r="A241" s="1" t="s">
        <v>32</v>
      </c>
      <c r="B241" s="7">
        <v>42510.604166666664</v>
      </c>
      <c r="C241" s="7">
        <v>42510.666666666664</v>
      </c>
      <c r="D241" s="1" t="s">
        <v>217</v>
      </c>
      <c r="F241" s="1">
        <v>23361861</v>
      </c>
      <c r="G241" s="1" t="s">
        <v>213</v>
      </c>
      <c r="H241" s="1" t="s">
        <v>48</v>
      </c>
      <c r="I241" s="1" t="s">
        <v>17</v>
      </c>
      <c r="J241" s="7">
        <v>42506.922222222223</v>
      </c>
      <c r="K241" s="7">
        <v>42506.922222222223</v>
      </c>
      <c r="L241" s="1">
        <v>31.59</v>
      </c>
      <c r="M241" s="6"/>
    </row>
    <row r="242" spans="1:13" ht="12.75">
      <c r="A242" s="1" t="s">
        <v>111</v>
      </c>
      <c r="B242" s="7">
        <v>42510.666666666664</v>
      </c>
      <c r="C242" s="7">
        <v>42510.708333333336</v>
      </c>
      <c r="D242" s="1" t="s">
        <v>215</v>
      </c>
      <c r="F242" s="1">
        <v>23384069</v>
      </c>
      <c r="G242" s="1" t="s">
        <v>214</v>
      </c>
      <c r="H242" s="1" t="s">
        <v>16</v>
      </c>
      <c r="I242" s="1" t="s">
        <v>17</v>
      </c>
      <c r="J242" s="7">
        <v>42507.734027777777</v>
      </c>
      <c r="K242" s="7">
        <v>42507.734027777777</v>
      </c>
      <c r="L242" s="1">
        <v>16.2</v>
      </c>
      <c r="M242" s="6"/>
    </row>
    <row r="243" spans="1:13" ht="12.75">
      <c r="A243" s="1" t="s">
        <v>28</v>
      </c>
      <c r="B243" s="7">
        <v>42510.708333333336</v>
      </c>
      <c r="C243" s="7">
        <v>42510.75</v>
      </c>
      <c r="D243" s="1" t="s">
        <v>29</v>
      </c>
      <c r="F243" s="1">
        <v>22706760</v>
      </c>
      <c r="G243" s="1" t="s">
        <v>78</v>
      </c>
      <c r="H243" s="1" t="s">
        <v>16</v>
      </c>
      <c r="I243" s="1" t="s">
        <v>17</v>
      </c>
      <c r="J243" s="7">
        <v>42474.569444444445</v>
      </c>
      <c r="K243" s="7">
        <v>42474.569444444445</v>
      </c>
      <c r="L243" s="1">
        <v>16.2</v>
      </c>
      <c r="M243" s="6"/>
    </row>
    <row r="244" spans="1:13" ht="12.75">
      <c r="A244" s="1" t="s">
        <v>111</v>
      </c>
      <c r="B244" s="7">
        <v>42510.708333333336</v>
      </c>
      <c r="C244" s="7">
        <v>42510.791666666664</v>
      </c>
      <c r="D244" s="1" t="s">
        <v>215</v>
      </c>
      <c r="F244" s="1">
        <v>23017618</v>
      </c>
      <c r="G244" s="1"/>
      <c r="H244" s="1" t="s">
        <v>56</v>
      </c>
      <c r="I244" s="1" t="s">
        <v>17</v>
      </c>
      <c r="J244" s="7">
        <v>42488.695833333331</v>
      </c>
      <c r="K244" s="7">
        <v>42488.695833333331</v>
      </c>
      <c r="L244" s="1">
        <v>36</v>
      </c>
      <c r="M244" s="6"/>
    </row>
    <row r="245" spans="1:13" ht="12.75">
      <c r="A245" s="1" t="s">
        <v>32</v>
      </c>
      <c r="B245" s="7">
        <v>42510.75</v>
      </c>
      <c r="C245" s="7">
        <v>42510.8125</v>
      </c>
      <c r="D245" s="1" t="s">
        <v>14</v>
      </c>
      <c r="F245" s="1">
        <v>23279649</v>
      </c>
      <c r="G245" s="1" t="s">
        <v>216</v>
      </c>
      <c r="H245" s="1" t="s">
        <v>48</v>
      </c>
      <c r="I245" s="1" t="s">
        <v>85</v>
      </c>
      <c r="J245" s="7">
        <v>42501.967361111114</v>
      </c>
      <c r="K245" s="7">
        <v>42501.967361111114</v>
      </c>
      <c r="L245" s="1">
        <v>35.1</v>
      </c>
      <c r="M245" s="6"/>
    </row>
    <row r="246" spans="1:13" ht="12.75">
      <c r="A246" s="1" t="s">
        <v>28</v>
      </c>
      <c r="B246" s="7">
        <v>42511.458333333336</v>
      </c>
      <c r="C246" s="7">
        <v>42511.5</v>
      </c>
      <c r="D246" s="1" t="s">
        <v>29</v>
      </c>
      <c r="F246" s="1">
        <v>22706769</v>
      </c>
      <c r="G246" s="1" t="s">
        <v>78</v>
      </c>
      <c r="H246" s="1" t="s">
        <v>16</v>
      </c>
      <c r="I246" s="1" t="s">
        <v>17</v>
      </c>
      <c r="J246" s="7">
        <v>42474.570138888892</v>
      </c>
      <c r="K246" s="7">
        <v>42474.570138888892</v>
      </c>
      <c r="L246" s="1">
        <v>16.2</v>
      </c>
      <c r="M246" s="6"/>
    </row>
    <row r="247" spans="1:13" ht="12.75">
      <c r="A247" s="1" t="s">
        <v>57</v>
      </c>
      <c r="B247" s="7">
        <v>42511.583333333336</v>
      </c>
      <c r="C247" s="7">
        <v>42511.625</v>
      </c>
      <c r="D247" s="1" t="s">
        <v>221</v>
      </c>
      <c r="F247" s="1">
        <v>23406480</v>
      </c>
      <c r="G247" s="1" t="s">
        <v>219</v>
      </c>
      <c r="H247" s="1" t="s">
        <v>16</v>
      </c>
      <c r="I247" s="1" t="s">
        <v>17</v>
      </c>
      <c r="J247" s="7">
        <v>42508.659722222219</v>
      </c>
      <c r="K247" s="7">
        <v>42508.659722222219</v>
      </c>
      <c r="L247" s="1">
        <v>18</v>
      </c>
      <c r="M247" s="6"/>
    </row>
    <row r="248" spans="1:13" ht="12.75">
      <c r="A248" s="1" t="s">
        <v>32</v>
      </c>
      <c r="B248" s="7">
        <v>42512.75</v>
      </c>
      <c r="C248" s="7">
        <v>42512.791666666664</v>
      </c>
      <c r="D248" s="1" t="s">
        <v>72</v>
      </c>
      <c r="F248" s="1">
        <v>23376295</v>
      </c>
      <c r="G248" s="1" t="s">
        <v>94</v>
      </c>
      <c r="H248" s="1" t="s">
        <v>16</v>
      </c>
      <c r="I248" s="1" t="s">
        <v>17</v>
      </c>
      <c r="J248" s="7">
        <v>42507.55972222222</v>
      </c>
      <c r="K248" s="7">
        <v>42507.55972222222</v>
      </c>
      <c r="L248" s="1">
        <v>21.06</v>
      </c>
      <c r="M248" s="6"/>
    </row>
    <row r="249" spans="1:13" ht="12.75">
      <c r="A249" s="1" t="s">
        <v>24</v>
      </c>
      <c r="B249" s="7">
        <v>42513.583333333336</v>
      </c>
      <c r="C249" s="7">
        <v>42513.625</v>
      </c>
      <c r="D249" s="1" t="s">
        <v>147</v>
      </c>
      <c r="F249" s="1">
        <v>22780892</v>
      </c>
      <c r="G249" s="1" t="s">
        <v>220</v>
      </c>
      <c r="H249" s="1" t="s">
        <v>16</v>
      </c>
      <c r="I249" s="1" t="s">
        <v>17</v>
      </c>
      <c r="J249" s="7">
        <v>42478.630555555559</v>
      </c>
      <c r="K249" s="7">
        <v>42478.630555555559</v>
      </c>
      <c r="L249" s="1">
        <v>12.96</v>
      </c>
      <c r="M249" s="6"/>
    </row>
    <row r="250" spans="1:13" ht="12.75">
      <c r="A250" s="1" t="s">
        <v>28</v>
      </c>
      <c r="B250" s="7">
        <v>42513.666666666664</v>
      </c>
      <c r="C250" s="7">
        <v>42513.708333333336</v>
      </c>
      <c r="D250" s="1" t="s">
        <v>217</v>
      </c>
      <c r="F250" s="1">
        <v>23487787</v>
      </c>
      <c r="G250" s="1"/>
      <c r="H250" s="1" t="s">
        <v>16</v>
      </c>
      <c r="I250" s="1" t="s">
        <v>17</v>
      </c>
      <c r="J250" s="7">
        <v>42513.522916666669</v>
      </c>
      <c r="K250" s="7">
        <v>42513.522916666669</v>
      </c>
      <c r="L250" s="1">
        <v>16.2</v>
      </c>
      <c r="M250" s="6"/>
    </row>
    <row r="251" spans="1:13" ht="12.75">
      <c r="A251" s="1" t="s">
        <v>24</v>
      </c>
      <c r="B251" s="7">
        <v>42514.416666666664</v>
      </c>
      <c r="C251" s="7">
        <v>42514.458333333336</v>
      </c>
      <c r="D251" s="1" t="s">
        <v>36</v>
      </c>
      <c r="F251" s="1">
        <v>23508658</v>
      </c>
      <c r="G251" s="1"/>
      <c r="H251" s="1" t="s">
        <v>16</v>
      </c>
      <c r="I251" s="1" t="s">
        <v>17</v>
      </c>
      <c r="J251" s="7">
        <v>42514.349305555559</v>
      </c>
      <c r="K251" s="7">
        <v>42514.349305555559</v>
      </c>
      <c r="L251" s="1">
        <v>14.4</v>
      </c>
      <c r="M251" s="6"/>
    </row>
    <row r="252" spans="1:13" ht="12.75">
      <c r="A252" s="1" t="s">
        <v>32</v>
      </c>
      <c r="B252" s="7">
        <v>42514.416666666664</v>
      </c>
      <c r="C252" s="7">
        <v>42514.479166666664</v>
      </c>
      <c r="D252" s="1" t="s">
        <v>217</v>
      </c>
      <c r="F252" s="1">
        <v>23466298</v>
      </c>
      <c r="G252" s="1"/>
      <c r="H252" s="1" t="s">
        <v>48</v>
      </c>
      <c r="I252" s="1" t="s">
        <v>17</v>
      </c>
      <c r="J252" s="7">
        <v>42511.77847222222</v>
      </c>
      <c r="K252" s="7">
        <v>42511.77847222222</v>
      </c>
      <c r="L252" s="1">
        <v>28.08</v>
      </c>
      <c r="M252" s="6"/>
    </row>
    <row r="253" spans="1:13" ht="12.75">
      <c r="A253" s="1" t="s">
        <v>18</v>
      </c>
      <c r="B253" s="7">
        <v>42514.791666666664</v>
      </c>
      <c r="C253" s="7">
        <v>42514.833333333336</v>
      </c>
      <c r="D253" s="1" t="s">
        <v>72</v>
      </c>
      <c r="F253" s="1">
        <v>23514606</v>
      </c>
      <c r="G253" s="1" t="s">
        <v>149</v>
      </c>
      <c r="H253" s="1" t="s">
        <v>16</v>
      </c>
      <c r="I253" s="1" t="s">
        <v>17</v>
      </c>
      <c r="J253" s="7">
        <v>42514.507638888892</v>
      </c>
      <c r="K253" s="7">
        <v>42514.507638888892</v>
      </c>
      <c r="L253" s="1">
        <v>18</v>
      </c>
      <c r="M253" s="6"/>
    </row>
    <row r="254" spans="1:13" ht="12.75">
      <c r="A254" s="1" t="s">
        <v>24</v>
      </c>
      <c r="B254" s="7">
        <v>42515.458333333336</v>
      </c>
      <c r="C254" s="7">
        <v>42515.5</v>
      </c>
      <c r="D254" s="1" t="s">
        <v>147</v>
      </c>
      <c r="F254" s="1">
        <v>22709872</v>
      </c>
      <c r="G254" s="1" t="s">
        <v>222</v>
      </c>
      <c r="H254" s="1" t="s">
        <v>16</v>
      </c>
      <c r="I254" s="1" t="s">
        <v>17</v>
      </c>
      <c r="J254" s="7">
        <v>42474.654861111114</v>
      </c>
      <c r="K254" s="7">
        <v>42474.654861111114</v>
      </c>
      <c r="L254" s="1">
        <v>12.96</v>
      </c>
      <c r="M254" s="6"/>
    </row>
    <row r="255" spans="1:13" ht="12.75">
      <c r="A255" s="1" t="s">
        <v>18</v>
      </c>
      <c r="B255" s="7">
        <v>42515.479166666664</v>
      </c>
      <c r="C255" s="7">
        <v>42515.520833333336</v>
      </c>
      <c r="D255" s="1" t="s">
        <v>14</v>
      </c>
      <c r="F255" s="1">
        <v>23512925</v>
      </c>
      <c r="G255" s="1" t="s">
        <v>223</v>
      </c>
      <c r="H255" s="1" t="s">
        <v>16</v>
      </c>
      <c r="I255" s="1" t="s">
        <v>85</v>
      </c>
      <c r="J255" s="7">
        <v>42514.462500000001</v>
      </c>
      <c r="K255" s="7">
        <v>42514.462500000001</v>
      </c>
      <c r="L255" s="1">
        <v>15.3</v>
      </c>
      <c r="M255" s="6"/>
    </row>
    <row r="256" spans="1:13" ht="12.75">
      <c r="A256" s="1" t="s">
        <v>18</v>
      </c>
      <c r="B256" s="7">
        <v>42515.5625</v>
      </c>
      <c r="C256" s="7">
        <v>42515.604166666664</v>
      </c>
      <c r="D256" s="1" t="s">
        <v>109</v>
      </c>
      <c r="F256" s="1">
        <v>23339013</v>
      </c>
      <c r="G256" s="1" t="s">
        <v>122</v>
      </c>
      <c r="H256" s="1" t="s">
        <v>16</v>
      </c>
      <c r="I256" s="1" t="s">
        <v>17</v>
      </c>
      <c r="J256" s="7">
        <v>42505.674305555556</v>
      </c>
      <c r="K256" s="7">
        <v>42505.674305555556</v>
      </c>
      <c r="L256" s="1">
        <v>16.2</v>
      </c>
      <c r="M256" s="6"/>
    </row>
    <row r="257" spans="1:13" ht="12.75">
      <c r="A257" s="1" t="s">
        <v>46</v>
      </c>
      <c r="B257" s="7">
        <v>42515.708333333336</v>
      </c>
      <c r="C257" s="7">
        <v>42515.75</v>
      </c>
      <c r="D257" s="1" t="s">
        <v>89</v>
      </c>
      <c r="F257" s="1">
        <v>23536778</v>
      </c>
      <c r="G257" s="1" t="s">
        <v>224</v>
      </c>
      <c r="H257" s="1" t="s">
        <v>16</v>
      </c>
      <c r="I257" s="1" t="s">
        <v>17</v>
      </c>
      <c r="J257" s="7">
        <v>42515.424305555556</v>
      </c>
      <c r="K257" s="7">
        <v>42515.424305555556</v>
      </c>
      <c r="L257" s="1">
        <v>18</v>
      </c>
      <c r="M257" s="6"/>
    </row>
    <row r="258" spans="1:13" ht="12.75">
      <c r="A258" s="1" t="s">
        <v>24</v>
      </c>
      <c r="B258" s="7">
        <v>42515.708333333336</v>
      </c>
      <c r="C258" s="7">
        <v>42515.770833333336</v>
      </c>
      <c r="D258" s="1" t="s">
        <v>147</v>
      </c>
      <c r="F258" s="1">
        <v>22997135</v>
      </c>
      <c r="G258" s="1" t="s">
        <v>225</v>
      </c>
      <c r="H258" s="1" t="s">
        <v>48</v>
      </c>
      <c r="I258" s="1" t="s">
        <v>17</v>
      </c>
      <c r="J258" s="7">
        <v>42487.841666666667</v>
      </c>
      <c r="K258" s="7">
        <v>42487.841666666667</v>
      </c>
      <c r="L258" s="1">
        <v>27</v>
      </c>
      <c r="M258" s="6"/>
    </row>
    <row r="259" spans="1:13" ht="12.75">
      <c r="A259" s="1" t="s">
        <v>24</v>
      </c>
      <c r="B259" s="7">
        <v>42515.770833333336</v>
      </c>
      <c r="C259" s="7">
        <v>42515.833333333336</v>
      </c>
      <c r="D259" s="1" t="s">
        <v>147</v>
      </c>
      <c r="F259" s="1">
        <v>23462575</v>
      </c>
      <c r="G259" s="1" t="s">
        <v>226</v>
      </c>
      <c r="H259" s="1" t="s">
        <v>48</v>
      </c>
      <c r="I259" s="1" t="s">
        <v>17</v>
      </c>
      <c r="J259" s="7">
        <v>42511.436805555553</v>
      </c>
      <c r="K259" s="7">
        <v>42511.436805555553</v>
      </c>
      <c r="L259" s="1">
        <v>27</v>
      </c>
      <c r="M259" s="6"/>
    </row>
    <row r="260" spans="1:13" ht="12.75">
      <c r="A260" s="1" t="s">
        <v>46</v>
      </c>
      <c r="B260" s="7">
        <v>42516.416666666664</v>
      </c>
      <c r="C260" s="7">
        <v>42516.458333333336</v>
      </c>
      <c r="D260" s="1" t="s">
        <v>89</v>
      </c>
      <c r="F260" s="1">
        <v>23290368</v>
      </c>
      <c r="G260" s="1" t="s">
        <v>227</v>
      </c>
      <c r="H260" s="1" t="s">
        <v>16</v>
      </c>
      <c r="I260" s="1" t="s">
        <v>17</v>
      </c>
      <c r="J260" s="7">
        <v>42502.502083333333</v>
      </c>
      <c r="K260" s="7">
        <v>42502.502083333333</v>
      </c>
      <c r="L260" s="1">
        <v>14.4</v>
      </c>
      <c r="M260" s="6"/>
    </row>
    <row r="261" spans="1:13" ht="12.75">
      <c r="A261" s="1" t="s">
        <v>80</v>
      </c>
      <c r="B261" s="7">
        <v>42516.5</v>
      </c>
      <c r="C261" s="7">
        <v>42516.5625</v>
      </c>
      <c r="D261" s="1" t="s">
        <v>124</v>
      </c>
      <c r="E261" s="1" t="s">
        <v>124</v>
      </c>
      <c r="F261" s="1">
        <v>23497025</v>
      </c>
      <c r="G261" s="1" t="s">
        <v>228</v>
      </c>
      <c r="H261" s="1" t="s">
        <v>48</v>
      </c>
      <c r="I261" s="1" t="s">
        <v>17</v>
      </c>
      <c r="J261" s="7">
        <v>42513.740972222222</v>
      </c>
      <c r="K261" s="7">
        <v>42513.879166666666</v>
      </c>
      <c r="L261" s="1">
        <v>24.3</v>
      </c>
      <c r="M261" s="6"/>
    </row>
    <row r="262" spans="1:13" ht="12.75">
      <c r="A262" s="1" t="s">
        <v>18</v>
      </c>
      <c r="B262" s="7">
        <v>42516.770833333336</v>
      </c>
      <c r="C262" s="7">
        <v>42516.854166666664</v>
      </c>
      <c r="D262" s="1" t="s">
        <v>176</v>
      </c>
      <c r="F262" s="1">
        <v>23550945</v>
      </c>
      <c r="G262" s="1"/>
      <c r="H262" s="1" t="s">
        <v>56</v>
      </c>
      <c r="I262" s="1" t="s">
        <v>17</v>
      </c>
      <c r="J262" s="7">
        <v>42515.875</v>
      </c>
      <c r="K262" s="7">
        <v>42515.875</v>
      </c>
      <c r="L262" s="1">
        <v>36</v>
      </c>
      <c r="M262" s="6"/>
    </row>
    <row r="263" spans="1:13" ht="12.75">
      <c r="A263" s="1" t="s">
        <v>32</v>
      </c>
      <c r="B263" s="7">
        <v>42516.791666666664</v>
      </c>
      <c r="C263" s="7">
        <v>42516.854166666664</v>
      </c>
      <c r="D263" s="1" t="s">
        <v>58</v>
      </c>
      <c r="F263" s="1">
        <v>23405344</v>
      </c>
      <c r="G263" s="1" t="s">
        <v>229</v>
      </c>
      <c r="H263" s="1" t="s">
        <v>48</v>
      </c>
      <c r="I263" s="1" t="s">
        <v>17</v>
      </c>
      <c r="J263" s="7">
        <v>42508.629861111112</v>
      </c>
      <c r="K263" s="7">
        <v>42508.629861111112</v>
      </c>
      <c r="L263" s="1">
        <v>35.1</v>
      </c>
      <c r="M263" s="6"/>
    </row>
    <row r="264" spans="1:13" ht="12.75">
      <c r="A264" s="1" t="s">
        <v>24</v>
      </c>
      <c r="B264" s="7">
        <v>42517.625</v>
      </c>
      <c r="C264" s="7">
        <v>42517.666666666664</v>
      </c>
      <c r="D264" s="1" t="s">
        <v>235</v>
      </c>
      <c r="F264" s="1">
        <v>23590035</v>
      </c>
      <c r="G264" s="1" t="s">
        <v>230</v>
      </c>
      <c r="H264" s="1" t="s">
        <v>16</v>
      </c>
      <c r="I264" s="1" t="s">
        <v>17</v>
      </c>
      <c r="J264" s="7">
        <v>42517.701388888891</v>
      </c>
      <c r="K264" s="7">
        <v>42517.701388888891</v>
      </c>
      <c r="L264" s="1">
        <v>16.2</v>
      </c>
      <c r="M264" s="6"/>
    </row>
    <row r="265" spans="1:13" ht="12.75">
      <c r="A265" s="1" t="s">
        <v>24</v>
      </c>
      <c r="B265" s="7">
        <v>42517.729166666664</v>
      </c>
      <c r="C265" s="7">
        <v>42517.791666666664</v>
      </c>
      <c r="D265" s="1" t="s">
        <v>147</v>
      </c>
      <c r="F265" s="1">
        <v>22899336</v>
      </c>
      <c r="G265" s="1" t="s">
        <v>231</v>
      </c>
      <c r="H265" s="1" t="s">
        <v>48</v>
      </c>
      <c r="I265" s="1" t="s">
        <v>17</v>
      </c>
      <c r="J265" s="7">
        <v>42482.787499999999</v>
      </c>
      <c r="K265" s="7">
        <v>42482.787499999999</v>
      </c>
      <c r="L265" s="1">
        <v>24.3</v>
      </c>
      <c r="M265" s="6"/>
    </row>
    <row r="266" spans="1:13" ht="12.75">
      <c r="A266" s="1" t="s">
        <v>41</v>
      </c>
      <c r="B266" s="7">
        <v>42517.75</v>
      </c>
      <c r="C266" s="7">
        <v>42517.791666666664</v>
      </c>
      <c r="D266" s="1" t="s">
        <v>69</v>
      </c>
      <c r="F266" s="1">
        <v>23398507</v>
      </c>
      <c r="G266" s="1"/>
      <c r="H266" s="1" t="s">
        <v>16</v>
      </c>
      <c r="I266" s="1" t="s">
        <v>17</v>
      </c>
      <c r="J266" s="7">
        <v>42508.433333333334</v>
      </c>
      <c r="K266" s="7">
        <v>42508.433333333334</v>
      </c>
      <c r="L266" s="1">
        <v>18</v>
      </c>
      <c r="M266" s="6"/>
    </row>
    <row r="267" spans="1:13" ht="12.75">
      <c r="A267" s="1" t="s">
        <v>32</v>
      </c>
      <c r="B267" s="7">
        <v>42517.75</v>
      </c>
      <c r="C267" s="7">
        <v>42517.8125</v>
      </c>
      <c r="D267" s="1" t="s">
        <v>58</v>
      </c>
      <c r="F267" s="1">
        <v>23405357</v>
      </c>
      <c r="G267" s="1" t="s">
        <v>232</v>
      </c>
      <c r="H267" s="1" t="s">
        <v>48</v>
      </c>
      <c r="I267" s="1" t="s">
        <v>17</v>
      </c>
      <c r="J267" s="7">
        <v>42508.630555555559</v>
      </c>
      <c r="K267" s="7">
        <v>42508.630555555559</v>
      </c>
      <c r="L267" s="1">
        <v>35.1</v>
      </c>
      <c r="M267" s="6"/>
    </row>
    <row r="268" spans="1:13" ht="12.75">
      <c r="A268" s="1" t="s">
        <v>28</v>
      </c>
      <c r="B268" s="7">
        <v>42517.791666666664</v>
      </c>
      <c r="C268" s="7">
        <v>42517.833333333336</v>
      </c>
      <c r="D268" s="1" t="s">
        <v>29</v>
      </c>
      <c r="F268" s="1">
        <v>22080152</v>
      </c>
      <c r="G268" s="1" t="s">
        <v>131</v>
      </c>
      <c r="H268" s="1" t="s">
        <v>16</v>
      </c>
      <c r="I268" s="1" t="s">
        <v>17</v>
      </c>
      <c r="J268" s="7">
        <v>42444.001388888886</v>
      </c>
      <c r="K268" s="7">
        <v>42444.001388888886</v>
      </c>
      <c r="L268" s="1">
        <v>14.4</v>
      </c>
      <c r="M268" s="6"/>
    </row>
    <row r="269" spans="1:13" ht="12.75">
      <c r="A269" s="1" t="s">
        <v>28</v>
      </c>
      <c r="B269" s="7">
        <v>42518.458333333336</v>
      </c>
      <c r="C269" s="7">
        <v>42518.5</v>
      </c>
      <c r="D269" s="1" t="s">
        <v>29</v>
      </c>
      <c r="F269" s="1">
        <v>23461735</v>
      </c>
      <c r="G269" s="1" t="s">
        <v>233</v>
      </c>
      <c r="H269" s="1" t="s">
        <v>16</v>
      </c>
      <c r="I269" s="1" t="s">
        <v>17</v>
      </c>
      <c r="J269" s="7">
        <v>42511.368055555555</v>
      </c>
      <c r="K269" s="7">
        <v>42511.368055555555</v>
      </c>
      <c r="L269" s="1">
        <v>18</v>
      </c>
      <c r="M269" s="6"/>
    </row>
    <row r="270" spans="1:13" ht="12.75">
      <c r="A270" s="1" t="s">
        <v>111</v>
      </c>
      <c r="B270" s="7">
        <v>42518.479166666664</v>
      </c>
      <c r="C270" s="7">
        <v>42518.541666666664</v>
      </c>
      <c r="D270" s="1" t="s">
        <v>215</v>
      </c>
      <c r="F270" s="1">
        <v>23389022</v>
      </c>
      <c r="G270" s="1"/>
      <c r="H270" s="1" t="s">
        <v>48</v>
      </c>
      <c r="I270" s="1" t="s">
        <v>17</v>
      </c>
      <c r="J270" s="7">
        <v>42507.908333333333</v>
      </c>
      <c r="K270" s="7">
        <v>42507.908333333333</v>
      </c>
      <c r="L270" s="1">
        <v>27</v>
      </c>
      <c r="M270" s="6"/>
    </row>
    <row r="271" spans="1:13" ht="12.75">
      <c r="A271" s="1" t="s">
        <v>28</v>
      </c>
      <c r="B271" s="7">
        <v>42518.583333333336</v>
      </c>
      <c r="C271" s="7">
        <v>42518.625</v>
      </c>
      <c r="D271" s="1" t="s">
        <v>76</v>
      </c>
      <c r="F271" s="1">
        <v>23163923</v>
      </c>
      <c r="G271" s="1" t="s">
        <v>234</v>
      </c>
      <c r="H271" s="1" t="s">
        <v>16</v>
      </c>
      <c r="I271" s="1" t="s">
        <v>17</v>
      </c>
      <c r="J271" s="7">
        <v>42495.867361111108</v>
      </c>
      <c r="K271" s="7">
        <v>42495.867361111108</v>
      </c>
      <c r="L271" s="1">
        <v>18</v>
      </c>
      <c r="M271" s="6"/>
    </row>
    <row r="272" spans="1:13" ht="12.75">
      <c r="A272" s="1" t="s">
        <v>80</v>
      </c>
      <c r="B272" s="7">
        <v>42518.583333333336</v>
      </c>
      <c r="C272" s="7">
        <v>42518.666666666664</v>
      </c>
      <c r="D272" s="1" t="s">
        <v>91</v>
      </c>
      <c r="E272" s="1" t="s">
        <v>91</v>
      </c>
      <c r="F272" s="1">
        <v>21636495</v>
      </c>
      <c r="G272" s="1" t="s">
        <v>82</v>
      </c>
      <c r="H272" s="1" t="s">
        <v>56</v>
      </c>
      <c r="I272" s="1" t="s">
        <v>17</v>
      </c>
      <c r="J272" s="7">
        <v>42423.552083333336</v>
      </c>
      <c r="K272" s="7">
        <v>42423.554861111108</v>
      </c>
      <c r="L272" s="1">
        <v>27</v>
      </c>
      <c r="M272" s="6"/>
    </row>
    <row r="273" spans="1:13" ht="12.75">
      <c r="A273" s="1" t="s">
        <v>41</v>
      </c>
      <c r="B273" s="7">
        <v>42518.604166666664</v>
      </c>
      <c r="C273" s="7">
        <v>42518.645833333336</v>
      </c>
      <c r="D273" s="1" t="s">
        <v>69</v>
      </c>
      <c r="E273" s="1" t="s">
        <v>69</v>
      </c>
      <c r="F273" s="1">
        <v>23599481</v>
      </c>
      <c r="G273" s="1"/>
      <c r="H273" s="1" t="s">
        <v>16</v>
      </c>
      <c r="I273" s="1" t="s">
        <v>17</v>
      </c>
      <c r="J273" s="7">
        <v>42518.54791666667</v>
      </c>
      <c r="K273" s="7">
        <v>42518.54791666667</v>
      </c>
      <c r="L273" s="1">
        <v>18</v>
      </c>
      <c r="M273" s="6"/>
    </row>
    <row r="274" spans="1:13" ht="12.75">
      <c r="A274" s="1" t="s">
        <v>57</v>
      </c>
      <c r="B274" s="7">
        <v>42518.625</v>
      </c>
      <c r="C274" s="7">
        <v>42518.666666666664</v>
      </c>
      <c r="D274" s="1" t="s">
        <v>221</v>
      </c>
      <c r="F274" s="1">
        <v>23516978</v>
      </c>
      <c r="G274" s="1" t="s">
        <v>236</v>
      </c>
      <c r="H274" s="1" t="s">
        <v>16</v>
      </c>
      <c r="I274" s="1" t="s">
        <v>17</v>
      </c>
      <c r="J274" s="7">
        <v>42514.584722222222</v>
      </c>
      <c r="K274" s="7">
        <v>42514.584722222222</v>
      </c>
      <c r="L274" s="1">
        <v>18</v>
      </c>
      <c r="M274" s="6"/>
    </row>
    <row r="275" spans="1:13" ht="12.75">
      <c r="A275" s="1" t="s">
        <v>28</v>
      </c>
      <c r="B275" s="7">
        <v>42518.6875</v>
      </c>
      <c r="C275" s="7">
        <v>42518.729166666664</v>
      </c>
      <c r="D275" s="1" t="s">
        <v>29</v>
      </c>
      <c r="F275" s="1">
        <v>23461732</v>
      </c>
      <c r="G275" s="1" t="s">
        <v>233</v>
      </c>
      <c r="H275" s="1" t="s">
        <v>16</v>
      </c>
      <c r="I275" s="1" t="s">
        <v>17</v>
      </c>
      <c r="J275" s="7">
        <v>42511.367361111108</v>
      </c>
      <c r="K275" s="7">
        <v>42511.367361111108</v>
      </c>
      <c r="L275" s="1">
        <v>18</v>
      </c>
      <c r="M275" s="6"/>
    </row>
    <row r="276" spans="1:13" ht="12.75">
      <c r="A276" s="1" t="s">
        <v>111</v>
      </c>
      <c r="B276" s="7">
        <v>42520.458333333336</v>
      </c>
      <c r="C276" s="7">
        <v>42520.5</v>
      </c>
      <c r="D276" s="1" t="s">
        <v>244</v>
      </c>
      <c r="F276" s="1">
        <v>23600571</v>
      </c>
      <c r="G276" s="1" t="s">
        <v>238</v>
      </c>
      <c r="H276" s="1" t="s">
        <v>16</v>
      </c>
      <c r="I276" s="1" t="s">
        <v>17</v>
      </c>
      <c r="J276" s="7">
        <v>42518.67083333333</v>
      </c>
      <c r="K276" s="7">
        <v>42518.67083333333</v>
      </c>
      <c r="L276" s="1">
        <v>14.4</v>
      </c>
      <c r="M276" s="6"/>
    </row>
    <row r="277" spans="1:13" ht="12.75">
      <c r="A277" s="1" t="s">
        <v>32</v>
      </c>
      <c r="B277" s="7">
        <v>42520.833333333336</v>
      </c>
      <c r="C277" s="7">
        <v>42520.875</v>
      </c>
      <c r="D277" s="1" t="s">
        <v>174</v>
      </c>
      <c r="F277" s="1">
        <v>23462110</v>
      </c>
      <c r="G277" s="1" t="s">
        <v>239</v>
      </c>
      <c r="H277" s="1" t="s">
        <v>16</v>
      </c>
      <c r="I277" s="1" t="s">
        <v>85</v>
      </c>
      <c r="J277" s="7">
        <v>42511.402777777781</v>
      </c>
      <c r="K277" s="7">
        <v>42511.402777777781</v>
      </c>
      <c r="L277" s="1">
        <v>23.4</v>
      </c>
      <c r="M277" s="6"/>
    </row>
    <row r="278" spans="1:13" ht="12.75">
      <c r="A278" s="1" t="s">
        <v>24</v>
      </c>
      <c r="B278" s="7">
        <v>42521.4375</v>
      </c>
      <c r="C278" s="7">
        <v>42521.479166666664</v>
      </c>
      <c r="D278" s="1" t="s">
        <v>147</v>
      </c>
      <c r="F278" s="1">
        <v>23376809</v>
      </c>
      <c r="G278" s="1" t="s">
        <v>240</v>
      </c>
      <c r="H278" s="1" t="s">
        <v>16</v>
      </c>
      <c r="I278" s="1" t="s">
        <v>17</v>
      </c>
      <c r="J278" s="7">
        <v>42507.572916666664</v>
      </c>
      <c r="K278" s="7">
        <v>42507.572916666664</v>
      </c>
      <c r="L278" s="1">
        <v>14.4</v>
      </c>
      <c r="M278" s="6"/>
    </row>
    <row r="279" spans="1:13" ht="12.75">
      <c r="A279" s="1" t="s">
        <v>32</v>
      </c>
      <c r="B279" s="7">
        <v>42521.458333333336</v>
      </c>
      <c r="C279" s="7">
        <v>42521.520833333336</v>
      </c>
      <c r="D279" s="1" t="s">
        <v>217</v>
      </c>
      <c r="F279" s="1">
        <v>23567306</v>
      </c>
      <c r="G279" s="1" t="s">
        <v>241</v>
      </c>
      <c r="H279" s="1" t="s">
        <v>48</v>
      </c>
      <c r="I279" s="1" t="s">
        <v>17</v>
      </c>
      <c r="J279" s="7">
        <v>42516.656944444447</v>
      </c>
      <c r="K279" s="7">
        <v>42516.656944444447</v>
      </c>
      <c r="L279" s="1">
        <v>29.25</v>
      </c>
      <c r="M279" s="6"/>
    </row>
    <row r="280" spans="1:13" ht="12.75">
      <c r="A280" s="1" t="s">
        <v>24</v>
      </c>
      <c r="B280" s="7">
        <v>42521.583333333336</v>
      </c>
      <c r="C280" s="7">
        <v>42521.625</v>
      </c>
      <c r="D280" s="1" t="s">
        <v>147</v>
      </c>
      <c r="F280" s="1">
        <v>23119796</v>
      </c>
      <c r="G280" s="1" t="s">
        <v>195</v>
      </c>
      <c r="H280" s="1" t="s">
        <v>16</v>
      </c>
      <c r="I280" s="1" t="s">
        <v>17</v>
      </c>
      <c r="J280" s="7">
        <v>42493.865277777775</v>
      </c>
      <c r="K280" s="7">
        <v>42493.865277777775</v>
      </c>
      <c r="L280" s="1">
        <v>14.4</v>
      </c>
      <c r="M280" s="6"/>
    </row>
    <row r="281" spans="1:13" ht="12.75">
      <c r="A281" s="1" t="s">
        <v>24</v>
      </c>
      <c r="B281" s="7">
        <v>42521.708333333336</v>
      </c>
      <c r="C281" s="7">
        <v>42521.770833333336</v>
      </c>
      <c r="D281" s="1" t="s">
        <v>147</v>
      </c>
      <c r="F281" s="1">
        <v>22974469</v>
      </c>
      <c r="G281" s="1" t="s">
        <v>242</v>
      </c>
      <c r="H281" s="1" t="s">
        <v>48</v>
      </c>
      <c r="I281" s="1" t="s">
        <v>17</v>
      </c>
      <c r="J281" s="7">
        <v>42486.852083333331</v>
      </c>
      <c r="K281" s="7">
        <v>42486.852083333331</v>
      </c>
      <c r="L281" s="1">
        <v>24.3</v>
      </c>
      <c r="M281" s="6"/>
    </row>
    <row r="282" spans="1:13" ht="12.75">
      <c r="A282" s="1" t="s">
        <v>32</v>
      </c>
      <c r="B282" s="7">
        <v>42521.791666666664</v>
      </c>
      <c r="C282" s="7">
        <v>42521.854166666664</v>
      </c>
      <c r="D282" s="1" t="s">
        <v>174</v>
      </c>
      <c r="F282" s="1">
        <v>22941001</v>
      </c>
      <c r="G282" s="1" t="s">
        <v>243</v>
      </c>
      <c r="H282" s="1" t="s">
        <v>48</v>
      </c>
      <c r="I282" s="1" t="s">
        <v>85</v>
      </c>
      <c r="J282" s="7">
        <v>42485.737500000003</v>
      </c>
      <c r="K282" s="7">
        <v>42485.737500000003</v>
      </c>
      <c r="L282" s="1">
        <v>31.59</v>
      </c>
      <c r="M282" s="6"/>
    </row>
    <row r="283" spans="1:13" ht="12.75">
      <c r="A283" s="1" t="s">
        <v>46</v>
      </c>
      <c r="B283" s="7">
        <v>42522.458333333336</v>
      </c>
      <c r="C283" s="7">
        <v>42522.5</v>
      </c>
      <c r="D283" s="1" t="s">
        <v>89</v>
      </c>
      <c r="F283" s="1">
        <v>23607407</v>
      </c>
      <c r="G283" s="1" t="s">
        <v>245</v>
      </c>
      <c r="H283" s="1" t="s">
        <v>16</v>
      </c>
      <c r="I283" s="1" t="s">
        <v>17</v>
      </c>
      <c r="J283" s="7">
        <v>42519.677083333336</v>
      </c>
      <c r="K283" s="7">
        <v>42519.677083333336</v>
      </c>
      <c r="L283" s="1">
        <v>14.4</v>
      </c>
      <c r="M283" s="6"/>
    </row>
    <row r="284" spans="1:13" ht="12.75">
      <c r="A284" s="1" t="s">
        <v>46</v>
      </c>
      <c r="B284" s="7">
        <v>42522.729166666664</v>
      </c>
      <c r="C284" s="7">
        <v>42522.770833333336</v>
      </c>
      <c r="D284" s="1" t="s">
        <v>247</v>
      </c>
      <c r="E284" s="1" t="s">
        <v>247</v>
      </c>
      <c r="F284" s="1">
        <v>23549067</v>
      </c>
      <c r="G284" s="1" t="s">
        <v>248</v>
      </c>
      <c r="H284" s="1" t="s">
        <v>16</v>
      </c>
      <c r="I284" s="1" t="s">
        <v>17</v>
      </c>
      <c r="J284" s="7">
        <v>42515.794444444444</v>
      </c>
      <c r="K284" s="7">
        <v>42516.350694444445</v>
      </c>
      <c r="L284" s="1">
        <v>18</v>
      </c>
      <c r="M284" s="6"/>
    </row>
    <row r="285" spans="1:13" ht="12.75">
      <c r="A285" s="1" t="s">
        <v>18</v>
      </c>
      <c r="B285" s="7">
        <v>42523.416666666664</v>
      </c>
      <c r="C285" s="7">
        <v>42523.458333333336</v>
      </c>
      <c r="D285" s="1" t="s">
        <v>109</v>
      </c>
      <c r="E285" s="1" t="s">
        <v>109</v>
      </c>
      <c r="F285" s="1">
        <v>23643032</v>
      </c>
      <c r="G285" s="1" t="s">
        <v>122</v>
      </c>
      <c r="H285" s="1" t="s">
        <v>16</v>
      </c>
      <c r="I285" s="1" t="s">
        <v>17</v>
      </c>
      <c r="J285" s="7">
        <v>42521.456944444442</v>
      </c>
      <c r="K285" s="7">
        <v>42521.456944444442</v>
      </c>
      <c r="L285" s="1">
        <v>14.4</v>
      </c>
      <c r="M285" s="6"/>
    </row>
    <row r="286" spans="1:13" ht="12.75">
      <c r="A286" s="1" t="s">
        <v>32</v>
      </c>
      <c r="B286" s="7">
        <v>42523.770833333336</v>
      </c>
      <c r="C286" s="7">
        <v>42523.833333333336</v>
      </c>
      <c r="D286" s="1" t="s">
        <v>217</v>
      </c>
      <c r="F286" s="1">
        <v>23571020</v>
      </c>
      <c r="H286" s="1" t="s">
        <v>48</v>
      </c>
      <c r="I286" s="1" t="s">
        <v>17</v>
      </c>
      <c r="J286" s="7">
        <v>42516.782638888886</v>
      </c>
      <c r="K286" s="7">
        <v>42516.782638888886</v>
      </c>
      <c r="L286" s="1">
        <v>35.1</v>
      </c>
      <c r="M286" s="6"/>
    </row>
    <row r="287" spans="1:13" ht="12.75">
      <c r="A287" s="1" t="s">
        <v>28</v>
      </c>
      <c r="B287" s="7">
        <v>42524.708333333336</v>
      </c>
      <c r="C287" s="7">
        <v>42524.75</v>
      </c>
      <c r="D287" s="1" t="s">
        <v>29</v>
      </c>
      <c r="F287" s="1">
        <v>23461745</v>
      </c>
      <c r="G287" s="1" t="s">
        <v>233</v>
      </c>
      <c r="H287" s="1" t="s">
        <v>16</v>
      </c>
      <c r="I287" s="1" t="s">
        <v>17</v>
      </c>
      <c r="J287" s="7">
        <v>42511.368750000001</v>
      </c>
      <c r="K287" s="7">
        <v>42511.368750000001</v>
      </c>
      <c r="L287" s="1">
        <v>18</v>
      </c>
      <c r="M287" s="6"/>
    </row>
    <row r="288" spans="1:13" ht="12.75">
      <c r="A288" s="1" t="s">
        <v>24</v>
      </c>
      <c r="B288" s="7">
        <v>42524.770833333336</v>
      </c>
      <c r="C288" s="7">
        <v>42524.8125</v>
      </c>
      <c r="D288" s="1" t="s">
        <v>147</v>
      </c>
      <c r="F288" s="1">
        <v>22899281</v>
      </c>
      <c r="G288" s="1" t="s">
        <v>249</v>
      </c>
      <c r="H288" s="1" t="s">
        <v>16</v>
      </c>
      <c r="I288" s="1" t="s">
        <v>17</v>
      </c>
      <c r="J288" s="7">
        <v>42482.785416666666</v>
      </c>
      <c r="K288" s="7">
        <v>42482.785416666666</v>
      </c>
      <c r="L288" s="1">
        <v>16.2</v>
      </c>
      <c r="M288" s="6"/>
    </row>
    <row r="289" spans="1:16" ht="12.75">
      <c r="A289" s="1" t="s">
        <v>18</v>
      </c>
      <c r="B289" s="7">
        <v>42524.791666666664</v>
      </c>
      <c r="C289" s="7">
        <v>42524.833333333336</v>
      </c>
      <c r="D289" s="1" t="s">
        <v>191</v>
      </c>
      <c r="E289" s="1"/>
      <c r="F289" s="1">
        <v>23726326</v>
      </c>
      <c r="G289" s="1" t="s">
        <v>250</v>
      </c>
      <c r="H289" s="1" t="s">
        <v>16</v>
      </c>
      <c r="I289" s="1" t="s">
        <v>17</v>
      </c>
      <c r="J289" s="7">
        <v>42524.783333333333</v>
      </c>
      <c r="K289" s="7">
        <v>42524.783333333333</v>
      </c>
      <c r="L289" s="1">
        <v>18</v>
      </c>
      <c r="M289" s="6"/>
    </row>
    <row r="290" spans="1:16" ht="12.75">
      <c r="A290" s="1" t="s">
        <v>28</v>
      </c>
      <c r="B290" s="7">
        <v>42525.479166666664</v>
      </c>
      <c r="C290" s="7">
        <v>42525.520833333336</v>
      </c>
      <c r="D290" s="1" t="s">
        <v>29</v>
      </c>
      <c r="F290" s="1">
        <v>23461739</v>
      </c>
      <c r="G290" s="1" t="s">
        <v>233</v>
      </c>
      <c r="H290" s="1" t="s">
        <v>16</v>
      </c>
      <c r="I290" s="1" t="s">
        <v>17</v>
      </c>
      <c r="J290" s="7">
        <v>42511.368055555555</v>
      </c>
      <c r="K290" s="7">
        <v>42511.368055555555</v>
      </c>
      <c r="L290" s="1">
        <v>18</v>
      </c>
      <c r="M290" s="6"/>
    </row>
    <row r="291" spans="1:16" ht="12.75">
      <c r="A291" s="1" t="s">
        <v>80</v>
      </c>
      <c r="B291" s="7">
        <v>42525.583333333336</v>
      </c>
      <c r="C291" s="7">
        <v>42525.666666666664</v>
      </c>
      <c r="D291" s="1" t="s">
        <v>91</v>
      </c>
      <c r="E291" s="1"/>
      <c r="F291" s="1">
        <v>22429506</v>
      </c>
      <c r="G291" s="1" t="s">
        <v>82</v>
      </c>
      <c r="H291" s="1" t="s">
        <v>56</v>
      </c>
      <c r="I291" s="1" t="s">
        <v>17</v>
      </c>
      <c r="J291" s="7">
        <v>42461.658333333333</v>
      </c>
      <c r="K291" s="7">
        <v>42461.658333333333</v>
      </c>
      <c r="L291" s="1">
        <v>28.8</v>
      </c>
      <c r="M291" s="6"/>
    </row>
    <row r="292" spans="1:16" ht="12.75">
      <c r="A292" s="1" t="s">
        <v>41</v>
      </c>
      <c r="B292" s="7">
        <v>42528.416666666664</v>
      </c>
      <c r="C292" s="7">
        <v>42528.458333333336</v>
      </c>
      <c r="D292" s="1" t="s">
        <v>69</v>
      </c>
      <c r="F292" s="1">
        <v>23484297</v>
      </c>
      <c r="H292" s="1" t="s">
        <v>16</v>
      </c>
      <c r="I292" s="1" t="s">
        <v>17</v>
      </c>
      <c r="J292" s="7">
        <v>42513.4375</v>
      </c>
      <c r="K292" s="7">
        <v>42513.4375</v>
      </c>
      <c r="L292" s="1">
        <v>14.4</v>
      </c>
      <c r="M292" s="6"/>
    </row>
    <row r="293" spans="1:16" ht="12.75">
      <c r="A293" s="1" t="s">
        <v>24</v>
      </c>
      <c r="B293" s="7">
        <v>42528.583333333336</v>
      </c>
      <c r="C293" s="7">
        <v>42528.666666666664</v>
      </c>
      <c r="D293" s="1" t="s">
        <v>255</v>
      </c>
      <c r="E293" s="1"/>
      <c r="F293" s="1">
        <v>24014335</v>
      </c>
      <c r="H293" s="1" t="s">
        <v>56</v>
      </c>
      <c r="I293" s="1" t="s">
        <v>17</v>
      </c>
      <c r="J293" s="7">
        <v>42539.7</v>
      </c>
      <c r="K293" s="7">
        <v>42539.7</v>
      </c>
      <c r="L293" s="1">
        <v>28.8</v>
      </c>
      <c r="M293" s="6"/>
    </row>
    <row r="294" spans="1:16" ht="12.75">
      <c r="A294" s="1" t="s">
        <v>32</v>
      </c>
      <c r="B294" s="7">
        <v>42528.770833333336</v>
      </c>
      <c r="C294" s="7">
        <v>42528.8125</v>
      </c>
      <c r="D294" s="1" t="s">
        <v>217</v>
      </c>
      <c r="F294" s="1">
        <v>23679635</v>
      </c>
      <c r="H294" s="1" t="s">
        <v>16</v>
      </c>
      <c r="I294" s="1" t="s">
        <v>17</v>
      </c>
      <c r="J294" s="7">
        <v>42522.727083333331</v>
      </c>
      <c r="K294" s="7">
        <v>42522.727083333331</v>
      </c>
      <c r="L294" s="1">
        <v>23.4</v>
      </c>
      <c r="M294" s="6"/>
    </row>
    <row r="295" spans="1:16" ht="12.75">
      <c r="A295" s="1" t="s">
        <v>46</v>
      </c>
      <c r="B295" s="7">
        <v>42528.791666666664</v>
      </c>
      <c r="C295" s="7">
        <v>42528.833333333336</v>
      </c>
      <c r="D295" s="1" t="s">
        <v>72</v>
      </c>
      <c r="F295" s="1">
        <v>23790749</v>
      </c>
      <c r="H295" s="1" t="s">
        <v>16</v>
      </c>
      <c r="I295" s="1" t="s">
        <v>17</v>
      </c>
      <c r="J295" s="7">
        <v>42528.595833333333</v>
      </c>
      <c r="K295" s="7">
        <v>42528.595833333333</v>
      </c>
      <c r="L295" s="1">
        <v>18</v>
      </c>
      <c r="M295" s="6"/>
    </row>
    <row r="296" spans="1:16" ht="12.75">
      <c r="A296" s="1" t="s">
        <v>32</v>
      </c>
      <c r="B296" s="7">
        <v>42528.833333333336</v>
      </c>
      <c r="C296" s="7">
        <v>42528.875</v>
      </c>
      <c r="D296" s="1" t="s">
        <v>217</v>
      </c>
      <c r="E296" s="1"/>
      <c r="F296" s="1">
        <v>23746161</v>
      </c>
      <c r="H296" s="1" t="s">
        <v>16</v>
      </c>
      <c r="I296" s="1" t="s">
        <v>17</v>
      </c>
      <c r="J296" s="7">
        <v>42526.898611111108</v>
      </c>
      <c r="K296" s="7">
        <v>42526.898611111108</v>
      </c>
      <c r="L296" s="1">
        <v>23.4</v>
      </c>
      <c r="M296" s="6"/>
    </row>
    <row r="297" spans="1:16" ht="12.75">
      <c r="A297" s="1" t="s">
        <v>57</v>
      </c>
      <c r="B297" s="7">
        <v>42529.5625</v>
      </c>
      <c r="C297" s="7">
        <v>42529.604166666664</v>
      </c>
      <c r="D297" s="1" t="s">
        <v>259</v>
      </c>
      <c r="E297" s="1"/>
      <c r="F297" s="1">
        <v>23796639</v>
      </c>
      <c r="G297" s="1" t="s">
        <v>252</v>
      </c>
      <c r="H297" s="1" t="s">
        <v>16</v>
      </c>
      <c r="I297" s="1" t="s">
        <v>17</v>
      </c>
      <c r="J297" s="7">
        <v>42528.755555555559</v>
      </c>
      <c r="K297" s="7">
        <v>42528.755555555559</v>
      </c>
      <c r="L297" s="1">
        <v>16.2</v>
      </c>
      <c r="M297" s="6"/>
    </row>
    <row r="298" spans="1:16" ht="12.75">
      <c r="A298" s="1" t="s">
        <v>80</v>
      </c>
      <c r="B298" s="7">
        <v>42529.645833333336</v>
      </c>
      <c r="C298" s="7">
        <v>42529.6875</v>
      </c>
      <c r="D298" s="1" t="s">
        <v>247</v>
      </c>
      <c r="F298" s="1">
        <v>23755801</v>
      </c>
      <c r="G298" s="1" t="s">
        <v>253</v>
      </c>
      <c r="H298" s="1" t="s">
        <v>16</v>
      </c>
      <c r="I298" s="1" t="s">
        <v>17</v>
      </c>
      <c r="J298" s="7">
        <v>42527.436805555553</v>
      </c>
      <c r="K298" s="7">
        <v>42527.436805555553</v>
      </c>
      <c r="L298" s="1">
        <v>16.2</v>
      </c>
      <c r="M298" s="6"/>
    </row>
    <row r="299" spans="1:16" ht="12.75">
      <c r="A299" s="1" t="s">
        <v>24</v>
      </c>
      <c r="B299" s="7">
        <v>42529.708333333336</v>
      </c>
      <c r="C299" s="7">
        <v>42529.770833333336</v>
      </c>
      <c r="D299" s="1" t="s">
        <v>147</v>
      </c>
      <c r="E299" s="1"/>
      <c r="F299" s="1">
        <v>23735823</v>
      </c>
      <c r="G299" s="1" t="s">
        <v>254</v>
      </c>
      <c r="H299" s="1" t="s">
        <v>48</v>
      </c>
      <c r="I299" s="1" t="s">
        <v>17</v>
      </c>
      <c r="J299" s="7">
        <v>42525.70416666667</v>
      </c>
      <c r="K299" s="7">
        <v>42525.70416666667</v>
      </c>
      <c r="L299" s="1">
        <v>27</v>
      </c>
      <c r="M299" s="6"/>
    </row>
    <row r="300" spans="1:16" ht="12.75">
      <c r="A300" s="1" t="s">
        <v>80</v>
      </c>
      <c r="B300" s="7">
        <v>42530.791666666664</v>
      </c>
      <c r="C300" s="7">
        <v>42530.854166666664</v>
      </c>
      <c r="D300" s="1" t="s">
        <v>174</v>
      </c>
      <c r="F300" s="1">
        <v>23462169</v>
      </c>
      <c r="G300" s="1" t="s">
        <v>256</v>
      </c>
      <c r="H300" s="1" t="s">
        <v>48</v>
      </c>
      <c r="I300" s="1" t="s">
        <v>85</v>
      </c>
      <c r="J300" s="7">
        <v>42511.408333333333</v>
      </c>
      <c r="K300" s="7">
        <v>42511.408333333333</v>
      </c>
      <c r="L300" s="1">
        <v>27</v>
      </c>
      <c r="M300" s="6"/>
    </row>
    <row r="301" spans="1:16" ht="12.75">
      <c r="A301" s="1" t="s">
        <v>32</v>
      </c>
      <c r="B301" s="7">
        <v>42530.791666666664</v>
      </c>
      <c r="C301" s="7">
        <v>42530.854166666664</v>
      </c>
      <c r="D301" s="1" t="s">
        <v>58</v>
      </c>
      <c r="F301" s="1">
        <v>23405405</v>
      </c>
      <c r="G301" s="1" t="s">
        <v>257</v>
      </c>
      <c r="H301" s="1" t="s">
        <v>48</v>
      </c>
      <c r="I301" s="1" t="s">
        <v>17</v>
      </c>
      <c r="J301" s="7">
        <v>42508.631944444445</v>
      </c>
      <c r="K301" s="7">
        <v>42508.631944444445</v>
      </c>
      <c r="L301" s="1">
        <v>35.1</v>
      </c>
      <c r="M301" s="6"/>
    </row>
    <row r="302" spans="1:16" ht="12.75">
      <c r="A302" s="1" t="s">
        <v>24</v>
      </c>
      <c r="B302" s="7">
        <v>42531.583333333336</v>
      </c>
      <c r="C302" s="7">
        <v>42531.625</v>
      </c>
      <c r="D302" s="1" t="s">
        <v>147</v>
      </c>
      <c r="E302" s="1"/>
      <c r="F302" s="1">
        <v>22739355</v>
      </c>
      <c r="G302" s="1" t="s">
        <v>258</v>
      </c>
      <c r="H302" s="1" t="s">
        <v>16</v>
      </c>
      <c r="I302" s="1" t="s">
        <v>17</v>
      </c>
      <c r="J302" s="7">
        <v>42475.772916666669</v>
      </c>
      <c r="K302" s="7">
        <v>42475.772916666669</v>
      </c>
      <c r="L302" s="1">
        <v>14.58</v>
      </c>
      <c r="M302" s="6"/>
    </row>
    <row r="303" spans="1:16" ht="12.75">
      <c r="A303" s="1" t="s">
        <v>24</v>
      </c>
      <c r="B303" s="7">
        <v>42531.729166666664</v>
      </c>
      <c r="C303" s="7">
        <v>42531.770833333336</v>
      </c>
      <c r="D303" s="1" t="s">
        <v>147</v>
      </c>
      <c r="F303" s="1">
        <v>23321664</v>
      </c>
      <c r="G303" s="1" t="s">
        <v>260</v>
      </c>
      <c r="H303" s="1" t="s">
        <v>16</v>
      </c>
      <c r="I303" s="1" t="s">
        <v>17</v>
      </c>
      <c r="J303" s="7">
        <v>42503.789583333331</v>
      </c>
      <c r="K303" s="7">
        <v>42503.789583333331</v>
      </c>
      <c r="L303" s="1">
        <v>18</v>
      </c>
      <c r="M303" s="6"/>
    </row>
    <row r="304" spans="1:16" ht="12.75">
      <c r="A304" s="1" t="s">
        <v>28</v>
      </c>
      <c r="B304" s="7">
        <v>42531.791666666664</v>
      </c>
      <c r="C304" s="7">
        <v>42531.833333333336</v>
      </c>
      <c r="D304" s="1" t="s">
        <v>29</v>
      </c>
      <c r="E304" s="1"/>
      <c r="F304" s="1">
        <v>22080159</v>
      </c>
      <c r="G304" s="1" t="s">
        <v>131</v>
      </c>
      <c r="H304" s="1" t="s">
        <v>16</v>
      </c>
      <c r="I304" s="1" t="s">
        <v>17</v>
      </c>
      <c r="J304" s="7">
        <v>42444.002083333333</v>
      </c>
      <c r="K304" s="7">
        <v>42444.002083333333</v>
      </c>
      <c r="L304" s="1">
        <v>14.4</v>
      </c>
      <c r="M304" s="6"/>
      <c r="O304" s="15"/>
      <c r="P304" s="15"/>
    </row>
    <row r="305" spans="1:16" ht="12.75">
      <c r="A305" s="1" t="s">
        <v>46</v>
      </c>
      <c r="B305" s="7">
        <v>42531.8125</v>
      </c>
      <c r="C305" s="7">
        <v>42531.854166666664</v>
      </c>
      <c r="D305" s="1" t="s">
        <v>191</v>
      </c>
      <c r="F305" s="1">
        <v>23864838</v>
      </c>
      <c r="G305" s="1" t="s">
        <v>261</v>
      </c>
      <c r="H305" s="1" t="s">
        <v>16</v>
      </c>
      <c r="I305" s="1" t="s">
        <v>17</v>
      </c>
      <c r="J305" s="7">
        <v>42531.813888888886</v>
      </c>
      <c r="K305" s="7">
        <v>42531.813888888886</v>
      </c>
      <c r="L305" s="1">
        <v>18</v>
      </c>
      <c r="M305" s="6"/>
    </row>
    <row r="306" spans="1:16" ht="12.75">
      <c r="A306" s="1" t="s">
        <v>41</v>
      </c>
      <c r="B306" s="7">
        <v>42532.375</v>
      </c>
      <c r="C306" s="7">
        <v>42532.416666666664</v>
      </c>
      <c r="D306" s="1" t="s">
        <v>69</v>
      </c>
      <c r="F306" s="1">
        <v>23708089</v>
      </c>
      <c r="H306" s="1" t="s">
        <v>16</v>
      </c>
      <c r="I306" s="1" t="s">
        <v>17</v>
      </c>
      <c r="J306" s="7">
        <v>42523.90625</v>
      </c>
      <c r="K306" s="7">
        <v>42523.90625</v>
      </c>
      <c r="L306" s="1">
        <v>18</v>
      </c>
      <c r="M306" s="6"/>
      <c r="N306" s="1"/>
      <c r="O306" s="1"/>
      <c r="P306" s="1"/>
    </row>
    <row r="307" spans="1:16" ht="12.75">
      <c r="A307" s="1" t="s">
        <v>111</v>
      </c>
      <c r="B307" s="7">
        <v>42532.395833333336</v>
      </c>
      <c r="C307" s="7">
        <v>42532.458333333336</v>
      </c>
      <c r="D307" s="1" t="s">
        <v>215</v>
      </c>
      <c r="E307" s="1" t="s">
        <v>15</v>
      </c>
      <c r="F307" s="1">
        <v>23794057</v>
      </c>
      <c r="G307" s="1" t="s">
        <v>262</v>
      </c>
      <c r="H307" s="1" t="s">
        <v>48</v>
      </c>
      <c r="I307" s="1" t="s">
        <v>17</v>
      </c>
      <c r="J307" s="7">
        <v>42528.679166666669</v>
      </c>
      <c r="K307" s="7">
        <v>42532.794444444444</v>
      </c>
      <c r="L307" s="1">
        <v>27</v>
      </c>
      <c r="M307" s="6"/>
    </row>
    <row r="308" spans="1:16" ht="12.75">
      <c r="A308" s="1" t="s">
        <v>28</v>
      </c>
      <c r="B308" s="7">
        <v>42532.583333333336</v>
      </c>
      <c r="C308" s="7">
        <v>42532.666666666664</v>
      </c>
      <c r="D308" s="1" t="s">
        <v>268</v>
      </c>
      <c r="E308" s="1" t="s">
        <v>191</v>
      </c>
      <c r="F308" s="1">
        <v>23835169</v>
      </c>
      <c r="H308" s="1" t="s">
        <v>56</v>
      </c>
      <c r="I308" s="1" t="s">
        <v>17</v>
      </c>
      <c r="J308" s="7">
        <v>42530.520138888889</v>
      </c>
      <c r="K308" s="7">
        <v>42531.814583333333</v>
      </c>
      <c r="L308" s="1">
        <v>36</v>
      </c>
      <c r="M308" s="6"/>
    </row>
    <row r="309" spans="1:16" ht="12.75">
      <c r="A309" s="1" t="s">
        <v>46</v>
      </c>
      <c r="B309" s="7">
        <v>42534.416666666664</v>
      </c>
      <c r="C309" s="7">
        <v>42534.458333333336</v>
      </c>
      <c r="D309" s="1" t="s">
        <v>89</v>
      </c>
      <c r="F309" s="1">
        <v>22536984</v>
      </c>
      <c r="G309" s="1" t="s">
        <v>264</v>
      </c>
      <c r="H309" s="1" t="s">
        <v>16</v>
      </c>
      <c r="I309" s="1" t="s">
        <v>17</v>
      </c>
      <c r="J309" s="7">
        <v>42466.74722222222</v>
      </c>
      <c r="K309" s="7">
        <v>42466.74722222222</v>
      </c>
      <c r="L309" s="1">
        <v>11.52</v>
      </c>
      <c r="M309" s="6"/>
    </row>
    <row r="310" spans="1:16" ht="12.75">
      <c r="A310" s="1" t="s">
        <v>46</v>
      </c>
      <c r="B310" s="7">
        <v>42534.6875</v>
      </c>
      <c r="C310" s="7">
        <v>42534.729166666664</v>
      </c>
      <c r="D310" s="1" t="s">
        <v>89</v>
      </c>
      <c r="F310" s="1">
        <v>23743440</v>
      </c>
      <c r="G310" s="1" t="s">
        <v>265</v>
      </c>
      <c r="H310" s="1" t="s">
        <v>16</v>
      </c>
      <c r="I310" s="1" t="s">
        <v>17</v>
      </c>
      <c r="J310" s="7">
        <v>42526.698611111111</v>
      </c>
      <c r="K310" s="7">
        <v>42526.698611111111</v>
      </c>
      <c r="L310" s="1">
        <v>17.100000000000001</v>
      </c>
      <c r="M310" s="6"/>
    </row>
    <row r="311" spans="1:16" ht="12.75">
      <c r="A311" s="1" t="s">
        <v>46</v>
      </c>
      <c r="B311" s="7">
        <v>42534.75</v>
      </c>
      <c r="C311" s="7">
        <v>42534.791666666664</v>
      </c>
      <c r="D311" s="1" t="s">
        <v>89</v>
      </c>
      <c r="F311" s="1">
        <v>23035190</v>
      </c>
      <c r="G311" s="1" t="s">
        <v>266</v>
      </c>
      <c r="H311" s="1" t="s">
        <v>16</v>
      </c>
      <c r="I311" s="1" t="s">
        <v>17</v>
      </c>
      <c r="J311" s="7">
        <v>42489.521527777775</v>
      </c>
      <c r="K311" s="7">
        <v>42489.521527777775</v>
      </c>
      <c r="L311" s="1">
        <v>16.2</v>
      </c>
      <c r="M311" s="6"/>
    </row>
    <row r="312" spans="1:16" ht="12.75">
      <c r="A312" s="1" t="s">
        <v>24</v>
      </c>
      <c r="B312" s="7">
        <v>42535.583333333336</v>
      </c>
      <c r="C312" s="7">
        <v>42535.625</v>
      </c>
      <c r="D312" s="1" t="s">
        <v>147</v>
      </c>
      <c r="E312" s="1"/>
      <c r="F312" s="1">
        <v>23119825</v>
      </c>
      <c r="G312" s="1" t="s">
        <v>267</v>
      </c>
      <c r="H312" s="1" t="s">
        <v>16</v>
      </c>
      <c r="I312" s="1" t="s">
        <v>17</v>
      </c>
      <c r="J312" s="7">
        <v>42493.866666666669</v>
      </c>
      <c r="K312" s="7">
        <v>42493.866666666669</v>
      </c>
      <c r="L312" s="1">
        <v>12.96</v>
      </c>
      <c r="M312" s="6"/>
    </row>
    <row r="313" spans="1:16" ht="12.75">
      <c r="A313" s="1" t="s">
        <v>24</v>
      </c>
      <c r="B313" s="7">
        <v>42535.770833333336</v>
      </c>
      <c r="C313" s="7">
        <v>42535.833333333336</v>
      </c>
      <c r="D313" s="1" t="s">
        <v>147</v>
      </c>
      <c r="F313" s="1">
        <v>23683667</v>
      </c>
      <c r="G313" s="1" t="s">
        <v>226</v>
      </c>
      <c r="H313" s="1" t="s">
        <v>48</v>
      </c>
      <c r="I313" s="1" t="s">
        <v>17</v>
      </c>
      <c r="J313" s="7">
        <v>42522.859722222223</v>
      </c>
      <c r="K313" s="7">
        <v>42522.859722222223</v>
      </c>
      <c r="L313" s="1">
        <v>27</v>
      </c>
      <c r="M313" s="6"/>
    </row>
    <row r="314" spans="1:16" ht="12.75">
      <c r="A314" s="1" t="s">
        <v>46</v>
      </c>
      <c r="B314" s="7">
        <v>42535.791666666664</v>
      </c>
      <c r="C314" s="7">
        <v>42535.833333333336</v>
      </c>
      <c r="D314" s="1" t="s">
        <v>72</v>
      </c>
      <c r="F314" s="1">
        <v>23920396</v>
      </c>
      <c r="H314" s="1" t="s">
        <v>16</v>
      </c>
      <c r="I314" s="1" t="s">
        <v>17</v>
      </c>
      <c r="J314" s="7">
        <v>42535.427777777775</v>
      </c>
      <c r="K314" s="7">
        <v>42535.427777777775</v>
      </c>
      <c r="L314" s="1">
        <v>18</v>
      </c>
      <c r="M314" s="6"/>
    </row>
    <row r="315" spans="1:16" ht="12.75">
      <c r="A315" s="1" t="s">
        <v>32</v>
      </c>
      <c r="B315" s="7">
        <v>42535.791666666664</v>
      </c>
      <c r="C315" s="7">
        <v>42535.875</v>
      </c>
      <c r="D315" s="1" t="s">
        <v>174</v>
      </c>
      <c r="F315" s="1">
        <v>23462175</v>
      </c>
      <c r="G315" s="1" t="s">
        <v>269</v>
      </c>
      <c r="H315" s="1" t="s">
        <v>56</v>
      </c>
      <c r="I315" s="1" t="s">
        <v>85</v>
      </c>
      <c r="J315" s="7">
        <v>42511.40902777778</v>
      </c>
      <c r="K315" s="7">
        <v>42511.40902777778</v>
      </c>
      <c r="L315" s="1">
        <v>46.8</v>
      </c>
      <c r="M315" s="6"/>
    </row>
    <row r="316" spans="1:16" ht="12.75">
      <c r="A316" s="1" t="s">
        <v>24</v>
      </c>
      <c r="B316" s="7">
        <v>42536.625</v>
      </c>
      <c r="C316" s="7">
        <v>42536.6875</v>
      </c>
      <c r="D316" s="1" t="s">
        <v>147</v>
      </c>
      <c r="F316" s="1">
        <v>23408280</v>
      </c>
      <c r="G316" s="1" t="s">
        <v>270</v>
      </c>
      <c r="H316" s="1" t="s">
        <v>48</v>
      </c>
      <c r="I316" s="1" t="s">
        <v>17</v>
      </c>
      <c r="J316" s="7">
        <v>42508.702777777777</v>
      </c>
      <c r="K316" s="7">
        <v>42508.702777777777</v>
      </c>
      <c r="L316" s="1">
        <v>24.3</v>
      </c>
      <c r="M316" s="6"/>
    </row>
    <row r="317" spans="1:16" ht="12.75">
      <c r="A317" s="1" t="s">
        <v>46</v>
      </c>
      <c r="B317" s="7">
        <v>42537.416666666664</v>
      </c>
      <c r="C317" s="7">
        <v>42537.458333333336</v>
      </c>
      <c r="D317" s="1" t="s">
        <v>89</v>
      </c>
      <c r="F317" s="1">
        <v>23671773</v>
      </c>
      <c r="G317" s="1" t="s">
        <v>271</v>
      </c>
      <c r="H317" s="1" t="s">
        <v>16</v>
      </c>
      <c r="I317" s="1" t="s">
        <v>17</v>
      </c>
      <c r="J317" s="7">
        <v>42522.506944444445</v>
      </c>
      <c r="K317" s="7">
        <v>42522.506944444445</v>
      </c>
      <c r="L317" s="1">
        <v>14.4</v>
      </c>
      <c r="M317" s="6"/>
    </row>
    <row r="318" spans="1:16" ht="12.75">
      <c r="A318" s="1" t="s">
        <v>24</v>
      </c>
      <c r="B318" s="7">
        <v>42537.5625</v>
      </c>
      <c r="C318" s="7">
        <v>42537.645833333336</v>
      </c>
      <c r="D318" s="1" t="s">
        <v>255</v>
      </c>
      <c r="F318" s="1">
        <v>23982378</v>
      </c>
      <c r="G318" s="1" t="s">
        <v>272</v>
      </c>
      <c r="H318" s="1" t="s">
        <v>56</v>
      </c>
      <c r="I318" s="1" t="s">
        <v>17</v>
      </c>
      <c r="J318" s="7">
        <v>42537.686111111114</v>
      </c>
      <c r="K318" s="7">
        <v>42537.686111111114</v>
      </c>
      <c r="L318" s="1">
        <v>29.7</v>
      </c>
      <c r="M318" s="6"/>
    </row>
    <row r="319" spans="1:16" ht="12.75">
      <c r="A319" s="1" t="s">
        <v>111</v>
      </c>
      <c r="B319" s="7">
        <v>42537.666666666664</v>
      </c>
      <c r="C319" s="7">
        <v>42537.75</v>
      </c>
      <c r="D319" s="1" t="s">
        <v>215</v>
      </c>
      <c r="E319" s="1" t="s">
        <v>273</v>
      </c>
      <c r="F319" s="1">
        <v>23950153</v>
      </c>
      <c r="G319" s="1" t="s">
        <v>274</v>
      </c>
      <c r="H319" s="1" t="s">
        <v>56</v>
      </c>
      <c r="I319" s="1" t="s">
        <v>17</v>
      </c>
      <c r="J319" s="7">
        <v>42536.538194444445</v>
      </c>
      <c r="K319" s="7">
        <v>42537.993750000001</v>
      </c>
      <c r="L319" s="1">
        <v>34.200000000000003</v>
      </c>
      <c r="M319" s="6"/>
    </row>
    <row r="320" spans="1:16" ht="12.75">
      <c r="A320" s="1" t="s">
        <v>46</v>
      </c>
      <c r="B320" s="7">
        <v>42538.458333333336</v>
      </c>
      <c r="C320" s="7">
        <v>42538.5</v>
      </c>
      <c r="D320" s="1" t="s">
        <v>89</v>
      </c>
      <c r="F320" s="1">
        <v>23743168</v>
      </c>
      <c r="G320" s="1" t="s">
        <v>275</v>
      </c>
      <c r="H320" s="1" t="s">
        <v>16</v>
      </c>
      <c r="I320" s="1" t="s">
        <v>17</v>
      </c>
      <c r="J320" s="7">
        <v>42526.663194444445</v>
      </c>
      <c r="K320" s="7">
        <v>42526.663194444445</v>
      </c>
      <c r="L320" s="1">
        <v>14.4</v>
      </c>
      <c r="M320" s="6"/>
    </row>
    <row r="321" spans="1:13" ht="12.75">
      <c r="A321" s="1" t="s">
        <v>24</v>
      </c>
      <c r="B321" s="7">
        <v>42538.541666666664</v>
      </c>
      <c r="C321" s="7">
        <v>42538.583333333336</v>
      </c>
      <c r="D321" s="1" t="s">
        <v>36</v>
      </c>
      <c r="F321" s="1">
        <v>23996210</v>
      </c>
      <c r="H321" s="1" t="s">
        <v>16</v>
      </c>
      <c r="I321" s="1" t="s">
        <v>17</v>
      </c>
      <c r="J321" s="7">
        <v>42538.445833333331</v>
      </c>
      <c r="K321" s="7">
        <v>42538.445833333331</v>
      </c>
      <c r="L321" s="1">
        <v>16.2</v>
      </c>
      <c r="M321" s="6"/>
    </row>
    <row r="322" spans="1:13" ht="12.75">
      <c r="A322" s="1" t="s">
        <v>28</v>
      </c>
      <c r="B322" s="7">
        <v>42538.708333333336</v>
      </c>
      <c r="C322" s="7">
        <v>42538.75</v>
      </c>
      <c r="D322" s="1" t="s">
        <v>29</v>
      </c>
      <c r="F322" s="1">
        <v>23978205</v>
      </c>
      <c r="G322" s="1" t="s">
        <v>233</v>
      </c>
      <c r="H322" s="1" t="s">
        <v>16</v>
      </c>
      <c r="I322" s="1" t="s">
        <v>17</v>
      </c>
      <c r="J322" s="7">
        <v>42537.556250000001</v>
      </c>
      <c r="K322" s="7">
        <v>42537.556250000001</v>
      </c>
      <c r="L322" s="1">
        <v>18</v>
      </c>
      <c r="M322" s="6"/>
    </row>
    <row r="323" spans="1:13" ht="12.75">
      <c r="A323" s="1" t="s">
        <v>46</v>
      </c>
      <c r="B323" s="7">
        <v>42538.729166666664</v>
      </c>
      <c r="C323" s="7">
        <v>42538.770833333336</v>
      </c>
      <c r="D323" s="1" t="s">
        <v>89</v>
      </c>
      <c r="F323" s="1">
        <v>23808264</v>
      </c>
      <c r="G323" s="1" t="s">
        <v>276</v>
      </c>
      <c r="H323" s="1" t="s">
        <v>16</v>
      </c>
      <c r="I323" s="1" t="s">
        <v>17</v>
      </c>
      <c r="J323" s="7">
        <v>42529.39166666667</v>
      </c>
      <c r="K323" s="7">
        <v>42529.39166666667</v>
      </c>
      <c r="L323" s="1">
        <v>18</v>
      </c>
      <c r="M323" s="6"/>
    </row>
    <row r="324" spans="1:13" ht="12.75">
      <c r="A324" s="1" t="s">
        <v>24</v>
      </c>
      <c r="B324" s="7">
        <v>42538.75</v>
      </c>
      <c r="C324" s="7">
        <v>42538.791666666664</v>
      </c>
      <c r="D324" s="1" t="s">
        <v>255</v>
      </c>
      <c r="F324" s="1">
        <v>24014317</v>
      </c>
      <c r="H324" s="1" t="s">
        <v>16</v>
      </c>
      <c r="I324" s="1" t="s">
        <v>17</v>
      </c>
      <c r="J324" s="7">
        <v>42539.697222222225</v>
      </c>
      <c r="K324" s="7">
        <v>42539.697222222225</v>
      </c>
      <c r="L324" s="1">
        <v>18</v>
      </c>
      <c r="M324" s="6"/>
    </row>
    <row r="325" spans="1:13" ht="12.75">
      <c r="A325" s="1" t="s">
        <v>18</v>
      </c>
      <c r="B325" s="7">
        <v>42538.791666666664</v>
      </c>
      <c r="C325" s="7">
        <v>42538.833333333336</v>
      </c>
      <c r="D325" s="1" t="s">
        <v>191</v>
      </c>
      <c r="F325" s="1">
        <v>24014300</v>
      </c>
      <c r="H325" s="1" t="s">
        <v>16</v>
      </c>
      <c r="I325" s="1" t="s">
        <v>17</v>
      </c>
      <c r="J325" s="7">
        <v>42539.695833333331</v>
      </c>
      <c r="K325" s="7">
        <v>42539.695833333331</v>
      </c>
      <c r="L325" s="1">
        <v>18</v>
      </c>
      <c r="M325" s="6"/>
    </row>
    <row r="326" spans="1:13" ht="12.75">
      <c r="A326" s="1" t="s">
        <v>111</v>
      </c>
      <c r="B326" s="7">
        <v>42539.625</v>
      </c>
      <c r="C326" s="7">
        <v>42539.666666666664</v>
      </c>
      <c r="D326" s="1" t="s">
        <v>72</v>
      </c>
      <c r="F326" s="1">
        <v>24007266</v>
      </c>
      <c r="H326" s="1" t="s">
        <v>16</v>
      </c>
      <c r="I326" s="1" t="s">
        <v>17</v>
      </c>
      <c r="J326" s="7">
        <v>42538.894444444442</v>
      </c>
      <c r="K326" s="7">
        <v>42538.894444444442</v>
      </c>
      <c r="L326" s="1">
        <v>18</v>
      </c>
      <c r="M326" s="6"/>
    </row>
    <row r="327" spans="1:13" ht="12.75">
      <c r="A327" s="1" t="s">
        <v>46</v>
      </c>
      <c r="B327" s="7">
        <v>42541.541666666664</v>
      </c>
      <c r="C327" s="7">
        <v>42541.583333333336</v>
      </c>
      <c r="D327" s="1" t="s">
        <v>89</v>
      </c>
      <c r="F327" s="1">
        <v>23911836</v>
      </c>
      <c r="G327" s="1" t="s">
        <v>277</v>
      </c>
      <c r="H327" s="1" t="s">
        <v>16</v>
      </c>
      <c r="I327" s="1" t="s">
        <v>17</v>
      </c>
      <c r="J327" s="7">
        <v>42534.936805555553</v>
      </c>
      <c r="K327" s="7">
        <v>42534.936805555553</v>
      </c>
      <c r="L327" s="1">
        <v>16.2</v>
      </c>
      <c r="M327" s="6"/>
    </row>
    <row r="328" spans="1:13" ht="12.75">
      <c r="A328" s="1" t="s">
        <v>46</v>
      </c>
      <c r="B328" s="7">
        <v>42541.583333333336</v>
      </c>
      <c r="C328" s="7">
        <v>42541.625</v>
      </c>
      <c r="D328" s="1" t="s">
        <v>89</v>
      </c>
      <c r="F328" s="1">
        <v>23906355</v>
      </c>
      <c r="G328" s="1" t="s">
        <v>278</v>
      </c>
      <c r="H328" s="1" t="s">
        <v>16</v>
      </c>
      <c r="I328" s="1" t="s">
        <v>17</v>
      </c>
      <c r="J328" s="7">
        <v>42534.750694444447</v>
      </c>
      <c r="K328" s="7">
        <v>42534.750694444447</v>
      </c>
      <c r="L328" s="1">
        <v>14.4</v>
      </c>
      <c r="M328" s="6"/>
    </row>
    <row r="329" spans="1:13" ht="12.75">
      <c r="A329" s="1" t="s">
        <v>28</v>
      </c>
      <c r="B329" s="7">
        <v>42541.770833333336</v>
      </c>
      <c r="C329" s="7">
        <v>42541.8125</v>
      </c>
      <c r="D329" s="1" t="s">
        <v>104</v>
      </c>
      <c r="F329" s="1">
        <v>24038864</v>
      </c>
      <c r="G329" s="1" t="s">
        <v>279</v>
      </c>
      <c r="H329" s="1" t="s">
        <v>16</v>
      </c>
      <c r="I329" s="1" t="s">
        <v>17</v>
      </c>
      <c r="J329" s="7">
        <v>42541.554861111108</v>
      </c>
      <c r="K329" s="7">
        <v>42541.554861111108</v>
      </c>
      <c r="L329" s="1">
        <v>18</v>
      </c>
      <c r="M329" s="6"/>
    </row>
    <row r="330" spans="1:13" ht="12.75">
      <c r="A330" s="1" t="s">
        <v>24</v>
      </c>
      <c r="B330" s="7">
        <v>42542.4375</v>
      </c>
      <c r="C330" s="7">
        <v>42542.479166666664</v>
      </c>
      <c r="D330" s="1" t="s">
        <v>147</v>
      </c>
      <c r="F330" s="1">
        <v>23680736</v>
      </c>
      <c r="G330" s="1" t="s">
        <v>280</v>
      </c>
      <c r="H330" s="1" t="s">
        <v>16</v>
      </c>
      <c r="I330" s="1" t="s">
        <v>17</v>
      </c>
      <c r="J330" s="7">
        <v>42522.763194444444</v>
      </c>
      <c r="K330" s="7">
        <v>42522.763194444444</v>
      </c>
      <c r="L330" s="1">
        <v>14.4</v>
      </c>
      <c r="M330" s="6"/>
    </row>
    <row r="331" spans="1:13" ht="12.75">
      <c r="A331" s="1" t="s">
        <v>46</v>
      </c>
      <c r="B331" s="7">
        <v>42542.604166666664</v>
      </c>
      <c r="C331" s="7">
        <v>42542.645833333336</v>
      </c>
      <c r="D331" s="1" t="s">
        <v>89</v>
      </c>
      <c r="F331" s="1">
        <v>23933498</v>
      </c>
      <c r="G331" s="1" t="s">
        <v>281</v>
      </c>
      <c r="H331" s="1" t="s">
        <v>16</v>
      </c>
      <c r="I331" s="1" t="s">
        <v>17</v>
      </c>
      <c r="J331" s="7">
        <v>42535.752083333333</v>
      </c>
      <c r="K331" s="7">
        <v>42535.752083333333</v>
      </c>
      <c r="L331" s="1">
        <v>14.4</v>
      </c>
      <c r="M331" s="6"/>
    </row>
    <row r="332" spans="1:13" ht="12.75">
      <c r="A332" s="1" t="s">
        <v>24</v>
      </c>
      <c r="B332" s="7">
        <v>42542.625</v>
      </c>
      <c r="C332" s="7">
        <v>42542.666666666664</v>
      </c>
      <c r="D332" s="1" t="s">
        <v>147</v>
      </c>
      <c r="F332" s="1">
        <v>23592388</v>
      </c>
      <c r="G332" s="1" t="s">
        <v>282</v>
      </c>
      <c r="H332" s="1" t="s">
        <v>16</v>
      </c>
      <c r="I332" s="1" t="s">
        <v>17</v>
      </c>
      <c r="J332" s="7">
        <v>42517.799305555556</v>
      </c>
      <c r="K332" s="7">
        <v>42517.799305555556</v>
      </c>
      <c r="L332" s="1">
        <v>14.4</v>
      </c>
      <c r="M332" s="6"/>
    </row>
    <row r="333" spans="1:13" ht="12.75">
      <c r="A333" s="1" t="s">
        <v>41</v>
      </c>
      <c r="B333" s="7">
        <v>42542.625</v>
      </c>
      <c r="C333" s="7">
        <v>42542.666666666664</v>
      </c>
      <c r="D333" s="1" t="s">
        <v>288</v>
      </c>
      <c r="F333" s="1">
        <v>24025079</v>
      </c>
      <c r="H333" s="1" t="s">
        <v>16</v>
      </c>
      <c r="I333" s="1" t="s">
        <v>17</v>
      </c>
      <c r="J333" s="7">
        <v>42540.964583333334</v>
      </c>
      <c r="K333" s="7">
        <v>42540.964583333334</v>
      </c>
      <c r="L333" s="1">
        <v>14.4</v>
      </c>
      <c r="M333" s="6"/>
    </row>
    <row r="334" spans="1:13" ht="12.75">
      <c r="A334" s="1" t="s">
        <v>24</v>
      </c>
      <c r="B334" s="7">
        <v>42542.708333333336</v>
      </c>
      <c r="C334" s="7">
        <v>42542.770833333336</v>
      </c>
      <c r="D334" s="1" t="s">
        <v>147</v>
      </c>
      <c r="F334" s="1">
        <v>23680761</v>
      </c>
      <c r="G334" s="1" t="s">
        <v>283</v>
      </c>
      <c r="H334" s="1" t="s">
        <v>48</v>
      </c>
      <c r="I334" s="1" t="s">
        <v>17</v>
      </c>
      <c r="J334" s="7">
        <v>42522.763888888891</v>
      </c>
      <c r="K334" s="7">
        <v>42522.763888888891</v>
      </c>
      <c r="L334" s="1">
        <v>27</v>
      </c>
      <c r="M334" s="6"/>
    </row>
    <row r="335" spans="1:13" ht="12.75">
      <c r="A335" s="1" t="s">
        <v>41</v>
      </c>
      <c r="B335" s="7">
        <v>42542.75</v>
      </c>
      <c r="C335" s="7">
        <v>42542.791666666664</v>
      </c>
      <c r="D335" s="1" t="s">
        <v>174</v>
      </c>
      <c r="E335" s="1"/>
      <c r="F335" s="1">
        <v>24058085</v>
      </c>
      <c r="G335" s="1" t="s">
        <v>284</v>
      </c>
      <c r="H335" s="1" t="s">
        <v>16</v>
      </c>
      <c r="I335" s="1" t="s">
        <v>85</v>
      </c>
      <c r="J335" s="7">
        <v>42542.375</v>
      </c>
      <c r="K335" s="7">
        <v>42542.375</v>
      </c>
      <c r="L335" s="1">
        <v>18</v>
      </c>
      <c r="M335" s="6"/>
    </row>
    <row r="336" spans="1:13" ht="12.75">
      <c r="A336" s="1" t="s">
        <v>32</v>
      </c>
      <c r="B336" s="7">
        <v>42542.833333333336</v>
      </c>
      <c r="C336" s="7">
        <v>42542.895833333336</v>
      </c>
      <c r="D336" s="1" t="s">
        <v>217</v>
      </c>
      <c r="F336" s="1">
        <v>23846869</v>
      </c>
      <c r="H336" s="1" t="s">
        <v>48</v>
      </c>
      <c r="I336" s="1" t="s">
        <v>17</v>
      </c>
      <c r="J336" s="7">
        <v>42530.90902777778</v>
      </c>
      <c r="K336" s="7">
        <v>42530.90902777778</v>
      </c>
      <c r="L336" s="1">
        <v>35.1</v>
      </c>
      <c r="M336" s="6"/>
    </row>
    <row r="337" spans="1:13" ht="12.75">
      <c r="A337" s="1" t="s">
        <v>24</v>
      </c>
      <c r="B337" s="7">
        <v>42543.416666666664</v>
      </c>
      <c r="C337" s="7">
        <v>42543.458333333336</v>
      </c>
      <c r="D337" s="1" t="s">
        <v>147</v>
      </c>
      <c r="F337" s="1">
        <v>23639018</v>
      </c>
      <c r="G337" s="1" t="s">
        <v>285</v>
      </c>
      <c r="H337" s="1" t="s">
        <v>16</v>
      </c>
      <c r="I337" s="1" t="s">
        <v>17</v>
      </c>
      <c r="J337" s="7">
        <v>42521.354166666664</v>
      </c>
      <c r="K337" s="7">
        <v>42521.354166666664</v>
      </c>
      <c r="L337" s="1">
        <v>14.4</v>
      </c>
      <c r="M337" s="6"/>
    </row>
    <row r="338" spans="1:13" ht="12.75">
      <c r="A338" s="1" t="s">
        <v>18</v>
      </c>
      <c r="B338" s="7">
        <v>42543.458333333336</v>
      </c>
      <c r="C338" s="7">
        <v>42543.5</v>
      </c>
      <c r="D338" s="1" t="s">
        <v>291</v>
      </c>
      <c r="F338" s="1">
        <v>24083748</v>
      </c>
      <c r="G338" s="1" t="s">
        <v>287</v>
      </c>
      <c r="H338" s="1" t="s">
        <v>16</v>
      </c>
      <c r="I338" s="1" t="s">
        <v>17</v>
      </c>
      <c r="J338" s="7">
        <v>42543.39166666667</v>
      </c>
      <c r="K338" s="7">
        <v>42543.39166666667</v>
      </c>
      <c r="L338" s="1">
        <v>14.4</v>
      </c>
      <c r="M338" s="6"/>
    </row>
    <row r="339" spans="1:13" ht="12.75">
      <c r="A339" s="1" t="s">
        <v>41</v>
      </c>
      <c r="B339" s="7">
        <v>42543.583333333336</v>
      </c>
      <c r="C339" s="7">
        <v>42543.625</v>
      </c>
      <c r="D339" s="1" t="s">
        <v>69</v>
      </c>
      <c r="E339" s="1"/>
      <c r="F339" s="1">
        <v>24041444</v>
      </c>
      <c r="H339" s="1" t="s">
        <v>16</v>
      </c>
      <c r="I339" s="1" t="s">
        <v>17</v>
      </c>
      <c r="J339" s="7">
        <v>42541.623611111114</v>
      </c>
      <c r="K339" s="7">
        <v>42541.623611111114</v>
      </c>
      <c r="L339" s="1">
        <v>16.2</v>
      </c>
      <c r="M339" s="6"/>
    </row>
    <row r="340" spans="1:13" ht="12.75">
      <c r="A340" s="1" t="s">
        <v>24</v>
      </c>
      <c r="B340" s="7">
        <v>42543.625</v>
      </c>
      <c r="C340" s="7">
        <v>42543.666666666664</v>
      </c>
      <c r="D340" s="1" t="s">
        <v>147</v>
      </c>
      <c r="E340" s="1"/>
      <c r="F340" s="1">
        <v>23968762</v>
      </c>
      <c r="G340" s="1" t="s">
        <v>289</v>
      </c>
      <c r="H340" s="1" t="s">
        <v>16</v>
      </c>
      <c r="I340" s="1" t="s">
        <v>17</v>
      </c>
      <c r="J340" s="7">
        <v>42537.336111111108</v>
      </c>
      <c r="K340" s="7">
        <v>42537.336111111108</v>
      </c>
      <c r="L340" s="1">
        <v>16.2</v>
      </c>
      <c r="M340" s="6"/>
    </row>
    <row r="341" spans="1:13" ht="12.75">
      <c r="A341" s="1" t="s">
        <v>18</v>
      </c>
      <c r="B341" s="7">
        <v>42543.645833333336</v>
      </c>
      <c r="C341" s="7">
        <v>42543.6875</v>
      </c>
      <c r="D341" s="1" t="s">
        <v>247</v>
      </c>
      <c r="E341" s="1"/>
      <c r="F341" s="1">
        <v>23959522</v>
      </c>
      <c r="G341" s="1" t="s">
        <v>290</v>
      </c>
      <c r="H341" s="1" t="s">
        <v>16</v>
      </c>
      <c r="I341" s="1" t="s">
        <v>17</v>
      </c>
      <c r="J341" s="7">
        <v>42536.791666666664</v>
      </c>
      <c r="K341" s="7">
        <v>42536.791666666664</v>
      </c>
      <c r="L341" s="1">
        <v>16.2</v>
      </c>
      <c r="M341" s="6"/>
    </row>
    <row r="342" spans="1:13" ht="12.75">
      <c r="A342" s="1" t="s">
        <v>18</v>
      </c>
      <c r="B342" s="7">
        <v>42543.6875</v>
      </c>
      <c r="C342" s="7">
        <v>42543.729166666664</v>
      </c>
      <c r="D342" s="1" t="s">
        <v>247</v>
      </c>
      <c r="E342" s="1" t="s">
        <v>247</v>
      </c>
      <c r="F342" s="1">
        <v>23959531</v>
      </c>
      <c r="G342" s="1" t="s">
        <v>292</v>
      </c>
      <c r="H342" s="1" t="s">
        <v>16</v>
      </c>
      <c r="I342" s="1" t="s">
        <v>17</v>
      </c>
      <c r="J342" s="7">
        <v>42536.791666666664</v>
      </c>
      <c r="K342" s="7">
        <v>42538.692361111112</v>
      </c>
      <c r="L342" s="1">
        <v>17.100000000000001</v>
      </c>
      <c r="M342" s="6"/>
    </row>
    <row r="343" spans="1:13" ht="12.75">
      <c r="A343" s="1" t="s">
        <v>24</v>
      </c>
      <c r="B343" s="7">
        <v>42543.708333333336</v>
      </c>
      <c r="C343" s="7">
        <v>42543.75</v>
      </c>
      <c r="D343" s="1" t="s">
        <v>147</v>
      </c>
      <c r="F343" s="1">
        <v>23945730</v>
      </c>
      <c r="G343" s="1" t="s">
        <v>293</v>
      </c>
      <c r="H343" s="1" t="s">
        <v>16</v>
      </c>
      <c r="I343" s="1" t="s">
        <v>17</v>
      </c>
      <c r="J343" s="7">
        <v>42536.418749999997</v>
      </c>
      <c r="K343" s="7">
        <v>42536.418749999997</v>
      </c>
      <c r="L343" s="1">
        <v>18</v>
      </c>
      <c r="M343" s="6"/>
    </row>
    <row r="344" spans="1:13" ht="12.75">
      <c r="A344" s="1" t="s">
        <v>46</v>
      </c>
      <c r="B344" s="7">
        <v>42543.75</v>
      </c>
      <c r="C344" s="7">
        <v>42543.791666666664</v>
      </c>
      <c r="D344" s="1" t="s">
        <v>89</v>
      </c>
      <c r="F344" s="1">
        <v>24013407</v>
      </c>
      <c r="G344" s="1" t="s">
        <v>294</v>
      </c>
      <c r="H344" s="1" t="s">
        <v>16</v>
      </c>
      <c r="I344" s="1" t="s">
        <v>17</v>
      </c>
      <c r="J344" s="7">
        <v>42539.603472222225</v>
      </c>
      <c r="K344" s="7">
        <v>42539.603472222225</v>
      </c>
      <c r="L344" s="1">
        <v>18</v>
      </c>
      <c r="M344" s="6"/>
    </row>
    <row r="345" spans="1:13" ht="12.75">
      <c r="A345" s="1" t="s">
        <v>24</v>
      </c>
      <c r="B345" s="7">
        <v>42543.791666666664</v>
      </c>
      <c r="C345" s="7">
        <v>42543.833333333336</v>
      </c>
      <c r="D345" s="1" t="s">
        <v>147</v>
      </c>
      <c r="F345" s="1">
        <v>24037548</v>
      </c>
      <c r="G345" s="1" t="s">
        <v>295</v>
      </c>
      <c r="H345" s="1" t="s">
        <v>16</v>
      </c>
      <c r="I345" s="1" t="s">
        <v>17</v>
      </c>
      <c r="J345" s="7">
        <v>42541.513194444444</v>
      </c>
      <c r="K345" s="7">
        <v>42541.513194444444</v>
      </c>
      <c r="L345" s="1">
        <v>18</v>
      </c>
      <c r="M345" s="6"/>
    </row>
    <row r="346" spans="1:13" ht="12.75">
      <c r="A346" s="1" t="s">
        <v>32</v>
      </c>
      <c r="B346" s="7">
        <v>42543.791666666664</v>
      </c>
      <c r="C346" s="7">
        <v>42543.854166666664</v>
      </c>
      <c r="D346" s="1" t="s">
        <v>58</v>
      </c>
      <c r="F346" s="1">
        <v>24033828</v>
      </c>
      <c r="H346" s="1" t="s">
        <v>48</v>
      </c>
      <c r="I346" s="1" t="s">
        <v>17</v>
      </c>
      <c r="J346" s="7">
        <v>42541.436805555553</v>
      </c>
      <c r="K346" s="7">
        <v>42541.436805555553</v>
      </c>
      <c r="L346" s="1">
        <v>35.1</v>
      </c>
      <c r="M346" s="6"/>
    </row>
    <row r="347" spans="1:13" ht="12.75">
      <c r="A347" s="1" t="s">
        <v>24</v>
      </c>
      <c r="B347" s="7">
        <v>42545.729166666664</v>
      </c>
      <c r="C347" s="7">
        <v>42545.8125</v>
      </c>
      <c r="D347" s="1" t="s">
        <v>288</v>
      </c>
      <c r="F347" s="1">
        <v>24025119</v>
      </c>
      <c r="H347" s="1" t="s">
        <v>56</v>
      </c>
      <c r="I347" s="1" t="s">
        <v>17</v>
      </c>
      <c r="J347" s="7">
        <v>42540.96875</v>
      </c>
      <c r="K347" s="7">
        <v>42540.96875</v>
      </c>
      <c r="L347" s="1">
        <v>36</v>
      </c>
      <c r="M347" s="6"/>
    </row>
    <row r="348" spans="1:13" ht="12.75">
      <c r="A348" s="1" t="s">
        <v>24</v>
      </c>
      <c r="B348" s="7">
        <v>42545.8125</v>
      </c>
      <c r="C348" s="7">
        <v>42545.854166666664</v>
      </c>
      <c r="D348" s="1" t="s">
        <v>255</v>
      </c>
      <c r="F348" s="1">
        <v>24111300</v>
      </c>
      <c r="G348" s="1" t="s">
        <v>296</v>
      </c>
      <c r="H348" s="1" t="s">
        <v>16</v>
      </c>
      <c r="I348" s="1" t="s">
        <v>17</v>
      </c>
      <c r="J348" s="7">
        <v>42544.542361111111</v>
      </c>
      <c r="K348" s="7">
        <v>42544.542361111111</v>
      </c>
      <c r="L348" s="1">
        <v>18</v>
      </c>
      <c r="M348" s="6"/>
    </row>
    <row r="349" spans="1:13" ht="12.75">
      <c r="A349" s="1" t="s">
        <v>41</v>
      </c>
      <c r="B349" s="7">
        <v>42546.4375</v>
      </c>
      <c r="C349" s="7">
        <v>42546.479166666664</v>
      </c>
      <c r="D349" s="1" t="s">
        <v>69</v>
      </c>
      <c r="F349" s="1">
        <v>23947719</v>
      </c>
      <c r="H349" s="1" t="s">
        <v>16</v>
      </c>
      <c r="I349" s="1" t="s">
        <v>17</v>
      </c>
      <c r="J349" s="7">
        <v>42536.470138888886</v>
      </c>
      <c r="K349" s="7">
        <v>42536.470138888886</v>
      </c>
      <c r="L349" s="1">
        <v>18</v>
      </c>
      <c r="M349" s="6"/>
    </row>
    <row r="350" spans="1:13" ht="12.75">
      <c r="A350" s="1" t="s">
        <v>28</v>
      </c>
      <c r="B350" s="7">
        <v>42546.583333333336</v>
      </c>
      <c r="C350" s="7">
        <v>42546.666666666664</v>
      </c>
      <c r="D350" s="1" t="s">
        <v>268</v>
      </c>
      <c r="F350" s="1">
        <v>24087181</v>
      </c>
      <c r="H350" s="1" t="s">
        <v>56</v>
      </c>
      <c r="I350" s="1" t="s">
        <v>17</v>
      </c>
      <c r="J350" s="7">
        <v>42543.49722222222</v>
      </c>
      <c r="K350" s="7">
        <v>42543.49722222222</v>
      </c>
      <c r="L350" s="1">
        <v>36</v>
      </c>
      <c r="M350" s="6"/>
    </row>
    <row r="351" spans="1:13" ht="12.75">
      <c r="A351" s="1" t="s">
        <v>80</v>
      </c>
      <c r="B351" s="7">
        <v>42546.583333333336</v>
      </c>
      <c r="C351" s="7">
        <v>42546.666666666664</v>
      </c>
      <c r="D351" s="1" t="s">
        <v>91</v>
      </c>
      <c r="F351" s="1">
        <v>22429549</v>
      </c>
      <c r="G351" s="1" t="s">
        <v>82</v>
      </c>
      <c r="H351" s="1" t="s">
        <v>56</v>
      </c>
      <c r="I351" s="1" t="s">
        <v>17</v>
      </c>
      <c r="J351" s="7">
        <v>42461.65902777778</v>
      </c>
      <c r="K351" s="7">
        <v>42461.65902777778</v>
      </c>
      <c r="L351" s="1">
        <v>28.8</v>
      </c>
      <c r="M351" s="6"/>
    </row>
    <row r="352" spans="1:13" ht="12.75">
      <c r="A352" s="1" t="s">
        <v>111</v>
      </c>
      <c r="B352" s="7">
        <v>42546.625</v>
      </c>
      <c r="C352" s="7">
        <v>42546.666666666664</v>
      </c>
      <c r="D352" s="1" t="s">
        <v>72</v>
      </c>
      <c r="F352" s="1">
        <v>24142646</v>
      </c>
      <c r="H352" s="1" t="s">
        <v>16</v>
      </c>
      <c r="I352" s="1" t="s">
        <v>17</v>
      </c>
      <c r="J352" s="7">
        <v>42546.455555555556</v>
      </c>
      <c r="K352" s="7">
        <v>42546.455555555556</v>
      </c>
      <c r="L352" s="1">
        <v>18</v>
      </c>
      <c r="M352" s="6"/>
    </row>
    <row r="353" spans="1:13" ht="12.75">
      <c r="A353" s="1" t="s">
        <v>46</v>
      </c>
      <c r="B353" s="7">
        <v>42548.604166666664</v>
      </c>
      <c r="C353" s="7">
        <v>42548.645833333336</v>
      </c>
      <c r="D353" s="1" t="s">
        <v>89</v>
      </c>
      <c r="F353" s="1">
        <v>23975698</v>
      </c>
      <c r="G353" s="1" t="s">
        <v>297</v>
      </c>
      <c r="H353" s="1" t="s">
        <v>16</v>
      </c>
      <c r="I353" s="1" t="s">
        <v>17</v>
      </c>
      <c r="J353" s="7">
        <v>42537.487500000003</v>
      </c>
      <c r="K353" s="7">
        <v>42537.487500000003</v>
      </c>
      <c r="L353" s="1">
        <v>14.4</v>
      </c>
      <c r="M353" s="6"/>
    </row>
    <row r="354" spans="1:13" ht="12.75">
      <c r="A354" s="1" t="s">
        <v>111</v>
      </c>
      <c r="B354" s="7">
        <v>42548.791666666664</v>
      </c>
      <c r="C354" s="7">
        <v>42548.833333333336</v>
      </c>
      <c r="D354" s="1" t="s">
        <v>72</v>
      </c>
      <c r="F354" s="1">
        <v>24153940</v>
      </c>
      <c r="H354" s="1" t="s">
        <v>16</v>
      </c>
      <c r="I354" s="1" t="s">
        <v>17</v>
      </c>
      <c r="J354" s="7">
        <v>42547.933333333334</v>
      </c>
      <c r="K354" s="7">
        <v>42547.933333333334</v>
      </c>
      <c r="L354" s="1">
        <v>18</v>
      </c>
      <c r="M354" s="6"/>
    </row>
    <row r="355" spans="1:13" ht="12.75">
      <c r="A355" s="1" t="s">
        <v>18</v>
      </c>
      <c r="B355" s="7">
        <v>42549.583333333336</v>
      </c>
      <c r="C355" s="7">
        <v>42549.645833333336</v>
      </c>
      <c r="D355" s="1" t="s">
        <v>247</v>
      </c>
      <c r="F355" s="1">
        <v>24159196</v>
      </c>
      <c r="G355" s="1" t="s">
        <v>292</v>
      </c>
      <c r="H355" s="1" t="s">
        <v>48</v>
      </c>
      <c r="I355" s="1" t="s">
        <v>17</v>
      </c>
      <c r="J355" s="7">
        <v>42548.370138888888</v>
      </c>
      <c r="K355" s="7">
        <v>42548.370138888888</v>
      </c>
      <c r="L355" s="1">
        <v>21.6</v>
      </c>
      <c r="M355" s="6"/>
    </row>
    <row r="356" spans="1:13" ht="12.75">
      <c r="A356" s="1" t="s">
        <v>32</v>
      </c>
      <c r="B356" s="7">
        <v>42549.833333333336</v>
      </c>
      <c r="C356" s="7">
        <v>42549.895833333336</v>
      </c>
      <c r="D356" s="1" t="s">
        <v>217</v>
      </c>
      <c r="F356" s="1">
        <v>24135861</v>
      </c>
      <c r="H356" s="1" t="s">
        <v>48</v>
      </c>
      <c r="I356" s="1" t="s">
        <v>17</v>
      </c>
      <c r="J356" s="7">
        <v>42545.754861111112</v>
      </c>
      <c r="K356" s="7">
        <v>42545.754861111112</v>
      </c>
      <c r="L356" s="1">
        <v>35.1</v>
      </c>
      <c r="M356" s="6"/>
    </row>
    <row r="357" spans="1:13" ht="12.75">
      <c r="A357" s="1" t="s">
        <v>18</v>
      </c>
      <c r="B357" s="7">
        <v>42550.645833333336</v>
      </c>
      <c r="C357" s="7">
        <v>42550.6875</v>
      </c>
      <c r="D357" s="1" t="s">
        <v>247</v>
      </c>
      <c r="F357" s="1">
        <v>24222803</v>
      </c>
      <c r="G357" s="1" t="s">
        <v>290</v>
      </c>
      <c r="H357" s="1" t="s">
        <v>16</v>
      </c>
      <c r="I357" s="1" t="s">
        <v>17</v>
      </c>
      <c r="J357" s="7">
        <v>42550.833333333336</v>
      </c>
      <c r="K357" s="7">
        <v>42550.833333333336</v>
      </c>
      <c r="L357" s="1">
        <v>16.2</v>
      </c>
      <c r="M357" s="6"/>
    </row>
    <row r="358" spans="1:13" ht="12.75">
      <c r="A358" s="1" t="s">
        <v>111</v>
      </c>
      <c r="B358" s="7">
        <v>42550.666666666664</v>
      </c>
      <c r="C358" s="7">
        <v>42550.729166666664</v>
      </c>
      <c r="D358" s="1" t="s">
        <v>36</v>
      </c>
      <c r="F358" s="1">
        <v>24216338</v>
      </c>
      <c r="G358" s="1" t="s">
        <v>298</v>
      </c>
      <c r="H358" s="1" t="s">
        <v>48</v>
      </c>
      <c r="I358" s="1" t="s">
        <v>17</v>
      </c>
      <c r="J358" s="7">
        <v>42550.613194444442</v>
      </c>
      <c r="K358" s="7">
        <v>42550.613194444442</v>
      </c>
      <c r="L358" s="1">
        <v>25.2</v>
      </c>
      <c r="M358" s="6"/>
    </row>
    <row r="359" spans="1:13" ht="12.75">
      <c r="A359" s="1" t="s">
        <v>18</v>
      </c>
      <c r="B359" s="7">
        <v>42551.416666666664</v>
      </c>
      <c r="C359" s="7">
        <v>42551.458333333336</v>
      </c>
      <c r="D359" s="1" t="s">
        <v>109</v>
      </c>
      <c r="F359" s="1">
        <v>24185665</v>
      </c>
      <c r="G359" s="1" t="s">
        <v>122</v>
      </c>
      <c r="H359" s="1" t="s">
        <v>16</v>
      </c>
      <c r="I359" s="1" t="s">
        <v>17</v>
      </c>
      <c r="J359" s="7">
        <v>42549.385416666664</v>
      </c>
      <c r="K359" s="7">
        <v>42549.385416666664</v>
      </c>
      <c r="L359" s="1">
        <v>14.4</v>
      </c>
      <c r="M359" s="6"/>
    </row>
    <row r="360" spans="1:13" ht="12.75">
      <c r="A360" s="1" t="s">
        <v>18</v>
      </c>
      <c r="B360" s="7">
        <v>42551.625</v>
      </c>
      <c r="C360" s="7">
        <v>42551.666666666664</v>
      </c>
      <c r="D360" s="1" t="s">
        <v>301</v>
      </c>
      <c r="F360" s="1">
        <v>24221263</v>
      </c>
      <c r="G360" s="1" t="s">
        <v>300</v>
      </c>
      <c r="H360" s="1" t="s">
        <v>16</v>
      </c>
      <c r="I360" s="1" t="s">
        <v>17</v>
      </c>
      <c r="J360" s="7">
        <v>42550.775000000001</v>
      </c>
      <c r="K360" s="7">
        <v>42550.775000000001</v>
      </c>
      <c r="L360" s="1">
        <v>14.4</v>
      </c>
      <c r="M360" s="6"/>
    </row>
    <row r="361" spans="1:13" ht="12.75">
      <c r="A361" s="1" t="s">
        <v>46</v>
      </c>
      <c r="B361" s="7">
        <v>42551.625</v>
      </c>
      <c r="C361" s="7">
        <v>42551.666666666664</v>
      </c>
      <c r="D361" s="1" t="s">
        <v>89</v>
      </c>
      <c r="F361" s="1">
        <v>24043522</v>
      </c>
      <c r="G361" s="1" t="s">
        <v>302</v>
      </c>
      <c r="H361" s="1" t="s">
        <v>16</v>
      </c>
      <c r="I361" s="1" t="s">
        <v>17</v>
      </c>
      <c r="J361" s="7">
        <v>42541.677777777775</v>
      </c>
      <c r="K361" s="7">
        <v>42541.677777777775</v>
      </c>
      <c r="L361" s="1">
        <v>14.4</v>
      </c>
      <c r="M361" s="6"/>
    </row>
    <row r="362" spans="1:13" ht="12.75">
      <c r="A362" s="1" t="s">
        <v>41</v>
      </c>
      <c r="B362" s="7">
        <v>42551.833333333336</v>
      </c>
      <c r="C362" s="7">
        <v>42551.875</v>
      </c>
      <c r="D362" s="1" t="s">
        <v>217</v>
      </c>
      <c r="F362" s="1">
        <v>24237097</v>
      </c>
      <c r="H362" s="1" t="s">
        <v>16</v>
      </c>
      <c r="I362" s="1" t="s">
        <v>17</v>
      </c>
      <c r="J362" s="7">
        <v>42551.583333333336</v>
      </c>
      <c r="K362" s="7">
        <v>42551.583333333336</v>
      </c>
      <c r="L362" s="1">
        <v>18</v>
      </c>
      <c r="M362" s="6"/>
    </row>
    <row r="363" spans="1:13" ht="12.75">
      <c r="A363" s="1" t="s">
        <v>28</v>
      </c>
      <c r="B363" s="7">
        <v>42552.458333333336</v>
      </c>
      <c r="C363" s="7">
        <v>42552.5</v>
      </c>
      <c r="D363" s="1" t="s">
        <v>36</v>
      </c>
      <c r="E363" s="1" t="s">
        <v>36</v>
      </c>
      <c r="F363" s="1">
        <v>24254690</v>
      </c>
      <c r="G363" s="1" t="s">
        <v>98</v>
      </c>
      <c r="H363" s="1" t="s">
        <v>16</v>
      </c>
      <c r="I363" s="1" t="s">
        <v>17</v>
      </c>
      <c r="J363" s="7">
        <v>42552.402777777781</v>
      </c>
      <c r="K363" s="7">
        <v>42552.453472222223</v>
      </c>
      <c r="L363" s="1">
        <v>14.4</v>
      </c>
      <c r="M363" s="6"/>
    </row>
    <row r="364" spans="1:13" ht="12.75">
      <c r="A364" s="1" t="s">
        <v>46</v>
      </c>
      <c r="B364" s="7">
        <v>42552.5</v>
      </c>
      <c r="C364" s="7">
        <v>42552.5625</v>
      </c>
      <c r="D364" s="1" t="s">
        <v>217</v>
      </c>
      <c r="F364" s="1">
        <v>24249552</v>
      </c>
      <c r="H364" s="1" t="s">
        <v>48</v>
      </c>
      <c r="I364" s="1" t="s">
        <v>17</v>
      </c>
      <c r="J364" s="7">
        <v>42551.968055555553</v>
      </c>
      <c r="K364" s="7">
        <v>42551.968055555553</v>
      </c>
      <c r="L364" s="1">
        <v>24.3</v>
      </c>
      <c r="M364" s="6"/>
    </row>
    <row r="365" spans="1:13" ht="12.75">
      <c r="A365" s="1" t="s">
        <v>18</v>
      </c>
      <c r="B365" s="7">
        <v>42552.583333333336</v>
      </c>
      <c r="C365" s="7">
        <v>42552.645833333336</v>
      </c>
      <c r="D365" s="1" t="s">
        <v>247</v>
      </c>
      <c r="F365" s="1">
        <v>24159281</v>
      </c>
      <c r="G365" s="1" t="s">
        <v>292</v>
      </c>
      <c r="H365" s="1" t="s">
        <v>48</v>
      </c>
      <c r="I365" s="1" t="s">
        <v>17</v>
      </c>
      <c r="J365" s="7">
        <v>42548.372916666667</v>
      </c>
      <c r="K365" s="7">
        <v>42548.372916666667</v>
      </c>
      <c r="L365" s="1">
        <v>24.3</v>
      </c>
      <c r="M365" s="6"/>
    </row>
    <row r="366" spans="1:13" ht="12.75">
      <c r="A366" s="1" t="s">
        <v>41</v>
      </c>
      <c r="B366" s="7">
        <v>42552.604166666664</v>
      </c>
      <c r="C366" s="7">
        <v>42552.645833333336</v>
      </c>
      <c r="D366" s="1" t="s">
        <v>217</v>
      </c>
      <c r="F366" s="1">
        <v>24215663</v>
      </c>
      <c r="H366" s="1" t="s">
        <v>16</v>
      </c>
      <c r="I366" s="1" t="s">
        <v>17</v>
      </c>
      <c r="J366" s="7">
        <v>42550.591666666667</v>
      </c>
      <c r="K366" s="7">
        <v>42550.591666666667</v>
      </c>
      <c r="L366" s="1">
        <v>16.2</v>
      </c>
      <c r="M366" s="6"/>
    </row>
    <row r="367" spans="1:13" ht="12.75">
      <c r="A367" s="1" t="s">
        <v>46</v>
      </c>
      <c r="B367" s="7">
        <v>42552.729166666664</v>
      </c>
      <c r="C367" s="7">
        <v>42552.770833333336</v>
      </c>
      <c r="D367" s="1" t="s">
        <v>89</v>
      </c>
      <c r="F367" s="1">
        <v>24005408</v>
      </c>
      <c r="G367" s="1" t="s">
        <v>303</v>
      </c>
      <c r="H367" s="1" t="s">
        <v>16</v>
      </c>
      <c r="I367" s="1" t="s">
        <v>17</v>
      </c>
      <c r="J367" s="7">
        <v>42538.793055555558</v>
      </c>
      <c r="K367" s="7">
        <v>42538.793055555558</v>
      </c>
      <c r="L367" s="1">
        <v>18</v>
      </c>
      <c r="M367" s="6"/>
    </row>
    <row r="368" spans="1:13" ht="12.75">
      <c r="A368" s="1" t="s">
        <v>57</v>
      </c>
      <c r="B368" s="7">
        <v>42552.75</v>
      </c>
      <c r="C368" s="7">
        <v>42552.833333333336</v>
      </c>
      <c r="D368" s="1" t="s">
        <v>55</v>
      </c>
      <c r="F368" s="1">
        <v>24238458</v>
      </c>
      <c r="H368" s="1" t="s">
        <v>56</v>
      </c>
      <c r="I368" s="1" t="s">
        <v>17</v>
      </c>
      <c r="J368" s="7">
        <v>42551.615277777775</v>
      </c>
      <c r="K368" s="7">
        <v>42551.615277777775</v>
      </c>
      <c r="L368" s="1">
        <v>36</v>
      </c>
      <c r="M368" s="6"/>
    </row>
    <row r="369" spans="1:13" ht="12.75">
      <c r="A369" s="1" t="s">
        <v>28</v>
      </c>
      <c r="B369" s="7">
        <v>42552.791666666664</v>
      </c>
      <c r="C369" s="7">
        <v>42552.833333333336</v>
      </c>
      <c r="D369" s="1" t="s">
        <v>29</v>
      </c>
      <c r="F369" s="1">
        <v>23275438</v>
      </c>
      <c r="G369" s="1" t="s">
        <v>233</v>
      </c>
      <c r="H369" s="1" t="s">
        <v>16</v>
      </c>
      <c r="I369" s="1" t="s">
        <v>17</v>
      </c>
      <c r="J369" s="7">
        <v>42501.80972222222</v>
      </c>
      <c r="K369" s="7">
        <v>42501.80972222222</v>
      </c>
      <c r="L369" s="1">
        <v>16.2</v>
      </c>
      <c r="M369" s="6"/>
    </row>
    <row r="370" spans="1:13" ht="12.75">
      <c r="A370" s="1" t="s">
        <v>28</v>
      </c>
      <c r="B370" s="7">
        <v>42553.416666666664</v>
      </c>
      <c r="C370" s="7">
        <v>42553.458333333336</v>
      </c>
      <c r="D370" s="1" t="s">
        <v>104</v>
      </c>
      <c r="F370" s="1">
        <v>24000087</v>
      </c>
      <c r="G370" s="1" t="s">
        <v>279</v>
      </c>
      <c r="H370" s="1" t="s">
        <v>16</v>
      </c>
      <c r="I370" s="1" t="s">
        <v>17</v>
      </c>
      <c r="J370" s="7">
        <v>42538.591666666667</v>
      </c>
      <c r="K370" s="7">
        <v>42538.591666666667</v>
      </c>
      <c r="L370" s="1">
        <v>18</v>
      </c>
      <c r="M370" s="6"/>
    </row>
    <row r="371" spans="1:13" ht="12.75">
      <c r="A371" s="1" t="s">
        <v>18</v>
      </c>
      <c r="B371" s="7">
        <v>42555.479166666664</v>
      </c>
      <c r="C371" s="7">
        <v>42555.520833333336</v>
      </c>
      <c r="D371" s="1" t="s">
        <v>291</v>
      </c>
      <c r="F371" s="1">
        <v>24278836</v>
      </c>
      <c r="G371" s="1" t="s">
        <v>304</v>
      </c>
      <c r="H371" s="1" t="s">
        <v>16</v>
      </c>
      <c r="I371" s="1" t="s">
        <v>17</v>
      </c>
      <c r="J371" s="7">
        <v>42554.56527777778</v>
      </c>
      <c r="K371" s="7">
        <v>42554.56527777778</v>
      </c>
      <c r="L371" s="1">
        <v>15.3</v>
      </c>
      <c r="M371" s="6"/>
    </row>
    <row r="372" spans="1:13" ht="12.75">
      <c r="A372" s="1" t="s">
        <v>24</v>
      </c>
      <c r="B372" s="7">
        <v>42555.541666666664</v>
      </c>
      <c r="C372" s="7">
        <v>42555.583333333336</v>
      </c>
      <c r="D372" s="1" t="s">
        <v>255</v>
      </c>
      <c r="F372" s="1">
        <v>24294766</v>
      </c>
      <c r="G372" s="1" t="s">
        <v>305</v>
      </c>
      <c r="H372" s="1" t="s">
        <v>16</v>
      </c>
      <c r="I372" s="1" t="s">
        <v>17</v>
      </c>
      <c r="J372" s="7">
        <v>42555.594444444447</v>
      </c>
      <c r="K372" s="7">
        <v>42555.594444444447</v>
      </c>
      <c r="L372" s="1">
        <v>16.2</v>
      </c>
      <c r="M372" s="6"/>
    </row>
    <row r="373" spans="1:13" ht="12.75">
      <c r="A373" s="1" t="s">
        <v>32</v>
      </c>
      <c r="B373" s="7">
        <v>42555.833333333336</v>
      </c>
      <c r="C373" s="7">
        <v>42555.916666666664</v>
      </c>
      <c r="D373" s="1" t="s">
        <v>174</v>
      </c>
      <c r="F373" s="1">
        <v>23978415</v>
      </c>
      <c r="G373" s="1" t="s">
        <v>306</v>
      </c>
      <c r="H373" s="1" t="s">
        <v>56</v>
      </c>
      <c r="I373" s="1" t="s">
        <v>85</v>
      </c>
      <c r="J373" s="7">
        <v>42537.5625</v>
      </c>
      <c r="K373" s="7">
        <v>42537.5625</v>
      </c>
      <c r="L373" s="1">
        <v>46.8</v>
      </c>
      <c r="M373" s="6"/>
    </row>
    <row r="374" spans="1:13" ht="12.75">
      <c r="A374" s="1" t="s">
        <v>18</v>
      </c>
      <c r="B374" s="7">
        <v>42556.416666666664</v>
      </c>
      <c r="C374" s="7">
        <v>42556.479166666664</v>
      </c>
      <c r="D374" s="1" t="s">
        <v>247</v>
      </c>
      <c r="F374" s="1">
        <v>24294554</v>
      </c>
      <c r="G374" s="1" t="s">
        <v>292</v>
      </c>
      <c r="H374" s="1" t="s">
        <v>48</v>
      </c>
      <c r="I374" s="1" t="s">
        <v>17</v>
      </c>
      <c r="J374" s="7">
        <v>42555.587500000001</v>
      </c>
      <c r="K374" s="7">
        <v>42555.587500000001</v>
      </c>
      <c r="L374" s="1">
        <v>21.6</v>
      </c>
      <c r="M374" s="6"/>
    </row>
    <row r="375" spans="1:13" ht="12.75">
      <c r="A375" s="1" t="s">
        <v>46</v>
      </c>
      <c r="B375" s="7">
        <v>42556.479166666664</v>
      </c>
      <c r="C375" s="7">
        <v>42556.520833333336</v>
      </c>
      <c r="D375" s="1" t="s">
        <v>89</v>
      </c>
      <c r="F375" s="1">
        <v>24294569</v>
      </c>
      <c r="G375" s="1" t="s">
        <v>307</v>
      </c>
      <c r="H375" s="1" t="s">
        <v>16</v>
      </c>
      <c r="I375" s="1" t="s">
        <v>17</v>
      </c>
      <c r="J375" s="7">
        <v>42555.588194444441</v>
      </c>
      <c r="K375" s="7">
        <v>42555.588194444441</v>
      </c>
      <c r="L375" s="1">
        <v>15.3</v>
      </c>
      <c r="M375" s="6"/>
    </row>
    <row r="376" spans="1:13" ht="12.75">
      <c r="A376" s="1" t="s">
        <v>57</v>
      </c>
      <c r="B376" s="7">
        <v>42556.791666666664</v>
      </c>
      <c r="C376" s="7">
        <v>42556.833333333336</v>
      </c>
      <c r="D376" s="1" t="s">
        <v>55</v>
      </c>
      <c r="F376" s="1">
        <v>24308862</v>
      </c>
      <c r="H376" s="1" t="s">
        <v>16</v>
      </c>
      <c r="I376" s="1" t="s">
        <v>17</v>
      </c>
      <c r="J376" s="7">
        <v>42556.405555555553</v>
      </c>
      <c r="K376" s="7">
        <v>42556.405555555553</v>
      </c>
      <c r="L376" s="1">
        <v>18</v>
      </c>
      <c r="M376" s="6"/>
    </row>
    <row r="377" spans="1:13" ht="12.75">
      <c r="A377" s="1" t="s">
        <v>32</v>
      </c>
      <c r="B377" s="7">
        <v>42556.833333333336</v>
      </c>
      <c r="C377" s="7">
        <v>42556.875</v>
      </c>
      <c r="D377" s="1" t="s">
        <v>217</v>
      </c>
      <c r="F377" s="1">
        <v>24302567</v>
      </c>
      <c r="H377" s="1" t="s">
        <v>16</v>
      </c>
      <c r="I377" s="1" t="s">
        <v>17</v>
      </c>
      <c r="J377" s="7">
        <v>42555.893750000003</v>
      </c>
      <c r="K377" s="7">
        <v>42555.893750000003</v>
      </c>
      <c r="L377" s="1">
        <v>23.4</v>
      </c>
      <c r="M377" s="6"/>
    </row>
    <row r="378" spans="1:13" ht="12.75">
      <c r="A378" s="1" t="s">
        <v>57</v>
      </c>
      <c r="B378" s="7">
        <v>42557.833333333336</v>
      </c>
      <c r="C378" s="7">
        <v>42557.875</v>
      </c>
      <c r="D378" s="1" t="s">
        <v>55</v>
      </c>
      <c r="F378" s="1">
        <v>24345121</v>
      </c>
      <c r="G378" s="1" t="s">
        <v>308</v>
      </c>
      <c r="H378" s="1" t="s">
        <v>16</v>
      </c>
      <c r="I378" s="1" t="s">
        <v>17</v>
      </c>
      <c r="J378" s="7">
        <v>42557.751388888886</v>
      </c>
      <c r="K378" s="7">
        <v>42557.751388888886</v>
      </c>
      <c r="L378" s="1">
        <v>18</v>
      </c>
      <c r="M378" s="6"/>
    </row>
    <row r="379" spans="1:13" ht="12.75">
      <c r="A379" s="1" t="s">
        <v>28</v>
      </c>
      <c r="B379" s="7">
        <v>42558.416666666664</v>
      </c>
      <c r="C379" s="7">
        <v>42558.479166666664</v>
      </c>
      <c r="D379" s="1" t="s">
        <v>310</v>
      </c>
      <c r="F379" s="1">
        <v>24290955</v>
      </c>
      <c r="H379" s="1" t="s">
        <v>48</v>
      </c>
      <c r="I379" s="1" t="s">
        <v>17</v>
      </c>
      <c r="J379" s="7">
        <v>42555.475694444445</v>
      </c>
      <c r="K379" s="7">
        <v>42555.475694444445</v>
      </c>
      <c r="L379" s="1">
        <v>21.6</v>
      </c>
      <c r="M379" s="6"/>
    </row>
    <row r="380" spans="1:13" ht="12.75">
      <c r="A380" s="1" t="s">
        <v>32</v>
      </c>
      <c r="B380" s="7">
        <v>42558.645833333336</v>
      </c>
      <c r="C380" s="7">
        <v>42558.708333333336</v>
      </c>
      <c r="D380" s="1" t="s">
        <v>217</v>
      </c>
      <c r="F380" s="1">
        <v>24294288</v>
      </c>
      <c r="G380" s="1"/>
      <c r="H380" s="1" t="s">
        <v>48</v>
      </c>
      <c r="I380" s="1" t="s">
        <v>17</v>
      </c>
      <c r="J380" s="7">
        <v>42555.57916666667</v>
      </c>
      <c r="K380" s="7">
        <v>42555.57916666667</v>
      </c>
      <c r="L380" s="1">
        <v>30.42</v>
      </c>
      <c r="M380" s="6"/>
    </row>
    <row r="381" spans="1:13" ht="12.75">
      <c r="A381" s="1" t="s">
        <v>28</v>
      </c>
      <c r="B381" s="7">
        <v>42558.708333333336</v>
      </c>
      <c r="C381" s="7">
        <v>42558.75</v>
      </c>
      <c r="D381" s="1" t="s">
        <v>217</v>
      </c>
      <c r="F381" s="1">
        <v>24297567</v>
      </c>
      <c r="H381" s="1" t="s">
        <v>16</v>
      </c>
      <c r="I381" s="1" t="s">
        <v>17</v>
      </c>
      <c r="J381" s="7">
        <v>42555.685416666667</v>
      </c>
      <c r="K381" s="7">
        <v>42555.685416666667</v>
      </c>
      <c r="L381" s="1">
        <v>18</v>
      </c>
      <c r="M381" s="6"/>
    </row>
    <row r="382" spans="1:13" ht="12.75">
      <c r="A382" s="1" t="s">
        <v>24</v>
      </c>
      <c r="B382" s="7">
        <v>42559.416666666664</v>
      </c>
      <c r="C382" s="7">
        <v>42559.458333333336</v>
      </c>
      <c r="D382" s="1" t="s">
        <v>255</v>
      </c>
      <c r="F382" s="1">
        <v>24294778</v>
      </c>
      <c r="G382" s="1" t="s">
        <v>305</v>
      </c>
      <c r="H382" s="1" t="s">
        <v>16</v>
      </c>
      <c r="I382" s="1" t="s">
        <v>17</v>
      </c>
      <c r="J382" s="7">
        <v>42555.594444444447</v>
      </c>
      <c r="K382" s="7">
        <v>42555.594444444447</v>
      </c>
      <c r="L382" s="1">
        <v>14.4</v>
      </c>
      <c r="M382" s="6"/>
    </row>
    <row r="383" spans="1:13" ht="12.75">
      <c r="A383" s="1" t="s">
        <v>57</v>
      </c>
      <c r="B383" s="7">
        <v>42559.416666666664</v>
      </c>
      <c r="C383" s="7">
        <v>42559.479166666664</v>
      </c>
      <c r="D383" s="1" t="s">
        <v>247</v>
      </c>
      <c r="F383" s="1">
        <v>24294597</v>
      </c>
      <c r="G383" s="1" t="s">
        <v>292</v>
      </c>
      <c r="H383" s="1" t="s">
        <v>48</v>
      </c>
      <c r="I383" s="1" t="s">
        <v>17</v>
      </c>
      <c r="J383" s="7">
        <v>42555.588888888888</v>
      </c>
      <c r="K383" s="7">
        <v>42555.588888888888</v>
      </c>
      <c r="L383" s="1">
        <v>21.6</v>
      </c>
      <c r="M383" s="6"/>
    </row>
    <row r="384" spans="1:13" ht="12.75">
      <c r="A384" s="1" t="s">
        <v>28</v>
      </c>
      <c r="B384" s="7">
        <v>42559.708333333336</v>
      </c>
      <c r="C384" s="7">
        <v>42559.75</v>
      </c>
      <c r="D384" s="1" t="s">
        <v>29</v>
      </c>
      <c r="F384" s="1">
        <v>24210401</v>
      </c>
      <c r="G384" s="1" t="s">
        <v>78</v>
      </c>
      <c r="H384" s="1" t="s">
        <v>16</v>
      </c>
      <c r="I384" s="1" t="s">
        <v>17</v>
      </c>
      <c r="J384" s="7">
        <v>42550.421527777777</v>
      </c>
      <c r="K384" s="7">
        <v>42550.421527777777</v>
      </c>
      <c r="L384" s="1">
        <v>18</v>
      </c>
      <c r="M384" s="6"/>
    </row>
    <row r="385" spans="1:13" ht="12.75">
      <c r="A385" s="1" t="s">
        <v>46</v>
      </c>
      <c r="B385" s="7">
        <v>42559.770833333336</v>
      </c>
      <c r="C385" s="7">
        <v>42559.833333333336</v>
      </c>
      <c r="D385" s="1" t="s">
        <v>217</v>
      </c>
      <c r="F385" s="1">
        <v>24383303</v>
      </c>
      <c r="H385" s="1" t="s">
        <v>48</v>
      </c>
      <c r="I385" s="1" t="s">
        <v>17</v>
      </c>
      <c r="J385" s="7">
        <v>42559.54791666667</v>
      </c>
      <c r="K385" s="7">
        <v>42559.54791666667</v>
      </c>
      <c r="L385" s="1">
        <v>27</v>
      </c>
      <c r="M385" s="6"/>
    </row>
    <row r="386" spans="1:13" ht="12.75">
      <c r="A386" s="1" t="s">
        <v>28</v>
      </c>
      <c r="B386" s="7">
        <v>42560.583333333336</v>
      </c>
      <c r="C386" s="7">
        <v>42560.625</v>
      </c>
      <c r="D386" s="1" t="s">
        <v>29</v>
      </c>
      <c r="F386" s="1">
        <v>23978262</v>
      </c>
      <c r="G386" s="1" t="s">
        <v>233</v>
      </c>
      <c r="H386" s="1" t="s">
        <v>16</v>
      </c>
      <c r="I386" s="1" t="s">
        <v>17</v>
      </c>
      <c r="J386" s="7">
        <v>42537.558333333334</v>
      </c>
      <c r="K386" s="7">
        <v>42537.558333333334</v>
      </c>
      <c r="L386" s="1">
        <v>18</v>
      </c>
      <c r="M386" s="6"/>
    </row>
    <row r="387" spans="1:13" ht="12.75">
      <c r="A387" s="1" t="s">
        <v>80</v>
      </c>
      <c r="B387" s="7">
        <v>42560.583333333336</v>
      </c>
      <c r="C387" s="7">
        <v>42560.666666666664</v>
      </c>
      <c r="D387" s="1" t="s">
        <v>91</v>
      </c>
      <c r="F387" s="1">
        <v>23156671</v>
      </c>
      <c r="G387" s="1" t="s">
        <v>311</v>
      </c>
      <c r="H387" s="1" t="s">
        <v>56</v>
      </c>
      <c r="I387" s="1" t="s">
        <v>17</v>
      </c>
      <c r="J387" s="7">
        <v>42495.61041666667</v>
      </c>
      <c r="K387" s="7">
        <v>42495.61041666667</v>
      </c>
      <c r="L387" s="1">
        <v>28.8</v>
      </c>
      <c r="M387" s="6"/>
    </row>
    <row r="388" spans="1:13" ht="12.75">
      <c r="A388" s="1" t="s">
        <v>18</v>
      </c>
      <c r="B388" s="7">
        <v>42562.479166666664</v>
      </c>
      <c r="C388" s="7">
        <v>42562.520833333336</v>
      </c>
      <c r="D388" s="1" t="s">
        <v>109</v>
      </c>
      <c r="F388" s="1">
        <v>24414192</v>
      </c>
      <c r="G388" s="1" t="s">
        <v>122</v>
      </c>
      <c r="H388" s="1" t="s">
        <v>16</v>
      </c>
      <c r="I388" s="1" t="s">
        <v>17</v>
      </c>
      <c r="J388" s="7">
        <v>42562.46875</v>
      </c>
      <c r="K388" s="7">
        <v>42562.46875</v>
      </c>
      <c r="L388" s="1">
        <v>15.3</v>
      </c>
      <c r="M388" s="6"/>
    </row>
    <row r="389" spans="1:13" ht="12.75">
      <c r="A389" s="1" t="s">
        <v>57</v>
      </c>
      <c r="B389" s="7">
        <v>42563.375</v>
      </c>
      <c r="C389" s="7">
        <v>42563.458333333336</v>
      </c>
      <c r="D389" s="1" t="s">
        <v>55</v>
      </c>
      <c r="F389" s="1">
        <v>24394480</v>
      </c>
      <c r="G389" s="1"/>
      <c r="H389" s="1" t="s">
        <v>56</v>
      </c>
      <c r="I389" s="1" t="s">
        <v>17</v>
      </c>
      <c r="J389" s="7">
        <v>42560.396527777775</v>
      </c>
      <c r="K389" s="7">
        <v>42560.396527777775</v>
      </c>
      <c r="L389" s="1">
        <v>28.8</v>
      </c>
      <c r="M389" s="6"/>
    </row>
    <row r="390" spans="1:13" ht="12.75">
      <c r="A390" s="1" t="s">
        <v>111</v>
      </c>
      <c r="B390" s="7">
        <v>42563.5</v>
      </c>
      <c r="C390" s="7">
        <v>42563.583333333336</v>
      </c>
      <c r="D390" s="1" t="s">
        <v>215</v>
      </c>
      <c r="F390" s="1">
        <v>24256682</v>
      </c>
      <c r="G390" s="1" t="s">
        <v>312</v>
      </c>
      <c r="H390" s="1" t="s">
        <v>56</v>
      </c>
      <c r="I390" s="1" t="s">
        <v>17</v>
      </c>
      <c r="J390" s="7">
        <v>42552.47152777778</v>
      </c>
      <c r="K390" s="7">
        <v>42552.47152777778</v>
      </c>
      <c r="L390" s="1">
        <v>32.4</v>
      </c>
      <c r="M390" s="6"/>
    </row>
    <row r="391" spans="1:13" ht="12.75">
      <c r="A391" s="1" t="s">
        <v>57</v>
      </c>
      <c r="B391" s="7">
        <v>42563.583333333336</v>
      </c>
      <c r="C391" s="7">
        <v>42563.666666666664</v>
      </c>
      <c r="D391" s="1" t="s">
        <v>55</v>
      </c>
      <c r="F391" s="1">
        <v>24394481</v>
      </c>
      <c r="G391" s="1"/>
      <c r="H391" s="1" t="s">
        <v>56</v>
      </c>
      <c r="I391" s="1" t="s">
        <v>17</v>
      </c>
      <c r="J391" s="7">
        <v>42560.396527777775</v>
      </c>
      <c r="K391" s="7">
        <v>42560.396527777775</v>
      </c>
      <c r="L391" s="1">
        <v>28.8</v>
      </c>
      <c r="M391" s="6"/>
    </row>
    <row r="392" spans="1:13" ht="12.75">
      <c r="A392" s="1" t="s">
        <v>18</v>
      </c>
      <c r="B392" s="7">
        <v>42563.791666666664</v>
      </c>
      <c r="C392" s="7">
        <v>42563.833333333336</v>
      </c>
      <c r="D392" s="1" t="s">
        <v>191</v>
      </c>
      <c r="F392" s="1">
        <v>24458652</v>
      </c>
      <c r="G392" s="1" t="s">
        <v>313</v>
      </c>
      <c r="H392" s="1" t="s">
        <v>16</v>
      </c>
      <c r="I392" s="1" t="s">
        <v>17</v>
      </c>
      <c r="J392" s="7">
        <v>42564.425000000003</v>
      </c>
      <c r="K392" s="7">
        <v>42564.425000000003</v>
      </c>
      <c r="L392" s="1">
        <v>18</v>
      </c>
      <c r="M392" s="6"/>
    </row>
    <row r="393" spans="1:13" ht="12.75">
      <c r="A393" s="1" t="s">
        <v>41</v>
      </c>
      <c r="B393" s="7">
        <v>42564.375</v>
      </c>
      <c r="C393" s="7">
        <v>42564.4375</v>
      </c>
      <c r="D393" s="1" t="s">
        <v>217</v>
      </c>
      <c r="F393" s="1">
        <v>24402208</v>
      </c>
      <c r="G393" s="1"/>
      <c r="H393" s="1" t="s">
        <v>48</v>
      </c>
      <c r="I393" s="1" t="s">
        <v>17</v>
      </c>
      <c r="J393" s="7">
        <v>42561.586111111108</v>
      </c>
      <c r="K393" s="7">
        <v>42561.586111111108</v>
      </c>
      <c r="L393" s="1">
        <v>21.6</v>
      </c>
      <c r="M393" s="6"/>
    </row>
    <row r="394" spans="1:13" ht="12.75">
      <c r="A394" s="1" t="s">
        <v>24</v>
      </c>
      <c r="B394" s="7">
        <v>42564.416666666664</v>
      </c>
      <c r="C394" s="7">
        <v>42564.458333333336</v>
      </c>
      <c r="D394" s="1" t="s">
        <v>36</v>
      </c>
      <c r="E394" s="1" t="s">
        <v>36</v>
      </c>
      <c r="F394" s="1">
        <v>24448113</v>
      </c>
      <c r="G394" s="1" t="s">
        <v>98</v>
      </c>
      <c r="H394" s="1" t="s">
        <v>16</v>
      </c>
      <c r="I394" s="1" t="s">
        <v>17</v>
      </c>
      <c r="J394" s="7">
        <v>42563.809027777781</v>
      </c>
      <c r="K394" s="7">
        <v>42563.80972222222</v>
      </c>
      <c r="L394" s="1">
        <v>14.4</v>
      </c>
      <c r="M394" s="6"/>
    </row>
    <row r="395" spans="1:13" ht="12.75">
      <c r="A395" s="1" t="s">
        <v>18</v>
      </c>
      <c r="B395" s="7">
        <v>42564.458333333336</v>
      </c>
      <c r="C395" s="7">
        <v>42564.5</v>
      </c>
      <c r="D395" s="1" t="s">
        <v>109</v>
      </c>
      <c r="F395" s="1">
        <v>24363575</v>
      </c>
      <c r="G395" s="1" t="s">
        <v>122</v>
      </c>
      <c r="H395" s="1" t="s">
        <v>16</v>
      </c>
      <c r="I395" s="1" t="s">
        <v>17</v>
      </c>
      <c r="J395" s="7">
        <v>42558.613888888889</v>
      </c>
      <c r="K395" s="7">
        <v>42558.613888888889</v>
      </c>
      <c r="L395" s="1">
        <v>14.4</v>
      </c>
      <c r="M395" s="6"/>
    </row>
    <row r="396" spans="1:13" ht="12.75">
      <c r="A396" s="1" t="s">
        <v>314</v>
      </c>
      <c r="B396" s="7">
        <v>42564.583333333336</v>
      </c>
      <c r="C396" s="7">
        <v>42564.625</v>
      </c>
      <c r="D396" s="1" t="s">
        <v>291</v>
      </c>
      <c r="F396" s="1">
        <v>24458605</v>
      </c>
      <c r="G396" s="1"/>
      <c r="H396" s="1" t="s">
        <v>16</v>
      </c>
      <c r="I396" s="1" t="s">
        <v>17</v>
      </c>
      <c r="J396" s="7">
        <v>42564.423611111109</v>
      </c>
      <c r="K396" s="7">
        <v>42564.423611111109</v>
      </c>
      <c r="L396" s="1">
        <v>16.2</v>
      </c>
      <c r="M396" s="6"/>
    </row>
    <row r="397" spans="1:13" ht="12.75">
      <c r="A397" s="1" t="s">
        <v>57</v>
      </c>
      <c r="B397" s="7">
        <v>42564.708333333336</v>
      </c>
      <c r="C397" s="7">
        <v>42564.791666666664</v>
      </c>
      <c r="D397" s="1" t="s">
        <v>55</v>
      </c>
      <c r="F397" s="1">
        <v>24394483</v>
      </c>
      <c r="H397" s="1" t="s">
        <v>56</v>
      </c>
      <c r="I397" s="1" t="s">
        <v>17</v>
      </c>
      <c r="J397" s="7">
        <v>42560.397222222222</v>
      </c>
      <c r="K397" s="7">
        <v>42560.397222222222</v>
      </c>
      <c r="L397" s="1">
        <v>36</v>
      </c>
      <c r="M397" s="6"/>
    </row>
    <row r="398" spans="1:13" ht="12.75">
      <c r="A398" s="1" t="s">
        <v>41</v>
      </c>
      <c r="B398" s="7">
        <v>42564.729166666664</v>
      </c>
      <c r="C398" s="7">
        <v>42564.791666666664</v>
      </c>
      <c r="D398" s="1" t="s">
        <v>217</v>
      </c>
      <c r="F398" s="1">
        <v>24402211</v>
      </c>
      <c r="G398" s="1"/>
      <c r="H398" s="1" t="s">
        <v>48</v>
      </c>
      <c r="I398" s="1" t="s">
        <v>17</v>
      </c>
      <c r="J398" s="7">
        <v>42561.586805555555</v>
      </c>
      <c r="K398" s="7">
        <v>42561.586805555555</v>
      </c>
      <c r="L398" s="1">
        <v>27</v>
      </c>
      <c r="M398" s="6"/>
    </row>
    <row r="399" spans="1:13" ht="12.75">
      <c r="A399" s="1" t="s">
        <v>46</v>
      </c>
      <c r="B399" s="7">
        <v>42564.75</v>
      </c>
      <c r="C399" s="7">
        <v>42564.791666666664</v>
      </c>
      <c r="D399" s="1" t="s">
        <v>315</v>
      </c>
      <c r="E399" s="1"/>
      <c r="F399" s="1">
        <v>24448167</v>
      </c>
      <c r="G399" s="1" t="s">
        <v>316</v>
      </c>
      <c r="H399" s="1" t="s">
        <v>16</v>
      </c>
      <c r="I399" s="1" t="s">
        <v>17</v>
      </c>
      <c r="J399" s="7">
        <v>42563.811805555553</v>
      </c>
      <c r="K399" s="7">
        <v>42563.811805555553</v>
      </c>
      <c r="L399" s="1">
        <v>18</v>
      </c>
      <c r="M399" s="6"/>
    </row>
    <row r="400" spans="1:13" ht="12.75">
      <c r="A400" s="1" t="s">
        <v>41</v>
      </c>
      <c r="B400" s="7">
        <v>42564.833333333336</v>
      </c>
      <c r="C400" s="7">
        <v>42564.875</v>
      </c>
      <c r="D400" s="1" t="s">
        <v>217</v>
      </c>
      <c r="F400" s="1">
        <v>24402214</v>
      </c>
      <c r="H400" s="1" t="s">
        <v>16</v>
      </c>
      <c r="I400" s="1" t="s">
        <v>17</v>
      </c>
      <c r="J400" s="7">
        <v>42561.587500000001</v>
      </c>
      <c r="K400" s="7">
        <v>42561.587500000001</v>
      </c>
      <c r="L400" s="1">
        <v>18</v>
      </c>
      <c r="M400" s="6"/>
    </row>
    <row r="401" spans="1:16" ht="12.75">
      <c r="A401" s="1" t="s">
        <v>111</v>
      </c>
      <c r="B401" s="7">
        <v>42565.458333333336</v>
      </c>
      <c r="C401" s="7">
        <v>42565.541666666664</v>
      </c>
      <c r="D401" s="1" t="s">
        <v>215</v>
      </c>
      <c r="F401" s="1">
        <v>24396236</v>
      </c>
      <c r="H401" s="1" t="s">
        <v>56</v>
      </c>
      <c r="I401" s="1" t="s">
        <v>17</v>
      </c>
      <c r="J401" s="7">
        <v>42560.589583333334</v>
      </c>
      <c r="K401" s="7">
        <v>42560.589583333334</v>
      </c>
      <c r="L401" s="1">
        <v>30.6</v>
      </c>
      <c r="M401" s="6"/>
    </row>
    <row r="402" spans="1:16" ht="12.75">
      <c r="A402" s="1" t="s">
        <v>18</v>
      </c>
      <c r="B402" s="7">
        <v>42569.4375</v>
      </c>
      <c r="C402" s="7">
        <v>42569.5</v>
      </c>
      <c r="D402" s="1" t="s">
        <v>291</v>
      </c>
      <c r="F402" s="1">
        <v>25559891</v>
      </c>
      <c r="G402" s="1" t="s">
        <v>318</v>
      </c>
      <c r="H402" s="1" t="s">
        <v>48</v>
      </c>
      <c r="I402" s="1" t="s">
        <v>17</v>
      </c>
      <c r="J402" s="7">
        <v>42625.40347222222</v>
      </c>
      <c r="K402" s="7">
        <v>42625.40347222222</v>
      </c>
      <c r="L402" s="1">
        <v>21.6</v>
      </c>
      <c r="M402" s="6"/>
    </row>
    <row r="403" spans="1:16" ht="12.75">
      <c r="A403" s="1" t="s">
        <v>18</v>
      </c>
      <c r="B403" s="7">
        <v>42569.729166666664</v>
      </c>
      <c r="C403" s="7">
        <v>42569.770833333336</v>
      </c>
      <c r="D403" s="1" t="s">
        <v>291</v>
      </c>
      <c r="F403" s="1">
        <v>24500826</v>
      </c>
      <c r="G403" s="1" t="s">
        <v>319</v>
      </c>
      <c r="H403" s="1" t="s">
        <v>16</v>
      </c>
      <c r="I403" s="1" t="s">
        <v>17</v>
      </c>
      <c r="J403" s="7">
        <v>42566.497916666667</v>
      </c>
      <c r="K403" s="7">
        <v>42566.497916666667</v>
      </c>
      <c r="L403" s="1">
        <v>18</v>
      </c>
      <c r="M403" s="6"/>
    </row>
    <row r="404" spans="1:16" ht="12.75">
      <c r="A404" s="1" t="s">
        <v>24</v>
      </c>
      <c r="B404" s="7">
        <v>42569.791666666664</v>
      </c>
      <c r="C404" s="7">
        <v>42569.833333333336</v>
      </c>
      <c r="D404" s="1" t="s">
        <v>147</v>
      </c>
      <c r="E404" s="1" t="s">
        <v>147</v>
      </c>
      <c r="F404" s="1">
        <v>24099191</v>
      </c>
      <c r="G404" s="1" t="s">
        <v>295</v>
      </c>
      <c r="H404" s="1" t="s">
        <v>16</v>
      </c>
      <c r="I404" s="1" t="s">
        <v>17</v>
      </c>
      <c r="J404" s="7">
        <v>42543.895138888889</v>
      </c>
      <c r="K404" s="7">
        <v>42543.895833333336</v>
      </c>
      <c r="L404" s="1">
        <v>18</v>
      </c>
      <c r="M404" s="6"/>
    </row>
    <row r="405" spans="1:16" ht="12.75">
      <c r="A405" s="1" t="s">
        <v>24</v>
      </c>
      <c r="B405" s="7">
        <v>42570.583333333336</v>
      </c>
      <c r="C405" s="7">
        <v>42570.625</v>
      </c>
      <c r="D405" s="1" t="s">
        <v>147</v>
      </c>
      <c r="F405" s="1">
        <v>23862621</v>
      </c>
      <c r="G405" s="1" t="s">
        <v>198</v>
      </c>
      <c r="H405" s="1" t="s">
        <v>16</v>
      </c>
      <c r="I405" s="1" t="s">
        <v>17</v>
      </c>
      <c r="J405" s="7">
        <v>42531.714583333334</v>
      </c>
      <c r="K405" s="7">
        <v>42531.714583333334</v>
      </c>
      <c r="L405" s="1">
        <v>12.96</v>
      </c>
      <c r="M405" s="6"/>
      <c r="O405" s="15"/>
      <c r="P405" s="15"/>
    </row>
    <row r="406" spans="1:16" ht="12.75">
      <c r="A406" s="1" t="s">
        <v>32</v>
      </c>
      <c r="B406" s="7">
        <v>42570.791666666664</v>
      </c>
      <c r="C406" s="7">
        <v>42570.916666666664</v>
      </c>
      <c r="D406" s="1" t="s">
        <v>174</v>
      </c>
      <c r="F406" s="1">
        <v>24236969</v>
      </c>
      <c r="G406" s="1" t="s">
        <v>320</v>
      </c>
      <c r="H406" s="1" t="s">
        <v>321</v>
      </c>
      <c r="I406" s="1" t="s">
        <v>85</v>
      </c>
      <c r="J406" s="7">
        <v>42551.579861111109</v>
      </c>
      <c r="K406" s="7">
        <v>42551.579861111109</v>
      </c>
      <c r="L406" s="1">
        <v>70.2</v>
      </c>
      <c r="M406" s="6"/>
    </row>
    <row r="407" spans="1:16" ht="12.75">
      <c r="A407" s="1" t="s">
        <v>46</v>
      </c>
      <c r="B407" s="7">
        <v>42570.833333333336</v>
      </c>
      <c r="C407" s="7">
        <v>42570.895833333336</v>
      </c>
      <c r="D407" s="1" t="s">
        <v>217</v>
      </c>
      <c r="F407" s="1">
        <v>24541546</v>
      </c>
      <c r="H407" s="1" t="s">
        <v>48</v>
      </c>
      <c r="I407" s="1" t="s">
        <v>17</v>
      </c>
      <c r="J407" s="7">
        <v>42569.697222222225</v>
      </c>
      <c r="K407" s="7">
        <v>42569.697222222225</v>
      </c>
      <c r="L407" s="1">
        <v>27</v>
      </c>
      <c r="M407" s="6"/>
      <c r="N407" s="1"/>
      <c r="O407" s="1"/>
      <c r="P407" s="1"/>
    </row>
    <row r="408" spans="1:16" ht="12.75">
      <c r="A408" s="1" t="s">
        <v>111</v>
      </c>
      <c r="B408" s="7">
        <v>42571.458333333336</v>
      </c>
      <c r="C408" s="7">
        <v>42571.5</v>
      </c>
      <c r="D408" s="1" t="s">
        <v>36</v>
      </c>
      <c r="F408" s="1">
        <v>24568538</v>
      </c>
      <c r="G408" s="1" t="s">
        <v>98</v>
      </c>
      <c r="H408" s="1" t="s">
        <v>16</v>
      </c>
      <c r="I408" s="1" t="s">
        <v>17</v>
      </c>
      <c r="J408" s="7">
        <v>42570.871527777781</v>
      </c>
      <c r="K408" s="7">
        <v>42570.871527777781</v>
      </c>
      <c r="L408" s="1">
        <v>14.4</v>
      </c>
      <c r="M408" s="6"/>
    </row>
    <row r="409" spans="1:16" ht="12.75">
      <c r="A409" s="1" t="s">
        <v>111</v>
      </c>
      <c r="B409" s="7">
        <v>42571.5625</v>
      </c>
      <c r="C409" s="7">
        <v>42571.625</v>
      </c>
      <c r="D409" s="1" t="s">
        <v>36</v>
      </c>
      <c r="E409" s="1" t="s">
        <v>36</v>
      </c>
      <c r="F409" s="1">
        <v>24568544</v>
      </c>
      <c r="G409" s="1" t="s">
        <v>98</v>
      </c>
      <c r="H409" s="1" t="s">
        <v>48</v>
      </c>
      <c r="I409" s="1" t="s">
        <v>17</v>
      </c>
      <c r="J409" s="7">
        <v>42570.87222222222</v>
      </c>
      <c r="K409" s="7">
        <v>42571.527083333334</v>
      </c>
      <c r="L409" s="1">
        <v>24.3</v>
      </c>
      <c r="M409" s="6"/>
    </row>
    <row r="410" spans="1:16" ht="12.75">
      <c r="A410" s="1" t="s">
        <v>111</v>
      </c>
      <c r="B410" s="7">
        <v>42571.625</v>
      </c>
      <c r="C410" s="7">
        <v>42571.6875</v>
      </c>
      <c r="D410" s="1" t="s">
        <v>36</v>
      </c>
      <c r="F410" s="1">
        <v>24568549</v>
      </c>
      <c r="G410" s="1" t="s">
        <v>98</v>
      </c>
      <c r="H410" s="1" t="s">
        <v>48</v>
      </c>
      <c r="I410" s="1" t="s">
        <v>17</v>
      </c>
      <c r="J410" s="7">
        <v>42570.872916666667</v>
      </c>
      <c r="K410" s="7">
        <v>42570.872916666667</v>
      </c>
      <c r="L410" s="1">
        <v>24.3</v>
      </c>
      <c r="M410" s="6"/>
    </row>
    <row r="411" spans="1:16" ht="12.75">
      <c r="A411" s="1" t="s">
        <v>111</v>
      </c>
      <c r="B411" s="7">
        <v>42571.708333333336</v>
      </c>
      <c r="C411" s="7">
        <v>42571.75</v>
      </c>
      <c r="D411" s="1" t="s">
        <v>36</v>
      </c>
      <c r="E411" s="1"/>
      <c r="F411" s="1">
        <v>24568553</v>
      </c>
      <c r="G411" s="1" t="s">
        <v>98</v>
      </c>
      <c r="H411" s="1" t="s">
        <v>16</v>
      </c>
      <c r="I411" s="1" t="s">
        <v>17</v>
      </c>
      <c r="J411" s="7">
        <v>42570.872916666667</v>
      </c>
      <c r="K411" s="7">
        <v>42570.872916666667</v>
      </c>
      <c r="L411" s="1">
        <v>18</v>
      </c>
      <c r="M411" s="6"/>
    </row>
    <row r="412" spans="1:16" ht="12.75">
      <c r="A412" s="1" t="s">
        <v>41</v>
      </c>
      <c r="B412" s="7">
        <v>42571.75</v>
      </c>
      <c r="C412" s="7">
        <v>42571.791666666664</v>
      </c>
      <c r="D412" s="1" t="s">
        <v>174</v>
      </c>
      <c r="F412" s="1">
        <v>24581732</v>
      </c>
      <c r="G412" s="1" t="s">
        <v>322</v>
      </c>
      <c r="H412" s="1" t="s">
        <v>16</v>
      </c>
      <c r="I412" s="1" t="s">
        <v>85</v>
      </c>
      <c r="J412" s="7">
        <v>42571.623611111114</v>
      </c>
      <c r="K412" s="7">
        <v>42571.623611111114</v>
      </c>
      <c r="L412" s="1">
        <v>18</v>
      </c>
      <c r="M412" s="6"/>
    </row>
    <row r="413" spans="1:16" ht="12.75">
      <c r="A413" s="1" t="s">
        <v>46</v>
      </c>
      <c r="B413" s="7">
        <v>42571.833333333336</v>
      </c>
      <c r="C413" s="7">
        <v>42571.895833333336</v>
      </c>
      <c r="D413" s="1" t="s">
        <v>217</v>
      </c>
      <c r="F413" s="1">
        <v>24557486</v>
      </c>
      <c r="H413" s="1" t="s">
        <v>48</v>
      </c>
      <c r="I413" s="1" t="s">
        <v>17</v>
      </c>
      <c r="J413" s="7">
        <v>42570.468055555553</v>
      </c>
      <c r="K413" s="7">
        <v>42570.468055555553</v>
      </c>
      <c r="L413" s="1">
        <v>27</v>
      </c>
      <c r="M413" s="6"/>
    </row>
    <row r="414" spans="1:16" ht="12.75">
      <c r="A414" s="1" t="s">
        <v>46</v>
      </c>
      <c r="B414" s="7">
        <v>42572.395833333336</v>
      </c>
      <c r="C414" s="7">
        <v>42572.458333333336</v>
      </c>
      <c r="D414" s="1" t="s">
        <v>217</v>
      </c>
      <c r="E414" s="1"/>
      <c r="F414" s="1">
        <v>24557540</v>
      </c>
      <c r="H414" s="1" t="s">
        <v>48</v>
      </c>
      <c r="I414" s="1" t="s">
        <v>17</v>
      </c>
      <c r="J414" s="7">
        <v>42570.469444444447</v>
      </c>
      <c r="K414" s="7">
        <v>42570.469444444447</v>
      </c>
      <c r="L414" s="1">
        <v>21.6</v>
      </c>
      <c r="M414" s="6"/>
    </row>
    <row r="415" spans="1:16" ht="12.75">
      <c r="A415" s="1" t="s">
        <v>24</v>
      </c>
      <c r="B415" s="7">
        <v>42572.583333333336</v>
      </c>
      <c r="C415" s="7">
        <v>42572.625</v>
      </c>
      <c r="D415" s="1" t="s">
        <v>174</v>
      </c>
      <c r="F415" s="1">
        <v>24617117</v>
      </c>
      <c r="G415" s="1" t="s">
        <v>323</v>
      </c>
      <c r="H415" s="1" t="s">
        <v>16</v>
      </c>
      <c r="I415" s="1" t="s">
        <v>85</v>
      </c>
      <c r="J415" s="7">
        <v>42573.461805555555</v>
      </c>
      <c r="K415" s="7">
        <v>42573.461805555555</v>
      </c>
      <c r="L415" s="1">
        <v>14.4</v>
      </c>
      <c r="M415" s="6"/>
    </row>
    <row r="416" spans="1:16" ht="12.75">
      <c r="A416" s="1" t="s">
        <v>24</v>
      </c>
      <c r="B416" s="7">
        <v>42572.625</v>
      </c>
      <c r="C416" s="7">
        <v>42572.645833333336</v>
      </c>
      <c r="D416" s="1" t="s">
        <v>75</v>
      </c>
      <c r="E416" s="1"/>
      <c r="F416" s="1">
        <v>24617159</v>
      </c>
      <c r="G416" s="1" t="s">
        <v>324</v>
      </c>
      <c r="H416" s="1" t="s">
        <v>16</v>
      </c>
      <c r="I416" s="1" t="s">
        <v>17</v>
      </c>
      <c r="J416" s="7">
        <v>42573.463194444441</v>
      </c>
      <c r="K416" s="7">
        <v>42573.463194444441</v>
      </c>
      <c r="L416" s="1">
        <v>7.2</v>
      </c>
      <c r="M416" s="6"/>
    </row>
    <row r="417" spans="1:13" ht="12.75">
      <c r="A417" s="1" t="s">
        <v>24</v>
      </c>
      <c r="B417" s="7">
        <v>42572.666666666664</v>
      </c>
      <c r="C417" s="7">
        <v>42572.708333333336</v>
      </c>
      <c r="D417" s="1" t="s">
        <v>147</v>
      </c>
      <c r="F417" s="1">
        <v>23936364</v>
      </c>
      <c r="G417" s="1" t="s">
        <v>325</v>
      </c>
      <c r="H417" s="1" t="s">
        <v>16</v>
      </c>
      <c r="I417" s="1" t="s">
        <v>17</v>
      </c>
      <c r="J417" s="7">
        <v>42535.842361111114</v>
      </c>
      <c r="K417" s="7">
        <v>42535.842361111114</v>
      </c>
      <c r="L417" s="1">
        <v>14.58</v>
      </c>
      <c r="M417" s="6"/>
    </row>
    <row r="418" spans="1:13" ht="12.75">
      <c r="A418" s="1" t="s">
        <v>46</v>
      </c>
      <c r="B418" s="7">
        <v>42572.708333333336</v>
      </c>
      <c r="C418" s="7">
        <v>42572.75</v>
      </c>
      <c r="D418" s="1" t="s">
        <v>217</v>
      </c>
      <c r="F418" s="1">
        <v>24603647</v>
      </c>
      <c r="H418" s="1" t="s">
        <v>16</v>
      </c>
      <c r="I418" s="1" t="s">
        <v>17</v>
      </c>
      <c r="J418" s="7">
        <v>42572.662499999999</v>
      </c>
      <c r="K418" s="7">
        <v>42572.662499999999</v>
      </c>
      <c r="L418" s="1">
        <v>18</v>
      </c>
      <c r="M418" s="6"/>
    </row>
    <row r="419" spans="1:13" ht="12.75">
      <c r="A419" s="1" t="s">
        <v>18</v>
      </c>
      <c r="B419" s="7">
        <v>42572.729166666664</v>
      </c>
      <c r="C419" s="7">
        <v>42572.770833333336</v>
      </c>
      <c r="D419" s="1" t="s">
        <v>247</v>
      </c>
      <c r="F419" s="1">
        <v>24232343</v>
      </c>
      <c r="G419" s="1" t="s">
        <v>292</v>
      </c>
      <c r="H419" s="1" t="s">
        <v>16</v>
      </c>
      <c r="I419" s="1" t="s">
        <v>17</v>
      </c>
      <c r="J419" s="7">
        <v>42551.436805555553</v>
      </c>
      <c r="K419" s="7">
        <v>42551.436805555553</v>
      </c>
      <c r="L419" s="1">
        <v>18</v>
      </c>
      <c r="M419" s="6"/>
    </row>
    <row r="420" spans="1:13" ht="12.75">
      <c r="A420" s="1" t="s">
        <v>24</v>
      </c>
      <c r="B420" s="7">
        <v>42572.770833333336</v>
      </c>
      <c r="C420" s="7">
        <v>42572.833333333336</v>
      </c>
      <c r="D420" s="1" t="s">
        <v>147</v>
      </c>
      <c r="F420" s="1">
        <v>23936383</v>
      </c>
      <c r="G420" s="1" t="s">
        <v>326</v>
      </c>
      <c r="H420" s="1" t="s">
        <v>48</v>
      </c>
      <c r="I420" s="1" t="s">
        <v>17</v>
      </c>
      <c r="J420" s="7">
        <v>42535.843055555553</v>
      </c>
      <c r="K420" s="7">
        <v>42535.843055555553</v>
      </c>
      <c r="L420" s="1">
        <v>24.3</v>
      </c>
      <c r="M420" s="6"/>
    </row>
    <row r="421" spans="1:13" ht="12.75">
      <c r="A421" s="1" t="s">
        <v>32</v>
      </c>
      <c r="B421" s="7">
        <v>42572.770833333336</v>
      </c>
      <c r="C421" s="7">
        <v>42572.833333333336</v>
      </c>
      <c r="D421" s="1" t="s">
        <v>217</v>
      </c>
      <c r="F421" s="1">
        <v>24601515</v>
      </c>
      <c r="H421" s="1" t="s">
        <v>48</v>
      </c>
      <c r="I421" s="1" t="s">
        <v>17</v>
      </c>
      <c r="J421" s="7">
        <v>42572.57916666667</v>
      </c>
      <c r="K421" s="7">
        <v>42572.57916666667</v>
      </c>
      <c r="L421" s="1">
        <v>35.1</v>
      </c>
      <c r="M421" s="6"/>
    </row>
    <row r="422" spans="1:13" ht="12.75">
      <c r="A422" s="1" t="s">
        <v>24</v>
      </c>
      <c r="B422" s="7">
        <v>42573.729166666664</v>
      </c>
      <c r="C422" s="7">
        <v>42573.770833333336</v>
      </c>
      <c r="D422" s="1" t="s">
        <v>147</v>
      </c>
      <c r="F422" s="1">
        <v>23592400</v>
      </c>
      <c r="G422" s="1" t="s">
        <v>327</v>
      </c>
      <c r="H422" s="1" t="s">
        <v>16</v>
      </c>
      <c r="I422" s="1" t="s">
        <v>17</v>
      </c>
      <c r="J422" s="7">
        <v>42517.800694444442</v>
      </c>
      <c r="K422" s="7">
        <v>42517.800694444442</v>
      </c>
      <c r="L422" s="1">
        <v>16.2</v>
      </c>
      <c r="M422" s="6"/>
    </row>
    <row r="423" spans="1:13" ht="12.75">
      <c r="A423" s="1" t="s">
        <v>28</v>
      </c>
      <c r="B423" s="7">
        <v>42573.75</v>
      </c>
      <c r="C423" s="7">
        <v>42573.791666666664</v>
      </c>
      <c r="D423" s="1" t="s">
        <v>29</v>
      </c>
      <c r="F423" s="1">
        <v>24600072</v>
      </c>
      <c r="G423" s="1" t="s">
        <v>78</v>
      </c>
      <c r="H423" s="1" t="s">
        <v>16</v>
      </c>
      <c r="I423" s="1" t="s">
        <v>17</v>
      </c>
      <c r="J423" s="7">
        <v>42572.542361111111</v>
      </c>
      <c r="K423" s="7">
        <v>42572.542361111111</v>
      </c>
      <c r="L423" s="1">
        <v>18</v>
      </c>
      <c r="M423" s="6"/>
    </row>
    <row r="424" spans="1:13" ht="12.75">
      <c r="A424" s="1" t="s">
        <v>24</v>
      </c>
      <c r="B424" s="7">
        <v>42573.791666666664</v>
      </c>
      <c r="C424" s="7">
        <v>42573.854166666664</v>
      </c>
      <c r="D424" s="1" t="s">
        <v>147</v>
      </c>
      <c r="F424" s="1">
        <v>24093508</v>
      </c>
      <c r="G424" s="1" t="s">
        <v>283</v>
      </c>
      <c r="H424" s="1" t="s">
        <v>48</v>
      </c>
      <c r="I424" s="1" t="s">
        <v>17</v>
      </c>
      <c r="J424" s="7">
        <v>42543.69027777778</v>
      </c>
      <c r="K424" s="7">
        <v>42543.69027777778</v>
      </c>
      <c r="L424" s="1">
        <v>24.3</v>
      </c>
      <c r="M424" s="6"/>
    </row>
    <row r="425" spans="1:13" ht="12.75">
      <c r="A425" s="1" t="s">
        <v>57</v>
      </c>
      <c r="B425" s="7">
        <v>42574.416666666664</v>
      </c>
      <c r="C425" s="7">
        <v>42574.5</v>
      </c>
      <c r="D425" s="1" t="s">
        <v>55</v>
      </c>
      <c r="E425" s="1"/>
      <c r="F425" s="1">
        <v>24464240</v>
      </c>
      <c r="H425" s="1" t="s">
        <v>56</v>
      </c>
      <c r="I425" s="1" t="s">
        <v>17</v>
      </c>
      <c r="J425" s="7">
        <v>42564.612500000003</v>
      </c>
      <c r="K425" s="7">
        <v>42564.612500000003</v>
      </c>
      <c r="L425" s="1">
        <v>36</v>
      </c>
      <c r="M425" s="6"/>
    </row>
    <row r="426" spans="1:13" ht="12.75">
      <c r="A426" s="1" t="s">
        <v>28</v>
      </c>
      <c r="B426" s="7">
        <v>42574.458333333336</v>
      </c>
      <c r="C426" s="7">
        <v>42574.541666666664</v>
      </c>
      <c r="D426" s="1" t="s">
        <v>268</v>
      </c>
      <c r="F426" s="1">
        <v>24205228</v>
      </c>
      <c r="G426" s="1"/>
      <c r="H426" s="1" t="s">
        <v>56</v>
      </c>
      <c r="I426" s="1" t="s">
        <v>17</v>
      </c>
      <c r="J426" s="7">
        <v>42550.084027777775</v>
      </c>
      <c r="K426" s="7">
        <v>42550.084027777775</v>
      </c>
      <c r="L426" s="1">
        <v>36</v>
      </c>
      <c r="M426" s="6"/>
    </row>
    <row r="427" spans="1:13" ht="12.75">
      <c r="A427" s="1" t="s">
        <v>28</v>
      </c>
      <c r="B427" s="7">
        <v>42574.583333333336</v>
      </c>
      <c r="C427" s="7">
        <v>42574.625</v>
      </c>
      <c r="D427" s="1" t="s">
        <v>174</v>
      </c>
      <c r="E427" s="1"/>
      <c r="F427" s="1">
        <v>24470200</v>
      </c>
      <c r="G427" s="1" t="s">
        <v>328</v>
      </c>
      <c r="H427" s="1" t="s">
        <v>16</v>
      </c>
      <c r="I427" s="1" t="s">
        <v>85</v>
      </c>
      <c r="J427" s="7">
        <v>42564.814583333333</v>
      </c>
      <c r="K427" s="7">
        <v>42564.814583333333</v>
      </c>
      <c r="L427" s="1">
        <v>18</v>
      </c>
      <c r="M427" s="6"/>
    </row>
    <row r="428" spans="1:13" ht="12.75">
      <c r="A428" s="1" t="s">
        <v>57</v>
      </c>
      <c r="B428" s="7">
        <v>42574.583333333336</v>
      </c>
      <c r="C428" s="7">
        <v>42574.75</v>
      </c>
      <c r="D428" s="1" t="s">
        <v>55</v>
      </c>
      <c r="F428" s="1">
        <v>24394523</v>
      </c>
      <c r="G428" s="1"/>
      <c r="H428" s="1" t="s">
        <v>59</v>
      </c>
      <c r="I428" s="1" t="s">
        <v>17</v>
      </c>
      <c r="J428" s="7">
        <v>42560.402083333334</v>
      </c>
      <c r="K428" s="7">
        <v>42560.402083333334</v>
      </c>
      <c r="L428" s="1">
        <v>57.6</v>
      </c>
      <c r="M428" s="6"/>
    </row>
    <row r="429" spans="1:13" ht="12.75">
      <c r="A429" s="1" t="s">
        <v>32</v>
      </c>
      <c r="B429" s="7">
        <v>42574.604166666664</v>
      </c>
      <c r="C429" s="7">
        <v>42574.6875</v>
      </c>
      <c r="D429" s="1" t="s">
        <v>268</v>
      </c>
      <c r="F429" s="1">
        <v>24525787</v>
      </c>
      <c r="G429" s="1"/>
      <c r="H429" s="1" t="s">
        <v>56</v>
      </c>
      <c r="I429" s="1" t="s">
        <v>17</v>
      </c>
      <c r="J429" s="7">
        <v>42568.962500000001</v>
      </c>
      <c r="K429" s="7">
        <v>42568.962500000001</v>
      </c>
      <c r="L429" s="1">
        <v>46.8</v>
      </c>
      <c r="M429" s="6"/>
    </row>
    <row r="430" spans="1:13" ht="12.75">
      <c r="A430" s="1" t="s">
        <v>24</v>
      </c>
      <c r="B430" s="7">
        <v>42574.6875</v>
      </c>
      <c r="C430" s="7">
        <v>42574.729166666664</v>
      </c>
      <c r="D430" s="1" t="s">
        <v>147</v>
      </c>
      <c r="F430" s="1">
        <v>24633049</v>
      </c>
      <c r="G430" s="1" t="s">
        <v>329</v>
      </c>
      <c r="H430" s="1" t="s">
        <v>16</v>
      </c>
      <c r="I430" s="1" t="s">
        <v>17</v>
      </c>
      <c r="J430" s="7">
        <v>42574.571527777778</v>
      </c>
      <c r="K430" s="7">
        <v>42574.571527777778</v>
      </c>
      <c r="L430" s="1">
        <v>18</v>
      </c>
      <c r="M430" s="6"/>
    </row>
    <row r="431" spans="1:13" ht="12.75">
      <c r="A431" s="1" t="s">
        <v>80</v>
      </c>
      <c r="B431" s="7">
        <v>42576.708333333336</v>
      </c>
      <c r="C431" s="7">
        <v>42576.75</v>
      </c>
      <c r="D431" s="1" t="s">
        <v>174</v>
      </c>
      <c r="F431" s="1">
        <v>24657563</v>
      </c>
      <c r="G431" s="1" t="s">
        <v>330</v>
      </c>
      <c r="H431" s="1" t="s">
        <v>16</v>
      </c>
      <c r="I431" s="1" t="s">
        <v>85</v>
      </c>
      <c r="J431" s="7">
        <v>42576.69027777778</v>
      </c>
      <c r="K431" s="7">
        <v>42576.69027777778</v>
      </c>
      <c r="L431" s="1">
        <v>18</v>
      </c>
      <c r="M431" s="6"/>
    </row>
    <row r="432" spans="1:13" ht="12.75">
      <c r="A432" s="1" t="s">
        <v>57</v>
      </c>
      <c r="B432" s="7">
        <v>42576.770833333336</v>
      </c>
      <c r="C432" s="7">
        <v>42576.854166666664</v>
      </c>
      <c r="D432" s="1" t="s">
        <v>55</v>
      </c>
      <c r="F432" s="1">
        <v>24394529</v>
      </c>
      <c r="G432" s="1"/>
      <c r="H432" s="1" t="s">
        <v>56</v>
      </c>
      <c r="I432" s="1" t="s">
        <v>17</v>
      </c>
      <c r="J432" s="7">
        <v>42560.402777777781</v>
      </c>
      <c r="K432" s="7">
        <v>42560.402777777781</v>
      </c>
      <c r="L432" s="1">
        <v>36</v>
      </c>
      <c r="M432" s="6"/>
    </row>
    <row r="433" spans="1:13" ht="12.75">
      <c r="A433" s="1" t="s">
        <v>57</v>
      </c>
      <c r="B433" s="7">
        <v>42577.375</v>
      </c>
      <c r="C433" s="7">
        <v>42577.458333333336</v>
      </c>
      <c r="D433" s="1" t="s">
        <v>174</v>
      </c>
      <c r="F433" s="1">
        <v>24464582</v>
      </c>
      <c r="G433" s="1" t="s">
        <v>331</v>
      </c>
      <c r="H433" s="1" t="s">
        <v>56</v>
      </c>
      <c r="I433" s="1" t="s">
        <v>85</v>
      </c>
      <c r="J433" s="7">
        <v>42564.622916666667</v>
      </c>
      <c r="K433" s="7">
        <v>42564.622916666667</v>
      </c>
      <c r="L433" s="1">
        <v>28.8</v>
      </c>
      <c r="M433" s="6"/>
    </row>
    <row r="434" spans="1:13" ht="12.75">
      <c r="A434" s="1" t="s">
        <v>41</v>
      </c>
      <c r="B434" s="7">
        <v>42577.395833333336</v>
      </c>
      <c r="C434" s="7">
        <v>42577.458333333336</v>
      </c>
      <c r="D434" s="1" t="s">
        <v>217</v>
      </c>
      <c r="F434" s="1">
        <v>24652126</v>
      </c>
      <c r="H434" s="1" t="s">
        <v>48</v>
      </c>
      <c r="I434" s="1" t="s">
        <v>17</v>
      </c>
      <c r="J434" s="7">
        <v>42576.513888888891</v>
      </c>
      <c r="K434" s="7">
        <v>42576.513888888891</v>
      </c>
      <c r="L434" s="1">
        <v>21.6</v>
      </c>
      <c r="M434" s="6"/>
    </row>
    <row r="435" spans="1:13" ht="12.75">
      <c r="A435" s="1" t="s">
        <v>57</v>
      </c>
      <c r="B435" s="7">
        <v>42577.75</v>
      </c>
      <c r="C435" s="7">
        <v>42577.833333333336</v>
      </c>
      <c r="D435" s="1" t="s">
        <v>55</v>
      </c>
      <c r="E435" s="1" t="s">
        <v>55</v>
      </c>
      <c r="F435" s="1">
        <v>24464644</v>
      </c>
      <c r="G435" s="1"/>
      <c r="H435" s="1" t="s">
        <v>56</v>
      </c>
      <c r="I435" s="1" t="s">
        <v>17</v>
      </c>
      <c r="J435" s="7">
        <v>42564.625</v>
      </c>
      <c r="K435" s="7">
        <v>42569.725694444445</v>
      </c>
      <c r="L435" s="1">
        <v>36</v>
      </c>
      <c r="M435" s="6"/>
    </row>
    <row r="436" spans="1:13" ht="12.75">
      <c r="A436" s="1" t="s">
        <v>32</v>
      </c>
      <c r="B436" s="7">
        <v>42577.8125</v>
      </c>
      <c r="C436" s="7">
        <v>42577.895833333336</v>
      </c>
      <c r="D436" s="1" t="s">
        <v>174</v>
      </c>
      <c r="E436" s="1"/>
      <c r="F436" s="1">
        <v>24237001</v>
      </c>
      <c r="G436" s="1" t="s">
        <v>332</v>
      </c>
      <c r="H436" s="1" t="s">
        <v>56</v>
      </c>
      <c r="I436" s="1" t="s">
        <v>85</v>
      </c>
      <c r="J436" s="7">
        <v>42551.580555555556</v>
      </c>
      <c r="K436" s="7">
        <v>42551.580555555556</v>
      </c>
      <c r="L436" s="1">
        <v>46.8</v>
      </c>
      <c r="M436" s="6"/>
    </row>
    <row r="437" spans="1:13" ht="12.75">
      <c r="A437" s="1" t="s">
        <v>41</v>
      </c>
      <c r="B437" s="7">
        <v>42577.833333333336</v>
      </c>
      <c r="C437" s="7">
        <v>42577.875</v>
      </c>
      <c r="D437" s="1" t="s">
        <v>217</v>
      </c>
      <c r="F437" s="1">
        <v>24652139</v>
      </c>
      <c r="G437" s="1"/>
      <c r="H437" s="1" t="s">
        <v>16</v>
      </c>
      <c r="I437" s="1" t="s">
        <v>17</v>
      </c>
      <c r="J437" s="7">
        <v>42576.51458333333</v>
      </c>
      <c r="K437" s="7">
        <v>42576.51458333333</v>
      </c>
      <c r="L437" s="1">
        <v>18</v>
      </c>
      <c r="M437" s="6"/>
    </row>
    <row r="438" spans="1:13" ht="12.75">
      <c r="A438" s="1" t="s">
        <v>24</v>
      </c>
      <c r="B438" s="7">
        <v>42578.625</v>
      </c>
      <c r="C438" s="7">
        <v>42578.666666666664</v>
      </c>
      <c r="D438" s="1" t="s">
        <v>147</v>
      </c>
      <c r="F438" s="1">
        <v>24539577</v>
      </c>
      <c r="G438" s="1" t="s">
        <v>333</v>
      </c>
      <c r="H438" s="1" t="s">
        <v>16</v>
      </c>
      <c r="I438" s="1" t="s">
        <v>17</v>
      </c>
      <c r="J438" s="7">
        <v>42569.640972222223</v>
      </c>
      <c r="K438" s="7">
        <v>42569.640972222223</v>
      </c>
      <c r="L438" s="1">
        <v>16.2</v>
      </c>
      <c r="M438" s="6"/>
    </row>
    <row r="439" spans="1:13" ht="12.75">
      <c r="A439" s="1" t="s">
        <v>24</v>
      </c>
      <c r="B439" s="7">
        <v>42578.6875</v>
      </c>
      <c r="C439" s="7">
        <v>42578.75</v>
      </c>
      <c r="D439" s="1" t="s">
        <v>147</v>
      </c>
      <c r="F439" s="1">
        <v>24678159</v>
      </c>
      <c r="G439" s="1" t="s">
        <v>270</v>
      </c>
      <c r="H439" s="1" t="s">
        <v>48</v>
      </c>
      <c r="I439" s="1" t="s">
        <v>17</v>
      </c>
      <c r="J439" s="7">
        <v>42577.65</v>
      </c>
      <c r="K439" s="7">
        <v>42577.65</v>
      </c>
      <c r="L439" s="1">
        <v>26.1</v>
      </c>
      <c r="M439" s="6"/>
    </row>
    <row r="440" spans="1:13" ht="12.75">
      <c r="A440" s="1" t="s">
        <v>28</v>
      </c>
      <c r="B440" s="7">
        <v>42578.708333333336</v>
      </c>
      <c r="C440" s="7">
        <v>42578.75</v>
      </c>
      <c r="D440" s="1" t="s">
        <v>29</v>
      </c>
      <c r="F440" s="1">
        <v>24676195</v>
      </c>
      <c r="G440" s="1" t="s">
        <v>78</v>
      </c>
      <c r="H440" s="1" t="s">
        <v>16</v>
      </c>
      <c r="I440" s="1" t="s">
        <v>17</v>
      </c>
      <c r="J440" s="7">
        <v>42577.577777777777</v>
      </c>
      <c r="K440" s="7">
        <v>42577.577777777777</v>
      </c>
      <c r="L440" s="1">
        <v>18</v>
      </c>
      <c r="M440" s="6"/>
    </row>
    <row r="441" spans="1:13" ht="12.75">
      <c r="A441" s="1" t="s">
        <v>41</v>
      </c>
      <c r="B441" s="7">
        <v>42578.729166666664</v>
      </c>
      <c r="C441" s="7">
        <v>42578.791666666664</v>
      </c>
      <c r="D441" s="1" t="s">
        <v>217</v>
      </c>
      <c r="F441" s="1">
        <v>24652164</v>
      </c>
      <c r="G441" s="1"/>
      <c r="H441" s="1" t="s">
        <v>48</v>
      </c>
      <c r="I441" s="1" t="s">
        <v>17</v>
      </c>
      <c r="J441" s="7">
        <v>42576.515277777777</v>
      </c>
      <c r="K441" s="7">
        <v>42576.515277777777</v>
      </c>
      <c r="L441" s="1">
        <v>27</v>
      </c>
      <c r="M441" s="6"/>
    </row>
    <row r="442" spans="1:13" ht="12.75">
      <c r="A442" s="1" t="s">
        <v>41</v>
      </c>
      <c r="B442" s="7">
        <v>42578.791666666664</v>
      </c>
      <c r="C442" s="7">
        <v>42578.833333333336</v>
      </c>
      <c r="D442" s="1" t="s">
        <v>217</v>
      </c>
      <c r="F442" s="1">
        <v>24696402</v>
      </c>
      <c r="G442" s="1"/>
      <c r="H442" s="1" t="s">
        <v>16</v>
      </c>
      <c r="I442" s="1" t="s">
        <v>17</v>
      </c>
      <c r="J442" s="7">
        <v>42578.552083333336</v>
      </c>
      <c r="K442" s="7">
        <v>42578.552083333336</v>
      </c>
      <c r="L442" s="1">
        <v>18</v>
      </c>
      <c r="M442" s="6"/>
    </row>
    <row r="443" spans="1:13" ht="12.75">
      <c r="A443" s="1" t="s">
        <v>24</v>
      </c>
      <c r="B443" s="7">
        <v>42579.604166666664</v>
      </c>
      <c r="C443" s="7">
        <v>42579.666666666664</v>
      </c>
      <c r="D443" s="1" t="s">
        <v>147</v>
      </c>
      <c r="E443" s="1" t="s">
        <v>147</v>
      </c>
      <c r="F443" s="1">
        <v>23822868</v>
      </c>
      <c r="G443" s="1" t="s">
        <v>334</v>
      </c>
      <c r="H443" s="1" t="s">
        <v>48</v>
      </c>
      <c r="I443" s="1" t="s">
        <v>17</v>
      </c>
      <c r="J443" s="7">
        <v>42529.848611111112</v>
      </c>
      <c r="K443" s="7">
        <v>42543.769444444442</v>
      </c>
      <c r="L443" s="1">
        <v>19.440000000000001</v>
      </c>
      <c r="M443" s="6"/>
    </row>
    <row r="444" spans="1:13" ht="12.75">
      <c r="A444" s="1" t="s">
        <v>18</v>
      </c>
      <c r="B444" s="7">
        <v>42579.625</v>
      </c>
      <c r="C444" s="7">
        <v>42579.791666666664</v>
      </c>
      <c r="D444" s="1" t="s">
        <v>55</v>
      </c>
      <c r="F444" s="1">
        <v>24464262</v>
      </c>
      <c r="G444" s="1"/>
      <c r="H444" s="1" t="s">
        <v>59</v>
      </c>
      <c r="I444" s="1" t="s">
        <v>17</v>
      </c>
      <c r="J444" s="7">
        <v>42564.612500000003</v>
      </c>
      <c r="K444" s="7">
        <v>42564.612500000003</v>
      </c>
      <c r="L444" s="1">
        <v>53.28</v>
      </c>
      <c r="M444" s="6"/>
    </row>
    <row r="445" spans="1:13" ht="12.75">
      <c r="A445" s="1" t="s">
        <v>28</v>
      </c>
      <c r="B445" s="7">
        <v>42579.75</v>
      </c>
      <c r="C445" s="7">
        <v>42579.791666666664</v>
      </c>
      <c r="D445" s="1" t="s">
        <v>29</v>
      </c>
      <c r="F445" s="1">
        <v>24676203</v>
      </c>
      <c r="G445" s="1" t="s">
        <v>78</v>
      </c>
      <c r="H445" s="1" t="s">
        <v>16</v>
      </c>
      <c r="I445" s="1" t="s">
        <v>17</v>
      </c>
      <c r="J445" s="7">
        <v>42577.577777777777</v>
      </c>
      <c r="K445" s="7">
        <v>42577.577777777777</v>
      </c>
      <c r="L445" s="1">
        <v>18</v>
      </c>
      <c r="M445" s="6"/>
    </row>
    <row r="446" spans="1:13" ht="12.75">
      <c r="A446" s="1" t="s">
        <v>57</v>
      </c>
      <c r="B446" s="7">
        <v>42579.75</v>
      </c>
      <c r="C446" s="7">
        <v>42579.8125</v>
      </c>
      <c r="D446" s="1" t="s">
        <v>247</v>
      </c>
      <c r="E446" s="1"/>
      <c r="F446" s="1">
        <v>24651272</v>
      </c>
      <c r="G446" s="1" t="s">
        <v>290</v>
      </c>
      <c r="H446" s="1" t="s">
        <v>48</v>
      </c>
      <c r="I446" s="1" t="s">
        <v>17</v>
      </c>
      <c r="J446" s="7">
        <v>42576.488888888889</v>
      </c>
      <c r="K446" s="7">
        <v>42576.488888888889</v>
      </c>
      <c r="L446" s="1">
        <v>27</v>
      </c>
      <c r="M446" s="6"/>
    </row>
    <row r="447" spans="1:13" ht="12.75">
      <c r="A447" s="1" t="s">
        <v>12</v>
      </c>
      <c r="B447" s="7">
        <v>42579.75</v>
      </c>
      <c r="C447" s="7">
        <v>42579.833333333336</v>
      </c>
      <c r="D447" s="1" t="s">
        <v>14</v>
      </c>
      <c r="F447" s="1">
        <v>24694780</v>
      </c>
      <c r="G447" s="1" t="s">
        <v>335</v>
      </c>
      <c r="H447" s="1" t="s">
        <v>16</v>
      </c>
      <c r="I447" s="1" t="s">
        <v>85</v>
      </c>
      <c r="J447" s="7">
        <v>42578.489583333336</v>
      </c>
      <c r="K447" s="7">
        <v>42578.489583333336</v>
      </c>
      <c r="L447" s="1">
        <v>36</v>
      </c>
      <c r="M447" s="6"/>
    </row>
    <row r="448" spans="1:13" ht="12.75">
      <c r="A448" s="1" t="s">
        <v>32</v>
      </c>
      <c r="B448" s="7">
        <v>42579.833333333336</v>
      </c>
      <c r="C448" s="7">
        <v>42579.875</v>
      </c>
      <c r="D448" s="1" t="s">
        <v>217</v>
      </c>
      <c r="F448" s="1">
        <v>24652260</v>
      </c>
      <c r="G448" s="1"/>
      <c r="H448" s="1" t="s">
        <v>16</v>
      </c>
      <c r="I448" s="1" t="s">
        <v>17</v>
      </c>
      <c r="J448" s="7">
        <v>42576.519444444442</v>
      </c>
      <c r="K448" s="7">
        <v>42576.519444444442</v>
      </c>
      <c r="L448" s="1">
        <v>23.4</v>
      </c>
      <c r="M448" s="6"/>
    </row>
    <row r="449" spans="1:13" ht="12.75">
      <c r="A449" s="1" t="s">
        <v>46</v>
      </c>
      <c r="B449" s="7">
        <v>42580.395833333336</v>
      </c>
      <c r="C449" s="7">
        <v>42580.4375</v>
      </c>
      <c r="D449" s="1" t="s">
        <v>89</v>
      </c>
      <c r="E449" s="1" t="s">
        <v>89</v>
      </c>
      <c r="F449" s="1">
        <v>24698604</v>
      </c>
      <c r="G449" s="1" t="s">
        <v>336</v>
      </c>
      <c r="H449" s="1" t="s">
        <v>16</v>
      </c>
      <c r="I449" s="1" t="s">
        <v>17</v>
      </c>
      <c r="J449" s="7">
        <v>42578.629861111112</v>
      </c>
      <c r="K449" s="7">
        <v>42578.631249999999</v>
      </c>
      <c r="L449" s="1">
        <v>14.4</v>
      </c>
      <c r="M449" s="6"/>
    </row>
    <row r="450" spans="1:13" ht="12.75">
      <c r="A450" s="1" t="s">
        <v>12</v>
      </c>
      <c r="B450" s="7">
        <v>42580.416666666664</v>
      </c>
      <c r="C450" s="7">
        <v>42580.5</v>
      </c>
      <c r="D450" s="1" t="s">
        <v>14</v>
      </c>
      <c r="F450" s="1">
        <v>24694803</v>
      </c>
      <c r="G450" s="1" t="s">
        <v>335</v>
      </c>
      <c r="H450" s="1" t="s">
        <v>16</v>
      </c>
      <c r="I450" s="1" t="s">
        <v>85</v>
      </c>
      <c r="J450" s="7">
        <v>42578.490277777775</v>
      </c>
      <c r="K450" s="7">
        <v>42578.490277777775</v>
      </c>
      <c r="L450" s="1">
        <v>28.8</v>
      </c>
      <c r="M450" s="6"/>
    </row>
    <row r="451" spans="1:13" ht="12.75">
      <c r="A451" s="1" t="s">
        <v>46</v>
      </c>
      <c r="B451" s="7">
        <v>42580.458333333336</v>
      </c>
      <c r="C451" s="7">
        <v>42580.5</v>
      </c>
      <c r="D451" s="1" t="s">
        <v>89</v>
      </c>
      <c r="F451" s="1">
        <v>23892184</v>
      </c>
      <c r="G451" s="1" t="s">
        <v>337</v>
      </c>
      <c r="H451" s="1" t="s">
        <v>16</v>
      </c>
      <c r="I451" s="1" t="s">
        <v>17</v>
      </c>
      <c r="J451" s="7">
        <v>42534.439583333333</v>
      </c>
      <c r="K451" s="7">
        <v>42534.439583333333</v>
      </c>
      <c r="L451" s="1">
        <v>12.96</v>
      </c>
      <c r="M451" s="6"/>
    </row>
    <row r="452" spans="1:13" ht="12.75">
      <c r="A452" s="1" t="s">
        <v>46</v>
      </c>
      <c r="B452" s="7">
        <v>42580.520833333336</v>
      </c>
      <c r="C452" s="7">
        <v>42580.5625</v>
      </c>
      <c r="D452" s="1" t="s">
        <v>89</v>
      </c>
      <c r="F452" s="1">
        <v>24312662</v>
      </c>
      <c r="G452" s="1" t="s">
        <v>338</v>
      </c>
      <c r="H452" s="1" t="s">
        <v>16</v>
      </c>
      <c r="I452" s="1" t="s">
        <v>17</v>
      </c>
      <c r="J452" s="7">
        <v>42556.520833333336</v>
      </c>
      <c r="K452" s="7">
        <v>42556.520833333336</v>
      </c>
      <c r="L452" s="1">
        <v>16.2</v>
      </c>
      <c r="M452" s="6"/>
    </row>
    <row r="453" spans="1:13" ht="12.75">
      <c r="A453" s="1" t="s">
        <v>28</v>
      </c>
      <c r="B453" s="7">
        <v>42580.729166666664</v>
      </c>
      <c r="C453" s="7">
        <v>42580.770833333336</v>
      </c>
      <c r="D453" s="1" t="s">
        <v>29</v>
      </c>
      <c r="F453" s="1">
        <v>24676210</v>
      </c>
      <c r="G453" s="1" t="s">
        <v>78</v>
      </c>
      <c r="H453" s="1" t="s">
        <v>16</v>
      </c>
      <c r="I453" s="1" t="s">
        <v>17</v>
      </c>
      <c r="J453" s="7">
        <v>42577.577777777777</v>
      </c>
      <c r="K453" s="7">
        <v>42577.577777777777</v>
      </c>
      <c r="L453" s="1">
        <v>18</v>
      </c>
      <c r="M453" s="6"/>
    </row>
    <row r="454" spans="1:13" ht="12.75">
      <c r="A454" s="1" t="s">
        <v>24</v>
      </c>
      <c r="B454" s="7">
        <v>42581.625</v>
      </c>
      <c r="C454" s="7">
        <v>42581.6875</v>
      </c>
      <c r="D454" s="1" t="s">
        <v>147</v>
      </c>
      <c r="F454" s="1">
        <v>24703110</v>
      </c>
      <c r="G454" s="1" t="s">
        <v>339</v>
      </c>
      <c r="H454" s="1" t="s">
        <v>48</v>
      </c>
      <c r="I454" s="1" t="s">
        <v>17</v>
      </c>
      <c r="J454" s="7">
        <v>42578.789583333331</v>
      </c>
      <c r="K454" s="7">
        <v>42578.789583333331</v>
      </c>
      <c r="L454" s="1">
        <v>27</v>
      </c>
      <c r="M454" s="6"/>
    </row>
    <row r="455" spans="1:13" ht="12.75">
      <c r="A455" s="1" t="s">
        <v>24</v>
      </c>
      <c r="B455" s="7">
        <v>42581.6875</v>
      </c>
      <c r="C455" s="7">
        <v>42581.729166666664</v>
      </c>
      <c r="D455" s="1" t="s">
        <v>147</v>
      </c>
      <c r="E455" s="1"/>
      <c r="F455" s="1">
        <v>24738285</v>
      </c>
      <c r="G455" s="1" t="s">
        <v>340</v>
      </c>
      <c r="H455" s="1" t="s">
        <v>16</v>
      </c>
      <c r="I455" s="1" t="s">
        <v>17</v>
      </c>
      <c r="J455" s="7">
        <v>42580.650694444441</v>
      </c>
      <c r="K455" s="7">
        <v>42580.650694444441</v>
      </c>
      <c r="L455" s="1">
        <v>18</v>
      </c>
      <c r="M455" s="6"/>
    </row>
    <row r="456" spans="1:13" ht="12.75">
      <c r="A456" s="1" t="s">
        <v>46</v>
      </c>
      <c r="B456" s="7">
        <v>42583.458333333336</v>
      </c>
      <c r="C456" s="7">
        <v>42583.5</v>
      </c>
      <c r="D456" s="1" t="s">
        <v>89</v>
      </c>
      <c r="F456" s="1">
        <v>24698631</v>
      </c>
      <c r="G456" s="1" t="s">
        <v>341</v>
      </c>
      <c r="H456" s="1" t="s">
        <v>16</v>
      </c>
      <c r="I456" s="1" t="s">
        <v>17</v>
      </c>
      <c r="J456" s="7">
        <v>42578.630555555559</v>
      </c>
      <c r="K456" s="7">
        <v>42578.630555555559</v>
      </c>
      <c r="L456" s="1">
        <v>14.4</v>
      </c>
      <c r="M456" s="6"/>
    </row>
    <row r="457" spans="1:13" ht="12.75">
      <c r="A457" s="1" t="s">
        <v>46</v>
      </c>
      <c r="B457" s="7">
        <v>42583.8125</v>
      </c>
      <c r="C457" s="7">
        <v>42583.854166666664</v>
      </c>
      <c r="D457" s="1" t="s">
        <v>89</v>
      </c>
      <c r="F457" s="1">
        <v>24734695</v>
      </c>
      <c r="G457" s="1" t="s">
        <v>342</v>
      </c>
      <c r="H457" s="1" t="s">
        <v>16</v>
      </c>
      <c r="I457" s="1" t="s">
        <v>17</v>
      </c>
      <c r="J457" s="7">
        <v>42580.504861111112</v>
      </c>
      <c r="K457" s="7">
        <v>42580.504861111112</v>
      </c>
      <c r="L457" s="1">
        <v>18</v>
      </c>
      <c r="M457" s="6"/>
    </row>
    <row r="458" spans="1:13" ht="12.75">
      <c r="A458" s="1" t="s">
        <v>18</v>
      </c>
      <c r="B458" s="7">
        <v>42584.416666666664</v>
      </c>
      <c r="C458" s="7">
        <v>42584.479166666664</v>
      </c>
      <c r="D458" s="1" t="s">
        <v>247</v>
      </c>
      <c r="E458" s="1"/>
      <c r="F458" s="1">
        <v>24739002</v>
      </c>
      <c r="G458" s="1" t="s">
        <v>292</v>
      </c>
      <c r="H458" s="1" t="s">
        <v>48</v>
      </c>
      <c r="I458" s="1" t="s">
        <v>17</v>
      </c>
      <c r="J458" s="7">
        <v>42580.674305555556</v>
      </c>
      <c r="K458" s="7">
        <v>42580.674305555556</v>
      </c>
      <c r="L458" s="1">
        <v>21.6</v>
      </c>
      <c r="M458" s="6"/>
    </row>
    <row r="459" spans="1:13" ht="12.75">
      <c r="A459" s="1" t="s">
        <v>46</v>
      </c>
      <c r="B459" s="7">
        <v>42584.416666666664</v>
      </c>
      <c r="C459" s="7">
        <v>42584.479166666664</v>
      </c>
      <c r="D459" s="1" t="s">
        <v>217</v>
      </c>
      <c r="F459" s="1">
        <v>24773512</v>
      </c>
      <c r="G459" s="1"/>
      <c r="H459" s="1" t="s">
        <v>48</v>
      </c>
      <c r="I459" s="1" t="s">
        <v>17</v>
      </c>
      <c r="J459" s="7">
        <v>42583.628472222219</v>
      </c>
      <c r="K459" s="7">
        <v>42583.628472222219</v>
      </c>
      <c r="L459" s="1">
        <v>21.6</v>
      </c>
      <c r="M459" s="6"/>
    </row>
    <row r="460" spans="1:13" ht="12.75">
      <c r="A460" s="1" t="s">
        <v>46</v>
      </c>
      <c r="B460" s="7">
        <v>42584.833333333336</v>
      </c>
      <c r="C460" s="7">
        <v>42584.875</v>
      </c>
      <c r="D460" s="1" t="s">
        <v>217</v>
      </c>
      <c r="F460" s="1">
        <v>24773549</v>
      </c>
      <c r="G460" s="1"/>
      <c r="H460" s="1" t="s">
        <v>16</v>
      </c>
      <c r="I460" s="1" t="s">
        <v>17</v>
      </c>
      <c r="J460" s="7">
        <v>42583.629166666666</v>
      </c>
      <c r="K460" s="7">
        <v>42583.629166666666</v>
      </c>
      <c r="L460" s="1">
        <v>18</v>
      </c>
      <c r="M460" s="6"/>
    </row>
    <row r="461" spans="1:13" ht="12.75">
      <c r="A461" s="1" t="s">
        <v>46</v>
      </c>
      <c r="B461" s="7">
        <v>42585.604166666664</v>
      </c>
      <c r="C461" s="7">
        <v>42585.645833333336</v>
      </c>
      <c r="D461" s="1" t="s">
        <v>89</v>
      </c>
      <c r="F461" s="1">
        <v>24169176</v>
      </c>
      <c r="G461" s="1" t="s">
        <v>343</v>
      </c>
      <c r="H461" s="1" t="s">
        <v>16</v>
      </c>
      <c r="I461" s="1" t="s">
        <v>17</v>
      </c>
      <c r="J461" s="7">
        <v>42548.647222222222</v>
      </c>
      <c r="K461" s="7">
        <v>42548.647222222222</v>
      </c>
      <c r="L461" s="1">
        <v>14.58</v>
      </c>
      <c r="M461" s="6"/>
    </row>
    <row r="462" spans="1:13" ht="12.75">
      <c r="A462" s="1" t="s">
        <v>41</v>
      </c>
      <c r="B462" s="7">
        <v>42585.770833333336</v>
      </c>
      <c r="C462" s="7">
        <v>42585.8125</v>
      </c>
      <c r="D462" s="1" t="s">
        <v>217</v>
      </c>
      <c r="F462" s="1">
        <v>24818835</v>
      </c>
      <c r="G462" s="1"/>
      <c r="H462" s="1" t="s">
        <v>16</v>
      </c>
      <c r="I462" s="1" t="s">
        <v>17</v>
      </c>
      <c r="J462" s="7">
        <v>42585.697222222225</v>
      </c>
      <c r="K462" s="7">
        <v>42585.697222222225</v>
      </c>
      <c r="L462" s="1">
        <v>18</v>
      </c>
      <c r="M462" s="6"/>
    </row>
    <row r="463" spans="1:13" ht="12.75">
      <c r="A463" s="1" t="s">
        <v>24</v>
      </c>
      <c r="B463" s="7">
        <v>42585.770833333336</v>
      </c>
      <c r="C463" s="7">
        <v>42585.833333333336</v>
      </c>
      <c r="D463" s="1" t="s">
        <v>147</v>
      </c>
      <c r="F463" s="1">
        <v>23936399</v>
      </c>
      <c r="G463" s="1" t="s">
        <v>344</v>
      </c>
      <c r="H463" s="1" t="s">
        <v>48</v>
      </c>
      <c r="I463" s="1" t="s">
        <v>17</v>
      </c>
      <c r="J463" s="7">
        <v>42535.84375</v>
      </c>
      <c r="K463" s="7">
        <v>42535.84375</v>
      </c>
      <c r="L463" s="1">
        <v>24.3</v>
      </c>
      <c r="M463" s="6"/>
    </row>
    <row r="464" spans="1:13" ht="12.75">
      <c r="A464" s="1" t="s">
        <v>41</v>
      </c>
      <c r="B464" s="7">
        <v>42586.708333333336</v>
      </c>
      <c r="C464" s="7">
        <v>42586.75</v>
      </c>
      <c r="D464" s="1" t="s">
        <v>217</v>
      </c>
      <c r="F464" s="1">
        <v>24818865</v>
      </c>
      <c r="G464" s="1"/>
      <c r="H464" s="1" t="s">
        <v>16</v>
      </c>
      <c r="I464" s="1" t="s">
        <v>17</v>
      </c>
      <c r="J464" s="7">
        <v>42585.697916666664</v>
      </c>
      <c r="K464" s="7">
        <v>42585.697916666664</v>
      </c>
      <c r="L464" s="1">
        <v>18</v>
      </c>
      <c r="M464" s="6"/>
    </row>
    <row r="465" spans="1:13" ht="12.75">
      <c r="A465" s="1" t="s">
        <v>32</v>
      </c>
      <c r="B465" s="7">
        <v>42586.8125</v>
      </c>
      <c r="C465" s="7">
        <v>42586.854166666664</v>
      </c>
      <c r="D465" s="1" t="s">
        <v>217</v>
      </c>
      <c r="F465" s="1">
        <v>24818877</v>
      </c>
      <c r="G465" s="1"/>
      <c r="H465" s="1" t="s">
        <v>16</v>
      </c>
      <c r="I465" s="1" t="s">
        <v>17</v>
      </c>
      <c r="J465" s="7">
        <v>42585.698611111111</v>
      </c>
      <c r="K465" s="7">
        <v>42585.698611111111</v>
      </c>
      <c r="L465" s="1">
        <v>23.4</v>
      </c>
      <c r="M465" s="6"/>
    </row>
    <row r="466" spans="1:13" ht="12.75">
      <c r="A466" s="1" t="s">
        <v>18</v>
      </c>
      <c r="B466" s="7">
        <v>42587.416666666664</v>
      </c>
      <c r="C466" s="7">
        <v>42587.479166666664</v>
      </c>
      <c r="D466" s="1" t="s">
        <v>247</v>
      </c>
      <c r="F466" s="1">
        <v>24831035</v>
      </c>
      <c r="G466" s="1" t="s">
        <v>292</v>
      </c>
      <c r="H466" s="1" t="s">
        <v>48</v>
      </c>
      <c r="I466" s="1" t="s">
        <v>17</v>
      </c>
      <c r="J466" s="7">
        <v>42586.42083333333</v>
      </c>
      <c r="K466" s="7">
        <v>42586.42083333333</v>
      </c>
      <c r="L466" s="1">
        <v>21.6</v>
      </c>
      <c r="M466" s="6"/>
    </row>
    <row r="467" spans="1:13" ht="12.75">
      <c r="A467" s="1" t="s">
        <v>46</v>
      </c>
      <c r="B467" s="7">
        <v>42587.75</v>
      </c>
      <c r="C467" s="7">
        <v>42587.791666666664</v>
      </c>
      <c r="D467" s="1" t="s">
        <v>315</v>
      </c>
      <c r="F467" s="1">
        <v>24843498</v>
      </c>
      <c r="G467" s="1" t="s">
        <v>345</v>
      </c>
      <c r="H467" s="1" t="s">
        <v>16</v>
      </c>
      <c r="I467" s="1" t="s">
        <v>17</v>
      </c>
      <c r="J467" s="7">
        <v>42586.793055555558</v>
      </c>
      <c r="K467" s="7">
        <v>42586.793055555558</v>
      </c>
      <c r="L467" s="1">
        <v>18</v>
      </c>
      <c r="M467" s="6"/>
    </row>
    <row r="468" spans="1:13" ht="12.75">
      <c r="A468" s="1" t="s">
        <v>46</v>
      </c>
      <c r="B468" s="7">
        <v>42591.666666666664</v>
      </c>
      <c r="C468" s="7">
        <v>42591.770833333336</v>
      </c>
      <c r="D468" s="1" t="s">
        <v>217</v>
      </c>
      <c r="F468" s="1">
        <v>24917774</v>
      </c>
      <c r="G468" s="1"/>
      <c r="H468" s="1" t="s">
        <v>51</v>
      </c>
      <c r="I468" s="1" t="s">
        <v>17</v>
      </c>
      <c r="J468" s="7">
        <v>42591.62222222222</v>
      </c>
      <c r="K468" s="7">
        <v>42591.62222222222</v>
      </c>
      <c r="L468" s="1">
        <v>43.2</v>
      </c>
      <c r="M468" s="6"/>
    </row>
    <row r="469" spans="1:13" ht="12.75">
      <c r="A469" s="1" t="s">
        <v>24</v>
      </c>
      <c r="B469" s="7">
        <v>42591.770833333336</v>
      </c>
      <c r="C469" s="7">
        <v>42591.833333333336</v>
      </c>
      <c r="D469" s="1" t="s">
        <v>147</v>
      </c>
      <c r="F469" s="1">
        <v>23877662</v>
      </c>
      <c r="G469" s="1" t="s">
        <v>346</v>
      </c>
      <c r="H469" s="1" t="s">
        <v>48</v>
      </c>
      <c r="I469" s="1" t="s">
        <v>17</v>
      </c>
      <c r="J469" s="7">
        <v>42533.333333333336</v>
      </c>
      <c r="K469" s="7">
        <v>42533.333333333336</v>
      </c>
      <c r="L469" s="1">
        <v>24.3</v>
      </c>
      <c r="M469" s="6"/>
    </row>
    <row r="470" spans="1:13" ht="12.75">
      <c r="A470" s="1" t="s">
        <v>41</v>
      </c>
      <c r="B470" s="7">
        <v>42592.666666666664</v>
      </c>
      <c r="C470" s="7">
        <v>42592.75</v>
      </c>
      <c r="D470" s="1" t="s">
        <v>217</v>
      </c>
      <c r="F470" s="1">
        <v>24937332</v>
      </c>
      <c r="G470" s="1"/>
      <c r="H470" s="1" t="s">
        <v>56</v>
      </c>
      <c r="I470" s="1" t="s">
        <v>17</v>
      </c>
      <c r="J470" s="7">
        <v>42592.59097222222</v>
      </c>
      <c r="K470" s="7">
        <v>42592.59097222222</v>
      </c>
      <c r="L470" s="1">
        <v>34.200000000000003</v>
      </c>
      <c r="M470" s="6"/>
    </row>
    <row r="471" spans="1:13" ht="12.75">
      <c r="A471" s="1" t="s">
        <v>18</v>
      </c>
      <c r="B471" s="7">
        <v>42594.416666666664</v>
      </c>
      <c r="C471" s="7">
        <v>42594.479166666664</v>
      </c>
      <c r="D471" s="1" t="s">
        <v>247</v>
      </c>
      <c r="F471" s="1">
        <v>24831056</v>
      </c>
      <c r="G471" s="1" t="s">
        <v>292</v>
      </c>
      <c r="H471" s="1" t="s">
        <v>48</v>
      </c>
      <c r="I471" s="1" t="s">
        <v>17</v>
      </c>
      <c r="J471" s="7">
        <v>42586.421527777777</v>
      </c>
      <c r="K471" s="7">
        <v>42586.421527777777</v>
      </c>
      <c r="L471" s="1">
        <v>21.6</v>
      </c>
      <c r="M471" s="6"/>
    </row>
    <row r="472" spans="1:13" ht="12.75">
      <c r="A472" s="1" t="s">
        <v>46</v>
      </c>
      <c r="B472" s="7">
        <v>42594.729166666664</v>
      </c>
      <c r="C472" s="7">
        <v>42594.770833333336</v>
      </c>
      <c r="D472" s="1" t="s">
        <v>89</v>
      </c>
      <c r="F472" s="1">
        <v>24264950</v>
      </c>
      <c r="G472" s="1" t="s">
        <v>347</v>
      </c>
      <c r="H472" s="1" t="s">
        <v>16</v>
      </c>
      <c r="I472" s="1" t="s">
        <v>17</v>
      </c>
      <c r="J472" s="7">
        <v>42552.773611111108</v>
      </c>
      <c r="K472" s="7">
        <v>42552.773611111108</v>
      </c>
      <c r="L472" s="1">
        <v>16.2</v>
      </c>
      <c r="M472" s="6"/>
    </row>
    <row r="473" spans="1:13" ht="12.75">
      <c r="A473" s="1" t="s">
        <v>24</v>
      </c>
      <c r="B473" s="7">
        <v>42598.4375</v>
      </c>
      <c r="C473" s="7">
        <v>42598.479166666664</v>
      </c>
      <c r="D473" s="1" t="s">
        <v>147</v>
      </c>
      <c r="F473" s="1">
        <v>24093453</v>
      </c>
      <c r="G473" s="1" t="s">
        <v>348</v>
      </c>
      <c r="H473" s="1" t="s">
        <v>16</v>
      </c>
      <c r="I473" s="1" t="s">
        <v>17</v>
      </c>
      <c r="J473" s="7">
        <v>42543.688194444447</v>
      </c>
      <c r="K473" s="7">
        <v>42543.688194444447</v>
      </c>
      <c r="L473" s="1">
        <v>12.96</v>
      </c>
      <c r="M473" s="6"/>
    </row>
    <row r="474" spans="1:13" ht="12.75">
      <c r="A474" s="1" t="s">
        <v>41</v>
      </c>
      <c r="B474" s="7">
        <v>42598.666666666664</v>
      </c>
      <c r="C474" s="7">
        <v>42598.708333333336</v>
      </c>
      <c r="D474" s="1" t="s">
        <v>69</v>
      </c>
      <c r="F474" s="1">
        <v>25024520</v>
      </c>
      <c r="G474" s="1"/>
      <c r="H474" s="1" t="s">
        <v>16</v>
      </c>
      <c r="I474" s="1" t="s">
        <v>17</v>
      </c>
      <c r="J474" s="7">
        <v>42598.419444444444</v>
      </c>
      <c r="K474" s="7">
        <v>42598.419444444444</v>
      </c>
      <c r="L474" s="1">
        <v>16.2</v>
      </c>
      <c r="M474" s="6"/>
    </row>
    <row r="475" spans="1:13" ht="12.75">
      <c r="A475" s="1" t="s">
        <v>24</v>
      </c>
      <c r="B475" s="7">
        <v>42598.708333333336</v>
      </c>
      <c r="C475" s="7">
        <v>42598.770833333336</v>
      </c>
      <c r="D475" s="1" t="s">
        <v>349</v>
      </c>
      <c r="F475" s="1">
        <v>25025123</v>
      </c>
      <c r="G475" s="1"/>
      <c r="H475" s="1" t="s">
        <v>48</v>
      </c>
      <c r="I475" s="1" t="s">
        <v>17</v>
      </c>
      <c r="J475" s="7">
        <v>42598.438888888886</v>
      </c>
      <c r="K475" s="7">
        <v>42598.438888888886</v>
      </c>
      <c r="L475" s="1">
        <v>27</v>
      </c>
      <c r="M475" s="6"/>
    </row>
    <row r="476" spans="1:13" ht="12.75">
      <c r="A476" s="1" t="s">
        <v>46</v>
      </c>
      <c r="B476" s="7">
        <v>42599.666666666664</v>
      </c>
      <c r="C476" s="7">
        <v>42599.708333333336</v>
      </c>
      <c r="D476" s="1" t="s">
        <v>89</v>
      </c>
      <c r="F476" s="1">
        <v>25045874</v>
      </c>
      <c r="G476" s="1" t="s">
        <v>350</v>
      </c>
      <c r="H476" s="1" t="s">
        <v>16</v>
      </c>
      <c r="I476" s="1" t="s">
        <v>17</v>
      </c>
      <c r="J476" s="7">
        <v>42599.400694444441</v>
      </c>
      <c r="K476" s="7">
        <v>42599.400694444441</v>
      </c>
      <c r="L476" s="1">
        <v>16.2</v>
      </c>
      <c r="M476" s="6"/>
    </row>
    <row r="477" spans="1:13" ht="12.75">
      <c r="A477" s="1" t="s">
        <v>24</v>
      </c>
      <c r="B477" s="7">
        <v>42599.770833333336</v>
      </c>
      <c r="C477" s="7">
        <v>42599.8125</v>
      </c>
      <c r="D477" s="1" t="s">
        <v>147</v>
      </c>
      <c r="F477" s="1">
        <v>25025033</v>
      </c>
      <c r="G477" s="1" t="s">
        <v>351</v>
      </c>
      <c r="H477" s="1" t="s">
        <v>16</v>
      </c>
      <c r="I477" s="1" t="s">
        <v>17</v>
      </c>
      <c r="J477" s="7">
        <v>42598.436111111114</v>
      </c>
      <c r="K477" s="7">
        <v>42598.436111111114</v>
      </c>
      <c r="L477" s="1">
        <v>18</v>
      </c>
      <c r="M477" s="6"/>
    </row>
    <row r="478" spans="1:13" ht="12.75">
      <c r="A478" s="1" t="s">
        <v>41</v>
      </c>
      <c r="B478" s="7">
        <v>42600.416666666664</v>
      </c>
      <c r="C478" s="7">
        <v>42600.458333333336</v>
      </c>
      <c r="D478" s="1" t="s">
        <v>69</v>
      </c>
      <c r="F478" s="1">
        <v>25046329</v>
      </c>
      <c r="G478" s="1"/>
      <c r="H478" s="1" t="s">
        <v>16</v>
      </c>
      <c r="I478" s="1" t="s">
        <v>17</v>
      </c>
      <c r="J478" s="7">
        <v>42599.417361111111</v>
      </c>
      <c r="K478" s="7">
        <v>42599.417361111111</v>
      </c>
      <c r="L478" s="1">
        <v>14.4</v>
      </c>
      <c r="M478" s="6"/>
    </row>
    <row r="479" spans="1:13" ht="12.75">
      <c r="A479" s="1" t="s">
        <v>46</v>
      </c>
      <c r="B479" s="7">
        <v>42601.583333333336</v>
      </c>
      <c r="C479" s="7">
        <v>42601.625</v>
      </c>
      <c r="D479" s="1" t="s">
        <v>89</v>
      </c>
      <c r="F479" s="1">
        <v>23268813</v>
      </c>
      <c r="G479" s="1" t="s">
        <v>352</v>
      </c>
      <c r="H479" s="1" t="s">
        <v>16</v>
      </c>
      <c r="I479" s="1" t="s">
        <v>17</v>
      </c>
      <c r="J479" s="7">
        <v>42501.614583333336</v>
      </c>
      <c r="K479" s="7">
        <v>42501.614583333336</v>
      </c>
      <c r="L479" s="1">
        <v>12.96</v>
      </c>
      <c r="M479" s="6"/>
    </row>
    <row r="480" spans="1:13" ht="12.75">
      <c r="A480" s="1" t="s">
        <v>111</v>
      </c>
      <c r="B480" s="7">
        <v>42601.666666666664</v>
      </c>
      <c r="C480" s="7">
        <v>42601.708333333336</v>
      </c>
      <c r="D480" s="1" t="s">
        <v>353</v>
      </c>
      <c r="F480" s="1">
        <v>25073864</v>
      </c>
      <c r="G480" s="1"/>
      <c r="H480" s="1" t="s">
        <v>16</v>
      </c>
      <c r="I480" s="1" t="s">
        <v>17</v>
      </c>
      <c r="J480" s="7">
        <v>42600.609027777777</v>
      </c>
      <c r="K480" s="7">
        <v>42600.609027777777</v>
      </c>
      <c r="L480" s="1">
        <v>16.2</v>
      </c>
      <c r="M480" s="6"/>
    </row>
    <row r="481" spans="1:13" ht="12.75">
      <c r="A481" s="1" t="s">
        <v>46</v>
      </c>
      <c r="B481" s="7">
        <v>42602.375</v>
      </c>
      <c r="C481" s="7">
        <v>42602.416666666664</v>
      </c>
      <c r="D481" s="1" t="s">
        <v>89</v>
      </c>
      <c r="F481" s="1">
        <v>25095395</v>
      </c>
      <c r="G481" s="1" t="s">
        <v>354</v>
      </c>
      <c r="H481" s="1" t="s">
        <v>16</v>
      </c>
      <c r="I481" s="1" t="s">
        <v>17</v>
      </c>
      <c r="J481" s="7">
        <v>42601.714583333334</v>
      </c>
      <c r="K481" s="7">
        <v>42601.714583333334</v>
      </c>
      <c r="L481" s="1">
        <v>18</v>
      </c>
      <c r="M481" s="6"/>
    </row>
    <row r="482" spans="1:13" ht="12.75">
      <c r="A482" s="1" t="s">
        <v>80</v>
      </c>
      <c r="B482" s="7">
        <v>42602.416666666664</v>
      </c>
      <c r="C482" s="7">
        <v>42602.5</v>
      </c>
      <c r="D482" s="1" t="s">
        <v>91</v>
      </c>
      <c r="E482" s="1"/>
      <c r="F482" s="1">
        <v>24273970</v>
      </c>
      <c r="G482" s="1" t="s">
        <v>355</v>
      </c>
      <c r="H482" s="1" t="s">
        <v>56</v>
      </c>
      <c r="I482" s="1" t="s">
        <v>17</v>
      </c>
      <c r="J482" s="7">
        <v>42553.781944444447</v>
      </c>
      <c r="K482" s="7">
        <v>42553.781944444447</v>
      </c>
      <c r="L482" s="1">
        <v>32.4</v>
      </c>
      <c r="M482" s="6"/>
    </row>
    <row r="483" spans="1:13" ht="12.75">
      <c r="A483" s="1" t="s">
        <v>24</v>
      </c>
      <c r="B483" s="7">
        <v>42602.625</v>
      </c>
      <c r="C483" s="7">
        <v>42602.666666666664</v>
      </c>
      <c r="D483" s="1" t="s">
        <v>147</v>
      </c>
      <c r="F483" s="1">
        <v>25087336</v>
      </c>
      <c r="G483" s="1" t="s">
        <v>356</v>
      </c>
      <c r="H483" s="1" t="s">
        <v>16</v>
      </c>
      <c r="I483" s="1" t="s">
        <v>17</v>
      </c>
      <c r="J483" s="7">
        <v>42601.413888888892</v>
      </c>
      <c r="K483" s="7">
        <v>42601.413888888892</v>
      </c>
      <c r="L483" s="1">
        <v>18</v>
      </c>
      <c r="M483" s="6"/>
    </row>
    <row r="484" spans="1:13" ht="12.75">
      <c r="A484" s="1" t="s">
        <v>24</v>
      </c>
      <c r="B484" s="7">
        <v>42605.604166666664</v>
      </c>
      <c r="C484" s="7">
        <v>42605.645833333336</v>
      </c>
      <c r="D484" s="1" t="s">
        <v>147</v>
      </c>
      <c r="F484" s="1">
        <v>25122577</v>
      </c>
      <c r="G484" s="1" t="s">
        <v>358</v>
      </c>
      <c r="H484" s="1" t="s">
        <v>16</v>
      </c>
      <c r="I484" s="1" t="s">
        <v>17</v>
      </c>
      <c r="J484" s="7">
        <v>42604.43472222222</v>
      </c>
      <c r="K484" s="7">
        <v>42604.43472222222</v>
      </c>
      <c r="L484" s="1">
        <v>14.4</v>
      </c>
      <c r="M484" s="6"/>
    </row>
    <row r="485" spans="1:13" ht="12.75">
      <c r="A485" s="1" t="s">
        <v>57</v>
      </c>
      <c r="B485" s="7">
        <v>42605.729166666664</v>
      </c>
      <c r="C485" s="7">
        <v>42605.791666666664</v>
      </c>
      <c r="D485" s="1" t="s">
        <v>55</v>
      </c>
      <c r="E485" s="1" t="s">
        <v>55</v>
      </c>
      <c r="F485" s="1">
        <v>25103035</v>
      </c>
      <c r="G485" s="1"/>
      <c r="H485" s="1" t="s">
        <v>48</v>
      </c>
      <c r="I485" s="1" t="s">
        <v>17</v>
      </c>
      <c r="J485" s="7">
        <v>42602.447916666664</v>
      </c>
      <c r="K485" s="7">
        <v>42602.694444444445</v>
      </c>
      <c r="L485" s="1">
        <v>27</v>
      </c>
      <c r="M485" s="6"/>
    </row>
    <row r="486" spans="1:13" ht="12.75">
      <c r="A486" s="1" t="s">
        <v>12</v>
      </c>
      <c r="B486" s="7">
        <v>42606.458333333336</v>
      </c>
      <c r="C486" s="7">
        <v>42606.5</v>
      </c>
      <c r="D486" s="1" t="s">
        <v>14</v>
      </c>
      <c r="F486" s="1">
        <v>25173577</v>
      </c>
      <c r="G486" s="1"/>
      <c r="H486" s="1" t="s">
        <v>16</v>
      </c>
      <c r="I486" s="1" t="s">
        <v>85</v>
      </c>
      <c r="J486" s="7">
        <v>42606.464583333334</v>
      </c>
      <c r="K486" s="7">
        <v>42606.464583333334</v>
      </c>
      <c r="L486" s="1">
        <v>14.4</v>
      </c>
      <c r="M486" s="6"/>
    </row>
    <row r="487" spans="1:13" ht="12.75">
      <c r="A487" s="1" t="s">
        <v>111</v>
      </c>
      <c r="B487" s="7">
        <v>42606.5625</v>
      </c>
      <c r="C487" s="7">
        <v>42606.625</v>
      </c>
      <c r="D487" s="1" t="s">
        <v>36</v>
      </c>
      <c r="F487" s="1">
        <v>25164921</v>
      </c>
      <c r="G487" s="1"/>
      <c r="H487" s="1" t="s">
        <v>48</v>
      </c>
      <c r="I487" s="1" t="s">
        <v>17</v>
      </c>
      <c r="J487" s="7">
        <v>42605.914583333331</v>
      </c>
      <c r="K487" s="7">
        <v>42605.914583333331</v>
      </c>
      <c r="L487" s="1">
        <v>24.3</v>
      </c>
      <c r="M487" s="6"/>
    </row>
    <row r="488" spans="1:13" ht="12.75">
      <c r="A488" s="1" t="s">
        <v>12</v>
      </c>
      <c r="B488" s="7">
        <v>42606.583333333336</v>
      </c>
      <c r="C488" s="7">
        <v>42606.645833333336</v>
      </c>
      <c r="D488" s="1" t="s">
        <v>14</v>
      </c>
      <c r="F488" s="1">
        <v>25173579</v>
      </c>
      <c r="G488" s="1"/>
      <c r="H488" s="1" t="s">
        <v>16</v>
      </c>
      <c r="I488" s="1" t="s">
        <v>85</v>
      </c>
      <c r="J488" s="7">
        <v>42606.464583333334</v>
      </c>
      <c r="K488" s="7">
        <v>42606.464583333334</v>
      </c>
      <c r="L488" s="1">
        <v>24.3</v>
      </c>
      <c r="M488" s="6"/>
    </row>
    <row r="489" spans="1:13" ht="12.75">
      <c r="A489" s="1" t="s">
        <v>111</v>
      </c>
      <c r="B489" s="7">
        <v>42606.625</v>
      </c>
      <c r="C489" s="7">
        <v>42606.6875</v>
      </c>
      <c r="D489" s="1" t="s">
        <v>36</v>
      </c>
      <c r="F489" s="1">
        <v>25159124</v>
      </c>
      <c r="G489" s="1"/>
      <c r="H489" s="1" t="s">
        <v>48</v>
      </c>
      <c r="I489" s="1" t="s">
        <v>17</v>
      </c>
      <c r="J489" s="7">
        <v>42605.70416666667</v>
      </c>
      <c r="K489" s="7">
        <v>42605.70416666667</v>
      </c>
      <c r="L489" s="1">
        <v>24.3</v>
      </c>
      <c r="M489" s="6"/>
    </row>
    <row r="490" spans="1:13" ht="12.75">
      <c r="A490" s="1" t="s">
        <v>18</v>
      </c>
      <c r="B490" s="7">
        <v>42607.416666666664</v>
      </c>
      <c r="C490" s="7">
        <v>42607.479166666664</v>
      </c>
      <c r="D490" s="1" t="s">
        <v>247</v>
      </c>
      <c r="E490" s="1" t="s">
        <v>247</v>
      </c>
      <c r="F490" s="1">
        <v>25173084</v>
      </c>
      <c r="G490" s="1" t="s">
        <v>360</v>
      </c>
      <c r="H490" s="1" t="s">
        <v>48</v>
      </c>
      <c r="I490" s="1" t="s">
        <v>17</v>
      </c>
      <c r="J490" s="7">
        <v>42606.45</v>
      </c>
      <c r="K490" s="7">
        <v>42606.453472222223</v>
      </c>
      <c r="L490" s="1">
        <v>21.6</v>
      </c>
      <c r="M490" s="6"/>
    </row>
    <row r="491" spans="1:13" ht="12.75">
      <c r="A491" s="1" t="s">
        <v>111</v>
      </c>
      <c r="B491" s="7">
        <v>42608.625</v>
      </c>
      <c r="C491" s="7">
        <v>42608.666666666664</v>
      </c>
      <c r="D491" s="1" t="s">
        <v>349</v>
      </c>
      <c r="F491" s="1">
        <v>25213804</v>
      </c>
      <c r="G491" s="1"/>
      <c r="H491" s="1" t="s">
        <v>16</v>
      </c>
      <c r="I491" s="1" t="s">
        <v>17</v>
      </c>
      <c r="J491" s="7">
        <v>42608.402777777781</v>
      </c>
      <c r="K491" s="7">
        <v>42608.402777777781</v>
      </c>
      <c r="L491" s="1">
        <v>16.2</v>
      </c>
      <c r="M491" s="6"/>
    </row>
    <row r="492" spans="1:13" ht="12.75">
      <c r="A492" s="1" t="s">
        <v>24</v>
      </c>
      <c r="B492" s="7">
        <v>42608.666666666664</v>
      </c>
      <c r="C492" s="7">
        <v>42608.708333333336</v>
      </c>
      <c r="D492" s="1" t="s">
        <v>147</v>
      </c>
      <c r="F492" s="1">
        <v>25111051</v>
      </c>
      <c r="G492" s="1" t="s">
        <v>361</v>
      </c>
      <c r="H492" s="1" t="s">
        <v>16</v>
      </c>
      <c r="I492" s="1" t="s">
        <v>17</v>
      </c>
      <c r="J492" s="7">
        <v>42603.54791666667</v>
      </c>
      <c r="K492" s="7">
        <v>42603.54791666667</v>
      </c>
      <c r="L492" s="1">
        <v>16.2</v>
      </c>
      <c r="M492" s="6"/>
    </row>
    <row r="493" spans="1:13" ht="12.75">
      <c r="A493" s="1" t="s">
        <v>24</v>
      </c>
      <c r="B493" s="7">
        <v>42608.729166666664</v>
      </c>
      <c r="C493" s="7">
        <v>42608.770833333336</v>
      </c>
      <c r="D493" s="1" t="s">
        <v>147</v>
      </c>
      <c r="F493" s="1">
        <v>24703174</v>
      </c>
      <c r="G493" s="1" t="s">
        <v>362</v>
      </c>
      <c r="H493" s="1" t="s">
        <v>16</v>
      </c>
      <c r="I493" s="1" t="s">
        <v>17</v>
      </c>
      <c r="J493" s="7">
        <v>42578.791666666664</v>
      </c>
      <c r="K493" s="7">
        <v>42578.791666666664</v>
      </c>
      <c r="L493" s="1">
        <v>18</v>
      </c>
      <c r="M493" s="6"/>
    </row>
    <row r="494" spans="1:13" ht="12.75">
      <c r="A494" s="1" t="s">
        <v>28</v>
      </c>
      <c r="B494" s="7">
        <v>42608.791666666664</v>
      </c>
      <c r="C494" s="7">
        <v>42608.833333333336</v>
      </c>
      <c r="D494" s="1" t="s">
        <v>29</v>
      </c>
      <c r="F494" s="1">
        <v>24676219</v>
      </c>
      <c r="G494" s="1" t="s">
        <v>78</v>
      </c>
      <c r="H494" s="1" t="s">
        <v>16</v>
      </c>
      <c r="I494" s="1" t="s">
        <v>17</v>
      </c>
      <c r="J494" s="7">
        <v>42577.578472222223</v>
      </c>
      <c r="K494" s="7">
        <v>42577.578472222223</v>
      </c>
      <c r="L494" s="1">
        <v>16.2</v>
      </c>
      <c r="M494" s="6"/>
    </row>
    <row r="495" spans="1:13" ht="12.75">
      <c r="A495" s="1" t="s">
        <v>41</v>
      </c>
      <c r="B495" s="7">
        <v>42609.375</v>
      </c>
      <c r="C495" s="7">
        <v>42609.416666666664</v>
      </c>
      <c r="D495" s="1" t="s">
        <v>69</v>
      </c>
      <c r="F495" s="1">
        <v>25228139</v>
      </c>
      <c r="G495" s="1"/>
      <c r="H495" s="1" t="s">
        <v>16</v>
      </c>
      <c r="I495" s="1" t="s">
        <v>17</v>
      </c>
      <c r="J495" s="7">
        <v>42609.03402777778</v>
      </c>
      <c r="K495" s="7">
        <v>42609.03402777778</v>
      </c>
      <c r="L495" s="1">
        <v>18</v>
      </c>
      <c r="M495" s="6"/>
    </row>
    <row r="496" spans="1:13" ht="12.75">
      <c r="A496" s="1" t="s">
        <v>111</v>
      </c>
      <c r="B496" s="7">
        <v>42609.5625</v>
      </c>
      <c r="C496" s="7">
        <v>42609.604166666664</v>
      </c>
      <c r="D496" s="1" t="s">
        <v>349</v>
      </c>
      <c r="F496" s="1">
        <v>25224280</v>
      </c>
      <c r="G496" s="1"/>
      <c r="H496" s="1" t="s">
        <v>16</v>
      </c>
      <c r="I496" s="1" t="s">
        <v>17</v>
      </c>
      <c r="J496" s="7">
        <v>42608.805555555555</v>
      </c>
      <c r="K496" s="7">
        <v>42608.805555555555</v>
      </c>
      <c r="L496" s="1">
        <v>18</v>
      </c>
      <c r="M496" s="6"/>
    </row>
    <row r="497" spans="1:16" ht="12.75">
      <c r="A497" s="1" t="s">
        <v>18</v>
      </c>
      <c r="B497" s="7">
        <v>42609.625</v>
      </c>
      <c r="C497" s="7">
        <v>42609.666666666664</v>
      </c>
      <c r="D497" s="1" t="s">
        <v>36</v>
      </c>
      <c r="F497" s="1">
        <v>25232878</v>
      </c>
      <c r="G497" s="1"/>
      <c r="H497" s="1" t="s">
        <v>16</v>
      </c>
      <c r="I497" s="1" t="s">
        <v>17</v>
      </c>
      <c r="J497" s="7">
        <v>42609.602777777778</v>
      </c>
      <c r="K497" s="7">
        <v>42609.602777777778</v>
      </c>
      <c r="L497" s="1">
        <v>18</v>
      </c>
      <c r="M497" s="6"/>
    </row>
    <row r="498" spans="1:16" ht="12.75">
      <c r="A498" s="1" t="s">
        <v>24</v>
      </c>
      <c r="B498" s="7">
        <v>42609.625</v>
      </c>
      <c r="C498" s="7">
        <v>42609.6875</v>
      </c>
      <c r="D498" s="1" t="s">
        <v>147</v>
      </c>
      <c r="F498" s="1">
        <v>25105163</v>
      </c>
      <c r="G498" s="1" t="s">
        <v>363</v>
      </c>
      <c r="H498" s="1" t="s">
        <v>48</v>
      </c>
      <c r="I498" s="1" t="s">
        <v>17</v>
      </c>
      <c r="J498" s="7">
        <v>42602.684027777781</v>
      </c>
      <c r="K498" s="7">
        <v>42602.684027777781</v>
      </c>
      <c r="L498" s="1">
        <v>27</v>
      </c>
      <c r="M498" s="6"/>
    </row>
    <row r="499" spans="1:16" ht="12.75">
      <c r="A499" s="1" t="s">
        <v>28</v>
      </c>
      <c r="B499" s="7">
        <v>42609.6875</v>
      </c>
      <c r="C499" s="7">
        <v>42609.729166666664</v>
      </c>
      <c r="D499" s="1" t="s">
        <v>174</v>
      </c>
      <c r="F499" s="1">
        <v>24676260</v>
      </c>
      <c r="G499" s="1" t="s">
        <v>364</v>
      </c>
      <c r="H499" s="1" t="s">
        <v>16</v>
      </c>
      <c r="I499" s="1" t="s">
        <v>85</v>
      </c>
      <c r="J499" s="7">
        <v>42577.580555555556</v>
      </c>
      <c r="K499" s="7">
        <v>42577.580555555556</v>
      </c>
      <c r="L499" s="1">
        <v>16.2</v>
      </c>
      <c r="M499" s="6"/>
    </row>
    <row r="500" spans="1:16" ht="12.75">
      <c r="A500" s="1" t="s">
        <v>111</v>
      </c>
      <c r="B500" s="7">
        <v>42609.6875</v>
      </c>
      <c r="C500" s="7">
        <v>42609.729166666664</v>
      </c>
      <c r="D500" s="1" t="s">
        <v>349</v>
      </c>
      <c r="F500" s="1">
        <v>25217565</v>
      </c>
      <c r="G500" s="1"/>
      <c r="H500" s="1" t="s">
        <v>16</v>
      </c>
      <c r="I500" s="1" t="s">
        <v>17</v>
      </c>
      <c r="J500" s="7">
        <v>42608.526388888888</v>
      </c>
      <c r="K500" s="7">
        <v>42608.526388888888</v>
      </c>
      <c r="L500" s="1">
        <v>18</v>
      </c>
      <c r="M500" s="6"/>
    </row>
    <row r="501" spans="1:16" ht="12.75">
      <c r="A501" s="1" t="s">
        <v>111</v>
      </c>
      <c r="B501" s="7">
        <v>42609.75</v>
      </c>
      <c r="C501" s="7">
        <v>42609.791666666664</v>
      </c>
      <c r="D501" s="1" t="s">
        <v>349</v>
      </c>
      <c r="F501" s="1">
        <v>25217573</v>
      </c>
      <c r="G501" s="1"/>
      <c r="H501" s="1" t="s">
        <v>16</v>
      </c>
      <c r="I501" s="1" t="s">
        <v>17</v>
      </c>
      <c r="J501" s="7">
        <v>42608.526388888888</v>
      </c>
      <c r="K501" s="7">
        <v>42608.526388888888</v>
      </c>
      <c r="L501" s="1">
        <v>18</v>
      </c>
      <c r="M501" s="6"/>
    </row>
    <row r="502" spans="1:16" ht="12.75">
      <c r="A502" s="1" t="s">
        <v>32</v>
      </c>
      <c r="B502" s="7">
        <v>42611.770833333336</v>
      </c>
      <c r="C502" s="7">
        <v>42611.833333333336</v>
      </c>
      <c r="D502" s="1" t="s">
        <v>217</v>
      </c>
      <c r="F502" s="1">
        <v>25254649</v>
      </c>
      <c r="G502" s="1"/>
      <c r="H502" s="1" t="s">
        <v>48</v>
      </c>
      <c r="I502" s="1" t="s">
        <v>17</v>
      </c>
      <c r="J502" s="7">
        <v>42611.535416666666</v>
      </c>
      <c r="K502" s="7">
        <v>42611.535416666666</v>
      </c>
      <c r="L502" s="1">
        <v>35.1</v>
      </c>
      <c r="M502" s="6"/>
    </row>
    <row r="503" spans="1:16" ht="12.75">
      <c r="A503" s="1" t="s">
        <v>57</v>
      </c>
      <c r="B503" s="7">
        <v>42612.4375</v>
      </c>
      <c r="C503" s="7">
        <v>42612.479166666664</v>
      </c>
      <c r="D503" s="1" t="s">
        <v>109</v>
      </c>
      <c r="E503" s="1"/>
      <c r="F503" s="1">
        <v>25068374</v>
      </c>
      <c r="G503" s="1" t="s">
        <v>365</v>
      </c>
      <c r="H503" s="1" t="s">
        <v>16</v>
      </c>
      <c r="I503" s="1" t="s">
        <v>17</v>
      </c>
      <c r="J503" s="7">
        <v>42600.425694444442</v>
      </c>
      <c r="K503" s="7">
        <v>42600.425694444442</v>
      </c>
      <c r="L503" s="1">
        <v>14.4</v>
      </c>
      <c r="M503" s="6"/>
    </row>
    <row r="504" spans="1:16" ht="12.75">
      <c r="A504" s="1" t="s">
        <v>24</v>
      </c>
      <c r="B504" s="7">
        <v>42612.604166666664</v>
      </c>
      <c r="C504" s="7">
        <v>42612.666666666664</v>
      </c>
      <c r="D504" s="1" t="s">
        <v>147</v>
      </c>
      <c r="F504" s="1">
        <v>24738724</v>
      </c>
      <c r="G504" s="1" t="s">
        <v>334</v>
      </c>
      <c r="H504" s="1" t="s">
        <v>48</v>
      </c>
      <c r="I504" s="1" t="s">
        <v>17</v>
      </c>
      <c r="J504" s="7">
        <v>42580.668055555558</v>
      </c>
      <c r="K504" s="7">
        <v>42580.668055555558</v>
      </c>
      <c r="L504" s="1">
        <v>19.440000000000001</v>
      </c>
      <c r="M504" s="6"/>
    </row>
    <row r="505" spans="1:16" ht="12.75">
      <c r="A505" s="1" t="s">
        <v>24</v>
      </c>
      <c r="B505" s="7">
        <v>42612.666666666664</v>
      </c>
      <c r="C505" s="7">
        <v>42612.729166666664</v>
      </c>
      <c r="D505" s="1" t="s">
        <v>147</v>
      </c>
      <c r="F505" s="1">
        <v>24751506</v>
      </c>
      <c r="G505" s="1" t="s">
        <v>339</v>
      </c>
      <c r="H505" s="1" t="s">
        <v>48</v>
      </c>
      <c r="I505" s="1" t="s">
        <v>17</v>
      </c>
      <c r="J505" s="7">
        <v>42581.762499999997</v>
      </c>
      <c r="K505" s="7">
        <v>42581.762499999997</v>
      </c>
      <c r="L505" s="1">
        <v>22.68</v>
      </c>
      <c r="M505" s="6"/>
    </row>
    <row r="506" spans="1:16" ht="12.75">
      <c r="A506" s="1" t="s">
        <v>28</v>
      </c>
      <c r="B506" s="7">
        <v>42612.6875</v>
      </c>
      <c r="C506" s="7">
        <v>42612.729166666664</v>
      </c>
      <c r="D506" s="1" t="s">
        <v>349</v>
      </c>
      <c r="F506" s="1">
        <v>25284076</v>
      </c>
      <c r="G506" s="1"/>
      <c r="H506" s="1" t="s">
        <v>16</v>
      </c>
      <c r="I506" s="1" t="s">
        <v>17</v>
      </c>
      <c r="J506" s="7">
        <v>42612.474999999999</v>
      </c>
      <c r="K506" s="7">
        <v>42612.474999999999</v>
      </c>
      <c r="L506" s="1">
        <v>17.100000000000001</v>
      </c>
      <c r="M506" s="6"/>
      <c r="O506" s="15"/>
      <c r="P506" s="15"/>
    </row>
    <row r="507" spans="1:16" ht="12.75">
      <c r="A507" s="1" t="s">
        <v>24</v>
      </c>
      <c r="B507" s="7">
        <v>42612.75</v>
      </c>
      <c r="C507" s="7">
        <v>42612.791666666664</v>
      </c>
      <c r="D507" s="1" t="s">
        <v>147</v>
      </c>
      <c r="F507" s="1">
        <v>25058424</v>
      </c>
      <c r="G507" s="1" t="s">
        <v>351</v>
      </c>
      <c r="H507" s="1" t="s">
        <v>16</v>
      </c>
      <c r="I507" s="1" t="s">
        <v>17</v>
      </c>
      <c r="J507" s="7">
        <v>42599.831250000003</v>
      </c>
      <c r="K507" s="7">
        <v>42599.831250000003</v>
      </c>
      <c r="L507" s="1">
        <v>18</v>
      </c>
      <c r="M507" s="6"/>
    </row>
    <row r="508" spans="1:16" ht="12.75">
      <c r="A508" s="1" t="s">
        <v>12</v>
      </c>
      <c r="B508" s="7">
        <v>42614.583333333336</v>
      </c>
      <c r="C508" s="7">
        <v>42614.666666666664</v>
      </c>
      <c r="D508" s="1" t="s">
        <v>14</v>
      </c>
      <c r="E508" s="1"/>
      <c r="F508" s="1">
        <v>25336986</v>
      </c>
      <c r="G508" s="1"/>
      <c r="H508" s="1" t="s">
        <v>16</v>
      </c>
      <c r="I508" s="1" t="s">
        <v>85</v>
      </c>
      <c r="J508" s="7">
        <v>42614.429166666669</v>
      </c>
      <c r="K508" s="7">
        <v>42614.429166666669</v>
      </c>
      <c r="L508" s="1">
        <v>28.8</v>
      </c>
      <c r="M508" s="6"/>
      <c r="N508" s="1"/>
      <c r="O508" s="1"/>
      <c r="P508" s="1"/>
    </row>
    <row r="509" spans="1:16" ht="12.75">
      <c r="A509" s="1" t="s">
        <v>24</v>
      </c>
      <c r="B509" s="7">
        <v>42614.625</v>
      </c>
      <c r="C509" s="7">
        <v>42614.666666666664</v>
      </c>
      <c r="D509" s="1" t="s">
        <v>349</v>
      </c>
      <c r="F509" s="1">
        <v>25280841</v>
      </c>
      <c r="G509" s="1"/>
      <c r="H509" s="1" t="s">
        <v>16</v>
      </c>
      <c r="I509" s="1" t="s">
        <v>17</v>
      </c>
      <c r="J509" s="7">
        <v>42612.396527777775</v>
      </c>
      <c r="K509" s="7">
        <v>42612.396527777775</v>
      </c>
      <c r="L509" s="1">
        <v>14.4</v>
      </c>
      <c r="M509" s="6"/>
    </row>
    <row r="510" spans="1:16" ht="12.75">
      <c r="A510" s="1" t="s">
        <v>41</v>
      </c>
      <c r="B510" s="7">
        <v>42614.708333333336</v>
      </c>
      <c r="C510" s="7">
        <v>42614.75</v>
      </c>
      <c r="D510" s="1" t="s">
        <v>353</v>
      </c>
      <c r="F510" s="1">
        <v>25097217</v>
      </c>
      <c r="G510" s="1"/>
      <c r="H510" s="1" t="s">
        <v>16</v>
      </c>
      <c r="I510" s="1" t="s">
        <v>17</v>
      </c>
      <c r="J510" s="7">
        <v>42601.799305555556</v>
      </c>
      <c r="K510" s="7">
        <v>42601.799305555556</v>
      </c>
      <c r="L510" s="1">
        <v>18</v>
      </c>
      <c r="M510" s="6"/>
    </row>
    <row r="511" spans="1:16" ht="12.75">
      <c r="A511" s="1" t="s">
        <v>24</v>
      </c>
      <c r="B511" s="7">
        <v>42614.75</v>
      </c>
      <c r="C511" s="7">
        <v>42614.791666666664</v>
      </c>
      <c r="D511" s="1" t="s">
        <v>349</v>
      </c>
      <c r="F511" s="1">
        <v>25269535</v>
      </c>
      <c r="G511" s="1"/>
      <c r="H511" s="1" t="s">
        <v>16</v>
      </c>
      <c r="I511" s="1" t="s">
        <v>17</v>
      </c>
      <c r="J511" s="7">
        <v>42611.859027777777</v>
      </c>
      <c r="K511" s="7">
        <v>42611.859027777777</v>
      </c>
      <c r="L511" s="1">
        <v>18</v>
      </c>
      <c r="M511" s="6"/>
    </row>
    <row r="512" spans="1:16" ht="12.75">
      <c r="A512" s="1" t="s">
        <v>32</v>
      </c>
      <c r="B512" s="7">
        <v>42614.8125</v>
      </c>
      <c r="C512" s="7">
        <v>42614.854166666664</v>
      </c>
      <c r="D512" s="1" t="s">
        <v>217</v>
      </c>
      <c r="F512" s="1">
        <v>25310520</v>
      </c>
      <c r="G512" s="1"/>
      <c r="H512" s="1" t="s">
        <v>16</v>
      </c>
      <c r="I512" s="1" t="s">
        <v>17</v>
      </c>
      <c r="J512" s="7">
        <v>42613.431250000001</v>
      </c>
      <c r="K512" s="7">
        <v>42613.431250000001</v>
      </c>
      <c r="L512" s="1">
        <v>23.4</v>
      </c>
      <c r="M512" s="6"/>
    </row>
    <row r="513" spans="1:13" ht="12.75">
      <c r="A513" s="1" t="s">
        <v>18</v>
      </c>
      <c r="B513" s="7">
        <v>42615.416666666664</v>
      </c>
      <c r="C513" s="7">
        <v>42615.479166666664</v>
      </c>
      <c r="D513" s="1" t="s">
        <v>247</v>
      </c>
      <c r="E513" s="1"/>
      <c r="F513" s="1">
        <v>25294148</v>
      </c>
      <c r="G513" s="1" t="s">
        <v>292</v>
      </c>
      <c r="H513" s="1" t="s">
        <v>48</v>
      </c>
      <c r="I513" s="1" t="s">
        <v>17</v>
      </c>
      <c r="J513" s="7">
        <v>42612.728472222225</v>
      </c>
      <c r="K513" s="7">
        <v>42612.728472222225</v>
      </c>
      <c r="L513" s="1">
        <v>21.6</v>
      </c>
      <c r="M513" s="6"/>
    </row>
    <row r="514" spans="1:13" ht="12.75">
      <c r="A514" s="1" t="s">
        <v>28</v>
      </c>
      <c r="B514" s="7">
        <v>42615.541666666664</v>
      </c>
      <c r="C514" s="7">
        <v>42615.583333333336</v>
      </c>
      <c r="D514" s="1" t="s">
        <v>36</v>
      </c>
      <c r="E514" s="1" t="s">
        <v>36</v>
      </c>
      <c r="F514" s="1">
        <v>25358236</v>
      </c>
      <c r="G514" s="1" t="s">
        <v>98</v>
      </c>
      <c r="H514" s="1" t="s">
        <v>16</v>
      </c>
      <c r="I514" s="1" t="s">
        <v>17</v>
      </c>
      <c r="J514" s="7">
        <v>42615.347222222219</v>
      </c>
      <c r="K514" s="7">
        <v>42615.348611111112</v>
      </c>
      <c r="L514" s="1">
        <v>16.2</v>
      </c>
      <c r="M514" s="6"/>
    </row>
    <row r="515" spans="1:13" ht="12.75">
      <c r="A515" s="1" t="s">
        <v>24</v>
      </c>
      <c r="B515" s="7">
        <v>42615.604166666664</v>
      </c>
      <c r="C515" s="7">
        <v>42615.645833333336</v>
      </c>
      <c r="D515" s="1" t="s">
        <v>147</v>
      </c>
      <c r="F515" s="1">
        <v>24608456</v>
      </c>
      <c r="G515" s="1" t="s">
        <v>195</v>
      </c>
      <c r="H515" s="1" t="s">
        <v>16</v>
      </c>
      <c r="I515" s="1" t="s">
        <v>17</v>
      </c>
      <c r="J515" s="7">
        <v>42572.851388888892</v>
      </c>
      <c r="K515" s="7">
        <v>42572.851388888892</v>
      </c>
      <c r="L515" s="1">
        <v>14.58</v>
      </c>
      <c r="M515" s="6"/>
    </row>
    <row r="516" spans="1:13" ht="12.75">
      <c r="A516" s="1" t="s">
        <v>41</v>
      </c>
      <c r="B516" s="7">
        <v>42615.645833333336</v>
      </c>
      <c r="C516" s="7">
        <v>42615.6875</v>
      </c>
      <c r="D516" s="1" t="s">
        <v>69</v>
      </c>
      <c r="F516" s="1">
        <v>25366258</v>
      </c>
      <c r="G516" s="1"/>
      <c r="H516" s="1" t="s">
        <v>16</v>
      </c>
      <c r="I516" s="1" t="s">
        <v>17</v>
      </c>
      <c r="J516" s="7">
        <v>42615.534722222219</v>
      </c>
      <c r="K516" s="7">
        <v>42615.534722222219</v>
      </c>
      <c r="L516" s="1">
        <v>16.2</v>
      </c>
      <c r="M516" s="6"/>
    </row>
    <row r="517" spans="1:13" ht="12.75">
      <c r="A517" s="1" t="s">
        <v>24</v>
      </c>
      <c r="B517" s="7">
        <v>42615.6875</v>
      </c>
      <c r="C517" s="7">
        <v>42615.75</v>
      </c>
      <c r="D517" s="1" t="s">
        <v>147</v>
      </c>
      <c r="F517" s="1">
        <v>24703192</v>
      </c>
      <c r="G517" s="1" t="s">
        <v>270</v>
      </c>
      <c r="H517" s="1" t="s">
        <v>48</v>
      </c>
      <c r="I517" s="1" t="s">
        <v>17</v>
      </c>
      <c r="J517" s="7">
        <v>42578.793055555558</v>
      </c>
      <c r="K517" s="7">
        <v>42578.793055555558</v>
      </c>
      <c r="L517" s="1">
        <v>23.49</v>
      </c>
      <c r="M517" s="6"/>
    </row>
    <row r="518" spans="1:13" ht="12.75">
      <c r="A518" s="1" t="s">
        <v>28</v>
      </c>
      <c r="B518" s="7">
        <v>42615.708333333336</v>
      </c>
      <c r="C518" s="7">
        <v>42615.75</v>
      </c>
      <c r="D518" s="1" t="s">
        <v>29</v>
      </c>
      <c r="F518" s="1">
        <v>25233256</v>
      </c>
      <c r="G518" s="1" t="s">
        <v>78</v>
      </c>
      <c r="H518" s="1" t="s">
        <v>16</v>
      </c>
      <c r="I518" s="1" t="s">
        <v>17</v>
      </c>
      <c r="J518" s="7">
        <v>42609.648611111108</v>
      </c>
      <c r="K518" s="7">
        <v>42609.648611111108</v>
      </c>
      <c r="L518" s="1">
        <v>18</v>
      </c>
      <c r="M518" s="6"/>
    </row>
    <row r="519" spans="1:13" ht="12.75">
      <c r="A519" s="1" t="s">
        <v>24</v>
      </c>
      <c r="B519" s="7">
        <v>42615.791666666664</v>
      </c>
      <c r="C519" s="7">
        <v>42615.854166666664</v>
      </c>
      <c r="D519" s="1" t="s">
        <v>147</v>
      </c>
      <c r="F519" s="1">
        <v>24703211</v>
      </c>
      <c r="G519" s="1" t="s">
        <v>366</v>
      </c>
      <c r="H519" s="1" t="s">
        <v>48</v>
      </c>
      <c r="I519" s="1" t="s">
        <v>17</v>
      </c>
      <c r="J519" s="7">
        <v>42578.793749999997</v>
      </c>
      <c r="K519" s="7">
        <v>42578.793749999997</v>
      </c>
      <c r="L519" s="1">
        <v>24.3</v>
      </c>
      <c r="M519" s="6"/>
    </row>
    <row r="520" spans="1:13" ht="12.75">
      <c r="A520" s="1" t="s">
        <v>28</v>
      </c>
      <c r="B520" s="7">
        <v>42616.416666666664</v>
      </c>
      <c r="C520" s="7">
        <v>42616.458333333336</v>
      </c>
      <c r="D520" s="1" t="s">
        <v>349</v>
      </c>
      <c r="F520" s="1">
        <v>25283662</v>
      </c>
      <c r="G520" s="1"/>
      <c r="H520" s="1" t="s">
        <v>16</v>
      </c>
      <c r="I520" s="1" t="s">
        <v>17</v>
      </c>
      <c r="J520" s="7">
        <v>42612.467361111114</v>
      </c>
      <c r="K520" s="7">
        <v>42612.467361111114</v>
      </c>
      <c r="L520" s="1">
        <v>18</v>
      </c>
      <c r="M520" s="6"/>
    </row>
    <row r="521" spans="1:13" ht="12.75">
      <c r="A521" s="1" t="s">
        <v>24</v>
      </c>
      <c r="B521" s="7">
        <v>42616.458333333336</v>
      </c>
      <c r="C521" s="7">
        <v>42616.541666666664</v>
      </c>
      <c r="D521" s="1" t="s">
        <v>268</v>
      </c>
      <c r="F521" s="1">
        <v>24639085</v>
      </c>
      <c r="G521" s="1"/>
      <c r="H521" s="1" t="s">
        <v>56</v>
      </c>
      <c r="I521" s="1" t="s">
        <v>17</v>
      </c>
      <c r="J521" s="7">
        <v>42575.519444444442</v>
      </c>
      <c r="K521" s="7">
        <v>42575.519444444442</v>
      </c>
      <c r="L521" s="1">
        <v>32.4</v>
      </c>
      <c r="M521" s="6"/>
    </row>
    <row r="522" spans="1:13" ht="12.75">
      <c r="A522" s="1" t="s">
        <v>32</v>
      </c>
      <c r="B522" s="7">
        <v>42616.604166666664</v>
      </c>
      <c r="C522" s="7">
        <v>42616.6875</v>
      </c>
      <c r="D522" s="1" t="s">
        <v>268</v>
      </c>
      <c r="F522" s="1">
        <v>25178763</v>
      </c>
      <c r="H522" s="1" t="s">
        <v>56</v>
      </c>
      <c r="I522" s="1" t="s">
        <v>17</v>
      </c>
      <c r="J522" s="7">
        <v>42606.634722222225</v>
      </c>
      <c r="K522" s="7">
        <v>42606.634722222225</v>
      </c>
      <c r="L522" s="1">
        <v>46.8</v>
      </c>
      <c r="M522" s="6"/>
    </row>
    <row r="523" spans="1:13" ht="12.75">
      <c r="A523" s="1" t="s">
        <v>24</v>
      </c>
      <c r="B523" s="7">
        <v>42616.6875</v>
      </c>
      <c r="C523" s="7">
        <v>42616.75</v>
      </c>
      <c r="D523" s="1" t="s">
        <v>147</v>
      </c>
      <c r="F523" s="1">
        <v>25348399</v>
      </c>
      <c r="G523" s="1" t="s">
        <v>367</v>
      </c>
      <c r="H523" s="1" t="s">
        <v>48</v>
      </c>
      <c r="I523" s="1" t="s">
        <v>17</v>
      </c>
      <c r="J523" s="7">
        <v>42614.737500000003</v>
      </c>
      <c r="K523" s="7">
        <v>42614.737500000003</v>
      </c>
      <c r="L523" s="1">
        <v>27</v>
      </c>
      <c r="M523" s="6"/>
    </row>
    <row r="524" spans="1:13" ht="12.75">
      <c r="A524" s="1" t="s">
        <v>28</v>
      </c>
      <c r="B524" s="7">
        <v>42618.416666666664</v>
      </c>
      <c r="C524" s="7">
        <v>42618.458333333336</v>
      </c>
      <c r="D524" s="1" t="s">
        <v>349</v>
      </c>
      <c r="F524" s="1">
        <v>25393207</v>
      </c>
      <c r="G524" s="1"/>
      <c r="H524" s="1" t="s">
        <v>16</v>
      </c>
      <c r="I524" s="1" t="s">
        <v>17</v>
      </c>
      <c r="J524" s="7">
        <v>42617.831250000003</v>
      </c>
      <c r="K524" s="7">
        <v>42617.831250000003</v>
      </c>
      <c r="L524" s="1">
        <v>14.4</v>
      </c>
      <c r="M524" s="6"/>
    </row>
    <row r="525" spans="1:13" ht="12.75">
      <c r="A525" s="1" t="s">
        <v>41</v>
      </c>
      <c r="B525" s="7">
        <v>42618.416666666664</v>
      </c>
      <c r="C525" s="7">
        <v>42618.458333333336</v>
      </c>
      <c r="D525" s="1" t="s">
        <v>69</v>
      </c>
      <c r="F525" s="1">
        <v>25309428</v>
      </c>
      <c r="H525" s="1" t="s">
        <v>16</v>
      </c>
      <c r="I525" s="1" t="s">
        <v>17</v>
      </c>
      <c r="J525" s="7">
        <v>42613.411805555559</v>
      </c>
      <c r="K525" s="7">
        <v>42613.411805555559</v>
      </c>
      <c r="L525" s="1">
        <v>14.4</v>
      </c>
      <c r="M525" s="6"/>
    </row>
    <row r="526" spans="1:13" ht="12.75">
      <c r="A526" s="1" t="s">
        <v>41</v>
      </c>
      <c r="B526" s="7">
        <v>42618.458333333336</v>
      </c>
      <c r="C526" s="7">
        <v>42618.5</v>
      </c>
      <c r="D526" s="1" t="s">
        <v>174</v>
      </c>
      <c r="F526" s="1">
        <v>25347557</v>
      </c>
      <c r="G526" s="1" t="s">
        <v>368</v>
      </c>
      <c r="H526" s="1" t="s">
        <v>16</v>
      </c>
      <c r="I526" s="1" t="s">
        <v>85</v>
      </c>
      <c r="J526" s="7">
        <v>42614.714583333334</v>
      </c>
      <c r="K526" s="7">
        <v>42614.714583333334</v>
      </c>
      <c r="L526" s="1">
        <v>14.4</v>
      </c>
      <c r="M526" s="6"/>
    </row>
    <row r="527" spans="1:13" ht="12.75">
      <c r="A527" s="1" t="s">
        <v>28</v>
      </c>
      <c r="B527" s="7">
        <v>42618.583333333336</v>
      </c>
      <c r="C527" s="7">
        <v>42618.625</v>
      </c>
      <c r="D527" s="1" t="s">
        <v>349</v>
      </c>
      <c r="F527" s="1">
        <v>25393228</v>
      </c>
      <c r="G527" s="1"/>
      <c r="H527" s="1" t="s">
        <v>16</v>
      </c>
      <c r="I527" s="1" t="s">
        <v>17</v>
      </c>
      <c r="J527" s="7">
        <v>42617.833333333336</v>
      </c>
      <c r="K527" s="7">
        <v>42617.833333333336</v>
      </c>
      <c r="L527" s="1">
        <v>14.4</v>
      </c>
      <c r="M527" s="6"/>
    </row>
    <row r="528" spans="1:13" ht="12.75">
      <c r="A528" s="1" t="s">
        <v>46</v>
      </c>
      <c r="B528" s="7">
        <v>42618.583333333336</v>
      </c>
      <c r="C528" s="7">
        <v>42618.625</v>
      </c>
      <c r="D528" s="1" t="s">
        <v>89</v>
      </c>
      <c r="F528" s="1">
        <v>25402957</v>
      </c>
      <c r="G528" s="1" t="s">
        <v>369</v>
      </c>
      <c r="H528" s="1" t="s">
        <v>16</v>
      </c>
      <c r="I528" s="1" t="s">
        <v>17</v>
      </c>
      <c r="J528" s="7">
        <v>42618.429861111108</v>
      </c>
      <c r="K528" s="7">
        <v>42618.429861111108</v>
      </c>
      <c r="L528" s="1">
        <v>14.4</v>
      </c>
      <c r="M528" s="6"/>
    </row>
    <row r="529" spans="1:13" ht="12.75">
      <c r="A529" s="1" t="s">
        <v>41</v>
      </c>
      <c r="B529" s="7">
        <v>42618.708333333336</v>
      </c>
      <c r="C529" s="7">
        <v>42618.791666666664</v>
      </c>
      <c r="D529" s="1" t="s">
        <v>353</v>
      </c>
      <c r="F529" s="1">
        <v>25097280</v>
      </c>
      <c r="H529" s="1" t="s">
        <v>56</v>
      </c>
      <c r="I529" s="1" t="s">
        <v>17</v>
      </c>
      <c r="J529" s="7">
        <v>42601.802083333336</v>
      </c>
      <c r="K529" s="7">
        <v>42601.802083333336</v>
      </c>
      <c r="L529" s="1">
        <v>36</v>
      </c>
      <c r="M529" s="6"/>
    </row>
    <row r="530" spans="1:13" ht="12.75">
      <c r="A530" s="1" t="s">
        <v>32</v>
      </c>
      <c r="B530" s="7">
        <v>42618.770833333336</v>
      </c>
      <c r="C530" s="7">
        <v>42618.833333333336</v>
      </c>
      <c r="D530" s="1" t="s">
        <v>217</v>
      </c>
      <c r="F530" s="1">
        <v>25363227</v>
      </c>
      <c r="H530" s="1" t="s">
        <v>48</v>
      </c>
      <c r="I530" s="1" t="s">
        <v>17</v>
      </c>
      <c r="J530" s="7">
        <v>42615.452777777777</v>
      </c>
      <c r="K530" s="7">
        <v>42615.452777777777</v>
      </c>
      <c r="L530" s="1">
        <v>35.1</v>
      </c>
      <c r="M530" s="6"/>
    </row>
    <row r="531" spans="1:13" ht="12.75">
      <c r="A531" s="1" t="s">
        <v>24</v>
      </c>
      <c r="B531" s="7">
        <v>42619.604166666664</v>
      </c>
      <c r="C531" s="7">
        <v>42619.645833333336</v>
      </c>
      <c r="D531" s="1" t="s">
        <v>147</v>
      </c>
      <c r="F531" s="1">
        <v>24564774</v>
      </c>
      <c r="G531" s="1" t="s">
        <v>198</v>
      </c>
      <c r="H531" s="1" t="s">
        <v>16</v>
      </c>
      <c r="I531" s="1" t="s">
        <v>17</v>
      </c>
      <c r="J531" s="7">
        <v>42570.731944444444</v>
      </c>
      <c r="K531" s="7">
        <v>42570.731944444444</v>
      </c>
      <c r="L531" s="1">
        <v>12.96</v>
      </c>
      <c r="M531" s="6"/>
    </row>
    <row r="532" spans="1:13" ht="12.75">
      <c r="A532" s="1" t="s">
        <v>32</v>
      </c>
      <c r="B532" s="7">
        <v>42619.833333333336</v>
      </c>
      <c r="C532" s="7">
        <v>42619.895833333336</v>
      </c>
      <c r="D532" s="1" t="s">
        <v>217</v>
      </c>
      <c r="F532" s="1">
        <v>25362714</v>
      </c>
      <c r="H532" s="1" t="s">
        <v>48</v>
      </c>
      <c r="I532" s="1" t="s">
        <v>17</v>
      </c>
      <c r="J532" s="7">
        <v>42615.438194444447</v>
      </c>
      <c r="K532" s="7">
        <v>42615.438194444447</v>
      </c>
      <c r="L532" s="1">
        <v>35.1</v>
      </c>
      <c r="M532" s="6"/>
    </row>
    <row r="533" spans="1:13" ht="12.75">
      <c r="A533" s="1" t="s">
        <v>57</v>
      </c>
      <c r="B533" s="7">
        <v>42620.4375</v>
      </c>
      <c r="C533" s="7">
        <v>42620.479166666664</v>
      </c>
      <c r="D533" s="1" t="s">
        <v>109</v>
      </c>
      <c r="F533" s="1">
        <v>25068425</v>
      </c>
      <c r="G533" s="1" t="s">
        <v>365</v>
      </c>
      <c r="H533" s="1" t="s">
        <v>16</v>
      </c>
      <c r="I533" s="1" t="s">
        <v>17</v>
      </c>
      <c r="J533" s="7">
        <v>42600.427083333336</v>
      </c>
      <c r="K533" s="7">
        <v>42600.427083333336</v>
      </c>
      <c r="L533" s="1">
        <v>14.4</v>
      </c>
      <c r="M533" s="6"/>
    </row>
    <row r="534" spans="1:13" ht="12.75">
      <c r="A534" s="1" t="s">
        <v>41</v>
      </c>
      <c r="B534" s="7">
        <v>42620.458333333336</v>
      </c>
      <c r="C534" s="7">
        <v>42620.583333333336</v>
      </c>
      <c r="D534" s="1" t="s">
        <v>353</v>
      </c>
      <c r="E534" s="1"/>
      <c r="F534" s="1">
        <v>25428157</v>
      </c>
      <c r="G534" s="1"/>
      <c r="H534" s="1" t="s">
        <v>321</v>
      </c>
      <c r="I534" s="1" t="s">
        <v>17</v>
      </c>
      <c r="J534" s="7">
        <v>42619.40347222222</v>
      </c>
      <c r="K534" s="7">
        <v>42619.40347222222</v>
      </c>
      <c r="L534" s="1">
        <v>46.8</v>
      </c>
      <c r="M534" s="6"/>
    </row>
    <row r="535" spans="1:13" ht="12.75">
      <c r="A535" s="1" t="s">
        <v>28</v>
      </c>
      <c r="B535" s="7">
        <v>42620.541666666664</v>
      </c>
      <c r="C535" s="7">
        <v>42620.583333333336</v>
      </c>
      <c r="D535" s="1" t="s">
        <v>36</v>
      </c>
      <c r="F535" s="1">
        <v>25465445</v>
      </c>
      <c r="H535" s="1" t="s">
        <v>16</v>
      </c>
      <c r="I535" s="1" t="s">
        <v>17</v>
      </c>
      <c r="J535" s="7">
        <v>42620.52847222222</v>
      </c>
      <c r="K535" s="7">
        <v>42620.52847222222</v>
      </c>
      <c r="L535" s="1">
        <v>16.2</v>
      </c>
      <c r="M535" s="6"/>
    </row>
    <row r="536" spans="1:13" ht="12.75">
      <c r="A536" s="1" t="s">
        <v>314</v>
      </c>
      <c r="B536" s="7">
        <v>42620.625</v>
      </c>
      <c r="C536" s="7">
        <v>42620.666666666664</v>
      </c>
      <c r="D536" s="1" t="s">
        <v>113</v>
      </c>
      <c r="F536" s="1">
        <v>25359157</v>
      </c>
      <c r="G536" s="1" t="s">
        <v>370</v>
      </c>
      <c r="H536" s="1" t="s">
        <v>16</v>
      </c>
      <c r="I536" s="1" t="s">
        <v>17</v>
      </c>
      <c r="J536" s="7">
        <v>42615.365277777775</v>
      </c>
      <c r="K536" s="7">
        <v>42615.365277777775</v>
      </c>
      <c r="L536" s="1">
        <v>16.2</v>
      </c>
      <c r="M536" s="6"/>
    </row>
    <row r="537" spans="1:13" ht="12.75">
      <c r="A537" s="1" t="s">
        <v>46</v>
      </c>
      <c r="B537" s="7">
        <v>42620.645833333336</v>
      </c>
      <c r="C537" s="7">
        <v>42620.6875</v>
      </c>
      <c r="D537" s="1" t="s">
        <v>89</v>
      </c>
      <c r="E537" s="1"/>
      <c r="F537" s="1">
        <v>25469309</v>
      </c>
      <c r="G537" s="1" t="s">
        <v>371</v>
      </c>
      <c r="H537" s="1" t="s">
        <v>16</v>
      </c>
      <c r="I537" s="1" t="s">
        <v>17</v>
      </c>
      <c r="J537" s="7">
        <v>42620.635416666664</v>
      </c>
      <c r="K537" s="7">
        <v>42620.635416666664</v>
      </c>
      <c r="L537" s="1">
        <v>16.2</v>
      </c>
      <c r="M537" s="6"/>
    </row>
    <row r="538" spans="1:13" ht="12.75">
      <c r="A538" s="1" t="s">
        <v>41</v>
      </c>
      <c r="B538" s="7">
        <v>42620.645833333336</v>
      </c>
      <c r="C538" s="7">
        <v>42620.708333333336</v>
      </c>
      <c r="D538" s="1" t="s">
        <v>217</v>
      </c>
      <c r="F538" s="1">
        <v>25444019</v>
      </c>
      <c r="G538" s="1"/>
      <c r="H538" s="1" t="s">
        <v>48</v>
      </c>
      <c r="I538" s="1" t="s">
        <v>17</v>
      </c>
      <c r="J538" s="7">
        <v>42619.73333333333</v>
      </c>
      <c r="K538" s="7">
        <v>42619.73333333333</v>
      </c>
      <c r="L538" s="1">
        <v>24.3</v>
      </c>
      <c r="M538" s="6"/>
    </row>
    <row r="539" spans="1:13" ht="12.75">
      <c r="A539" s="1" t="s">
        <v>57</v>
      </c>
      <c r="B539" s="7">
        <v>42620.708333333336</v>
      </c>
      <c r="C539" s="7">
        <v>42620.791666666664</v>
      </c>
      <c r="D539" s="1" t="s">
        <v>174</v>
      </c>
      <c r="F539" s="1">
        <v>25404769</v>
      </c>
      <c r="G539" s="1">
        <v>100040</v>
      </c>
      <c r="H539" s="1" t="s">
        <v>56</v>
      </c>
      <c r="I539" s="1" t="s">
        <v>85</v>
      </c>
      <c r="J539" s="7">
        <v>42618.463194444441</v>
      </c>
      <c r="K539" s="7">
        <v>42618.463194444441</v>
      </c>
      <c r="L539" s="1">
        <v>36</v>
      </c>
      <c r="M539" s="6"/>
    </row>
    <row r="540" spans="1:13" ht="12.75">
      <c r="A540" s="1" t="s">
        <v>46</v>
      </c>
      <c r="B540" s="7">
        <v>42620.791666666664</v>
      </c>
      <c r="C540" s="7">
        <v>42620.833333333336</v>
      </c>
      <c r="D540" s="1" t="s">
        <v>89</v>
      </c>
      <c r="F540" s="1">
        <v>25048948</v>
      </c>
      <c r="G540" s="1" t="s">
        <v>372</v>
      </c>
      <c r="H540" s="1" t="s">
        <v>16</v>
      </c>
      <c r="I540" s="1" t="s">
        <v>17</v>
      </c>
      <c r="J540" s="7">
        <v>42599.507638888892</v>
      </c>
      <c r="K540" s="7">
        <v>42599.507638888892</v>
      </c>
      <c r="L540" s="1">
        <v>18</v>
      </c>
      <c r="M540" s="6"/>
    </row>
    <row r="541" spans="1:13" ht="12.75">
      <c r="A541" s="1" t="s">
        <v>24</v>
      </c>
      <c r="B541" s="7">
        <v>42621.458333333336</v>
      </c>
      <c r="C541" s="7">
        <v>42621.5</v>
      </c>
      <c r="D541" s="1" t="s">
        <v>349</v>
      </c>
      <c r="F541" s="1">
        <v>25474732</v>
      </c>
      <c r="H541" s="1" t="s">
        <v>16</v>
      </c>
      <c r="I541" s="1" t="s">
        <v>17</v>
      </c>
      <c r="J541" s="7">
        <v>42620.755555555559</v>
      </c>
      <c r="K541" s="7">
        <v>42620.755555555559</v>
      </c>
      <c r="L541" s="1">
        <v>14.4</v>
      </c>
      <c r="M541" s="6"/>
    </row>
    <row r="542" spans="1:13" ht="12.75">
      <c r="A542" s="1" t="s">
        <v>24</v>
      </c>
      <c r="B542" s="7">
        <v>42621.583333333336</v>
      </c>
      <c r="C542" s="7">
        <v>42621.625</v>
      </c>
      <c r="D542" s="1" t="s">
        <v>349</v>
      </c>
      <c r="F542" s="1">
        <v>25474745</v>
      </c>
      <c r="H542" s="1" t="s">
        <v>16</v>
      </c>
      <c r="I542" s="1" t="s">
        <v>17</v>
      </c>
      <c r="J542" s="7">
        <v>42620.755555555559</v>
      </c>
      <c r="K542" s="7">
        <v>42620.755555555559</v>
      </c>
      <c r="L542" s="1">
        <v>14.4</v>
      </c>
      <c r="M542" s="6"/>
    </row>
    <row r="543" spans="1:13" ht="12.75">
      <c r="A543" s="1" t="s">
        <v>24</v>
      </c>
      <c r="B543" s="7">
        <v>42621.770833333336</v>
      </c>
      <c r="C543" s="7">
        <v>42621.8125</v>
      </c>
      <c r="D543" s="1" t="s">
        <v>349</v>
      </c>
      <c r="E543" s="1"/>
      <c r="F543" s="1">
        <v>25474798</v>
      </c>
      <c r="H543" s="1" t="s">
        <v>16</v>
      </c>
      <c r="I543" s="1" t="s">
        <v>17</v>
      </c>
      <c r="J543" s="7">
        <v>42620.756249999999</v>
      </c>
      <c r="K543" s="7">
        <v>42620.756249999999</v>
      </c>
      <c r="L543" s="1">
        <v>18</v>
      </c>
      <c r="M543" s="6"/>
    </row>
    <row r="544" spans="1:13" ht="12.75">
      <c r="A544" s="1" t="s">
        <v>46</v>
      </c>
      <c r="B544" s="7">
        <v>42621.770833333336</v>
      </c>
      <c r="C544" s="7">
        <v>42621.833333333336</v>
      </c>
      <c r="D544" s="1" t="s">
        <v>70</v>
      </c>
      <c r="E544" s="1"/>
      <c r="F544" s="1">
        <v>25255929</v>
      </c>
      <c r="G544" s="1" t="s">
        <v>102</v>
      </c>
      <c r="H544" s="1" t="s">
        <v>48</v>
      </c>
      <c r="I544" s="1" t="s">
        <v>17</v>
      </c>
      <c r="J544" s="7">
        <v>42611.567361111112</v>
      </c>
      <c r="K544" s="7">
        <v>42611.567361111112</v>
      </c>
      <c r="L544" s="1">
        <v>27</v>
      </c>
      <c r="M544" s="6"/>
    </row>
    <row r="545" spans="1:13" ht="12.75">
      <c r="A545" s="1" t="s">
        <v>32</v>
      </c>
      <c r="B545" s="7">
        <v>42621.833333333336</v>
      </c>
      <c r="C545" s="7">
        <v>42621.895833333336</v>
      </c>
      <c r="D545" s="1" t="s">
        <v>217</v>
      </c>
      <c r="F545" s="1">
        <v>25343695</v>
      </c>
      <c r="H545" s="1" t="s">
        <v>48</v>
      </c>
      <c r="I545" s="1" t="s">
        <v>17</v>
      </c>
      <c r="J545" s="7">
        <v>42614.624305555553</v>
      </c>
      <c r="K545" s="7">
        <v>42614.624305555553</v>
      </c>
      <c r="L545" s="1">
        <v>35.1</v>
      </c>
      <c r="M545" s="6"/>
    </row>
    <row r="546" spans="1:13" ht="12.75">
      <c r="A546" s="1" t="s">
        <v>18</v>
      </c>
      <c r="B546" s="7">
        <v>42622.416666666664</v>
      </c>
      <c r="C546" s="7">
        <v>42622.479166666664</v>
      </c>
      <c r="D546" s="1" t="s">
        <v>247</v>
      </c>
      <c r="F546" s="1">
        <v>25371488</v>
      </c>
      <c r="G546" s="1" t="s">
        <v>292</v>
      </c>
      <c r="H546" s="1" t="s">
        <v>48</v>
      </c>
      <c r="I546" s="1" t="s">
        <v>17</v>
      </c>
      <c r="J546" s="7">
        <v>42615.683333333334</v>
      </c>
      <c r="K546" s="7">
        <v>42615.683333333334</v>
      </c>
      <c r="L546" s="1">
        <v>21.6</v>
      </c>
      <c r="M546" s="6"/>
    </row>
    <row r="547" spans="1:13" ht="12.75">
      <c r="A547" s="1" t="s">
        <v>28</v>
      </c>
      <c r="B547" s="7">
        <v>42622.583333333336</v>
      </c>
      <c r="C547" s="7">
        <v>42622.666666666664</v>
      </c>
      <c r="D547" s="1" t="s">
        <v>349</v>
      </c>
      <c r="F547" s="1">
        <v>25490597</v>
      </c>
      <c r="H547" s="1" t="s">
        <v>56</v>
      </c>
      <c r="I547" s="1" t="s">
        <v>17</v>
      </c>
      <c r="J547" s="7">
        <v>42621.429861111108</v>
      </c>
      <c r="K547" s="7">
        <v>42621.429861111108</v>
      </c>
      <c r="L547" s="1">
        <v>32.4</v>
      </c>
      <c r="M547" s="6"/>
    </row>
    <row r="548" spans="1:13" ht="12.75">
      <c r="A548" s="1" t="s">
        <v>41</v>
      </c>
      <c r="B548" s="7">
        <v>42622.604166666664</v>
      </c>
      <c r="C548" s="7">
        <v>42622.666666666664</v>
      </c>
      <c r="D548" s="1" t="s">
        <v>217</v>
      </c>
      <c r="F548" s="1">
        <v>25444098</v>
      </c>
      <c r="H548" s="1" t="s">
        <v>48</v>
      </c>
      <c r="I548" s="1" t="s">
        <v>17</v>
      </c>
      <c r="J548" s="7">
        <v>42619.736111111109</v>
      </c>
      <c r="K548" s="7">
        <v>42619.736111111109</v>
      </c>
      <c r="L548" s="1">
        <v>24.3</v>
      </c>
      <c r="M548" s="6"/>
    </row>
    <row r="549" spans="1:13" ht="12.75">
      <c r="A549" s="1" t="s">
        <v>24</v>
      </c>
      <c r="B549" s="7">
        <v>42622.666666666664</v>
      </c>
      <c r="C549" s="7">
        <v>42622.729166666664</v>
      </c>
      <c r="D549" s="1" t="s">
        <v>147</v>
      </c>
      <c r="F549" s="1">
        <v>24822500</v>
      </c>
      <c r="G549" s="1" t="s">
        <v>175</v>
      </c>
      <c r="H549" s="1" t="s">
        <v>48</v>
      </c>
      <c r="I549" s="1" t="s">
        <v>17</v>
      </c>
      <c r="J549" s="7">
        <v>42585.84097222222</v>
      </c>
      <c r="K549" s="7">
        <v>42585.84097222222</v>
      </c>
      <c r="L549" s="1">
        <v>22.68</v>
      </c>
      <c r="M549" s="6"/>
    </row>
    <row r="550" spans="1:13" ht="12.75">
      <c r="A550" s="1" t="s">
        <v>46</v>
      </c>
      <c r="B550" s="7">
        <v>42622.75</v>
      </c>
      <c r="C550" s="7">
        <v>42622.791666666664</v>
      </c>
      <c r="D550" s="1" t="s">
        <v>315</v>
      </c>
      <c r="E550" s="1" t="s">
        <v>315</v>
      </c>
      <c r="F550" s="1">
        <v>25421825</v>
      </c>
      <c r="G550" s="1" t="s">
        <v>373</v>
      </c>
      <c r="H550" s="1" t="s">
        <v>16</v>
      </c>
      <c r="I550" s="1" t="s">
        <v>17</v>
      </c>
      <c r="J550" s="7">
        <v>42618.960416666669</v>
      </c>
      <c r="K550" s="7">
        <v>42622.509722222225</v>
      </c>
      <c r="L550" s="1">
        <v>18</v>
      </c>
      <c r="M550" s="6"/>
    </row>
    <row r="551" spans="1:13" ht="12.75">
      <c r="A551" s="1" t="s">
        <v>111</v>
      </c>
      <c r="B551" s="7">
        <v>42622.770833333336</v>
      </c>
      <c r="C551" s="7">
        <v>42622.8125</v>
      </c>
      <c r="D551" s="1" t="s">
        <v>349</v>
      </c>
      <c r="F551" s="1">
        <v>25490629</v>
      </c>
      <c r="H551" s="1" t="s">
        <v>16</v>
      </c>
      <c r="I551" s="1" t="s">
        <v>17</v>
      </c>
      <c r="J551" s="7">
        <v>42621.430555555555</v>
      </c>
      <c r="K551" s="7">
        <v>42621.430555555555</v>
      </c>
      <c r="L551" s="1">
        <v>18</v>
      </c>
      <c r="M551" s="6"/>
    </row>
    <row r="552" spans="1:13" ht="12.75">
      <c r="A552" s="1" t="s">
        <v>28</v>
      </c>
      <c r="B552" s="7">
        <v>42622.791666666664</v>
      </c>
      <c r="C552" s="7">
        <v>42622.833333333336</v>
      </c>
      <c r="D552" s="1" t="s">
        <v>29</v>
      </c>
      <c r="F552" s="1">
        <v>25233254</v>
      </c>
      <c r="G552" s="1" t="s">
        <v>78</v>
      </c>
      <c r="H552" s="1" t="s">
        <v>16</v>
      </c>
      <c r="I552" s="1" t="s">
        <v>17</v>
      </c>
      <c r="J552" s="7">
        <v>42609.647916666669</v>
      </c>
      <c r="K552" s="7">
        <v>42609.647916666669</v>
      </c>
      <c r="L552" s="1">
        <v>18</v>
      </c>
      <c r="M552" s="6"/>
    </row>
    <row r="553" spans="1:13" ht="12.75">
      <c r="A553" s="1" t="s">
        <v>41</v>
      </c>
      <c r="B553" s="7">
        <v>42623.375</v>
      </c>
      <c r="C553" s="7">
        <v>42623.416666666664</v>
      </c>
      <c r="D553" s="1" t="s">
        <v>69</v>
      </c>
      <c r="F553" s="1">
        <v>25491220</v>
      </c>
      <c r="H553" s="1" t="s">
        <v>16</v>
      </c>
      <c r="I553" s="1" t="s">
        <v>17</v>
      </c>
      <c r="J553" s="7">
        <v>42621.445833333331</v>
      </c>
      <c r="K553" s="7">
        <v>42621.445833333331</v>
      </c>
      <c r="L553" s="1">
        <v>18</v>
      </c>
      <c r="M553" s="6"/>
    </row>
    <row r="554" spans="1:13" ht="12.75">
      <c r="A554" s="1" t="s">
        <v>24</v>
      </c>
      <c r="B554" s="7">
        <v>42623.4375</v>
      </c>
      <c r="C554" s="7">
        <v>42623.479166666664</v>
      </c>
      <c r="D554" s="1" t="s">
        <v>349</v>
      </c>
      <c r="F554" s="1">
        <v>25448713</v>
      </c>
      <c r="H554" s="1" t="s">
        <v>16</v>
      </c>
      <c r="I554" s="1" t="s">
        <v>17</v>
      </c>
      <c r="J554" s="7">
        <v>42619.869444444441</v>
      </c>
      <c r="K554" s="7">
        <v>42619.869444444441</v>
      </c>
      <c r="L554" s="1">
        <v>18</v>
      </c>
      <c r="M554" s="6"/>
    </row>
    <row r="555" spans="1:13" ht="12.75">
      <c r="A555" s="1" t="s">
        <v>28</v>
      </c>
      <c r="B555" s="7">
        <v>42623.458333333336</v>
      </c>
      <c r="C555" s="7">
        <v>42623.5</v>
      </c>
      <c r="D555" s="1" t="s">
        <v>29</v>
      </c>
      <c r="F555" s="1">
        <v>25114846</v>
      </c>
      <c r="G555" s="1" t="s">
        <v>106</v>
      </c>
      <c r="H555" s="1" t="s">
        <v>16</v>
      </c>
      <c r="I555" s="1" t="s">
        <v>17</v>
      </c>
      <c r="J555" s="7">
        <v>42603.90347222222</v>
      </c>
      <c r="K555" s="7">
        <v>42603.90347222222</v>
      </c>
      <c r="L555" s="1">
        <v>18</v>
      </c>
      <c r="M555" s="6"/>
    </row>
    <row r="556" spans="1:13" ht="12.75">
      <c r="A556" s="1" t="s">
        <v>24</v>
      </c>
      <c r="B556" s="7">
        <v>42623.583333333336</v>
      </c>
      <c r="C556" s="7">
        <v>42623.625</v>
      </c>
      <c r="D556" s="1" t="s">
        <v>147</v>
      </c>
      <c r="F556" s="1">
        <v>24922528</v>
      </c>
      <c r="G556" s="1" t="s">
        <v>374</v>
      </c>
      <c r="H556" s="1" t="s">
        <v>16</v>
      </c>
      <c r="I556" s="1" t="s">
        <v>17</v>
      </c>
      <c r="J556" s="7">
        <v>42591.76666666667</v>
      </c>
      <c r="K556" s="7">
        <v>42591.76666666667</v>
      </c>
      <c r="L556" s="1">
        <v>16.2</v>
      </c>
      <c r="M556" s="6"/>
    </row>
    <row r="557" spans="1:13" ht="12.75">
      <c r="A557" s="1" t="s">
        <v>28</v>
      </c>
      <c r="B557" s="7">
        <v>42623.625</v>
      </c>
      <c r="C557" s="7">
        <v>42623.666666666664</v>
      </c>
      <c r="D557" s="1" t="s">
        <v>349</v>
      </c>
      <c r="F557" s="1">
        <v>25448753</v>
      </c>
      <c r="H557" s="1" t="s">
        <v>16</v>
      </c>
      <c r="I557" s="1" t="s">
        <v>17</v>
      </c>
      <c r="J557" s="7">
        <v>42619.870138888888</v>
      </c>
      <c r="K557" s="7">
        <v>42619.870138888888</v>
      </c>
      <c r="L557" s="1">
        <v>18</v>
      </c>
      <c r="M557" s="6"/>
    </row>
    <row r="558" spans="1:13" ht="12.75">
      <c r="A558" s="1" t="s">
        <v>24</v>
      </c>
      <c r="B558" s="7">
        <v>42623.645833333336</v>
      </c>
      <c r="C558" s="7">
        <v>42623.708333333336</v>
      </c>
      <c r="D558" s="1" t="s">
        <v>147</v>
      </c>
      <c r="F558" s="1">
        <v>24924684</v>
      </c>
      <c r="G558" s="1" t="s">
        <v>346</v>
      </c>
      <c r="H558" s="1" t="s">
        <v>48</v>
      </c>
      <c r="I558" s="1" t="s">
        <v>17</v>
      </c>
      <c r="J558" s="7">
        <v>42591.85</v>
      </c>
      <c r="K558" s="7">
        <v>42591.85</v>
      </c>
      <c r="L558" s="1">
        <v>24.3</v>
      </c>
      <c r="M558" s="6"/>
    </row>
    <row r="559" spans="1:13" ht="12.75">
      <c r="A559" s="1" t="s">
        <v>24</v>
      </c>
      <c r="B559" s="7">
        <v>42623.708333333336</v>
      </c>
      <c r="C559" s="7">
        <v>42623.770833333336</v>
      </c>
      <c r="D559" s="1" t="s">
        <v>147</v>
      </c>
      <c r="F559" s="1">
        <v>25538214</v>
      </c>
      <c r="G559" s="1" t="s">
        <v>375</v>
      </c>
      <c r="H559" s="1" t="s">
        <v>48</v>
      </c>
      <c r="I559" s="1" t="s">
        <v>17</v>
      </c>
      <c r="J559" s="7">
        <v>42623.542361111111</v>
      </c>
      <c r="K559" s="7">
        <v>42623.542361111111</v>
      </c>
      <c r="L559" s="1">
        <v>27</v>
      </c>
      <c r="M559" s="6"/>
    </row>
    <row r="560" spans="1:13" ht="12.75">
      <c r="A560" s="1" t="s">
        <v>28</v>
      </c>
      <c r="B560" s="7">
        <v>42623.75</v>
      </c>
      <c r="C560" s="7">
        <v>42623.791666666664</v>
      </c>
      <c r="D560" s="1" t="s">
        <v>349</v>
      </c>
      <c r="F560" s="1">
        <v>25448684</v>
      </c>
      <c r="H560" s="1" t="s">
        <v>16</v>
      </c>
      <c r="I560" s="1" t="s">
        <v>17</v>
      </c>
      <c r="J560" s="7">
        <v>42619.868055555555</v>
      </c>
      <c r="K560" s="7">
        <v>42619.868055555555</v>
      </c>
      <c r="L560" s="1">
        <v>18</v>
      </c>
      <c r="M560" s="6"/>
    </row>
    <row r="561" spans="1:13" ht="12.75">
      <c r="A561" s="1" t="s">
        <v>32</v>
      </c>
      <c r="B561" s="7">
        <v>42624.583333333336</v>
      </c>
      <c r="C561" s="7">
        <v>42624.666666666664</v>
      </c>
      <c r="D561" s="1" t="s">
        <v>75</v>
      </c>
      <c r="F561" s="1">
        <v>25095013</v>
      </c>
      <c r="G561" s="1" t="s">
        <v>376</v>
      </c>
      <c r="H561" s="1" t="s">
        <v>56</v>
      </c>
      <c r="I561" s="1" t="s">
        <v>17</v>
      </c>
      <c r="J561" s="7">
        <v>42601.696527777778</v>
      </c>
      <c r="K561" s="7">
        <v>42601.696527777778</v>
      </c>
      <c r="L561" s="1">
        <v>42.12</v>
      </c>
      <c r="M561" s="6"/>
    </row>
    <row r="562" spans="1:13" ht="12.75">
      <c r="A562" s="1" t="s">
        <v>41</v>
      </c>
      <c r="B562" s="7">
        <v>42625.375</v>
      </c>
      <c r="C562" s="7">
        <v>42625.416666666664</v>
      </c>
      <c r="D562" s="1" t="s">
        <v>377</v>
      </c>
      <c r="F562" s="1">
        <v>25558570</v>
      </c>
      <c r="G562" s="1" t="s">
        <v>378</v>
      </c>
      <c r="H562" s="1" t="s">
        <v>16</v>
      </c>
      <c r="I562" s="1" t="s">
        <v>17</v>
      </c>
      <c r="J562" s="7">
        <v>42625.369444444441</v>
      </c>
      <c r="K562" s="7">
        <v>42625.369444444441</v>
      </c>
      <c r="L562" s="1">
        <v>14.4</v>
      </c>
      <c r="M562" s="6"/>
    </row>
    <row r="563" spans="1:13" ht="12.75">
      <c r="A563" s="1" t="s">
        <v>41</v>
      </c>
      <c r="B563" s="7">
        <v>42625.416666666664</v>
      </c>
      <c r="C563" s="7">
        <v>42625.458333333336</v>
      </c>
      <c r="D563" s="1" t="s">
        <v>174</v>
      </c>
      <c r="F563" s="1">
        <v>25418281</v>
      </c>
      <c r="G563" s="1" t="s">
        <v>379</v>
      </c>
      <c r="H563" s="1" t="s">
        <v>16</v>
      </c>
      <c r="I563" s="1" t="s">
        <v>85</v>
      </c>
      <c r="J563" s="7">
        <v>42618.785416666666</v>
      </c>
      <c r="K563" s="7">
        <v>42618.785416666666</v>
      </c>
      <c r="L563" s="1">
        <v>14.4</v>
      </c>
      <c r="M563" s="6"/>
    </row>
    <row r="564" spans="1:13" ht="12.75">
      <c r="A564" s="1" t="s">
        <v>21</v>
      </c>
      <c r="B564" s="7">
        <v>42625.416666666664</v>
      </c>
      <c r="C564" s="7">
        <v>42625.5</v>
      </c>
      <c r="D564" s="1" t="s">
        <v>380</v>
      </c>
      <c r="F564" s="1">
        <v>25410197</v>
      </c>
      <c r="H564" s="1" t="s">
        <v>16</v>
      </c>
      <c r="I564" s="1" t="s">
        <v>17</v>
      </c>
      <c r="J564" s="7">
        <v>42618.570138888892</v>
      </c>
      <c r="K564" s="7">
        <v>42618.570138888892</v>
      </c>
      <c r="L564" s="1">
        <v>28.8</v>
      </c>
      <c r="M564" s="6"/>
    </row>
    <row r="565" spans="1:13" ht="12.75">
      <c r="A565" s="1" t="s">
        <v>41</v>
      </c>
      <c r="B565" s="7">
        <v>42625.458333333336</v>
      </c>
      <c r="C565" s="7">
        <v>42625.541666666664</v>
      </c>
      <c r="D565" s="1" t="s">
        <v>353</v>
      </c>
      <c r="E565" s="1"/>
      <c r="F565" s="1">
        <v>25447007</v>
      </c>
      <c r="G565" s="1"/>
      <c r="H565" s="1" t="s">
        <v>56</v>
      </c>
      <c r="I565" s="1" t="s">
        <v>17</v>
      </c>
      <c r="J565" s="7">
        <v>42619.813194444447</v>
      </c>
      <c r="K565" s="7">
        <v>42619.813194444447</v>
      </c>
      <c r="L565" s="1">
        <v>30.6</v>
      </c>
      <c r="M565" s="6"/>
    </row>
    <row r="566" spans="1:13" ht="12.75">
      <c r="A566" s="1" t="s">
        <v>41</v>
      </c>
      <c r="B566" s="7">
        <v>42625.541666666664</v>
      </c>
      <c r="C566" s="7">
        <v>42625.583333333336</v>
      </c>
      <c r="D566" s="1" t="s">
        <v>353</v>
      </c>
      <c r="F566" s="1">
        <v>25494445</v>
      </c>
      <c r="H566" s="1" t="s">
        <v>16</v>
      </c>
      <c r="I566" s="1" t="s">
        <v>17</v>
      </c>
      <c r="J566" s="7">
        <v>42621.533333333333</v>
      </c>
      <c r="K566" s="7">
        <v>42621.533333333333</v>
      </c>
      <c r="L566" s="1">
        <v>16.2</v>
      </c>
      <c r="M566" s="6"/>
    </row>
    <row r="567" spans="1:13" ht="12.75">
      <c r="A567" s="1" t="s">
        <v>46</v>
      </c>
      <c r="B567" s="7">
        <v>42625.625</v>
      </c>
      <c r="C567" s="7">
        <v>42625.666666666664</v>
      </c>
      <c r="D567" s="1" t="s">
        <v>89</v>
      </c>
      <c r="F567" s="1">
        <v>25055496</v>
      </c>
      <c r="G567" s="1" t="s">
        <v>381</v>
      </c>
      <c r="H567" s="1" t="s">
        <v>16</v>
      </c>
      <c r="I567" s="1" t="s">
        <v>17</v>
      </c>
      <c r="J567" s="7">
        <v>42599.714583333334</v>
      </c>
      <c r="K567" s="7">
        <v>42599.714583333334</v>
      </c>
      <c r="L567" s="1">
        <v>14.4</v>
      </c>
      <c r="M567" s="6"/>
    </row>
    <row r="568" spans="1:13" ht="12.75">
      <c r="A568" s="1" t="s">
        <v>46</v>
      </c>
      <c r="B568" s="7">
        <v>42625.6875</v>
      </c>
      <c r="C568" s="7">
        <v>42625.729166666664</v>
      </c>
      <c r="D568" s="1" t="s">
        <v>89</v>
      </c>
      <c r="F568" s="1">
        <v>24735925</v>
      </c>
      <c r="G568" s="1" t="s">
        <v>382</v>
      </c>
      <c r="H568" s="1" t="s">
        <v>16</v>
      </c>
      <c r="I568" s="1" t="s">
        <v>17</v>
      </c>
      <c r="J568" s="7">
        <v>42580.554166666669</v>
      </c>
      <c r="K568" s="7">
        <v>42580.554166666669</v>
      </c>
      <c r="L568" s="1">
        <v>15.39</v>
      </c>
      <c r="M568" s="6"/>
    </row>
    <row r="569" spans="1:13" ht="12.75">
      <c r="A569" s="1" t="s">
        <v>46</v>
      </c>
      <c r="B569" s="7">
        <v>42625.75</v>
      </c>
      <c r="C569" s="7">
        <v>42625.791666666664</v>
      </c>
      <c r="D569" s="1" t="s">
        <v>89</v>
      </c>
      <c r="F569" s="1">
        <v>23907925</v>
      </c>
      <c r="G569" s="1" t="s">
        <v>383</v>
      </c>
      <c r="H569" s="1" t="s">
        <v>16</v>
      </c>
      <c r="I569" s="1" t="s">
        <v>17</v>
      </c>
      <c r="J569" s="7">
        <v>42534.786805555559</v>
      </c>
      <c r="K569" s="7">
        <v>42534.786805555559</v>
      </c>
      <c r="L569" s="1">
        <v>14.4</v>
      </c>
      <c r="M569" s="6"/>
    </row>
    <row r="570" spans="1:13" ht="12.75">
      <c r="A570" s="1" t="s">
        <v>32</v>
      </c>
      <c r="B570" s="7">
        <v>42625.75</v>
      </c>
      <c r="C570" s="7">
        <v>42625.8125</v>
      </c>
      <c r="D570" s="1" t="s">
        <v>217</v>
      </c>
      <c r="F570" s="1">
        <v>25500621</v>
      </c>
      <c r="H570" s="1" t="s">
        <v>48</v>
      </c>
      <c r="I570" s="1" t="s">
        <v>17</v>
      </c>
      <c r="J570" s="7">
        <v>42621.695138888892</v>
      </c>
      <c r="K570" s="7">
        <v>42621.695138888892</v>
      </c>
      <c r="L570" s="1">
        <v>35.1</v>
      </c>
      <c r="M570" s="6"/>
    </row>
    <row r="571" spans="1:13" ht="12.75">
      <c r="A571" s="1" t="s">
        <v>21</v>
      </c>
      <c r="B571" s="7">
        <v>42625.8125</v>
      </c>
      <c r="C571" s="7">
        <v>42625.875</v>
      </c>
      <c r="D571" s="1" t="s">
        <v>174</v>
      </c>
      <c r="F571" s="1">
        <v>25092119</v>
      </c>
      <c r="G571" s="1" t="s">
        <v>384</v>
      </c>
      <c r="H571" s="1" t="s">
        <v>48</v>
      </c>
      <c r="I571" s="1" t="s">
        <v>85</v>
      </c>
      <c r="J571" s="7">
        <v>42601.595833333333</v>
      </c>
      <c r="K571" s="7">
        <v>42601.595833333333</v>
      </c>
      <c r="L571" s="1">
        <v>35.1</v>
      </c>
      <c r="M571" s="6"/>
    </row>
    <row r="572" spans="1:13" ht="12.75">
      <c r="A572" s="1" t="s">
        <v>32</v>
      </c>
      <c r="B572" s="7">
        <v>42625.833333333336</v>
      </c>
      <c r="C572" s="7">
        <v>42625.895833333336</v>
      </c>
      <c r="D572" s="1" t="s">
        <v>217</v>
      </c>
      <c r="E572" s="1"/>
      <c r="F572" s="1">
        <v>25499911</v>
      </c>
      <c r="H572" s="1" t="s">
        <v>48</v>
      </c>
      <c r="I572" s="1" t="s">
        <v>17</v>
      </c>
      <c r="J572" s="7">
        <v>42621.681250000001</v>
      </c>
      <c r="K572" s="7">
        <v>42621.681250000001</v>
      </c>
      <c r="L572" s="1">
        <v>35.1</v>
      </c>
      <c r="M572" s="6"/>
    </row>
    <row r="573" spans="1:13" ht="12.75">
      <c r="A573" s="1" t="s">
        <v>24</v>
      </c>
      <c r="B573" s="7">
        <v>42626.604166666664</v>
      </c>
      <c r="C573" s="7">
        <v>42626.645833333336</v>
      </c>
      <c r="D573" s="1" t="s">
        <v>147</v>
      </c>
      <c r="F573" s="1">
        <v>25441146</v>
      </c>
      <c r="G573" s="1" t="s">
        <v>198</v>
      </c>
      <c r="H573" s="1" t="s">
        <v>16</v>
      </c>
      <c r="I573" s="1" t="s">
        <v>17</v>
      </c>
      <c r="J573" s="7">
        <v>42619.672222222223</v>
      </c>
      <c r="K573" s="7">
        <v>42619.672222222223</v>
      </c>
      <c r="L573" s="1">
        <v>14.4</v>
      </c>
      <c r="M573" s="6"/>
    </row>
    <row r="574" spans="1:13" ht="12.75">
      <c r="A574" s="1" t="s">
        <v>24</v>
      </c>
      <c r="B574" s="7">
        <v>42626.666666666664</v>
      </c>
      <c r="C574" s="7">
        <v>42626.729166666664</v>
      </c>
      <c r="D574" s="1" t="s">
        <v>147</v>
      </c>
      <c r="F574" s="1">
        <v>25565307</v>
      </c>
      <c r="G574" s="1" t="s">
        <v>385</v>
      </c>
      <c r="H574" s="1" t="s">
        <v>48</v>
      </c>
      <c r="I574" s="1" t="s">
        <v>17</v>
      </c>
      <c r="J574" s="7">
        <v>42625.484722222223</v>
      </c>
      <c r="K574" s="7">
        <v>42625.484722222223</v>
      </c>
      <c r="L574" s="1">
        <v>25.2</v>
      </c>
      <c r="M574" s="6"/>
    </row>
    <row r="575" spans="1:13" ht="12.75">
      <c r="A575" s="1" t="s">
        <v>28</v>
      </c>
      <c r="B575" s="7">
        <v>42626.770833333336</v>
      </c>
      <c r="C575" s="7">
        <v>42626.8125</v>
      </c>
      <c r="D575" s="1" t="s">
        <v>386</v>
      </c>
      <c r="E575" s="1" t="s">
        <v>386</v>
      </c>
      <c r="F575" s="1">
        <v>25472997</v>
      </c>
      <c r="H575" s="1" t="s">
        <v>16</v>
      </c>
      <c r="I575" s="1" t="s">
        <v>17</v>
      </c>
      <c r="J575" s="7">
        <v>42620.71875</v>
      </c>
      <c r="K575" s="7">
        <v>42620.720138888886</v>
      </c>
      <c r="L575" s="1">
        <v>18</v>
      </c>
      <c r="M575" s="6"/>
    </row>
    <row r="576" spans="1:13" ht="12.75">
      <c r="A576" s="1" t="s">
        <v>32</v>
      </c>
      <c r="B576" s="7">
        <v>42626.833333333336</v>
      </c>
      <c r="C576" s="7">
        <v>42626.895833333336</v>
      </c>
      <c r="D576" s="1" t="s">
        <v>217</v>
      </c>
      <c r="F576" s="1">
        <v>25499932</v>
      </c>
      <c r="H576" s="1" t="s">
        <v>48</v>
      </c>
      <c r="I576" s="1" t="s">
        <v>17</v>
      </c>
      <c r="J576" s="7">
        <v>42621.681944444441</v>
      </c>
      <c r="K576" s="7">
        <v>42621.681944444441</v>
      </c>
      <c r="L576" s="1">
        <v>35.1</v>
      </c>
      <c r="M576" s="6"/>
    </row>
    <row r="577" spans="1:13" ht="12.75">
      <c r="A577" s="1" t="s">
        <v>46</v>
      </c>
      <c r="B577" s="7">
        <v>42627.416666666664</v>
      </c>
      <c r="C577" s="7">
        <v>42627.458333333336</v>
      </c>
      <c r="D577" s="1" t="s">
        <v>89</v>
      </c>
      <c r="F577" s="1">
        <v>25607388</v>
      </c>
      <c r="G577" s="1" t="s">
        <v>387</v>
      </c>
      <c r="H577" s="1" t="s">
        <v>16</v>
      </c>
      <c r="I577" s="1" t="s">
        <v>17</v>
      </c>
      <c r="J577" s="7">
        <v>42626.781944444447</v>
      </c>
      <c r="K577" s="7">
        <v>42626.781944444447</v>
      </c>
      <c r="L577" s="1">
        <v>14.4</v>
      </c>
      <c r="M577" s="6"/>
    </row>
    <row r="578" spans="1:13" ht="12.75">
      <c r="A578" s="1" t="s">
        <v>46</v>
      </c>
      <c r="B578" s="7">
        <v>42627.5</v>
      </c>
      <c r="C578" s="7">
        <v>42627.541666666664</v>
      </c>
      <c r="D578" s="1" t="s">
        <v>89</v>
      </c>
      <c r="F578" s="1">
        <v>25577562</v>
      </c>
      <c r="G578" s="1" t="s">
        <v>388</v>
      </c>
      <c r="H578" s="1" t="s">
        <v>16</v>
      </c>
      <c r="I578" s="1" t="s">
        <v>17</v>
      </c>
      <c r="J578" s="7">
        <v>42625.756944444445</v>
      </c>
      <c r="K578" s="7">
        <v>42625.756944444445</v>
      </c>
      <c r="L578" s="1">
        <v>16.2</v>
      </c>
      <c r="M578" s="6"/>
    </row>
    <row r="579" spans="1:13" ht="12.75">
      <c r="A579" s="1" t="s">
        <v>46</v>
      </c>
      <c r="B579" s="7">
        <v>42627.5625</v>
      </c>
      <c r="C579" s="7">
        <v>42627.604166666664</v>
      </c>
      <c r="D579" s="1" t="s">
        <v>89</v>
      </c>
      <c r="F579" s="1">
        <v>25619602</v>
      </c>
      <c r="G579" s="1" t="s">
        <v>389</v>
      </c>
      <c r="H579" s="1" t="s">
        <v>16</v>
      </c>
      <c r="I579" s="1" t="s">
        <v>17</v>
      </c>
      <c r="J579" s="7">
        <v>42627.379166666666</v>
      </c>
      <c r="K579" s="7">
        <v>42627.379166666666</v>
      </c>
      <c r="L579" s="1">
        <v>16.2</v>
      </c>
      <c r="M579" s="6"/>
    </row>
    <row r="580" spans="1:13" ht="12.75">
      <c r="A580" s="1" t="s">
        <v>314</v>
      </c>
      <c r="B580" s="7">
        <v>42627.625</v>
      </c>
      <c r="C580" s="7">
        <v>42627.666666666664</v>
      </c>
      <c r="D580" s="1" t="s">
        <v>113</v>
      </c>
      <c r="F580" s="1">
        <v>25444975</v>
      </c>
      <c r="G580" s="1" t="s">
        <v>370</v>
      </c>
      <c r="H580" s="1" t="s">
        <v>16</v>
      </c>
      <c r="I580" s="1" t="s">
        <v>17</v>
      </c>
      <c r="J580" s="7">
        <v>42619.759722222225</v>
      </c>
      <c r="K580" s="7">
        <v>42619.759722222225</v>
      </c>
      <c r="L580" s="1">
        <v>16.2</v>
      </c>
      <c r="M580" s="6"/>
    </row>
    <row r="581" spans="1:13" ht="12.75">
      <c r="A581" s="1" t="s">
        <v>46</v>
      </c>
      <c r="B581" s="7">
        <v>42627.625</v>
      </c>
      <c r="C581" s="7">
        <v>42627.666666666664</v>
      </c>
      <c r="D581" s="1" t="s">
        <v>89</v>
      </c>
      <c r="F581" s="1">
        <v>24734715</v>
      </c>
      <c r="G581" s="1" t="s">
        <v>390</v>
      </c>
      <c r="H581" s="1" t="s">
        <v>16</v>
      </c>
      <c r="I581" s="1" t="s">
        <v>17</v>
      </c>
      <c r="J581" s="7">
        <v>42580.505555555559</v>
      </c>
      <c r="K581" s="7">
        <v>42580.505555555559</v>
      </c>
      <c r="L581" s="1">
        <v>14.58</v>
      </c>
      <c r="M581" s="6"/>
    </row>
    <row r="582" spans="1:13" ht="12.75">
      <c r="A582" s="1" t="s">
        <v>18</v>
      </c>
      <c r="B582" s="7">
        <v>42627.625</v>
      </c>
      <c r="C582" s="7">
        <v>42627.6875</v>
      </c>
      <c r="D582" s="1" t="s">
        <v>247</v>
      </c>
      <c r="F582" s="1">
        <v>24831081</v>
      </c>
      <c r="G582" s="1" t="s">
        <v>290</v>
      </c>
      <c r="H582" s="1" t="s">
        <v>48</v>
      </c>
      <c r="I582" s="1" t="s">
        <v>17</v>
      </c>
      <c r="J582" s="7">
        <v>42586.42291666667</v>
      </c>
      <c r="K582" s="7">
        <v>42586.42291666667</v>
      </c>
      <c r="L582" s="1">
        <v>21.87</v>
      </c>
      <c r="M582" s="6"/>
    </row>
    <row r="583" spans="1:13" ht="12.75">
      <c r="A583" s="1" t="s">
        <v>24</v>
      </c>
      <c r="B583" s="7">
        <v>42628.625</v>
      </c>
      <c r="C583" s="7">
        <v>42628.666666666664</v>
      </c>
      <c r="D583" s="1" t="s">
        <v>349</v>
      </c>
      <c r="F583" s="1">
        <v>25590838</v>
      </c>
      <c r="G583" s="1"/>
      <c r="H583" s="1" t="s">
        <v>16</v>
      </c>
      <c r="I583" s="1" t="s">
        <v>17</v>
      </c>
      <c r="J583" s="7">
        <v>42626.369444444441</v>
      </c>
      <c r="K583" s="7">
        <v>42626.369444444441</v>
      </c>
      <c r="L583" s="1">
        <v>14.4</v>
      </c>
      <c r="M583" s="6"/>
    </row>
    <row r="584" spans="1:13" ht="12.75">
      <c r="A584" s="1" t="s">
        <v>32</v>
      </c>
      <c r="B584" s="7">
        <v>42628.791666666664</v>
      </c>
      <c r="C584" s="7">
        <v>42628.854166666664</v>
      </c>
      <c r="D584" s="1" t="s">
        <v>58</v>
      </c>
      <c r="F584" s="1">
        <v>25391582</v>
      </c>
      <c r="G584" s="1" t="s">
        <v>392</v>
      </c>
      <c r="H584" s="1" t="s">
        <v>48</v>
      </c>
      <c r="I584" s="1" t="s">
        <v>17</v>
      </c>
      <c r="J584" s="7">
        <v>42617.703472222223</v>
      </c>
      <c r="K584" s="7">
        <v>42617.703472222223</v>
      </c>
      <c r="L584" s="1">
        <v>35.1</v>
      </c>
      <c r="M584" s="6"/>
    </row>
    <row r="585" spans="1:13" ht="12.75">
      <c r="A585" s="1" t="s">
        <v>24</v>
      </c>
      <c r="B585" s="7">
        <v>42629.416666666664</v>
      </c>
      <c r="C585" s="7">
        <v>42629.458333333336</v>
      </c>
      <c r="D585" s="1" t="s">
        <v>147</v>
      </c>
      <c r="F585" s="1">
        <v>25651650</v>
      </c>
      <c r="G585" s="1" t="s">
        <v>195</v>
      </c>
      <c r="H585" s="1" t="s">
        <v>16</v>
      </c>
      <c r="I585" s="1" t="s">
        <v>17</v>
      </c>
      <c r="J585" s="7">
        <v>42628.504861111112</v>
      </c>
      <c r="K585" s="7">
        <v>42628.504861111112</v>
      </c>
      <c r="L585" s="1">
        <v>14.4</v>
      </c>
      <c r="M585" s="6"/>
    </row>
    <row r="586" spans="1:13" ht="12.75">
      <c r="A586" s="1" t="s">
        <v>18</v>
      </c>
      <c r="B586" s="7">
        <v>42629.416666666664</v>
      </c>
      <c r="C586" s="7">
        <v>42629.479166666664</v>
      </c>
      <c r="D586" s="1" t="s">
        <v>247</v>
      </c>
      <c r="F586" s="1">
        <v>25371537</v>
      </c>
      <c r="G586" s="1" t="s">
        <v>292</v>
      </c>
      <c r="H586" s="1" t="s">
        <v>48</v>
      </c>
      <c r="I586" s="1" t="s">
        <v>17</v>
      </c>
      <c r="J586" s="7">
        <v>42615.68472222222</v>
      </c>
      <c r="K586" s="7">
        <v>42615.68472222222</v>
      </c>
      <c r="L586" s="1">
        <v>21.6</v>
      </c>
      <c r="M586" s="6"/>
    </row>
    <row r="587" spans="1:13" ht="12.75">
      <c r="A587" s="1" t="s">
        <v>24</v>
      </c>
      <c r="B587" s="7">
        <v>42629.583333333336</v>
      </c>
      <c r="C587" s="7">
        <v>42629.75</v>
      </c>
      <c r="D587" s="1" t="s">
        <v>349</v>
      </c>
      <c r="F587" s="1">
        <v>25676945</v>
      </c>
      <c r="H587" s="1" t="s">
        <v>59</v>
      </c>
      <c r="I587" s="1" t="s">
        <v>17</v>
      </c>
      <c r="J587" s="7">
        <v>42629.497916666667</v>
      </c>
      <c r="K587" s="7">
        <v>42629.497916666667</v>
      </c>
      <c r="L587" s="1">
        <v>53.28</v>
      </c>
      <c r="M587" s="6"/>
    </row>
    <row r="588" spans="1:13" ht="12.75">
      <c r="A588" s="1" t="s">
        <v>57</v>
      </c>
      <c r="B588" s="7">
        <v>42629.604166666664</v>
      </c>
      <c r="C588" s="7">
        <v>42629.666666666664</v>
      </c>
      <c r="D588" s="1" t="s">
        <v>55</v>
      </c>
      <c r="F588" s="1">
        <v>25655428</v>
      </c>
      <c r="H588" s="1" t="s">
        <v>48</v>
      </c>
      <c r="I588" s="1" t="s">
        <v>17</v>
      </c>
      <c r="J588" s="7">
        <v>42628.602777777778</v>
      </c>
      <c r="K588" s="7">
        <v>42628.602777777778</v>
      </c>
      <c r="L588" s="1">
        <v>24.3</v>
      </c>
      <c r="M588" s="6"/>
    </row>
    <row r="589" spans="1:13" ht="12.75">
      <c r="A589" s="1" t="s">
        <v>46</v>
      </c>
      <c r="B589" s="7">
        <v>42629.729166666664</v>
      </c>
      <c r="C589" s="7">
        <v>42629.770833333336</v>
      </c>
      <c r="D589" s="1" t="s">
        <v>89</v>
      </c>
      <c r="F589" s="1">
        <v>24979765</v>
      </c>
      <c r="G589" s="1" t="s">
        <v>393</v>
      </c>
      <c r="H589" s="1" t="s">
        <v>16</v>
      </c>
      <c r="I589" s="1" t="s">
        <v>17</v>
      </c>
      <c r="J589" s="7">
        <v>42594.77847222222</v>
      </c>
      <c r="K589" s="7">
        <v>42594.77847222222</v>
      </c>
      <c r="L589" s="1">
        <v>16.2</v>
      </c>
      <c r="M589" s="6"/>
    </row>
    <row r="590" spans="1:13" ht="12.75">
      <c r="A590" s="1" t="s">
        <v>111</v>
      </c>
      <c r="B590" s="7">
        <v>42630.4375</v>
      </c>
      <c r="C590" s="7">
        <v>42630.5</v>
      </c>
      <c r="D590" s="1" t="s">
        <v>215</v>
      </c>
      <c r="F590" s="1">
        <v>25563537</v>
      </c>
      <c r="G590" s="1" t="s">
        <v>394</v>
      </c>
      <c r="H590" s="1" t="s">
        <v>48</v>
      </c>
      <c r="I590" s="1" t="s">
        <v>17</v>
      </c>
      <c r="J590" s="7">
        <v>42625.463194444441</v>
      </c>
      <c r="K590" s="7">
        <v>42625.463194444441</v>
      </c>
      <c r="L590" s="1">
        <v>27</v>
      </c>
      <c r="M590" s="6"/>
    </row>
    <row r="591" spans="1:13" ht="12.75">
      <c r="A591" s="1" t="s">
        <v>24</v>
      </c>
      <c r="B591" s="7">
        <v>42630.583333333336</v>
      </c>
      <c r="C591" s="7">
        <v>42630.625</v>
      </c>
      <c r="D591" s="1" t="s">
        <v>349</v>
      </c>
      <c r="F591" s="1">
        <v>25548731</v>
      </c>
      <c r="H591" s="1" t="s">
        <v>16</v>
      </c>
      <c r="I591" s="1" t="s">
        <v>17</v>
      </c>
      <c r="J591" s="7">
        <v>42624.829861111109</v>
      </c>
      <c r="K591" s="7">
        <v>42624.829861111109</v>
      </c>
      <c r="L591" s="1">
        <v>18</v>
      </c>
      <c r="M591" s="6"/>
    </row>
    <row r="592" spans="1:13" ht="12.75">
      <c r="A592" s="1" t="s">
        <v>24</v>
      </c>
      <c r="B592" s="7">
        <v>42630.708333333336</v>
      </c>
      <c r="C592" s="7">
        <v>42630.75</v>
      </c>
      <c r="D592" s="1" t="s">
        <v>349</v>
      </c>
      <c r="F592" s="1">
        <v>25459722</v>
      </c>
      <c r="H592" s="1" t="s">
        <v>16</v>
      </c>
      <c r="I592" s="1" t="s">
        <v>17</v>
      </c>
      <c r="J592" s="7">
        <v>42620.40625</v>
      </c>
      <c r="K592" s="7">
        <v>42620.40625</v>
      </c>
      <c r="L592" s="1">
        <v>18</v>
      </c>
      <c r="M592" s="6"/>
    </row>
    <row r="593" spans="1:16" ht="12.75">
      <c r="A593" s="1" t="s">
        <v>18</v>
      </c>
      <c r="B593" s="7">
        <v>42632.416666666664</v>
      </c>
      <c r="C593" s="7">
        <v>42632.520833333336</v>
      </c>
      <c r="D593" s="1" t="s">
        <v>395</v>
      </c>
      <c r="F593" s="1">
        <v>25710114</v>
      </c>
      <c r="G593" s="1" t="s">
        <v>396</v>
      </c>
      <c r="H593" s="1" t="s">
        <v>51</v>
      </c>
      <c r="I593" s="1" t="s">
        <v>17</v>
      </c>
      <c r="J593" s="7">
        <v>42632.013888888891</v>
      </c>
      <c r="K593" s="7">
        <v>42632.013888888891</v>
      </c>
      <c r="L593" s="1">
        <v>36.9</v>
      </c>
      <c r="M593" s="6"/>
    </row>
    <row r="594" spans="1:16" ht="12.75">
      <c r="A594" s="1" t="s">
        <v>24</v>
      </c>
      <c r="B594" s="7">
        <v>42632.604166666664</v>
      </c>
      <c r="C594" s="7">
        <v>42632.645833333336</v>
      </c>
      <c r="D594" s="1" t="s">
        <v>147</v>
      </c>
      <c r="F594" s="1">
        <v>25522347</v>
      </c>
      <c r="G594" s="1" t="s">
        <v>220</v>
      </c>
      <c r="H594" s="1" t="s">
        <v>16</v>
      </c>
      <c r="I594" s="1" t="s">
        <v>17</v>
      </c>
      <c r="J594" s="7">
        <v>42622.625</v>
      </c>
      <c r="K594" s="7">
        <v>42622.625</v>
      </c>
      <c r="L594" s="1">
        <v>14.4</v>
      </c>
      <c r="M594" s="6"/>
    </row>
    <row r="595" spans="1:16" ht="12.75">
      <c r="A595" s="1" t="s">
        <v>57</v>
      </c>
      <c r="B595" s="7">
        <v>42632.729166666664</v>
      </c>
      <c r="C595" s="7">
        <v>42632.791666666664</v>
      </c>
      <c r="D595" s="1" t="s">
        <v>75</v>
      </c>
      <c r="E595" s="1" t="s">
        <v>75</v>
      </c>
      <c r="F595" s="1">
        <v>25294399</v>
      </c>
      <c r="G595" s="1" t="s">
        <v>397</v>
      </c>
      <c r="H595" s="1" t="s">
        <v>48</v>
      </c>
      <c r="I595" s="1" t="s">
        <v>17</v>
      </c>
      <c r="J595" s="7">
        <v>42612.734722222223</v>
      </c>
      <c r="K595" s="7">
        <v>42612.73541666667</v>
      </c>
      <c r="L595" s="1">
        <v>27</v>
      </c>
      <c r="M595" s="6"/>
    </row>
    <row r="596" spans="1:16" ht="12.75">
      <c r="A596" s="1" t="s">
        <v>41</v>
      </c>
      <c r="B596" s="7">
        <v>42632.75</v>
      </c>
      <c r="C596" s="7">
        <v>42632.791666666664</v>
      </c>
      <c r="D596" s="1" t="s">
        <v>353</v>
      </c>
      <c r="F596" s="1">
        <v>25620347</v>
      </c>
      <c r="H596" s="1" t="s">
        <v>16</v>
      </c>
      <c r="I596" s="1" t="s">
        <v>17</v>
      </c>
      <c r="J596" s="7">
        <v>42627.399305555555</v>
      </c>
      <c r="K596" s="7">
        <v>42627.399305555555</v>
      </c>
      <c r="L596" s="1">
        <v>18</v>
      </c>
      <c r="M596" s="6"/>
    </row>
    <row r="597" spans="1:16" ht="12.75">
      <c r="A597" s="1" t="s">
        <v>32</v>
      </c>
      <c r="B597" s="7">
        <v>42632.8125</v>
      </c>
      <c r="C597" s="7">
        <v>42632.875</v>
      </c>
      <c r="D597" s="1" t="s">
        <v>75</v>
      </c>
      <c r="E597" s="1" t="s">
        <v>398</v>
      </c>
      <c r="F597" s="1">
        <v>25294188</v>
      </c>
      <c r="G597" s="1" t="s">
        <v>399</v>
      </c>
      <c r="H597" s="1" t="s">
        <v>48</v>
      </c>
      <c r="I597" s="1" t="s">
        <v>17</v>
      </c>
      <c r="J597" s="7">
        <v>42612.729861111111</v>
      </c>
      <c r="K597" s="7">
        <v>42632.606944444444</v>
      </c>
      <c r="L597" s="1">
        <v>35.1</v>
      </c>
      <c r="M597" s="6"/>
    </row>
    <row r="598" spans="1:16" ht="12.75">
      <c r="A598" s="1" t="s">
        <v>32</v>
      </c>
      <c r="B598" s="7">
        <v>42633.791666666664</v>
      </c>
      <c r="C598" s="7">
        <v>42633.875</v>
      </c>
      <c r="D598" s="1" t="s">
        <v>174</v>
      </c>
      <c r="F598" s="1">
        <v>25092166</v>
      </c>
      <c r="G598" s="1" t="s">
        <v>400</v>
      </c>
      <c r="H598" s="1" t="s">
        <v>56</v>
      </c>
      <c r="I598" s="1" t="s">
        <v>85</v>
      </c>
      <c r="J598" s="7">
        <v>42601.597222222219</v>
      </c>
      <c r="K598" s="7">
        <v>42601.597222222219</v>
      </c>
      <c r="L598" s="1">
        <v>42.12</v>
      </c>
      <c r="M598" s="6"/>
    </row>
    <row r="599" spans="1:16" ht="12.75">
      <c r="A599" s="1" t="s">
        <v>57</v>
      </c>
      <c r="B599" s="7">
        <v>42634.375</v>
      </c>
      <c r="C599" s="7">
        <v>42634.458333333336</v>
      </c>
      <c r="D599" s="1" t="s">
        <v>401</v>
      </c>
      <c r="F599" s="1">
        <v>25755922</v>
      </c>
      <c r="H599" s="1" t="s">
        <v>56</v>
      </c>
      <c r="I599" s="1" t="s">
        <v>17</v>
      </c>
      <c r="J599" s="7">
        <v>42633.603472222225</v>
      </c>
      <c r="K599" s="7">
        <v>42633.603472222225</v>
      </c>
      <c r="L599" s="1">
        <v>28.8</v>
      </c>
      <c r="M599" s="6"/>
    </row>
    <row r="600" spans="1:16" ht="12.75">
      <c r="A600" s="1" t="s">
        <v>12</v>
      </c>
      <c r="B600" s="7">
        <v>42634.5625</v>
      </c>
      <c r="C600" s="7">
        <v>42634.645833333336</v>
      </c>
      <c r="D600" s="1" t="s">
        <v>14</v>
      </c>
      <c r="F600" s="1">
        <v>25779744</v>
      </c>
      <c r="H600" s="1" t="s">
        <v>56</v>
      </c>
      <c r="I600" s="1" t="s">
        <v>85</v>
      </c>
      <c r="J600" s="7">
        <v>42634.449305555558</v>
      </c>
      <c r="K600" s="7">
        <v>42634.449305555558</v>
      </c>
      <c r="L600" s="1">
        <v>32.4</v>
      </c>
      <c r="M600" s="6"/>
    </row>
    <row r="601" spans="1:16" ht="12.75">
      <c r="A601" s="1" t="s">
        <v>80</v>
      </c>
      <c r="B601" s="7">
        <v>42634.625</v>
      </c>
      <c r="C601" s="7">
        <v>42634.666666666664</v>
      </c>
      <c r="D601" s="1" t="s">
        <v>113</v>
      </c>
      <c r="F601" s="1">
        <v>25658773</v>
      </c>
      <c r="G601" s="1" t="s">
        <v>402</v>
      </c>
      <c r="H601" s="1" t="s">
        <v>16</v>
      </c>
      <c r="I601" s="1" t="s">
        <v>17</v>
      </c>
      <c r="J601" s="7">
        <v>42628.655555555553</v>
      </c>
      <c r="K601" s="7">
        <v>42628.655555555553</v>
      </c>
      <c r="L601" s="1">
        <v>16.2</v>
      </c>
      <c r="M601" s="6"/>
    </row>
    <row r="602" spans="1:16" ht="12.75">
      <c r="A602" s="1" t="s">
        <v>46</v>
      </c>
      <c r="B602" s="7">
        <v>42634.75</v>
      </c>
      <c r="C602" s="7">
        <v>42634.791666666664</v>
      </c>
      <c r="D602" s="1" t="s">
        <v>89</v>
      </c>
      <c r="E602" s="1" t="s">
        <v>403</v>
      </c>
      <c r="F602" s="1">
        <v>25577599</v>
      </c>
      <c r="G602" s="1" t="s">
        <v>404</v>
      </c>
      <c r="H602" s="1" t="s">
        <v>16</v>
      </c>
      <c r="I602" s="1" t="s">
        <v>17</v>
      </c>
      <c r="J602" s="7">
        <v>42625.757638888892</v>
      </c>
      <c r="K602" s="7">
        <v>42634.591666666667</v>
      </c>
      <c r="L602" s="1">
        <v>18</v>
      </c>
      <c r="M602" s="6"/>
    </row>
    <row r="603" spans="1:16" ht="12.75">
      <c r="A603" s="1" t="s">
        <v>24</v>
      </c>
      <c r="B603" s="7">
        <v>42635.416666666664</v>
      </c>
      <c r="C603" s="7">
        <v>42635.458333333336</v>
      </c>
      <c r="D603" s="1" t="s">
        <v>405</v>
      </c>
      <c r="F603" s="1">
        <v>25795394</v>
      </c>
      <c r="G603" s="1"/>
      <c r="H603" s="1" t="s">
        <v>16</v>
      </c>
      <c r="I603" s="1" t="s">
        <v>17</v>
      </c>
      <c r="J603" s="7">
        <v>42634.884722222225</v>
      </c>
      <c r="K603" s="7">
        <v>42634.884722222225</v>
      </c>
      <c r="L603" s="1">
        <v>14.4</v>
      </c>
      <c r="M603" s="6"/>
    </row>
    <row r="604" spans="1:16" ht="12.75">
      <c r="A604" s="1" t="s">
        <v>24</v>
      </c>
      <c r="B604" s="7">
        <v>42635.458333333336</v>
      </c>
      <c r="C604" s="7">
        <v>42635.5</v>
      </c>
      <c r="D604" s="1" t="s">
        <v>405</v>
      </c>
      <c r="F604" s="1">
        <v>25745223</v>
      </c>
      <c r="H604" s="1" t="s">
        <v>16</v>
      </c>
      <c r="I604" s="1" t="s">
        <v>17</v>
      </c>
      <c r="J604" s="7">
        <v>42633.368055555555</v>
      </c>
      <c r="K604" s="7">
        <v>42633.368055555555</v>
      </c>
      <c r="L604" s="1">
        <v>14.4</v>
      </c>
      <c r="M604" s="6"/>
    </row>
    <row r="605" spans="1:16" ht="12.75">
      <c r="A605" s="1" t="s">
        <v>24</v>
      </c>
      <c r="B605" s="7">
        <v>42635.75</v>
      </c>
      <c r="C605" s="7">
        <v>42635.791666666664</v>
      </c>
      <c r="D605" s="1" t="s">
        <v>349</v>
      </c>
      <c r="F605" s="1">
        <v>25508213</v>
      </c>
      <c r="H605" s="1" t="s">
        <v>16</v>
      </c>
      <c r="I605" s="1" t="s">
        <v>17</v>
      </c>
      <c r="J605" s="7">
        <v>42621.936805555553</v>
      </c>
      <c r="K605" s="7">
        <v>42621.936805555553</v>
      </c>
      <c r="L605" s="1">
        <v>18</v>
      </c>
      <c r="M605" s="6"/>
    </row>
    <row r="606" spans="1:16" ht="12.75">
      <c r="A606" s="1" t="s">
        <v>46</v>
      </c>
      <c r="B606" s="7">
        <v>42636.375</v>
      </c>
      <c r="C606" s="7">
        <v>42636.416666666664</v>
      </c>
      <c r="D606" s="1" t="s">
        <v>403</v>
      </c>
      <c r="F606" s="1">
        <v>25781483</v>
      </c>
      <c r="G606" s="1" t="s">
        <v>406</v>
      </c>
      <c r="H606" s="1" t="s">
        <v>16</v>
      </c>
      <c r="I606" s="1" t="s">
        <v>17</v>
      </c>
      <c r="J606" s="7">
        <v>42634.493750000001</v>
      </c>
      <c r="K606" s="7">
        <v>42634.493750000001</v>
      </c>
      <c r="L606" s="1">
        <v>14.4</v>
      </c>
      <c r="M606" s="6"/>
    </row>
    <row r="607" spans="1:16" ht="12.75">
      <c r="A607" s="1" t="s">
        <v>46</v>
      </c>
      <c r="B607" s="7">
        <v>42636.5625</v>
      </c>
      <c r="C607" s="7">
        <v>42636.604166666664</v>
      </c>
      <c r="D607" s="1" t="s">
        <v>403</v>
      </c>
      <c r="F607" s="1">
        <v>25834154</v>
      </c>
      <c r="G607" s="1" t="s">
        <v>407</v>
      </c>
      <c r="H607" s="1" t="s">
        <v>16</v>
      </c>
      <c r="I607" s="1" t="s">
        <v>17</v>
      </c>
      <c r="J607" s="7">
        <v>42636.53402777778</v>
      </c>
      <c r="K607" s="7">
        <v>42636.53402777778</v>
      </c>
      <c r="L607" s="1">
        <v>16.2</v>
      </c>
      <c r="M607" s="6"/>
      <c r="O607" s="15"/>
      <c r="P607" s="15"/>
    </row>
    <row r="608" spans="1:16" ht="12.75">
      <c r="A608" s="1" t="s">
        <v>46</v>
      </c>
      <c r="B608" s="7">
        <v>42636.625</v>
      </c>
      <c r="C608" s="7">
        <v>42636.666666666664</v>
      </c>
      <c r="D608" s="1" t="s">
        <v>315</v>
      </c>
      <c r="E608" s="1" t="s">
        <v>315</v>
      </c>
      <c r="F608" s="1">
        <v>24678602</v>
      </c>
      <c r="G608" s="1" t="s">
        <v>408</v>
      </c>
      <c r="H608" s="1" t="s">
        <v>16</v>
      </c>
      <c r="I608" s="1" t="s">
        <v>17</v>
      </c>
      <c r="J608" s="7">
        <v>42577.661111111112</v>
      </c>
      <c r="K608" s="7">
        <v>42578.607638888891</v>
      </c>
      <c r="L608" s="1">
        <v>14.58</v>
      </c>
      <c r="M608" s="6"/>
    </row>
    <row r="609" spans="1:16" ht="12.75">
      <c r="A609" s="1" t="s">
        <v>41</v>
      </c>
      <c r="B609" s="7">
        <v>42636.708333333336</v>
      </c>
      <c r="C609" s="7">
        <v>42636.75</v>
      </c>
      <c r="D609" s="1" t="s">
        <v>405</v>
      </c>
      <c r="F609" s="1">
        <v>25745251</v>
      </c>
      <c r="H609" s="1" t="s">
        <v>16</v>
      </c>
      <c r="I609" s="1" t="s">
        <v>17</v>
      </c>
      <c r="J609" s="7">
        <v>42633.368750000001</v>
      </c>
      <c r="K609" s="7">
        <v>42633.368750000001</v>
      </c>
      <c r="L609" s="1">
        <v>18</v>
      </c>
      <c r="M609" s="6"/>
      <c r="N609" s="1"/>
      <c r="O609" s="1"/>
      <c r="P609" s="1"/>
    </row>
    <row r="610" spans="1:16" ht="12.75">
      <c r="A610" s="1" t="s">
        <v>57</v>
      </c>
      <c r="B610" s="7">
        <v>42636.708333333336</v>
      </c>
      <c r="C610" s="7">
        <v>42636.791666666664</v>
      </c>
      <c r="D610" s="1" t="s">
        <v>174</v>
      </c>
      <c r="F610" s="1">
        <v>25806439</v>
      </c>
      <c r="G610" s="1">
        <v>100047</v>
      </c>
      <c r="H610" s="1" t="s">
        <v>56</v>
      </c>
      <c r="I610" s="1" t="s">
        <v>85</v>
      </c>
      <c r="J610" s="7">
        <v>42635.456944444442</v>
      </c>
      <c r="K610" s="7">
        <v>42635.456944444442</v>
      </c>
      <c r="L610" s="1">
        <v>36</v>
      </c>
      <c r="M610" s="6"/>
    </row>
    <row r="611" spans="1:16" ht="12.75">
      <c r="A611" s="1" t="s">
        <v>46</v>
      </c>
      <c r="B611" s="7">
        <v>42636.75</v>
      </c>
      <c r="C611" s="7">
        <v>42636.791666666664</v>
      </c>
      <c r="D611" s="1" t="s">
        <v>315</v>
      </c>
      <c r="F611" s="1">
        <v>25689110</v>
      </c>
      <c r="G611" s="1" t="s">
        <v>409</v>
      </c>
      <c r="H611" s="1" t="s">
        <v>16</v>
      </c>
      <c r="I611" s="1" t="s">
        <v>17</v>
      </c>
      <c r="J611" s="7">
        <v>42629.947916666664</v>
      </c>
      <c r="K611" s="7">
        <v>42629.947916666664</v>
      </c>
      <c r="L611" s="1">
        <v>18</v>
      </c>
      <c r="M611" s="6"/>
    </row>
    <row r="612" spans="1:16" ht="12.75">
      <c r="A612" s="1" t="s">
        <v>28</v>
      </c>
      <c r="B612" s="7">
        <v>42636.791666666664</v>
      </c>
      <c r="C612" s="7">
        <v>42636.833333333336</v>
      </c>
      <c r="D612" s="1" t="s">
        <v>29</v>
      </c>
      <c r="F612" s="1">
        <v>25233271</v>
      </c>
      <c r="G612" s="1" t="s">
        <v>78</v>
      </c>
      <c r="H612" s="1" t="s">
        <v>16</v>
      </c>
      <c r="I612" s="1" t="s">
        <v>17</v>
      </c>
      <c r="J612" s="7">
        <v>42609.65</v>
      </c>
      <c r="K612" s="7">
        <v>42609.65</v>
      </c>
      <c r="L612" s="1">
        <v>18</v>
      </c>
      <c r="M612" s="6"/>
    </row>
    <row r="613" spans="1:16" ht="12.75">
      <c r="A613" s="1" t="s">
        <v>28</v>
      </c>
      <c r="B613" s="7">
        <v>42637.458333333336</v>
      </c>
      <c r="C613" s="7">
        <v>42637.5</v>
      </c>
      <c r="D613" s="1" t="s">
        <v>405</v>
      </c>
      <c r="F613" s="1">
        <v>25842003</v>
      </c>
      <c r="H613" s="1" t="s">
        <v>16</v>
      </c>
      <c r="I613" s="1" t="s">
        <v>17</v>
      </c>
      <c r="J613" s="7">
        <v>42636.804166666669</v>
      </c>
      <c r="K613" s="7">
        <v>42636.804166666669</v>
      </c>
      <c r="L613" s="1">
        <v>18</v>
      </c>
      <c r="M613" s="6"/>
    </row>
    <row r="614" spans="1:16" ht="12.75">
      <c r="A614" s="1" t="s">
        <v>24</v>
      </c>
      <c r="B614" s="7">
        <v>42637.625</v>
      </c>
      <c r="C614" s="7">
        <v>42637.666666666664</v>
      </c>
      <c r="D614" s="1" t="s">
        <v>147</v>
      </c>
      <c r="F614" s="1">
        <v>25419653</v>
      </c>
      <c r="G614" s="1" t="s">
        <v>333</v>
      </c>
      <c r="H614" s="1" t="s">
        <v>16</v>
      </c>
      <c r="I614" s="1" t="s">
        <v>17</v>
      </c>
      <c r="J614" s="7">
        <v>42618.856249999997</v>
      </c>
      <c r="K614" s="7">
        <v>42618.856249999997</v>
      </c>
      <c r="L614" s="1">
        <v>18</v>
      </c>
      <c r="M614" s="6"/>
    </row>
    <row r="615" spans="1:16" ht="12.75">
      <c r="A615" s="1" t="s">
        <v>41</v>
      </c>
      <c r="B615" s="7">
        <v>42639.479166666664</v>
      </c>
      <c r="C615" s="7">
        <v>42639.520833333336</v>
      </c>
      <c r="D615" s="1" t="s">
        <v>410</v>
      </c>
      <c r="F615" s="1">
        <v>25783227</v>
      </c>
      <c r="H615" s="1" t="s">
        <v>16</v>
      </c>
      <c r="I615" s="1" t="s">
        <v>17</v>
      </c>
      <c r="J615" s="7">
        <v>42634.54583333333</v>
      </c>
      <c r="K615" s="7">
        <v>42634.54583333333</v>
      </c>
      <c r="L615" s="1">
        <v>15.3</v>
      </c>
      <c r="M615" s="6"/>
    </row>
    <row r="616" spans="1:16" ht="12.75">
      <c r="A616" s="1" t="s">
        <v>24</v>
      </c>
      <c r="B616" s="7">
        <v>42639.666666666664</v>
      </c>
      <c r="C616" s="7">
        <v>42639.729166666664</v>
      </c>
      <c r="D616" s="1" t="s">
        <v>147</v>
      </c>
      <c r="F616" s="1">
        <v>25299640</v>
      </c>
      <c r="G616" s="1" t="s">
        <v>411</v>
      </c>
      <c r="H616" s="1" t="s">
        <v>48</v>
      </c>
      <c r="I616" s="1" t="s">
        <v>17</v>
      </c>
      <c r="J616" s="7">
        <v>42612.880555555559</v>
      </c>
      <c r="K616" s="7">
        <v>42612.880555555559</v>
      </c>
      <c r="L616" s="1">
        <v>25.2</v>
      </c>
      <c r="M616" s="6"/>
    </row>
    <row r="617" spans="1:16" ht="12.75">
      <c r="A617" s="1" t="s">
        <v>46</v>
      </c>
      <c r="B617" s="7">
        <v>42640.416666666664</v>
      </c>
      <c r="C617" s="7">
        <v>42640.458333333336</v>
      </c>
      <c r="D617" s="1" t="s">
        <v>403</v>
      </c>
      <c r="F617" s="1">
        <v>25832847</v>
      </c>
      <c r="G617" s="1" t="s">
        <v>412</v>
      </c>
      <c r="H617" s="1" t="s">
        <v>16</v>
      </c>
      <c r="I617" s="1" t="s">
        <v>17</v>
      </c>
      <c r="J617" s="7">
        <v>42636.48541666667</v>
      </c>
      <c r="K617" s="7">
        <v>42636.48541666667</v>
      </c>
      <c r="L617" s="1">
        <v>14.4</v>
      </c>
      <c r="M617" s="6"/>
    </row>
    <row r="618" spans="1:16" ht="12.75">
      <c r="A618" s="1" t="s">
        <v>46</v>
      </c>
      <c r="B618" s="7">
        <v>42640.666666666664</v>
      </c>
      <c r="C618" s="7">
        <v>42640.708333333336</v>
      </c>
      <c r="D618" s="1" t="s">
        <v>89</v>
      </c>
      <c r="F618" s="1">
        <v>25679121</v>
      </c>
      <c r="G618" s="1" t="s">
        <v>413</v>
      </c>
      <c r="H618" s="1" t="s">
        <v>16</v>
      </c>
      <c r="I618" s="1" t="s">
        <v>17</v>
      </c>
      <c r="J618" s="7">
        <v>42629.581944444442</v>
      </c>
      <c r="K618" s="7">
        <v>42629.581944444442</v>
      </c>
      <c r="L618" s="1">
        <v>16.2</v>
      </c>
      <c r="M618" s="6"/>
    </row>
    <row r="619" spans="1:16" ht="12.75">
      <c r="A619" s="1" t="s">
        <v>41</v>
      </c>
      <c r="B619" s="7">
        <v>42641.416666666664</v>
      </c>
      <c r="C619" s="7">
        <v>42641.5</v>
      </c>
      <c r="D619" s="1" t="s">
        <v>353</v>
      </c>
      <c r="F619" s="1">
        <v>25561496</v>
      </c>
      <c r="H619" s="1" t="s">
        <v>56</v>
      </c>
      <c r="I619" s="1" t="s">
        <v>17</v>
      </c>
      <c r="J619" s="7">
        <v>42625.434027777781</v>
      </c>
      <c r="K619" s="7">
        <v>42625.434027777781</v>
      </c>
      <c r="L619" s="1">
        <v>28.8</v>
      </c>
      <c r="M619" s="6"/>
    </row>
    <row r="620" spans="1:16" ht="12.75">
      <c r="A620" s="1" t="s">
        <v>80</v>
      </c>
      <c r="B620" s="7">
        <v>42641.625</v>
      </c>
      <c r="C620" s="7">
        <v>42641.666666666664</v>
      </c>
      <c r="D620" s="1" t="s">
        <v>414</v>
      </c>
      <c r="F620" s="1">
        <v>25875169</v>
      </c>
      <c r="G620" s="1" t="s">
        <v>370</v>
      </c>
      <c r="H620" s="1" t="s">
        <v>16</v>
      </c>
      <c r="I620" s="1" t="s">
        <v>17</v>
      </c>
      <c r="J620" s="7">
        <v>42639.504861111112</v>
      </c>
      <c r="K620" s="7">
        <v>42639.504861111112</v>
      </c>
      <c r="L620" s="1">
        <v>16.2</v>
      </c>
      <c r="M620" s="6"/>
    </row>
    <row r="621" spans="1:16" ht="12.75">
      <c r="A621" s="1" t="s">
        <v>41</v>
      </c>
      <c r="B621" s="7">
        <v>42642.708333333336</v>
      </c>
      <c r="C621" s="7">
        <v>42642.75</v>
      </c>
      <c r="D621" s="1" t="s">
        <v>174</v>
      </c>
      <c r="F621" s="1">
        <v>25905160</v>
      </c>
      <c r="G621" s="1" t="s">
        <v>415</v>
      </c>
      <c r="H621" s="1" t="s">
        <v>16</v>
      </c>
      <c r="I621" s="1" t="s">
        <v>85</v>
      </c>
      <c r="J621" s="7">
        <v>42640.507638888892</v>
      </c>
      <c r="K621" s="7">
        <v>42640.507638888892</v>
      </c>
      <c r="L621" s="1">
        <v>18</v>
      </c>
      <c r="M621" s="6"/>
    </row>
    <row r="622" spans="1:16" ht="12.75">
      <c r="A622" s="1" t="s">
        <v>32</v>
      </c>
      <c r="B622" s="7">
        <v>42642.791666666664</v>
      </c>
      <c r="C622" s="7">
        <v>42642.833333333336</v>
      </c>
      <c r="D622" s="1" t="s">
        <v>416</v>
      </c>
      <c r="F622" s="1">
        <v>25285251</v>
      </c>
      <c r="G622" s="1" t="s">
        <v>417</v>
      </c>
      <c r="H622" s="1" t="s">
        <v>16</v>
      </c>
      <c r="I622" s="1" t="s">
        <v>17</v>
      </c>
      <c r="J622" s="7">
        <v>42612.497916666667</v>
      </c>
      <c r="K622" s="7">
        <v>42612.497916666667</v>
      </c>
      <c r="L622" s="1">
        <v>21.06</v>
      </c>
      <c r="M622" s="6"/>
    </row>
    <row r="623" spans="1:16" ht="12.75">
      <c r="A623" s="1" t="s">
        <v>24</v>
      </c>
      <c r="B623" s="7">
        <v>42643.416666666664</v>
      </c>
      <c r="C623" s="7">
        <v>42643.458333333336</v>
      </c>
      <c r="D623" s="1" t="s">
        <v>418</v>
      </c>
      <c r="F623" s="1">
        <v>25901728</v>
      </c>
      <c r="G623" s="1" t="s">
        <v>419</v>
      </c>
      <c r="H623" s="1" t="s">
        <v>16</v>
      </c>
      <c r="I623" s="1" t="s">
        <v>17</v>
      </c>
      <c r="J623" s="7">
        <v>42640.425000000003</v>
      </c>
      <c r="K623" s="7">
        <v>42640.425000000003</v>
      </c>
      <c r="L623" s="1">
        <v>14.4</v>
      </c>
      <c r="M623" s="6"/>
    </row>
    <row r="624" spans="1:16" ht="12.75">
      <c r="A624" s="1" t="s">
        <v>28</v>
      </c>
      <c r="B624" s="7">
        <v>42643.416666666664</v>
      </c>
      <c r="C624" s="7">
        <v>42643.458333333336</v>
      </c>
      <c r="D624" s="1" t="s">
        <v>349</v>
      </c>
      <c r="F624" s="1">
        <v>25590970</v>
      </c>
      <c r="H624" s="1" t="s">
        <v>16</v>
      </c>
      <c r="I624" s="1" t="s">
        <v>17</v>
      </c>
      <c r="J624" s="7">
        <v>42626.374305555553</v>
      </c>
      <c r="K624" s="7">
        <v>42626.374305555553</v>
      </c>
      <c r="L624" s="1">
        <v>14.4</v>
      </c>
      <c r="M624" s="6"/>
    </row>
    <row r="625" spans="1:13" ht="12.75">
      <c r="A625" s="1" t="s">
        <v>41</v>
      </c>
      <c r="B625" s="7">
        <v>42643.5625</v>
      </c>
      <c r="C625" s="7">
        <v>42643.604166666664</v>
      </c>
      <c r="D625" s="1" t="s">
        <v>420</v>
      </c>
      <c r="F625" s="1">
        <v>25984791</v>
      </c>
      <c r="H625" s="1" t="s">
        <v>16</v>
      </c>
      <c r="I625" s="1" t="s">
        <v>17</v>
      </c>
      <c r="J625" s="7">
        <v>42643.419444444444</v>
      </c>
      <c r="K625" s="7">
        <v>42643.419444444444</v>
      </c>
      <c r="L625" s="1">
        <v>16.2</v>
      </c>
      <c r="M625" s="6"/>
    </row>
    <row r="626" spans="1:13" ht="12.75">
      <c r="A626" s="1" t="s">
        <v>24</v>
      </c>
      <c r="B626" s="7">
        <v>42643.645833333336</v>
      </c>
      <c r="C626" s="7">
        <v>42643.708333333336</v>
      </c>
      <c r="D626" s="1" t="s">
        <v>147</v>
      </c>
      <c r="F626" s="1">
        <v>25373404</v>
      </c>
      <c r="G626" s="1" t="s">
        <v>270</v>
      </c>
      <c r="H626" s="1" t="s">
        <v>48</v>
      </c>
      <c r="I626" s="1" t="s">
        <v>17</v>
      </c>
      <c r="J626" s="7">
        <v>42615.750694444447</v>
      </c>
      <c r="K626" s="7">
        <v>42615.750694444447</v>
      </c>
      <c r="L626" s="1">
        <v>24.3</v>
      </c>
      <c r="M626" s="6"/>
    </row>
    <row r="627" spans="1:13" ht="12.75">
      <c r="A627" s="1" t="s">
        <v>28</v>
      </c>
      <c r="B627" s="7">
        <v>42643.708333333336</v>
      </c>
      <c r="C627" s="7">
        <v>42643.75</v>
      </c>
      <c r="D627" s="1" t="s">
        <v>398</v>
      </c>
      <c r="F627" s="1">
        <v>25994620</v>
      </c>
      <c r="G627" s="1" t="s">
        <v>421</v>
      </c>
      <c r="H627" s="1" t="s">
        <v>16</v>
      </c>
      <c r="I627" s="1" t="s">
        <v>17</v>
      </c>
      <c r="J627" s="7">
        <v>42643.647222222222</v>
      </c>
      <c r="K627" s="7">
        <v>42643.647222222222</v>
      </c>
      <c r="L627" s="1">
        <v>18</v>
      </c>
      <c r="M627" s="6"/>
    </row>
    <row r="628" spans="1:13" ht="12.75">
      <c r="A628" s="1" t="s">
        <v>24</v>
      </c>
      <c r="B628" s="7">
        <v>42643.729166666664</v>
      </c>
      <c r="C628" s="7">
        <v>42643.791666666664</v>
      </c>
      <c r="D628" s="1" t="s">
        <v>418</v>
      </c>
      <c r="F628" s="1">
        <v>25908340</v>
      </c>
      <c r="G628" s="1" t="s">
        <v>422</v>
      </c>
      <c r="H628" s="1" t="s">
        <v>48</v>
      </c>
      <c r="I628" s="1" t="s">
        <v>17</v>
      </c>
      <c r="J628" s="7">
        <v>42640.588888888888</v>
      </c>
      <c r="K628" s="7">
        <v>42640.588888888888</v>
      </c>
      <c r="L628" s="1">
        <v>27</v>
      </c>
      <c r="M628" s="6"/>
    </row>
    <row r="629" spans="1:13" ht="12.75">
      <c r="A629" s="1" t="s">
        <v>28</v>
      </c>
      <c r="B629" s="7">
        <v>42644.5</v>
      </c>
      <c r="C629" s="7">
        <v>42644.541666666664</v>
      </c>
      <c r="D629" s="1" t="s">
        <v>405</v>
      </c>
      <c r="F629" s="1">
        <v>25983542</v>
      </c>
      <c r="H629" s="1" t="s">
        <v>16</v>
      </c>
      <c r="I629" s="1" t="s">
        <v>17</v>
      </c>
      <c r="J629" s="7">
        <v>42643.39166666667</v>
      </c>
      <c r="K629" s="7">
        <v>42643.39166666667</v>
      </c>
      <c r="L629" s="1">
        <v>18</v>
      </c>
      <c r="M629" s="6"/>
    </row>
    <row r="630" spans="1:13" ht="12.75">
      <c r="A630" s="1" t="s">
        <v>24</v>
      </c>
      <c r="B630" s="7">
        <v>42644.625</v>
      </c>
      <c r="C630" s="7">
        <v>42644.6875</v>
      </c>
      <c r="D630" s="1" t="s">
        <v>147</v>
      </c>
      <c r="F630" s="1">
        <v>25299669</v>
      </c>
      <c r="G630" s="1" t="s">
        <v>334</v>
      </c>
      <c r="H630" s="1" t="s">
        <v>48</v>
      </c>
      <c r="I630" s="1" t="s">
        <v>17</v>
      </c>
      <c r="J630" s="7">
        <v>42612.881249999999</v>
      </c>
      <c r="K630" s="7">
        <v>42612.881249999999</v>
      </c>
      <c r="L630" s="1">
        <v>24.3</v>
      </c>
      <c r="M630" s="6"/>
    </row>
    <row r="631" spans="1:13" ht="12.75">
      <c r="A631" s="1" t="s">
        <v>46</v>
      </c>
      <c r="B631" s="7">
        <v>42644.666666666664</v>
      </c>
      <c r="C631" s="7">
        <v>42644.708333333336</v>
      </c>
      <c r="D631" s="1" t="s">
        <v>403</v>
      </c>
      <c r="F631" s="1">
        <v>26008216</v>
      </c>
      <c r="G631" s="1" t="s">
        <v>424</v>
      </c>
      <c r="H631" s="1" t="s">
        <v>16</v>
      </c>
      <c r="I631" s="1" t="s">
        <v>17</v>
      </c>
      <c r="J631" s="7">
        <v>42644.638194444444</v>
      </c>
      <c r="K631" s="7">
        <v>42644.638194444444</v>
      </c>
      <c r="L631" s="1">
        <v>18</v>
      </c>
      <c r="M631" s="6"/>
    </row>
    <row r="632" spans="1:13" ht="12.75">
      <c r="A632" s="1" t="s">
        <v>28</v>
      </c>
      <c r="B632" s="7">
        <v>42644.75</v>
      </c>
      <c r="C632" s="7">
        <v>42644.791666666664</v>
      </c>
      <c r="D632" s="1" t="s">
        <v>349</v>
      </c>
      <c r="E632" s="1"/>
      <c r="F632" s="1">
        <v>25590946</v>
      </c>
      <c r="G632" s="1"/>
      <c r="H632" s="1" t="s">
        <v>16</v>
      </c>
      <c r="I632" s="1" t="s">
        <v>17</v>
      </c>
      <c r="J632" s="7">
        <v>42626.373611111114</v>
      </c>
      <c r="K632" s="7">
        <v>42626.373611111114</v>
      </c>
      <c r="L632" s="1">
        <v>18</v>
      </c>
      <c r="M632" s="6"/>
    </row>
    <row r="633" spans="1:13" ht="12.75">
      <c r="A633" s="1" t="s">
        <v>12</v>
      </c>
      <c r="B633" s="7">
        <v>42646.416666666664</v>
      </c>
      <c r="C633" s="7">
        <v>42646.541666666664</v>
      </c>
      <c r="D633" s="1" t="s">
        <v>14</v>
      </c>
      <c r="F633" s="1">
        <v>26025977</v>
      </c>
      <c r="G633" s="1"/>
      <c r="H633" s="1" t="s">
        <v>321</v>
      </c>
      <c r="I633" s="1" t="s">
        <v>85</v>
      </c>
      <c r="J633" s="7">
        <v>42646.34097222222</v>
      </c>
      <c r="K633" s="7">
        <v>42646.34097222222</v>
      </c>
      <c r="L633" s="1">
        <v>45</v>
      </c>
      <c r="M633" s="6"/>
    </row>
    <row r="634" spans="1:13" ht="12.75">
      <c r="A634" s="1" t="s">
        <v>18</v>
      </c>
      <c r="B634" s="7">
        <v>42646.458333333336</v>
      </c>
      <c r="C634" s="7">
        <v>42646.541666666664</v>
      </c>
      <c r="D634" s="1" t="s">
        <v>395</v>
      </c>
      <c r="F634" s="1">
        <v>26069879</v>
      </c>
      <c r="G634" s="1" t="s">
        <v>425</v>
      </c>
      <c r="H634" s="1" t="s">
        <v>56</v>
      </c>
      <c r="I634" s="1" t="s">
        <v>17</v>
      </c>
      <c r="J634" s="7">
        <v>42647.505555555559</v>
      </c>
      <c r="K634" s="7">
        <v>42647.505555555559</v>
      </c>
      <c r="L634" s="1">
        <v>30.6</v>
      </c>
      <c r="M634" s="6"/>
    </row>
    <row r="635" spans="1:13" ht="12.75">
      <c r="A635" s="1" t="s">
        <v>46</v>
      </c>
      <c r="B635" s="7">
        <v>42646.5625</v>
      </c>
      <c r="C635" s="7">
        <v>42646.604166666664</v>
      </c>
      <c r="D635" s="1" t="s">
        <v>403</v>
      </c>
      <c r="F635" s="1">
        <v>26019339</v>
      </c>
      <c r="G635" s="1" t="s">
        <v>426</v>
      </c>
      <c r="H635" s="1" t="s">
        <v>16</v>
      </c>
      <c r="I635" s="1" t="s">
        <v>17</v>
      </c>
      <c r="J635" s="7">
        <v>42645.87222222222</v>
      </c>
      <c r="K635" s="7">
        <v>42645.87222222222</v>
      </c>
      <c r="L635" s="1">
        <v>15.3</v>
      </c>
      <c r="M635" s="6"/>
    </row>
    <row r="636" spans="1:13" ht="12.75">
      <c r="A636" s="1" t="s">
        <v>12</v>
      </c>
      <c r="B636" s="7">
        <v>42646.583333333336</v>
      </c>
      <c r="C636" s="7">
        <v>42646.666666666664</v>
      </c>
      <c r="D636" s="1" t="s">
        <v>14</v>
      </c>
      <c r="E636" s="1"/>
      <c r="F636" s="1">
        <v>26025992</v>
      </c>
      <c r="G636" s="1"/>
      <c r="H636" s="1" t="s">
        <v>56</v>
      </c>
      <c r="I636" s="1" t="s">
        <v>85</v>
      </c>
      <c r="J636" s="7">
        <v>42646.341666666667</v>
      </c>
      <c r="K636" s="7">
        <v>42646.341666666667</v>
      </c>
      <c r="L636" s="1">
        <v>28.8</v>
      </c>
      <c r="M636" s="6"/>
    </row>
    <row r="637" spans="1:13" ht="12.75">
      <c r="A637" s="1" t="s">
        <v>46</v>
      </c>
      <c r="B637" s="7">
        <v>42646.708333333336</v>
      </c>
      <c r="C637" s="7">
        <v>42646.75</v>
      </c>
      <c r="D637" s="1" t="s">
        <v>89</v>
      </c>
      <c r="E637" s="1"/>
      <c r="F637" s="1">
        <v>25664142</v>
      </c>
      <c r="G637" s="1" t="s">
        <v>427</v>
      </c>
      <c r="H637" s="1" t="s">
        <v>16</v>
      </c>
      <c r="I637" s="1" t="s">
        <v>17</v>
      </c>
      <c r="J637" s="7">
        <v>42628.793055555558</v>
      </c>
      <c r="K637" s="7">
        <v>42628.793055555558</v>
      </c>
      <c r="L637" s="1">
        <v>18</v>
      </c>
      <c r="M637" s="6"/>
    </row>
    <row r="638" spans="1:13" ht="12.75">
      <c r="A638" s="1" t="s">
        <v>41</v>
      </c>
      <c r="B638" s="7">
        <v>42646.708333333336</v>
      </c>
      <c r="C638" s="7">
        <v>42646.75</v>
      </c>
      <c r="D638" s="1" t="s">
        <v>420</v>
      </c>
      <c r="F638" s="1">
        <v>26041197</v>
      </c>
      <c r="G638" s="1"/>
      <c r="H638" s="1" t="s">
        <v>16</v>
      </c>
      <c r="I638" s="1" t="s">
        <v>17</v>
      </c>
      <c r="J638" s="7">
        <v>42646.663194444445</v>
      </c>
      <c r="K638" s="7">
        <v>42646.663194444445</v>
      </c>
      <c r="L638" s="1">
        <v>18</v>
      </c>
      <c r="M638" s="6"/>
    </row>
    <row r="639" spans="1:13" ht="12.75">
      <c r="A639" s="1" t="s">
        <v>46</v>
      </c>
      <c r="B639" s="7">
        <v>42646.770833333336</v>
      </c>
      <c r="C639" s="7">
        <v>42646.8125</v>
      </c>
      <c r="D639" s="1" t="s">
        <v>403</v>
      </c>
      <c r="F639" s="1">
        <v>25793386</v>
      </c>
      <c r="G639" s="1" t="s">
        <v>428</v>
      </c>
      <c r="H639" s="1" t="s">
        <v>16</v>
      </c>
      <c r="I639" s="1" t="s">
        <v>17</v>
      </c>
      <c r="J639" s="7">
        <v>42634.82708333333</v>
      </c>
      <c r="K639" s="7">
        <v>42634.82708333333</v>
      </c>
      <c r="L639" s="1">
        <v>18</v>
      </c>
      <c r="M639" s="6"/>
    </row>
    <row r="640" spans="1:13" ht="12.75">
      <c r="A640" s="1" t="s">
        <v>46</v>
      </c>
      <c r="B640" s="7">
        <v>42646.8125</v>
      </c>
      <c r="C640" s="7">
        <v>42646.854166666664</v>
      </c>
      <c r="D640" s="1" t="s">
        <v>403</v>
      </c>
      <c r="F640" s="1">
        <v>25880277</v>
      </c>
      <c r="G640" s="1" t="s">
        <v>429</v>
      </c>
      <c r="H640" s="1" t="s">
        <v>16</v>
      </c>
      <c r="I640" s="1" t="s">
        <v>17</v>
      </c>
      <c r="J640" s="7">
        <v>42639.627083333333</v>
      </c>
      <c r="K640" s="7">
        <v>42639.627083333333</v>
      </c>
      <c r="L640" s="1">
        <v>18</v>
      </c>
      <c r="M640" s="6"/>
    </row>
    <row r="641" spans="1:13" ht="12.75">
      <c r="A641" s="1" t="s">
        <v>24</v>
      </c>
      <c r="B641" s="7">
        <v>42647.645833333336</v>
      </c>
      <c r="C641" s="7">
        <v>42647.729166666664</v>
      </c>
      <c r="D641" s="1" t="s">
        <v>430</v>
      </c>
      <c r="F641" s="1">
        <v>26055273</v>
      </c>
      <c r="G641" s="1"/>
      <c r="H641" s="1" t="s">
        <v>56</v>
      </c>
      <c r="I641" s="1" t="s">
        <v>17</v>
      </c>
      <c r="J641" s="7">
        <v>42647.027777777781</v>
      </c>
      <c r="K641" s="7">
        <v>42647.027777777781</v>
      </c>
      <c r="L641" s="1">
        <v>32.4</v>
      </c>
      <c r="M641" s="6"/>
    </row>
    <row r="642" spans="1:13" ht="12.75">
      <c r="A642" s="1" t="s">
        <v>431</v>
      </c>
      <c r="B642" s="7">
        <v>42647.791666666664</v>
      </c>
      <c r="C642" s="7">
        <v>42647.875</v>
      </c>
      <c r="D642" s="1" t="s">
        <v>14</v>
      </c>
      <c r="E642" s="1" t="s">
        <v>14</v>
      </c>
      <c r="F642" s="1">
        <v>25948049</v>
      </c>
      <c r="G642" s="1" t="s">
        <v>432</v>
      </c>
      <c r="H642" s="1" t="s">
        <v>56</v>
      </c>
      <c r="I642" s="1" t="s">
        <v>85</v>
      </c>
      <c r="J642" s="7">
        <v>42641.878472222219</v>
      </c>
      <c r="K642" s="7">
        <v>42641.878472222219</v>
      </c>
      <c r="L642" s="1">
        <v>70</v>
      </c>
      <c r="M642" s="6"/>
    </row>
    <row r="643" spans="1:13" ht="12.75">
      <c r="A643" s="1" t="s">
        <v>24</v>
      </c>
      <c r="B643" s="7">
        <v>42648.583333333336</v>
      </c>
      <c r="C643" s="7">
        <v>42648.645833333336</v>
      </c>
      <c r="D643" s="1" t="s">
        <v>147</v>
      </c>
      <c r="F643" s="1">
        <v>25299681</v>
      </c>
      <c r="G643" s="1" t="s">
        <v>433</v>
      </c>
      <c r="H643" s="1" t="s">
        <v>48</v>
      </c>
      <c r="I643" s="1" t="s">
        <v>17</v>
      </c>
      <c r="J643" s="7">
        <v>42612.881249999999</v>
      </c>
      <c r="K643" s="7">
        <v>42612.881249999999</v>
      </c>
      <c r="L643" s="1">
        <v>21.87</v>
      </c>
      <c r="M643" s="6"/>
    </row>
    <row r="644" spans="1:13" ht="12.75">
      <c r="A644" s="1" t="s">
        <v>24</v>
      </c>
      <c r="B644" s="7">
        <v>42648.645833333336</v>
      </c>
      <c r="C644" s="7">
        <v>42648.729166666664</v>
      </c>
      <c r="D644" s="1" t="s">
        <v>430</v>
      </c>
      <c r="F644" s="1">
        <v>26055279</v>
      </c>
      <c r="G644" s="1"/>
      <c r="H644" s="1" t="s">
        <v>56</v>
      </c>
      <c r="I644" s="1" t="s">
        <v>17</v>
      </c>
      <c r="J644" s="7">
        <v>42647.02847222222</v>
      </c>
      <c r="K644" s="7">
        <v>42647.02847222222</v>
      </c>
      <c r="L644" s="1">
        <v>33.299999999999997</v>
      </c>
      <c r="M644" s="6"/>
    </row>
    <row r="645" spans="1:13" ht="12.75">
      <c r="A645" s="1" t="s">
        <v>24</v>
      </c>
      <c r="B645" s="7">
        <v>42648.75</v>
      </c>
      <c r="C645" s="7">
        <v>42648.791666666664</v>
      </c>
      <c r="D645" s="1" t="s">
        <v>174</v>
      </c>
      <c r="F645" s="1">
        <v>25681946</v>
      </c>
      <c r="G645" s="1" t="s">
        <v>434</v>
      </c>
      <c r="H645" s="1" t="s">
        <v>16</v>
      </c>
      <c r="I645" s="1" t="s">
        <v>85</v>
      </c>
      <c r="J645" s="7">
        <v>42629.668749999997</v>
      </c>
      <c r="K645" s="7">
        <v>42629.668749999997</v>
      </c>
      <c r="L645" s="1">
        <v>18</v>
      </c>
      <c r="M645" s="6"/>
    </row>
    <row r="646" spans="1:13" ht="12.75">
      <c r="A646" s="1" t="s">
        <v>46</v>
      </c>
      <c r="B646" s="7">
        <v>42649.375</v>
      </c>
      <c r="C646" s="7">
        <v>42649.416666666664</v>
      </c>
      <c r="D646" s="1" t="s">
        <v>403</v>
      </c>
      <c r="E646" s="1"/>
      <c r="F646" s="1">
        <v>26030096</v>
      </c>
      <c r="G646" s="1" t="s">
        <v>435</v>
      </c>
      <c r="H646" s="1" t="s">
        <v>16</v>
      </c>
      <c r="I646" s="1" t="s">
        <v>17</v>
      </c>
      <c r="J646" s="7">
        <v>42646.445833333331</v>
      </c>
      <c r="K646" s="7">
        <v>42646.445833333331</v>
      </c>
      <c r="L646" s="1">
        <v>14.4</v>
      </c>
      <c r="M646" s="6"/>
    </row>
    <row r="647" spans="1:13" ht="12.75">
      <c r="A647" s="1" t="s">
        <v>24</v>
      </c>
      <c r="B647" s="7">
        <v>42649.458333333336</v>
      </c>
      <c r="C647" s="7">
        <v>42649.5</v>
      </c>
      <c r="D647" s="1" t="s">
        <v>405</v>
      </c>
      <c r="F647" s="1">
        <v>25745382</v>
      </c>
      <c r="H647" s="1" t="s">
        <v>16</v>
      </c>
      <c r="I647" s="1" t="s">
        <v>17</v>
      </c>
      <c r="J647" s="7">
        <v>42633.370138888888</v>
      </c>
      <c r="K647" s="7">
        <v>42633.370138888888</v>
      </c>
      <c r="L647" s="1">
        <v>14.4</v>
      </c>
      <c r="M647" s="6"/>
    </row>
    <row r="648" spans="1:13" ht="12.75">
      <c r="A648" s="1" t="s">
        <v>46</v>
      </c>
      <c r="B648" s="7">
        <v>42649.520833333336</v>
      </c>
      <c r="C648" s="7">
        <v>42649.5625</v>
      </c>
      <c r="D648" s="1" t="s">
        <v>403</v>
      </c>
      <c r="F648" s="1">
        <v>26028302</v>
      </c>
      <c r="G648" s="1" t="s">
        <v>436</v>
      </c>
      <c r="H648" s="1" t="s">
        <v>16</v>
      </c>
      <c r="I648" s="1" t="s">
        <v>17</v>
      </c>
      <c r="J648" s="7">
        <v>42646.404861111114</v>
      </c>
      <c r="K648" s="7">
        <v>42646.404861111114</v>
      </c>
      <c r="L648" s="1">
        <v>16.2</v>
      </c>
      <c r="M648" s="6"/>
    </row>
    <row r="649" spans="1:13" ht="12.75">
      <c r="A649" s="1" t="s">
        <v>24</v>
      </c>
      <c r="B649" s="7">
        <v>42649.583333333336</v>
      </c>
      <c r="C649" s="7">
        <v>42649.625</v>
      </c>
      <c r="D649" s="1" t="s">
        <v>405</v>
      </c>
      <c r="F649" s="1">
        <v>26132477</v>
      </c>
      <c r="H649" s="1" t="s">
        <v>16</v>
      </c>
      <c r="I649" s="1" t="s">
        <v>17</v>
      </c>
      <c r="J649" s="7">
        <v>42649.415277777778</v>
      </c>
      <c r="K649" s="7">
        <v>42649.415277777778</v>
      </c>
      <c r="L649" s="1">
        <v>14.4</v>
      </c>
      <c r="M649" s="6"/>
    </row>
    <row r="650" spans="1:13" ht="12.75">
      <c r="A650" s="1" t="s">
        <v>431</v>
      </c>
      <c r="B650" s="7">
        <v>42649.583333333336</v>
      </c>
      <c r="C650" s="7">
        <v>42649.666666666664</v>
      </c>
      <c r="D650" s="1" t="s">
        <v>14</v>
      </c>
      <c r="F650" s="1">
        <v>25948065</v>
      </c>
      <c r="H650" s="1" t="s">
        <v>56</v>
      </c>
      <c r="I650" s="1" t="s">
        <v>85</v>
      </c>
      <c r="J650" s="7">
        <v>42641.879166666666</v>
      </c>
      <c r="K650" s="7">
        <v>42641.879166666666</v>
      </c>
      <c r="L650" s="1">
        <v>56</v>
      </c>
      <c r="M650" s="6"/>
    </row>
    <row r="651" spans="1:13" ht="12.75">
      <c r="A651" s="1" t="s">
        <v>24</v>
      </c>
      <c r="B651" s="7">
        <v>42649.729166666664</v>
      </c>
      <c r="C651" s="7">
        <v>42649.770833333336</v>
      </c>
      <c r="D651" s="1" t="s">
        <v>405</v>
      </c>
      <c r="E651" s="1" t="s">
        <v>405</v>
      </c>
      <c r="F651" s="1">
        <v>25876325</v>
      </c>
      <c r="G651" s="1"/>
      <c r="H651" s="1" t="s">
        <v>16</v>
      </c>
      <c r="I651" s="1" t="s">
        <v>17</v>
      </c>
      <c r="J651" s="7">
        <v>42639.539583333331</v>
      </c>
      <c r="K651" s="7">
        <v>42649.415972222225</v>
      </c>
      <c r="L651" s="1">
        <v>18</v>
      </c>
      <c r="M651" s="6"/>
    </row>
    <row r="652" spans="1:13" ht="12.75">
      <c r="A652" s="1" t="s">
        <v>32</v>
      </c>
      <c r="B652" s="7">
        <v>42649.791666666664</v>
      </c>
      <c r="C652" s="7">
        <v>42649.833333333336</v>
      </c>
      <c r="D652" s="1" t="s">
        <v>416</v>
      </c>
      <c r="E652" s="1" t="s">
        <v>437</v>
      </c>
      <c r="F652" s="1">
        <v>25286688</v>
      </c>
      <c r="G652" s="1" t="s">
        <v>438</v>
      </c>
      <c r="H652" s="1" t="s">
        <v>16</v>
      </c>
      <c r="I652" s="1" t="s">
        <v>17</v>
      </c>
      <c r="J652" s="7">
        <v>42612.538194444445</v>
      </c>
      <c r="K652" s="7">
        <v>42634.811805555553</v>
      </c>
      <c r="L652" s="1">
        <v>21.06</v>
      </c>
      <c r="M652" s="6"/>
    </row>
    <row r="653" spans="1:13" ht="12.75">
      <c r="A653" s="1" t="s">
        <v>24</v>
      </c>
      <c r="B653" s="7">
        <v>42650.583333333336</v>
      </c>
      <c r="C653" s="7">
        <v>42650.645833333336</v>
      </c>
      <c r="D653" s="1" t="s">
        <v>418</v>
      </c>
      <c r="F653" s="1">
        <v>26067555</v>
      </c>
      <c r="G653" s="1" t="s">
        <v>226</v>
      </c>
      <c r="H653" s="1" t="s">
        <v>48</v>
      </c>
      <c r="I653" s="1" t="s">
        <v>17</v>
      </c>
      <c r="J653" s="7">
        <v>42647.486111111109</v>
      </c>
      <c r="K653" s="7">
        <v>42647.486111111109</v>
      </c>
      <c r="L653" s="1">
        <v>24.3</v>
      </c>
      <c r="M653" s="6"/>
    </row>
    <row r="654" spans="1:13" ht="12.75">
      <c r="A654" s="1" t="s">
        <v>46</v>
      </c>
      <c r="B654" s="7">
        <v>42650.604166666664</v>
      </c>
      <c r="C654" s="7">
        <v>42650.645833333336</v>
      </c>
      <c r="D654" s="1" t="s">
        <v>439</v>
      </c>
      <c r="F654" s="1">
        <v>25904814</v>
      </c>
      <c r="G654" s="1" t="s">
        <v>440</v>
      </c>
      <c r="H654" s="1" t="s">
        <v>16</v>
      </c>
      <c r="I654" s="1" t="s">
        <v>17</v>
      </c>
      <c r="J654" s="7">
        <v>42640.500694444447</v>
      </c>
      <c r="K654" s="7">
        <v>42640.500694444447</v>
      </c>
      <c r="L654" s="1">
        <v>16.2</v>
      </c>
      <c r="M654" s="6"/>
    </row>
    <row r="655" spans="1:13" ht="12.75">
      <c r="A655" s="1" t="s">
        <v>46</v>
      </c>
      <c r="B655" s="7">
        <v>42650.645833333336</v>
      </c>
      <c r="C655" s="7">
        <v>42650.6875</v>
      </c>
      <c r="D655" s="1" t="s">
        <v>439</v>
      </c>
      <c r="F655" s="1">
        <v>25962637</v>
      </c>
      <c r="G655" s="1" t="s">
        <v>441</v>
      </c>
      <c r="H655" s="1" t="s">
        <v>16</v>
      </c>
      <c r="I655" s="1" t="s">
        <v>17</v>
      </c>
      <c r="J655" s="7">
        <v>42642.532638888886</v>
      </c>
      <c r="K655" s="7">
        <v>42642.532638888886</v>
      </c>
      <c r="L655" s="1">
        <v>16.2</v>
      </c>
      <c r="M655" s="6"/>
    </row>
    <row r="656" spans="1:13" ht="12.75">
      <c r="A656" s="1" t="s">
        <v>24</v>
      </c>
      <c r="B656" s="7">
        <v>42650.708333333336</v>
      </c>
      <c r="C656" s="7">
        <v>42650.75</v>
      </c>
      <c r="D656" s="1" t="s">
        <v>405</v>
      </c>
      <c r="F656" s="1">
        <v>25876308</v>
      </c>
      <c r="G656" s="1"/>
      <c r="H656" s="1" t="s">
        <v>16</v>
      </c>
      <c r="I656" s="1" t="s">
        <v>17</v>
      </c>
      <c r="J656" s="7">
        <v>42639.538888888892</v>
      </c>
      <c r="K656" s="7">
        <v>42639.538888888892</v>
      </c>
      <c r="L656" s="1">
        <v>18</v>
      </c>
      <c r="M656" s="6"/>
    </row>
    <row r="657" spans="1:13" ht="12.75">
      <c r="A657" s="1" t="s">
        <v>46</v>
      </c>
      <c r="B657" s="7">
        <v>42650.708333333336</v>
      </c>
      <c r="C657" s="7">
        <v>42650.75</v>
      </c>
      <c r="D657" s="1" t="s">
        <v>439</v>
      </c>
      <c r="F657" s="1">
        <v>26061959</v>
      </c>
      <c r="G657" s="1" t="s">
        <v>442</v>
      </c>
      <c r="H657" s="1" t="s">
        <v>16</v>
      </c>
      <c r="I657" s="1" t="s">
        <v>17</v>
      </c>
      <c r="J657" s="7">
        <v>42647.40347222222</v>
      </c>
      <c r="K657" s="7">
        <v>42647.40347222222</v>
      </c>
      <c r="L657" s="1">
        <v>18</v>
      </c>
      <c r="M657" s="6"/>
    </row>
    <row r="658" spans="1:13" ht="12.75">
      <c r="A658" s="1" t="s">
        <v>80</v>
      </c>
      <c r="B658" s="7">
        <v>42650.708333333336</v>
      </c>
      <c r="C658" s="7">
        <v>42650.791666666664</v>
      </c>
      <c r="D658" s="1" t="s">
        <v>443</v>
      </c>
      <c r="F658" s="1">
        <v>25818142</v>
      </c>
      <c r="G658" s="1" t="s">
        <v>444</v>
      </c>
      <c r="H658" s="1" t="s">
        <v>56</v>
      </c>
      <c r="I658" s="1" t="s">
        <v>17</v>
      </c>
      <c r="J658" s="7">
        <v>42635.761111111111</v>
      </c>
      <c r="K658" s="7">
        <v>42635.761111111111</v>
      </c>
      <c r="L658" s="1">
        <v>36</v>
      </c>
      <c r="M658" s="6"/>
    </row>
    <row r="659" spans="1:13" ht="12.75">
      <c r="A659" s="1" t="s">
        <v>28</v>
      </c>
      <c r="B659" s="7">
        <v>42650.791666666664</v>
      </c>
      <c r="C659" s="7">
        <v>42650.833333333336</v>
      </c>
      <c r="D659" s="1" t="s">
        <v>29</v>
      </c>
      <c r="F659" s="1">
        <v>25233275</v>
      </c>
      <c r="G659" s="1" t="s">
        <v>78</v>
      </c>
      <c r="H659" s="1" t="s">
        <v>16</v>
      </c>
      <c r="I659" s="1" t="s">
        <v>17</v>
      </c>
      <c r="J659" s="7">
        <v>42609.65</v>
      </c>
      <c r="K659" s="7">
        <v>42609.65</v>
      </c>
      <c r="L659" s="1">
        <v>16.2</v>
      </c>
      <c r="M659" s="6"/>
    </row>
    <row r="660" spans="1:13" ht="12.75">
      <c r="A660" s="1" t="s">
        <v>314</v>
      </c>
      <c r="B660" s="7">
        <v>42650.791666666664</v>
      </c>
      <c r="C660" s="7">
        <v>42650.833333333336</v>
      </c>
      <c r="D660" s="1" t="s">
        <v>414</v>
      </c>
      <c r="E660" s="1" t="s">
        <v>414</v>
      </c>
      <c r="F660" s="1">
        <v>25995919</v>
      </c>
      <c r="G660" s="1" t="s">
        <v>370</v>
      </c>
      <c r="H660" s="1" t="s">
        <v>16</v>
      </c>
      <c r="I660" s="1" t="s">
        <v>17</v>
      </c>
      <c r="J660" s="7">
        <v>42643.692361111112</v>
      </c>
      <c r="K660" s="7">
        <v>42643.693055555559</v>
      </c>
      <c r="L660" s="1">
        <v>18</v>
      </c>
      <c r="M660" s="6"/>
    </row>
    <row r="661" spans="1:13" ht="12.75">
      <c r="A661" s="1" t="s">
        <v>24</v>
      </c>
      <c r="B661" s="7">
        <v>42651.458333333336</v>
      </c>
      <c r="C661" s="7">
        <v>42651.75</v>
      </c>
      <c r="D661" s="1" t="s">
        <v>75</v>
      </c>
      <c r="F661" s="1">
        <v>25095235</v>
      </c>
      <c r="G661" s="1" t="s">
        <v>445</v>
      </c>
      <c r="H661" s="1" t="s">
        <v>446</v>
      </c>
      <c r="I661" s="1" t="s">
        <v>17</v>
      </c>
      <c r="J661" s="7">
        <v>42601.705555555556</v>
      </c>
      <c r="K661" s="7">
        <v>42601.705555555556</v>
      </c>
      <c r="L661" s="1">
        <v>85.05</v>
      </c>
      <c r="M661" s="6"/>
    </row>
    <row r="662" spans="1:13" ht="12.75">
      <c r="A662" s="1" t="s">
        <v>28</v>
      </c>
      <c r="B662" s="7">
        <v>42651.458333333336</v>
      </c>
      <c r="C662" s="7">
        <v>42651.75</v>
      </c>
      <c r="D662" s="1" t="s">
        <v>75</v>
      </c>
      <c r="F662" s="1">
        <v>25095238</v>
      </c>
      <c r="G662" s="1" t="s">
        <v>445</v>
      </c>
      <c r="H662" s="1" t="s">
        <v>446</v>
      </c>
      <c r="I662" s="1" t="s">
        <v>17</v>
      </c>
      <c r="J662" s="7">
        <v>42601.705555555556</v>
      </c>
      <c r="K662" s="7">
        <v>42601.705555555556</v>
      </c>
      <c r="L662" s="1">
        <v>85.05</v>
      </c>
      <c r="M662" s="6"/>
    </row>
    <row r="663" spans="1:13" ht="12.75">
      <c r="A663" s="1" t="s">
        <v>46</v>
      </c>
      <c r="B663" s="7">
        <v>42651.458333333336</v>
      </c>
      <c r="C663" s="7">
        <v>42651.75</v>
      </c>
      <c r="D663" s="1" t="s">
        <v>75</v>
      </c>
      <c r="E663" s="1" t="s">
        <v>75</v>
      </c>
      <c r="F663" s="1">
        <v>25095215</v>
      </c>
      <c r="G663" s="1" t="s">
        <v>445</v>
      </c>
      <c r="H663" s="1" t="s">
        <v>446</v>
      </c>
      <c r="I663" s="1" t="s">
        <v>17</v>
      </c>
      <c r="J663" s="7">
        <v>42601.704861111109</v>
      </c>
      <c r="K663" s="7">
        <v>42601.704861111109</v>
      </c>
      <c r="L663" s="1">
        <v>85.05</v>
      </c>
      <c r="M663" s="6"/>
    </row>
    <row r="664" spans="1:13" ht="12.75">
      <c r="A664" s="1" t="s">
        <v>41</v>
      </c>
      <c r="B664" s="7">
        <v>42651.458333333336</v>
      </c>
      <c r="C664" s="7">
        <v>42651.75</v>
      </c>
      <c r="D664" s="1" t="s">
        <v>75</v>
      </c>
      <c r="F664" s="1">
        <v>25095231</v>
      </c>
      <c r="G664" s="1" t="s">
        <v>445</v>
      </c>
      <c r="H664" s="1" t="s">
        <v>446</v>
      </c>
      <c r="I664" s="1" t="s">
        <v>17</v>
      </c>
      <c r="J664" s="7">
        <v>42601.705555555556</v>
      </c>
      <c r="K664" s="7">
        <v>42601.705555555556</v>
      </c>
      <c r="L664" s="1">
        <v>85.05</v>
      </c>
      <c r="M664" s="6"/>
    </row>
    <row r="665" spans="1:13" ht="12.75">
      <c r="A665" s="1" t="s">
        <v>32</v>
      </c>
      <c r="B665" s="7">
        <v>42651.458333333336</v>
      </c>
      <c r="C665" s="7">
        <v>42651.75</v>
      </c>
      <c r="D665" s="1" t="s">
        <v>75</v>
      </c>
      <c r="F665" s="1">
        <v>25095206</v>
      </c>
      <c r="G665" s="1" t="s">
        <v>445</v>
      </c>
      <c r="H665" s="1" t="s">
        <v>446</v>
      </c>
      <c r="I665" s="1" t="s">
        <v>17</v>
      </c>
      <c r="J665" s="7">
        <v>42601.70416666667</v>
      </c>
      <c r="K665" s="7">
        <v>42601.70416666667</v>
      </c>
      <c r="L665" s="1">
        <v>110.56</v>
      </c>
      <c r="M665" s="6"/>
    </row>
    <row r="666" spans="1:13" ht="12.75">
      <c r="A666" s="1" t="s">
        <v>431</v>
      </c>
      <c r="B666" s="7">
        <v>42651.458333333336</v>
      </c>
      <c r="C666" s="7">
        <v>42651.75</v>
      </c>
      <c r="D666" s="1" t="s">
        <v>75</v>
      </c>
      <c r="E666" s="1" t="s">
        <v>75</v>
      </c>
      <c r="F666" s="1">
        <v>25095246</v>
      </c>
      <c r="G666" s="1" t="s">
        <v>447</v>
      </c>
      <c r="H666" s="1" t="s">
        <v>446</v>
      </c>
      <c r="I666" s="1" t="s">
        <v>17</v>
      </c>
      <c r="J666" s="7">
        <v>42601.706250000003</v>
      </c>
      <c r="K666" s="7">
        <v>42612.732638888891</v>
      </c>
      <c r="L666" s="1">
        <v>165.37</v>
      </c>
      <c r="M666" s="6"/>
    </row>
    <row r="667" spans="1:13" ht="12.75">
      <c r="A667" s="1" t="s">
        <v>80</v>
      </c>
      <c r="B667" s="7">
        <v>42651.583333333336</v>
      </c>
      <c r="C667" s="7">
        <v>42651.666666666664</v>
      </c>
      <c r="D667" s="1" t="s">
        <v>91</v>
      </c>
      <c r="F667" s="1">
        <v>24274007</v>
      </c>
      <c r="G667" s="1" t="s">
        <v>355</v>
      </c>
      <c r="H667" s="1" t="s">
        <v>56</v>
      </c>
      <c r="I667" s="1" t="s">
        <v>17</v>
      </c>
      <c r="J667" s="7">
        <v>42553.786805555559</v>
      </c>
      <c r="K667" s="7">
        <v>42553.786805555559</v>
      </c>
      <c r="L667" s="1">
        <v>28.8</v>
      </c>
      <c r="M667" s="6"/>
    </row>
    <row r="668" spans="1:13" ht="12.75">
      <c r="A668" s="1" t="s">
        <v>57</v>
      </c>
      <c r="B668" s="7">
        <v>42651.645833333336</v>
      </c>
      <c r="C668" s="7">
        <v>42651.6875</v>
      </c>
      <c r="D668" s="1" t="s">
        <v>448</v>
      </c>
      <c r="F668" s="1">
        <v>26144574</v>
      </c>
      <c r="G668" s="1" t="s">
        <v>449</v>
      </c>
      <c r="H668" s="1" t="s">
        <v>16</v>
      </c>
      <c r="I668" s="1" t="s">
        <v>17</v>
      </c>
      <c r="J668" s="7">
        <v>42649.727083333331</v>
      </c>
      <c r="K668" s="7">
        <v>42649.727083333331</v>
      </c>
      <c r="L668" s="1">
        <v>18</v>
      </c>
      <c r="M668" s="6"/>
    </row>
    <row r="669" spans="1:13" ht="12.75">
      <c r="A669" s="1" t="s">
        <v>46</v>
      </c>
      <c r="B669" s="7">
        <v>42653.375</v>
      </c>
      <c r="C669" s="7">
        <v>42653.416666666664</v>
      </c>
      <c r="D669" s="1" t="s">
        <v>403</v>
      </c>
      <c r="F669" s="1">
        <v>26159264</v>
      </c>
      <c r="G669" s="1" t="s">
        <v>450</v>
      </c>
      <c r="H669" s="1" t="s">
        <v>16</v>
      </c>
      <c r="I669" s="1" t="s">
        <v>17</v>
      </c>
      <c r="J669" s="7">
        <v>42650.447916666664</v>
      </c>
      <c r="K669" s="7">
        <v>42650.447916666664</v>
      </c>
      <c r="L669" s="1">
        <v>14.4</v>
      </c>
      <c r="M669" s="6"/>
    </row>
    <row r="670" spans="1:13" ht="12.75">
      <c r="A670" s="1" t="s">
        <v>46</v>
      </c>
      <c r="B670" s="7">
        <v>42653.479166666664</v>
      </c>
      <c r="C670" s="7">
        <v>42653.520833333336</v>
      </c>
      <c r="D670" s="1" t="s">
        <v>403</v>
      </c>
      <c r="F670" s="1">
        <v>26159275</v>
      </c>
      <c r="G670" s="1" t="s">
        <v>451</v>
      </c>
      <c r="H670" s="1" t="s">
        <v>16</v>
      </c>
      <c r="I670" s="1" t="s">
        <v>17</v>
      </c>
      <c r="J670" s="7">
        <v>42650.448611111111</v>
      </c>
      <c r="K670" s="7">
        <v>42650.448611111111</v>
      </c>
      <c r="L670" s="1">
        <v>15.3</v>
      </c>
      <c r="M670" s="6"/>
    </row>
    <row r="671" spans="1:13" ht="12.75">
      <c r="A671" s="1" t="s">
        <v>41</v>
      </c>
      <c r="B671" s="7">
        <v>42653.708333333336</v>
      </c>
      <c r="C671" s="7">
        <v>42653.75</v>
      </c>
      <c r="D671" s="1" t="s">
        <v>410</v>
      </c>
      <c r="F671" s="1">
        <v>26108057</v>
      </c>
      <c r="G671" s="1"/>
      <c r="H671" s="1" t="s">
        <v>16</v>
      </c>
      <c r="I671" s="1" t="s">
        <v>17</v>
      </c>
      <c r="J671" s="7">
        <v>42648.484027777777</v>
      </c>
      <c r="K671" s="7">
        <v>42648.484027777777</v>
      </c>
      <c r="L671" s="1">
        <v>18</v>
      </c>
      <c r="M671" s="6"/>
    </row>
    <row r="672" spans="1:13" ht="12.75">
      <c r="A672" s="1" t="s">
        <v>41</v>
      </c>
      <c r="B672" s="7">
        <v>42653.75</v>
      </c>
      <c r="C672" s="7">
        <v>42653.791666666664</v>
      </c>
      <c r="D672" s="1" t="s">
        <v>174</v>
      </c>
      <c r="F672" s="1">
        <v>26225686</v>
      </c>
      <c r="G672" s="1" t="s">
        <v>452</v>
      </c>
      <c r="H672" s="1" t="s">
        <v>16</v>
      </c>
      <c r="I672" s="1" t="s">
        <v>85</v>
      </c>
      <c r="J672" s="7">
        <v>42654.370833333334</v>
      </c>
      <c r="K672" s="7">
        <v>42654.370833333334</v>
      </c>
      <c r="L672" s="1">
        <v>18</v>
      </c>
      <c r="M672" s="6"/>
    </row>
    <row r="673" spans="1:13" ht="12.75">
      <c r="A673" s="1" t="s">
        <v>431</v>
      </c>
      <c r="B673" s="7">
        <v>42653.8125</v>
      </c>
      <c r="C673" s="7">
        <v>42653.875</v>
      </c>
      <c r="D673" s="1" t="s">
        <v>174</v>
      </c>
      <c r="E673" s="1" t="s">
        <v>75</v>
      </c>
      <c r="F673" s="1">
        <v>25094479</v>
      </c>
      <c r="G673" s="1" t="s">
        <v>453</v>
      </c>
      <c r="H673" s="1" t="s">
        <v>48</v>
      </c>
      <c r="I673" s="1" t="s">
        <v>85</v>
      </c>
      <c r="J673" s="7">
        <v>42601.679861111108</v>
      </c>
      <c r="K673" s="7">
        <v>42612.732638888891</v>
      </c>
      <c r="L673" s="1">
        <v>47.25</v>
      </c>
      <c r="M673" s="6"/>
    </row>
    <row r="674" spans="1:13" ht="12.75">
      <c r="A674" s="1" t="s">
        <v>18</v>
      </c>
      <c r="B674" s="7">
        <v>42654.458333333336</v>
      </c>
      <c r="C674" s="7">
        <v>42654.541666666664</v>
      </c>
      <c r="D674" s="1" t="s">
        <v>395</v>
      </c>
      <c r="F674" s="1">
        <v>26228220</v>
      </c>
      <c r="G674" s="1"/>
      <c r="H674" s="1" t="s">
        <v>56</v>
      </c>
      <c r="I674" s="1" t="s">
        <v>17</v>
      </c>
      <c r="J674" s="7">
        <v>42654.431250000001</v>
      </c>
      <c r="K674" s="7">
        <v>42654.431250000001</v>
      </c>
      <c r="L674" s="1">
        <v>30.6</v>
      </c>
      <c r="M674" s="6"/>
    </row>
    <row r="675" spans="1:13" ht="12.75">
      <c r="A675" s="1" t="s">
        <v>18</v>
      </c>
      <c r="B675" s="7">
        <v>42654.583333333336</v>
      </c>
      <c r="C675" s="7">
        <v>42654.645833333336</v>
      </c>
      <c r="D675" s="1" t="s">
        <v>454</v>
      </c>
      <c r="F675" s="1">
        <v>26081423</v>
      </c>
      <c r="G675" s="1" t="s">
        <v>455</v>
      </c>
      <c r="H675" s="1" t="s">
        <v>48</v>
      </c>
      <c r="I675" s="1" t="s">
        <v>17</v>
      </c>
      <c r="J675" s="7">
        <v>42647.615277777775</v>
      </c>
      <c r="K675" s="7">
        <v>42647.615277777775</v>
      </c>
      <c r="L675" s="1">
        <v>21.6</v>
      </c>
      <c r="M675" s="6"/>
    </row>
    <row r="676" spans="1:13" ht="12.75">
      <c r="A676" s="1" t="s">
        <v>41</v>
      </c>
      <c r="B676" s="7">
        <v>42654.604166666664</v>
      </c>
      <c r="C676" s="7">
        <v>42654.645833333336</v>
      </c>
      <c r="D676" s="1" t="s">
        <v>410</v>
      </c>
      <c r="F676" s="1">
        <v>26108100</v>
      </c>
      <c r="G676" s="1"/>
      <c r="H676" s="1" t="s">
        <v>16</v>
      </c>
      <c r="I676" s="1" t="s">
        <v>17</v>
      </c>
      <c r="J676" s="7">
        <v>42648.48541666667</v>
      </c>
      <c r="K676" s="7">
        <v>42648.48541666667</v>
      </c>
      <c r="L676" s="1">
        <v>14.4</v>
      </c>
      <c r="M676" s="6"/>
    </row>
    <row r="677" spans="1:13" ht="12.75">
      <c r="A677" s="1" t="s">
        <v>32</v>
      </c>
      <c r="B677" s="7">
        <v>42654.791666666664</v>
      </c>
      <c r="C677" s="7">
        <v>42654.854166666664</v>
      </c>
      <c r="D677" s="1" t="s">
        <v>174</v>
      </c>
      <c r="E677" s="1" t="s">
        <v>398</v>
      </c>
      <c r="F677" s="1">
        <v>25092271</v>
      </c>
      <c r="G677" s="1" t="s">
        <v>456</v>
      </c>
      <c r="H677" s="1" t="s">
        <v>48</v>
      </c>
      <c r="I677" s="1" t="s">
        <v>85</v>
      </c>
      <c r="J677" s="7">
        <v>42601.601388888892</v>
      </c>
      <c r="K677" s="7">
        <v>42641.654861111114</v>
      </c>
      <c r="L677" s="1">
        <v>31.59</v>
      </c>
      <c r="M677" s="6"/>
    </row>
    <row r="678" spans="1:13" ht="12.75">
      <c r="A678" s="1" t="s">
        <v>12</v>
      </c>
      <c r="B678" s="7">
        <v>42655.604166666664</v>
      </c>
      <c r="C678" s="7">
        <v>42655.6875</v>
      </c>
      <c r="D678" s="1" t="s">
        <v>14</v>
      </c>
      <c r="F678" s="1">
        <v>26258318</v>
      </c>
      <c r="G678" s="1"/>
      <c r="H678" s="1" t="s">
        <v>56</v>
      </c>
      <c r="I678" s="1" t="s">
        <v>85</v>
      </c>
      <c r="J678" s="7">
        <v>42655.444444444445</v>
      </c>
      <c r="K678" s="7">
        <v>42655.444444444445</v>
      </c>
      <c r="L678" s="1">
        <v>32.4</v>
      </c>
      <c r="M678" s="6"/>
    </row>
    <row r="679" spans="1:13" ht="12.75">
      <c r="A679" s="1" t="s">
        <v>28</v>
      </c>
      <c r="B679" s="7">
        <v>42655.729166666664</v>
      </c>
      <c r="C679" s="7">
        <v>42655.770833333336</v>
      </c>
      <c r="D679" s="1" t="s">
        <v>457</v>
      </c>
      <c r="E679" s="1" t="s">
        <v>457</v>
      </c>
      <c r="F679" s="1">
        <v>26214123</v>
      </c>
      <c r="G679" s="1"/>
      <c r="H679" s="1" t="s">
        <v>16</v>
      </c>
      <c r="I679" s="1" t="s">
        <v>17</v>
      </c>
      <c r="J679" s="7">
        <v>42653.777777777781</v>
      </c>
      <c r="K679" s="7">
        <v>42653.77847222222</v>
      </c>
      <c r="L679" s="1">
        <v>18</v>
      </c>
      <c r="M679" s="6"/>
    </row>
    <row r="680" spans="1:13" ht="12.75">
      <c r="A680" s="1" t="s">
        <v>24</v>
      </c>
      <c r="B680" s="7">
        <v>42656.458333333336</v>
      </c>
      <c r="C680" s="7">
        <v>42656.5</v>
      </c>
      <c r="D680" s="1" t="s">
        <v>405</v>
      </c>
      <c r="E680" s="1" t="s">
        <v>405</v>
      </c>
      <c r="F680" s="1">
        <v>25876430</v>
      </c>
      <c r="G680" s="1"/>
      <c r="H680" s="1" t="s">
        <v>16</v>
      </c>
      <c r="I680" s="1" t="s">
        <v>17</v>
      </c>
      <c r="J680" s="7">
        <v>42639.541666666664</v>
      </c>
      <c r="K680" s="7">
        <v>42654.402083333334</v>
      </c>
      <c r="L680" s="1">
        <v>14.4</v>
      </c>
      <c r="M680" s="6"/>
    </row>
    <row r="681" spans="1:13" ht="12.75">
      <c r="A681" s="1" t="s">
        <v>46</v>
      </c>
      <c r="B681" s="7">
        <v>42656.666666666664</v>
      </c>
      <c r="C681" s="7">
        <v>42656.708333333336</v>
      </c>
      <c r="D681" s="1" t="s">
        <v>403</v>
      </c>
      <c r="F681" s="1">
        <v>26261869</v>
      </c>
      <c r="G681" s="1" t="s">
        <v>115</v>
      </c>
      <c r="H681" s="1" t="s">
        <v>16</v>
      </c>
      <c r="I681" s="1" t="s">
        <v>17</v>
      </c>
      <c r="J681" s="7">
        <v>42655.538888888892</v>
      </c>
      <c r="K681" s="7">
        <v>42655.538888888892</v>
      </c>
      <c r="L681" s="1">
        <v>16.2</v>
      </c>
      <c r="M681" s="6"/>
    </row>
    <row r="682" spans="1:13" ht="12.75">
      <c r="A682" s="1" t="s">
        <v>24</v>
      </c>
      <c r="B682" s="7">
        <v>42656.75</v>
      </c>
      <c r="C682" s="7">
        <v>42656.791666666664</v>
      </c>
      <c r="D682" s="1" t="s">
        <v>405</v>
      </c>
      <c r="F682" s="1">
        <v>26226803</v>
      </c>
      <c r="G682" s="1"/>
      <c r="H682" s="1" t="s">
        <v>16</v>
      </c>
      <c r="I682" s="1" t="s">
        <v>17</v>
      </c>
      <c r="J682" s="7">
        <v>42654.401388888888</v>
      </c>
      <c r="K682" s="7">
        <v>42654.401388888888</v>
      </c>
      <c r="L682" s="1">
        <v>18</v>
      </c>
      <c r="M682" s="6"/>
    </row>
    <row r="683" spans="1:13" ht="12.75">
      <c r="A683" s="1" t="s">
        <v>32</v>
      </c>
      <c r="B683" s="7">
        <v>42656.791666666664</v>
      </c>
      <c r="C683" s="7">
        <v>42656.854166666664</v>
      </c>
      <c r="D683" s="1" t="s">
        <v>58</v>
      </c>
      <c r="F683" s="1">
        <v>25391602</v>
      </c>
      <c r="G683" s="1" t="s">
        <v>392</v>
      </c>
      <c r="H683" s="1" t="s">
        <v>48</v>
      </c>
      <c r="I683" s="1" t="s">
        <v>17</v>
      </c>
      <c r="J683" s="7">
        <v>42617.706944444442</v>
      </c>
      <c r="K683" s="7">
        <v>42617.706944444442</v>
      </c>
      <c r="L683" s="1">
        <v>31.59</v>
      </c>
      <c r="M683" s="6"/>
    </row>
    <row r="684" spans="1:13" ht="12.75">
      <c r="A684" s="1" t="s">
        <v>28</v>
      </c>
      <c r="B684" s="7">
        <v>42657.416666666664</v>
      </c>
      <c r="C684" s="7">
        <v>42657.458333333336</v>
      </c>
      <c r="D684" s="1" t="s">
        <v>405</v>
      </c>
      <c r="E684" s="1" t="s">
        <v>405</v>
      </c>
      <c r="F684" s="1">
        <v>25876408</v>
      </c>
      <c r="G684" s="1"/>
      <c r="H684" s="1" t="s">
        <v>16</v>
      </c>
      <c r="I684" s="1" t="s">
        <v>17</v>
      </c>
      <c r="J684" s="7">
        <v>42639.540972222225</v>
      </c>
      <c r="K684" s="7">
        <v>42657.361111111109</v>
      </c>
      <c r="L684" s="1">
        <v>14.4</v>
      </c>
      <c r="M684" s="6"/>
    </row>
    <row r="685" spans="1:13" ht="12.75">
      <c r="A685" s="1" t="s">
        <v>46</v>
      </c>
      <c r="B685" s="7">
        <v>42657.5</v>
      </c>
      <c r="C685" s="7">
        <v>42657.541666666664</v>
      </c>
      <c r="D685" s="1" t="s">
        <v>403</v>
      </c>
      <c r="F685" s="1">
        <v>26190158</v>
      </c>
      <c r="G685" s="1" t="s">
        <v>459</v>
      </c>
      <c r="H685" s="1" t="s">
        <v>16</v>
      </c>
      <c r="I685" s="1" t="s">
        <v>17</v>
      </c>
      <c r="J685" s="7">
        <v>42652.686111111114</v>
      </c>
      <c r="K685" s="7">
        <v>42652.686111111114</v>
      </c>
      <c r="L685" s="1">
        <v>16.2</v>
      </c>
      <c r="M685" s="6"/>
    </row>
    <row r="686" spans="1:13" ht="12.75">
      <c r="A686" s="1" t="s">
        <v>28</v>
      </c>
      <c r="B686" s="7">
        <v>42657.583333333336</v>
      </c>
      <c r="C686" s="7">
        <v>42657.625</v>
      </c>
      <c r="D686" s="1" t="s">
        <v>405</v>
      </c>
      <c r="F686" s="1">
        <v>26310440</v>
      </c>
      <c r="G686" s="1"/>
      <c r="H686" s="1" t="s">
        <v>16</v>
      </c>
      <c r="I686" s="1" t="s">
        <v>17</v>
      </c>
      <c r="J686" s="7">
        <v>42657.361805555556</v>
      </c>
      <c r="K686" s="7">
        <v>42657.361805555556</v>
      </c>
      <c r="L686" s="1">
        <v>16.2</v>
      </c>
      <c r="M686" s="6"/>
    </row>
    <row r="687" spans="1:13" ht="12.75">
      <c r="A687" s="1" t="s">
        <v>24</v>
      </c>
      <c r="B687" s="7">
        <v>42657.625</v>
      </c>
      <c r="C687" s="7">
        <v>42657.6875</v>
      </c>
      <c r="D687" s="1" t="s">
        <v>147</v>
      </c>
      <c r="F687" s="1">
        <v>25609185</v>
      </c>
      <c r="G687" s="1" t="s">
        <v>460</v>
      </c>
      <c r="H687" s="1" t="s">
        <v>48</v>
      </c>
      <c r="I687" s="1" t="s">
        <v>17</v>
      </c>
      <c r="J687" s="7">
        <v>42626.831944444442</v>
      </c>
      <c r="K687" s="7">
        <v>42626.831944444442</v>
      </c>
      <c r="L687" s="1">
        <v>21.87</v>
      </c>
      <c r="M687" s="6"/>
    </row>
    <row r="688" spans="1:13" ht="12.75">
      <c r="A688" s="1" t="s">
        <v>28</v>
      </c>
      <c r="B688" s="7">
        <v>42657.75</v>
      </c>
      <c r="C688" s="7">
        <v>42657.791666666664</v>
      </c>
      <c r="D688" s="1" t="s">
        <v>349</v>
      </c>
      <c r="F688" s="1">
        <v>25591011</v>
      </c>
      <c r="G688" s="1"/>
      <c r="H688" s="1" t="s">
        <v>16</v>
      </c>
      <c r="I688" s="1" t="s">
        <v>17</v>
      </c>
      <c r="J688" s="7">
        <v>42626.375694444447</v>
      </c>
      <c r="K688" s="7">
        <v>42626.375694444447</v>
      </c>
      <c r="L688" s="1">
        <v>16.2</v>
      </c>
      <c r="M688" s="6"/>
    </row>
    <row r="689" spans="1:13" ht="12.75">
      <c r="A689" s="1" t="s">
        <v>46</v>
      </c>
      <c r="B689" s="7">
        <v>42657.791666666664</v>
      </c>
      <c r="C689" s="7">
        <v>42657.833333333336</v>
      </c>
      <c r="D689" s="1" t="s">
        <v>403</v>
      </c>
      <c r="F689" s="1">
        <v>26050875</v>
      </c>
      <c r="G689" s="1" t="s">
        <v>461</v>
      </c>
      <c r="H689" s="1" t="s">
        <v>16</v>
      </c>
      <c r="I689" s="1" t="s">
        <v>17</v>
      </c>
      <c r="J689" s="7">
        <v>42646.87222222222</v>
      </c>
      <c r="K689" s="7">
        <v>42646.87222222222</v>
      </c>
      <c r="L689" s="1">
        <v>18</v>
      </c>
      <c r="M689" s="6"/>
    </row>
    <row r="690" spans="1:13" ht="12.75">
      <c r="A690" s="1" t="s">
        <v>12</v>
      </c>
      <c r="B690" s="7">
        <v>42658.416666666664</v>
      </c>
      <c r="C690" s="7">
        <v>42658.5</v>
      </c>
      <c r="D690" s="1" t="s">
        <v>14</v>
      </c>
      <c r="E690" s="1" t="s">
        <v>15</v>
      </c>
      <c r="F690" s="1">
        <v>26258300</v>
      </c>
      <c r="G690" s="1"/>
      <c r="H690" s="1" t="s">
        <v>56</v>
      </c>
      <c r="I690" s="1" t="s">
        <v>85</v>
      </c>
      <c r="J690" s="7">
        <v>42655.444444444445</v>
      </c>
      <c r="K690" s="7">
        <v>42657.73333333333</v>
      </c>
      <c r="L690" s="1">
        <v>36</v>
      </c>
      <c r="M690" s="6"/>
    </row>
    <row r="691" spans="1:13" ht="12.75">
      <c r="A691" s="1" t="s">
        <v>111</v>
      </c>
      <c r="B691" s="7">
        <v>42658.458333333336</v>
      </c>
      <c r="C691" s="7">
        <v>42658.5</v>
      </c>
      <c r="D691" s="1" t="s">
        <v>462</v>
      </c>
      <c r="F691" s="1">
        <v>26310681</v>
      </c>
      <c r="G691" s="1"/>
      <c r="H691" s="1" t="s">
        <v>16</v>
      </c>
      <c r="I691" s="1" t="s">
        <v>17</v>
      </c>
      <c r="J691" s="7">
        <v>42657.37222222222</v>
      </c>
      <c r="K691" s="7">
        <v>42657.37222222222</v>
      </c>
      <c r="L691" s="1">
        <v>18</v>
      </c>
      <c r="M691" s="6"/>
    </row>
    <row r="692" spans="1:13" ht="12.75">
      <c r="A692" s="1" t="s">
        <v>28</v>
      </c>
      <c r="B692" s="7">
        <v>42658.479166666664</v>
      </c>
      <c r="C692" s="7">
        <v>42658.520833333336</v>
      </c>
      <c r="D692" s="1" t="s">
        <v>405</v>
      </c>
      <c r="F692" s="1">
        <v>26226682</v>
      </c>
      <c r="G692" s="1"/>
      <c r="H692" s="1" t="s">
        <v>16</v>
      </c>
      <c r="I692" s="1" t="s">
        <v>17</v>
      </c>
      <c r="J692" s="7">
        <v>42654.397916666669</v>
      </c>
      <c r="K692" s="7">
        <v>42654.397916666669</v>
      </c>
      <c r="L692" s="1">
        <v>18</v>
      </c>
      <c r="M692" s="6"/>
    </row>
    <row r="693" spans="1:13" ht="12.75">
      <c r="A693" s="1" t="s">
        <v>111</v>
      </c>
      <c r="B693" s="7">
        <v>42658.5</v>
      </c>
      <c r="C693" s="7">
        <v>42658.541666666664</v>
      </c>
      <c r="D693" s="1" t="s">
        <v>462</v>
      </c>
      <c r="F693" s="1">
        <v>26331078</v>
      </c>
      <c r="G693" s="1"/>
      <c r="H693" s="1" t="s">
        <v>16</v>
      </c>
      <c r="I693" s="1" t="s">
        <v>17</v>
      </c>
      <c r="J693" s="7">
        <v>42658.451388888891</v>
      </c>
      <c r="K693" s="7">
        <v>42658.451388888891</v>
      </c>
      <c r="L693" s="1">
        <v>18</v>
      </c>
      <c r="M693" s="6"/>
    </row>
    <row r="694" spans="1:13" ht="12.75">
      <c r="A694" s="1" t="s">
        <v>24</v>
      </c>
      <c r="B694" s="7">
        <v>42658.583333333336</v>
      </c>
      <c r="C694" s="7">
        <v>42658.625</v>
      </c>
      <c r="D694" s="1" t="s">
        <v>418</v>
      </c>
      <c r="F694" s="1">
        <v>26330445</v>
      </c>
      <c r="G694" s="1" t="s">
        <v>463</v>
      </c>
      <c r="H694" s="1" t="s">
        <v>16</v>
      </c>
      <c r="I694" s="1" t="s">
        <v>17</v>
      </c>
      <c r="J694" s="7">
        <v>42658.42083333333</v>
      </c>
      <c r="K694" s="7">
        <v>42658.42083333333</v>
      </c>
      <c r="L694" s="1">
        <v>18</v>
      </c>
      <c r="M694" s="6"/>
    </row>
    <row r="695" spans="1:13" ht="12.75">
      <c r="A695" s="1" t="s">
        <v>18</v>
      </c>
      <c r="B695" s="7">
        <v>42658.604166666664</v>
      </c>
      <c r="C695" s="7">
        <v>42658.6875</v>
      </c>
      <c r="D695" s="1" t="s">
        <v>467</v>
      </c>
      <c r="F695" s="1">
        <v>26278328</v>
      </c>
      <c r="G695" s="1" t="s">
        <v>465</v>
      </c>
      <c r="H695" s="1" t="s">
        <v>56</v>
      </c>
      <c r="I695" s="1" t="s">
        <v>17</v>
      </c>
      <c r="J695" s="7">
        <v>42655.982638888891</v>
      </c>
      <c r="K695" s="7">
        <v>42655.982638888891</v>
      </c>
      <c r="L695" s="1">
        <v>36</v>
      </c>
      <c r="M695" s="6"/>
    </row>
    <row r="696" spans="1:13" ht="12.75">
      <c r="A696" s="1" t="s">
        <v>24</v>
      </c>
      <c r="B696" s="7">
        <v>42658.708333333336</v>
      </c>
      <c r="C696" s="7">
        <v>42658.770833333336</v>
      </c>
      <c r="D696" s="1" t="s">
        <v>147</v>
      </c>
      <c r="F696" s="1">
        <v>25540833</v>
      </c>
      <c r="G696" s="1" t="s">
        <v>466</v>
      </c>
      <c r="H696" s="1" t="s">
        <v>48</v>
      </c>
      <c r="I696" s="1" t="s">
        <v>17</v>
      </c>
      <c r="J696" s="7">
        <v>42623.793055555558</v>
      </c>
      <c r="K696" s="7">
        <v>42623.793055555558</v>
      </c>
      <c r="L696" s="1">
        <v>24.3</v>
      </c>
      <c r="M696" s="6"/>
    </row>
    <row r="697" spans="1:13" ht="12.75">
      <c r="A697" s="1" t="s">
        <v>28</v>
      </c>
      <c r="B697" s="7">
        <v>42658.729166666664</v>
      </c>
      <c r="C697" s="7">
        <v>42658.770833333336</v>
      </c>
      <c r="D697" s="1" t="s">
        <v>405</v>
      </c>
      <c r="E697" s="1" t="s">
        <v>405</v>
      </c>
      <c r="F697" s="1">
        <v>25876351</v>
      </c>
      <c r="G697" s="1"/>
      <c r="H697" s="1" t="s">
        <v>16</v>
      </c>
      <c r="I697" s="1" t="s">
        <v>17</v>
      </c>
      <c r="J697" s="7">
        <v>42639.540277777778</v>
      </c>
      <c r="K697" s="7">
        <v>42654.398611111108</v>
      </c>
      <c r="L697" s="1">
        <v>18</v>
      </c>
      <c r="M697" s="6"/>
    </row>
    <row r="698" spans="1:13" ht="12.75">
      <c r="A698" s="1" t="s">
        <v>41</v>
      </c>
      <c r="B698" s="7">
        <v>42660.375</v>
      </c>
      <c r="C698" s="7">
        <v>42660.416666666664</v>
      </c>
      <c r="D698" s="1" t="s">
        <v>420</v>
      </c>
      <c r="F698" s="1">
        <v>26329775</v>
      </c>
      <c r="G698" s="1"/>
      <c r="H698" s="1" t="s">
        <v>16</v>
      </c>
      <c r="I698" s="1" t="s">
        <v>17</v>
      </c>
      <c r="J698" s="7">
        <v>42658.375694444447</v>
      </c>
      <c r="K698" s="7">
        <v>42658.375694444447</v>
      </c>
      <c r="L698" s="1">
        <v>14.4</v>
      </c>
      <c r="M698" s="6"/>
    </row>
    <row r="699" spans="1:13" ht="12.75">
      <c r="A699" s="1" t="s">
        <v>41</v>
      </c>
      <c r="B699" s="7">
        <v>42660.416666666664</v>
      </c>
      <c r="C699" s="7">
        <v>42660.458333333336</v>
      </c>
      <c r="D699" s="1" t="s">
        <v>174</v>
      </c>
      <c r="F699" s="1">
        <v>26225712</v>
      </c>
      <c r="G699" s="1" t="s">
        <v>452</v>
      </c>
      <c r="H699" s="1" t="s">
        <v>16</v>
      </c>
      <c r="I699" s="1" t="s">
        <v>85</v>
      </c>
      <c r="J699" s="7">
        <v>42654.371527777781</v>
      </c>
      <c r="K699" s="7">
        <v>42654.371527777781</v>
      </c>
      <c r="L699" s="1">
        <v>14.4</v>
      </c>
      <c r="M699" s="6"/>
    </row>
    <row r="700" spans="1:13" ht="12.75">
      <c r="A700" s="1" t="s">
        <v>18</v>
      </c>
      <c r="B700" s="7">
        <v>42660.416666666664</v>
      </c>
      <c r="C700" s="7">
        <v>42660.5</v>
      </c>
      <c r="D700" s="1" t="s">
        <v>395</v>
      </c>
      <c r="F700" s="1">
        <v>26349638</v>
      </c>
      <c r="G700" s="1"/>
      <c r="H700" s="1" t="s">
        <v>56</v>
      </c>
      <c r="I700" s="1" t="s">
        <v>17</v>
      </c>
      <c r="J700" s="7">
        <v>42660.352777777778</v>
      </c>
      <c r="K700" s="7">
        <v>42660.352777777778</v>
      </c>
      <c r="L700" s="1">
        <v>28.8</v>
      </c>
      <c r="M700" s="6"/>
    </row>
    <row r="701" spans="1:13" ht="12.75">
      <c r="A701" s="1" t="s">
        <v>46</v>
      </c>
      <c r="B701" s="7">
        <v>42660.583333333336</v>
      </c>
      <c r="C701" s="7">
        <v>42660.625</v>
      </c>
      <c r="D701" s="1" t="s">
        <v>403</v>
      </c>
      <c r="F701" s="1">
        <v>26355128</v>
      </c>
      <c r="G701" s="1" t="s">
        <v>468</v>
      </c>
      <c r="H701" s="1" t="s">
        <v>16</v>
      </c>
      <c r="I701" s="1" t="s">
        <v>17</v>
      </c>
      <c r="J701" s="7">
        <v>42660.484027777777</v>
      </c>
      <c r="K701" s="7">
        <v>42660.484027777777</v>
      </c>
      <c r="L701" s="1">
        <v>14.4</v>
      </c>
      <c r="M701" s="6"/>
    </row>
    <row r="702" spans="1:13" ht="12.75">
      <c r="A702" s="1" t="s">
        <v>46</v>
      </c>
      <c r="B702" s="7">
        <v>42660.708333333336</v>
      </c>
      <c r="C702" s="7">
        <v>42660.75</v>
      </c>
      <c r="D702" s="1" t="s">
        <v>403</v>
      </c>
      <c r="F702" s="1">
        <v>26052714</v>
      </c>
      <c r="G702" s="1" t="s">
        <v>469</v>
      </c>
      <c r="H702" s="1" t="s">
        <v>16</v>
      </c>
      <c r="I702" s="1" t="s">
        <v>17</v>
      </c>
      <c r="J702" s="7">
        <v>42646.927083333336</v>
      </c>
      <c r="K702" s="7">
        <v>42646.927083333336</v>
      </c>
      <c r="L702" s="1">
        <v>18</v>
      </c>
      <c r="M702" s="6"/>
    </row>
    <row r="703" spans="1:13" ht="12.75">
      <c r="A703" s="1" t="s">
        <v>57</v>
      </c>
      <c r="B703" s="7">
        <v>42661.375</v>
      </c>
      <c r="C703" s="7">
        <v>42661.4375</v>
      </c>
      <c r="D703" s="1" t="s">
        <v>401</v>
      </c>
      <c r="F703" s="1">
        <v>26379919</v>
      </c>
      <c r="G703" s="1"/>
      <c r="H703" s="1" t="s">
        <v>48</v>
      </c>
      <c r="I703" s="1" t="s">
        <v>17</v>
      </c>
      <c r="J703" s="7">
        <v>42661.357638888891</v>
      </c>
      <c r="K703" s="7">
        <v>42661.357638888891</v>
      </c>
      <c r="L703" s="1">
        <v>21.6</v>
      </c>
      <c r="M703" s="6"/>
    </row>
    <row r="704" spans="1:13" ht="12.75">
      <c r="A704" s="1" t="s">
        <v>24</v>
      </c>
      <c r="B704" s="7">
        <v>42661.5625</v>
      </c>
      <c r="C704" s="7">
        <v>42661.729166666664</v>
      </c>
      <c r="D704" s="1" t="s">
        <v>430</v>
      </c>
      <c r="F704" s="1">
        <v>26193216</v>
      </c>
      <c r="G704" s="1"/>
      <c r="H704" s="1" t="s">
        <v>59</v>
      </c>
      <c r="I704" s="1" t="s">
        <v>17</v>
      </c>
      <c r="J704" s="7">
        <v>42652.943055555559</v>
      </c>
      <c r="K704" s="7">
        <v>42652.943055555559</v>
      </c>
      <c r="L704" s="1">
        <v>49.68</v>
      </c>
      <c r="M704" s="6"/>
    </row>
    <row r="705" spans="1:16" ht="12.75">
      <c r="A705" s="1" t="s">
        <v>18</v>
      </c>
      <c r="B705" s="7">
        <v>42661.583333333336</v>
      </c>
      <c r="C705" s="7">
        <v>42661.645833333336</v>
      </c>
      <c r="D705" s="1" t="s">
        <v>454</v>
      </c>
      <c r="F705" s="1">
        <v>26315808</v>
      </c>
      <c r="G705" s="1" t="s">
        <v>455</v>
      </c>
      <c r="H705" s="1" t="s">
        <v>48</v>
      </c>
      <c r="I705" s="1" t="s">
        <v>17</v>
      </c>
      <c r="J705" s="7">
        <v>42657.522222222222</v>
      </c>
      <c r="K705" s="7">
        <v>42657.522222222222</v>
      </c>
      <c r="L705" s="1">
        <v>21.6</v>
      </c>
      <c r="M705" s="6"/>
    </row>
    <row r="706" spans="1:16" ht="12.75">
      <c r="A706" s="1" t="s">
        <v>32</v>
      </c>
      <c r="B706" s="7">
        <v>42661.791666666664</v>
      </c>
      <c r="C706" s="7">
        <v>42661.854166666664</v>
      </c>
      <c r="D706" s="1" t="s">
        <v>174</v>
      </c>
      <c r="E706" s="1" t="s">
        <v>398</v>
      </c>
      <c r="F706" s="1">
        <v>25092279</v>
      </c>
      <c r="G706" s="1" t="s">
        <v>470</v>
      </c>
      <c r="H706" s="1" t="s">
        <v>48</v>
      </c>
      <c r="I706" s="1" t="s">
        <v>85</v>
      </c>
      <c r="J706" s="7">
        <v>42601.601388888892</v>
      </c>
      <c r="K706" s="7">
        <v>42641.656944444447</v>
      </c>
      <c r="L706" s="1">
        <v>28.08</v>
      </c>
      <c r="M706" s="6"/>
    </row>
    <row r="707" spans="1:16" ht="12.75">
      <c r="A707" s="1" t="s">
        <v>431</v>
      </c>
      <c r="B707" s="7">
        <v>42661.791666666664</v>
      </c>
      <c r="C707" s="7">
        <v>42661.958333333336</v>
      </c>
      <c r="D707" s="1" t="s">
        <v>14</v>
      </c>
      <c r="E707" s="1" t="s">
        <v>14</v>
      </c>
      <c r="F707" s="1">
        <v>25947631</v>
      </c>
      <c r="G707" s="1" t="s">
        <v>471</v>
      </c>
      <c r="H707" s="1" t="s">
        <v>59</v>
      </c>
      <c r="I707" s="1" t="s">
        <v>85</v>
      </c>
      <c r="J707" s="7">
        <v>42641.86041666667</v>
      </c>
      <c r="K707" s="7">
        <v>42641.861805555556</v>
      </c>
      <c r="L707" s="1">
        <v>112</v>
      </c>
      <c r="M707" s="6"/>
    </row>
    <row r="708" spans="1:16" ht="12.75">
      <c r="A708" s="1" t="s">
        <v>57</v>
      </c>
      <c r="B708" s="7">
        <v>42662.375</v>
      </c>
      <c r="C708" s="7">
        <v>42662.4375</v>
      </c>
      <c r="D708" s="1" t="s">
        <v>401</v>
      </c>
      <c r="F708" s="1">
        <v>26408246</v>
      </c>
      <c r="G708" s="1"/>
      <c r="H708" s="1" t="s">
        <v>48</v>
      </c>
      <c r="I708" s="1" t="s">
        <v>17</v>
      </c>
      <c r="J708" s="7">
        <v>42662.361805555556</v>
      </c>
      <c r="K708" s="7">
        <v>42662.361805555556</v>
      </c>
      <c r="L708" s="1">
        <v>21.6</v>
      </c>
      <c r="M708" s="6"/>
      <c r="O708" s="15"/>
      <c r="P708" s="15"/>
    </row>
    <row r="709" spans="1:16" ht="12.75">
      <c r="A709" s="1" t="s">
        <v>24</v>
      </c>
      <c r="B709" s="7">
        <v>42662.416666666664</v>
      </c>
      <c r="C709" s="7">
        <v>42662.458333333336</v>
      </c>
      <c r="D709" s="1" t="s">
        <v>418</v>
      </c>
      <c r="F709" s="1">
        <v>25998802</v>
      </c>
      <c r="G709" s="1" t="s">
        <v>195</v>
      </c>
      <c r="H709" s="1" t="s">
        <v>16</v>
      </c>
      <c r="I709" s="1" t="s">
        <v>17</v>
      </c>
      <c r="J709" s="7">
        <v>42643.799305555556</v>
      </c>
      <c r="K709" s="7">
        <v>42643.799305555556</v>
      </c>
      <c r="L709" s="1">
        <v>14.4</v>
      </c>
      <c r="M709" s="6"/>
    </row>
    <row r="710" spans="1:16" ht="12.75">
      <c r="A710" s="1" t="s">
        <v>111</v>
      </c>
      <c r="B710" s="7">
        <v>42662.458333333336</v>
      </c>
      <c r="C710" s="7">
        <v>42662.5</v>
      </c>
      <c r="D710" s="1" t="s">
        <v>474</v>
      </c>
      <c r="E710" s="1" t="s">
        <v>15</v>
      </c>
      <c r="F710" s="1">
        <v>26208688</v>
      </c>
      <c r="G710" s="1"/>
      <c r="H710" s="1" t="s">
        <v>16</v>
      </c>
      <c r="I710" s="1" t="s">
        <v>17</v>
      </c>
      <c r="J710" s="7">
        <v>42653.633333333331</v>
      </c>
      <c r="K710" s="7">
        <v>42662.452777777777</v>
      </c>
      <c r="L710" s="1">
        <v>14.4</v>
      </c>
      <c r="M710" s="6"/>
      <c r="N710" s="1"/>
      <c r="O710" s="1"/>
      <c r="P710" s="1"/>
    </row>
    <row r="711" spans="1:16" ht="12.75">
      <c r="A711" s="1" t="s">
        <v>24</v>
      </c>
      <c r="B711" s="7">
        <v>42662.479166666664</v>
      </c>
      <c r="C711" s="7">
        <v>42662.520833333336</v>
      </c>
      <c r="D711" s="1" t="s">
        <v>418</v>
      </c>
      <c r="F711" s="1">
        <v>26180169</v>
      </c>
      <c r="G711" s="1" t="s">
        <v>473</v>
      </c>
      <c r="H711" s="1" t="s">
        <v>16</v>
      </c>
      <c r="I711" s="1" t="s">
        <v>17</v>
      </c>
      <c r="J711" s="7">
        <v>42651.6</v>
      </c>
      <c r="K711" s="7">
        <v>42651.6</v>
      </c>
      <c r="L711" s="1">
        <v>15.3</v>
      </c>
      <c r="M711" s="6"/>
    </row>
    <row r="712" spans="1:16" ht="12.75">
      <c r="A712" s="1" t="s">
        <v>41</v>
      </c>
      <c r="B712" s="7">
        <v>42662.770833333336</v>
      </c>
      <c r="C712" s="7">
        <v>42662.8125</v>
      </c>
      <c r="D712" s="1" t="s">
        <v>420</v>
      </c>
      <c r="F712" s="1">
        <v>26364802</v>
      </c>
      <c r="G712" s="1"/>
      <c r="H712" s="1" t="s">
        <v>16</v>
      </c>
      <c r="I712" s="1" t="s">
        <v>17</v>
      </c>
      <c r="J712" s="7">
        <v>42660.696527777778</v>
      </c>
      <c r="K712" s="7">
        <v>42660.696527777778</v>
      </c>
      <c r="L712" s="1">
        <v>18</v>
      </c>
      <c r="M712" s="6"/>
    </row>
    <row r="713" spans="1:16" ht="12.75">
      <c r="A713" s="1" t="s">
        <v>32</v>
      </c>
      <c r="B713" s="7">
        <v>42662.8125</v>
      </c>
      <c r="C713" s="7">
        <v>42662.854166666664</v>
      </c>
      <c r="D713" s="1" t="s">
        <v>478</v>
      </c>
      <c r="F713" s="1">
        <v>26414931</v>
      </c>
      <c r="G713" s="1" t="s">
        <v>94</v>
      </c>
      <c r="H713" s="1" t="s">
        <v>16</v>
      </c>
      <c r="I713" s="1" t="s">
        <v>17</v>
      </c>
      <c r="J713" s="7">
        <v>42662.551388888889</v>
      </c>
      <c r="K713" s="7">
        <v>42662.551388888889</v>
      </c>
      <c r="L713" s="1">
        <v>23.4</v>
      </c>
      <c r="M713" s="6"/>
    </row>
    <row r="714" spans="1:16" ht="12.75">
      <c r="A714" s="1" t="s">
        <v>12</v>
      </c>
      <c r="B714" s="7">
        <v>42663.416666666664</v>
      </c>
      <c r="C714" s="7">
        <v>42663.791666666664</v>
      </c>
      <c r="D714" s="1" t="s">
        <v>15</v>
      </c>
      <c r="F714" s="1">
        <v>26438087</v>
      </c>
      <c r="G714" s="1"/>
      <c r="H714" s="1" t="s">
        <v>16</v>
      </c>
      <c r="I714" s="1" t="s">
        <v>85</v>
      </c>
      <c r="J714" s="7">
        <v>42663.455555555556</v>
      </c>
      <c r="K714" s="7">
        <v>42663.455555555556</v>
      </c>
      <c r="L714" s="1">
        <v>106.65</v>
      </c>
      <c r="M714" s="6"/>
    </row>
    <row r="715" spans="1:16" ht="12.75">
      <c r="A715" s="1" t="s">
        <v>28</v>
      </c>
      <c r="B715" s="7">
        <v>42663.479166666664</v>
      </c>
      <c r="C715" s="7">
        <v>42663.520833333336</v>
      </c>
      <c r="D715" s="1" t="s">
        <v>405</v>
      </c>
      <c r="E715" s="1" t="s">
        <v>405</v>
      </c>
      <c r="F715" s="1">
        <v>26380909</v>
      </c>
      <c r="G715" s="1"/>
      <c r="H715" s="1" t="s">
        <v>16</v>
      </c>
      <c r="I715" s="1" t="s">
        <v>17</v>
      </c>
      <c r="J715" s="7">
        <v>42661.390277777777</v>
      </c>
      <c r="K715" s="7">
        <v>42662.388194444444</v>
      </c>
      <c r="L715" s="1">
        <v>15.3</v>
      </c>
      <c r="M715" s="6"/>
    </row>
    <row r="716" spans="1:16" ht="12.75">
      <c r="A716" s="1" t="s">
        <v>46</v>
      </c>
      <c r="B716" s="7">
        <v>42663.5</v>
      </c>
      <c r="C716" s="7">
        <v>42663.541666666664</v>
      </c>
      <c r="D716" s="1" t="s">
        <v>403</v>
      </c>
      <c r="F716" s="1">
        <v>26414194</v>
      </c>
      <c r="G716" s="1" t="s">
        <v>475</v>
      </c>
      <c r="H716" s="1" t="s">
        <v>16</v>
      </c>
      <c r="I716" s="1" t="s">
        <v>17</v>
      </c>
      <c r="J716" s="7">
        <v>42662.529166666667</v>
      </c>
      <c r="K716" s="7">
        <v>42662.529166666667</v>
      </c>
      <c r="L716" s="1">
        <v>16.2</v>
      </c>
      <c r="M716" s="6"/>
    </row>
    <row r="717" spans="1:16" ht="12.75">
      <c r="A717" s="1" t="s">
        <v>46</v>
      </c>
      <c r="B717" s="7">
        <v>42663.583333333336</v>
      </c>
      <c r="C717" s="7">
        <v>42663.625</v>
      </c>
      <c r="D717" s="1" t="s">
        <v>403</v>
      </c>
      <c r="E717" s="1"/>
      <c r="F717" s="1">
        <v>26419279</v>
      </c>
      <c r="G717" s="1" t="s">
        <v>476</v>
      </c>
      <c r="H717" s="1" t="s">
        <v>16</v>
      </c>
      <c r="I717" s="1" t="s">
        <v>17</v>
      </c>
      <c r="J717" s="7">
        <v>42662.654166666667</v>
      </c>
      <c r="K717" s="7">
        <v>42662.654166666667</v>
      </c>
      <c r="L717" s="1">
        <v>14.4</v>
      </c>
      <c r="M717" s="6"/>
    </row>
    <row r="718" spans="1:16" ht="12.75">
      <c r="A718" s="1" t="s">
        <v>28</v>
      </c>
      <c r="B718" s="7">
        <v>42663.729166666664</v>
      </c>
      <c r="C718" s="7">
        <v>42663.770833333336</v>
      </c>
      <c r="D718" s="1" t="s">
        <v>405</v>
      </c>
      <c r="F718" s="1">
        <v>26380941</v>
      </c>
      <c r="G718" s="1"/>
      <c r="H718" s="1" t="s">
        <v>16</v>
      </c>
      <c r="I718" s="1" t="s">
        <v>17</v>
      </c>
      <c r="J718" s="7">
        <v>42661.390972222223</v>
      </c>
      <c r="K718" s="7">
        <v>42661.390972222223</v>
      </c>
      <c r="L718" s="1">
        <v>18</v>
      </c>
      <c r="M718" s="6"/>
    </row>
    <row r="719" spans="1:16" ht="12.75">
      <c r="A719" s="1" t="s">
        <v>24</v>
      </c>
      <c r="B719" s="7">
        <v>42663.770833333336</v>
      </c>
      <c r="C719" s="7">
        <v>42663.8125</v>
      </c>
      <c r="D719" s="1" t="s">
        <v>418</v>
      </c>
      <c r="F719" s="1">
        <v>26188545</v>
      </c>
      <c r="G719" s="1" t="s">
        <v>477</v>
      </c>
      <c r="H719" s="1" t="s">
        <v>16</v>
      </c>
      <c r="I719" s="1" t="s">
        <v>17</v>
      </c>
      <c r="J719" s="7">
        <v>42652.571527777778</v>
      </c>
      <c r="K719" s="7">
        <v>42652.571527777778</v>
      </c>
      <c r="L719" s="1">
        <v>18</v>
      </c>
      <c r="M719" s="6"/>
    </row>
    <row r="720" spans="1:16" ht="12.75">
      <c r="A720" s="1" t="s">
        <v>32</v>
      </c>
      <c r="B720" s="7">
        <v>42663.791666666664</v>
      </c>
      <c r="C720" s="7">
        <v>42663.833333333336</v>
      </c>
      <c r="D720" s="1" t="s">
        <v>416</v>
      </c>
      <c r="F720" s="1">
        <v>25286718</v>
      </c>
      <c r="G720" s="1"/>
      <c r="H720" s="1" t="s">
        <v>16</v>
      </c>
      <c r="I720" s="1" t="s">
        <v>17</v>
      </c>
      <c r="J720" s="7">
        <v>42612.538888888892</v>
      </c>
      <c r="K720" s="7">
        <v>42612.538888888892</v>
      </c>
      <c r="L720" s="1">
        <v>21.06</v>
      </c>
      <c r="M720" s="6"/>
    </row>
    <row r="721" spans="1:13" ht="12.75">
      <c r="A721" s="1" t="s">
        <v>111</v>
      </c>
      <c r="B721" s="7">
        <v>42663.8125</v>
      </c>
      <c r="C721" s="7">
        <v>42663.875</v>
      </c>
      <c r="D721" s="1" t="s">
        <v>462</v>
      </c>
      <c r="F721" s="1">
        <v>26341301</v>
      </c>
      <c r="G721" s="1" t="s">
        <v>479</v>
      </c>
      <c r="H721" s="1" t="s">
        <v>48</v>
      </c>
      <c r="I721" s="1" t="s">
        <v>17</v>
      </c>
      <c r="J721" s="7">
        <v>42659.665277777778</v>
      </c>
      <c r="K721" s="7">
        <v>42659.665277777778</v>
      </c>
      <c r="L721" s="1">
        <v>27</v>
      </c>
      <c r="M721" s="6"/>
    </row>
    <row r="722" spans="1:13" ht="12.75">
      <c r="A722" s="1" t="s">
        <v>24</v>
      </c>
      <c r="B722" s="7">
        <v>42664.4375</v>
      </c>
      <c r="C722" s="7">
        <v>42664.479166666664</v>
      </c>
      <c r="D722" s="1" t="s">
        <v>418</v>
      </c>
      <c r="F722" s="1">
        <v>26159300</v>
      </c>
      <c r="G722" s="1" t="s">
        <v>480</v>
      </c>
      <c r="H722" s="1" t="s">
        <v>16</v>
      </c>
      <c r="I722" s="1" t="s">
        <v>17</v>
      </c>
      <c r="J722" s="7">
        <v>42650.449305555558</v>
      </c>
      <c r="K722" s="7">
        <v>42650.449305555558</v>
      </c>
      <c r="L722" s="1">
        <v>14.4</v>
      </c>
      <c r="M722" s="6"/>
    </row>
    <row r="723" spans="1:13" ht="12.75">
      <c r="A723" s="1" t="s">
        <v>46</v>
      </c>
      <c r="B723" s="7">
        <v>42664.458333333336</v>
      </c>
      <c r="C723" s="7">
        <v>42664.5</v>
      </c>
      <c r="D723" s="1" t="s">
        <v>439</v>
      </c>
      <c r="E723" s="1" t="s">
        <v>439</v>
      </c>
      <c r="F723" s="1">
        <v>26269258</v>
      </c>
      <c r="G723" s="1" t="s">
        <v>481</v>
      </c>
      <c r="H723" s="1" t="s">
        <v>16</v>
      </c>
      <c r="I723" s="1" t="s">
        <v>17</v>
      </c>
      <c r="J723" s="7">
        <v>42655.719444444447</v>
      </c>
      <c r="K723" s="7">
        <v>42655.95208333333</v>
      </c>
      <c r="L723" s="1">
        <v>14.4</v>
      </c>
      <c r="M723" s="6"/>
    </row>
    <row r="724" spans="1:13" ht="12.75">
      <c r="A724" s="1" t="s">
        <v>24</v>
      </c>
      <c r="B724" s="7">
        <v>42664.5625</v>
      </c>
      <c r="C724" s="7">
        <v>42664.625</v>
      </c>
      <c r="D724" s="1" t="s">
        <v>418</v>
      </c>
      <c r="F724" s="1">
        <v>26165281</v>
      </c>
      <c r="G724" s="1" t="s">
        <v>226</v>
      </c>
      <c r="H724" s="1" t="s">
        <v>48</v>
      </c>
      <c r="I724" s="1" t="s">
        <v>17</v>
      </c>
      <c r="J724" s="7">
        <v>42650.65347222222</v>
      </c>
      <c r="K724" s="7">
        <v>42650.65347222222</v>
      </c>
      <c r="L724" s="1">
        <v>24.3</v>
      </c>
      <c r="M724" s="6"/>
    </row>
    <row r="725" spans="1:13" ht="12.75">
      <c r="A725" s="1" t="s">
        <v>46</v>
      </c>
      <c r="B725" s="7">
        <v>42664.604166666664</v>
      </c>
      <c r="C725" s="7">
        <v>42664.645833333336</v>
      </c>
      <c r="D725" s="1" t="s">
        <v>439</v>
      </c>
      <c r="F725" s="1">
        <v>26187752</v>
      </c>
      <c r="G725" s="1" t="s">
        <v>482</v>
      </c>
      <c r="H725" s="1" t="s">
        <v>16</v>
      </c>
      <c r="I725" s="1" t="s">
        <v>17</v>
      </c>
      <c r="J725" s="7">
        <v>42652.491666666669</v>
      </c>
      <c r="K725" s="7">
        <v>42652.491666666669</v>
      </c>
      <c r="L725" s="1">
        <v>16.2</v>
      </c>
      <c r="M725" s="6"/>
    </row>
    <row r="726" spans="1:13" ht="12.75">
      <c r="A726" s="1" t="s">
        <v>24</v>
      </c>
      <c r="B726" s="7">
        <v>42664.645833333336</v>
      </c>
      <c r="C726" s="7">
        <v>42664.708333333336</v>
      </c>
      <c r="D726" s="1" t="s">
        <v>418</v>
      </c>
      <c r="F726" s="1">
        <v>26165315</v>
      </c>
      <c r="G726" s="1" t="s">
        <v>483</v>
      </c>
      <c r="H726" s="1" t="s">
        <v>48</v>
      </c>
      <c r="I726" s="1" t="s">
        <v>17</v>
      </c>
      <c r="J726" s="7">
        <v>42650.654166666667</v>
      </c>
      <c r="K726" s="7">
        <v>42650.654166666667</v>
      </c>
      <c r="L726" s="1">
        <v>24.3</v>
      </c>
      <c r="M726" s="6"/>
    </row>
    <row r="727" spans="1:13" ht="12.75">
      <c r="A727" s="1" t="s">
        <v>46</v>
      </c>
      <c r="B727" s="7">
        <v>42664.666666666664</v>
      </c>
      <c r="C727" s="7">
        <v>42664.833333333336</v>
      </c>
      <c r="D727" s="1" t="s">
        <v>492</v>
      </c>
      <c r="F727" s="1">
        <v>26476769</v>
      </c>
      <c r="G727" s="1"/>
      <c r="H727" s="1" t="s">
        <v>59</v>
      </c>
      <c r="I727" s="1" t="s">
        <v>17</v>
      </c>
      <c r="J727" s="7">
        <v>42664.850694444445</v>
      </c>
      <c r="K727" s="7">
        <v>42664.850694444445</v>
      </c>
      <c r="L727" s="1">
        <v>56.16</v>
      </c>
      <c r="M727" s="6"/>
    </row>
    <row r="728" spans="1:13" ht="12.75">
      <c r="A728" s="1" t="s">
        <v>24</v>
      </c>
      <c r="B728" s="7">
        <v>42664.75</v>
      </c>
      <c r="C728" s="7">
        <v>42664.791666666664</v>
      </c>
      <c r="D728" s="1" t="s">
        <v>174</v>
      </c>
      <c r="F728" s="1">
        <v>26111134</v>
      </c>
      <c r="G728" s="1" t="s">
        <v>484</v>
      </c>
      <c r="H728" s="1" t="s">
        <v>16</v>
      </c>
      <c r="I728" s="1" t="s">
        <v>85</v>
      </c>
      <c r="J728" s="7">
        <v>42648.580555555556</v>
      </c>
      <c r="K728" s="7">
        <v>42648.580555555556</v>
      </c>
      <c r="L728" s="1">
        <v>18</v>
      </c>
      <c r="M728" s="6"/>
    </row>
    <row r="729" spans="1:13" ht="12.75">
      <c r="A729" s="1" t="s">
        <v>41</v>
      </c>
      <c r="B729" s="7">
        <v>42665.416666666664</v>
      </c>
      <c r="C729" s="7">
        <v>42665.458333333336</v>
      </c>
      <c r="D729" s="1" t="s">
        <v>494</v>
      </c>
      <c r="F729" s="1">
        <v>26109850</v>
      </c>
      <c r="G729" s="1" t="s">
        <v>486</v>
      </c>
      <c r="H729" s="1" t="s">
        <v>16</v>
      </c>
      <c r="I729" s="1" t="s">
        <v>17</v>
      </c>
      <c r="J729" s="7">
        <v>42648.539583333331</v>
      </c>
      <c r="K729" s="7">
        <v>42648.539583333331</v>
      </c>
      <c r="L729" s="1">
        <v>18</v>
      </c>
      <c r="M729" s="6"/>
    </row>
    <row r="730" spans="1:13" ht="12.75">
      <c r="A730" s="1" t="s">
        <v>28</v>
      </c>
      <c r="B730" s="7">
        <v>42665.458333333336</v>
      </c>
      <c r="C730" s="7">
        <v>42665.5</v>
      </c>
      <c r="D730" s="1" t="s">
        <v>398</v>
      </c>
      <c r="F730" s="1">
        <v>26488473</v>
      </c>
      <c r="G730" s="1" t="s">
        <v>487</v>
      </c>
      <c r="H730" s="1" t="s">
        <v>16</v>
      </c>
      <c r="I730" s="1" t="s">
        <v>17</v>
      </c>
      <c r="J730" s="7">
        <v>42665.76666666667</v>
      </c>
      <c r="K730" s="7">
        <v>42665.76666666667</v>
      </c>
      <c r="L730" s="1">
        <v>18</v>
      </c>
      <c r="M730" s="6"/>
    </row>
    <row r="731" spans="1:13" ht="12.75">
      <c r="A731" s="1" t="s">
        <v>41</v>
      </c>
      <c r="B731" s="7">
        <v>42665.458333333336</v>
      </c>
      <c r="C731" s="7">
        <v>42665.5</v>
      </c>
      <c r="D731" s="1" t="s">
        <v>494</v>
      </c>
      <c r="F731" s="1">
        <v>26177972</v>
      </c>
      <c r="G731" s="1" t="s">
        <v>488</v>
      </c>
      <c r="H731" s="1" t="s">
        <v>16</v>
      </c>
      <c r="I731" s="1" t="s">
        <v>17</v>
      </c>
      <c r="J731" s="7">
        <v>42651.407638888886</v>
      </c>
      <c r="K731" s="7">
        <v>42651.407638888886</v>
      </c>
      <c r="L731" s="1">
        <v>18</v>
      </c>
      <c r="M731" s="6"/>
    </row>
    <row r="732" spans="1:13" ht="12.75">
      <c r="A732" s="1" t="s">
        <v>18</v>
      </c>
      <c r="B732" s="7">
        <v>42665.520833333336</v>
      </c>
      <c r="C732" s="7">
        <v>42665.625</v>
      </c>
      <c r="D732" s="1" t="s">
        <v>497</v>
      </c>
      <c r="F732" s="1">
        <v>26474855</v>
      </c>
      <c r="G732" s="1" t="s">
        <v>490</v>
      </c>
      <c r="H732" s="1" t="s">
        <v>51</v>
      </c>
      <c r="I732" s="1" t="s">
        <v>17</v>
      </c>
      <c r="J732" s="7">
        <v>42664.768055555556</v>
      </c>
      <c r="K732" s="7">
        <v>42664.768055555556</v>
      </c>
      <c r="L732" s="1">
        <v>45</v>
      </c>
      <c r="M732" s="6"/>
    </row>
    <row r="733" spans="1:13" ht="12.75">
      <c r="A733" s="1" t="s">
        <v>24</v>
      </c>
      <c r="B733" s="7">
        <v>42665.5625</v>
      </c>
      <c r="C733" s="7">
        <v>42665.604166666664</v>
      </c>
      <c r="D733" s="1" t="s">
        <v>405</v>
      </c>
      <c r="E733" s="1" t="s">
        <v>405</v>
      </c>
      <c r="F733" s="1">
        <v>26380888</v>
      </c>
      <c r="G733" s="1"/>
      <c r="H733" s="1" t="s">
        <v>16</v>
      </c>
      <c r="I733" s="1" t="s">
        <v>17</v>
      </c>
      <c r="J733" s="7">
        <v>42661.388888888891</v>
      </c>
      <c r="K733" s="7">
        <v>42664.425694444442</v>
      </c>
      <c r="L733" s="1">
        <v>18</v>
      </c>
      <c r="M733" s="6"/>
    </row>
    <row r="734" spans="1:13" ht="12.75">
      <c r="A734" s="1" t="s">
        <v>80</v>
      </c>
      <c r="B734" s="7">
        <v>42665.583333333336</v>
      </c>
      <c r="C734" s="7">
        <v>42665.666666666664</v>
      </c>
      <c r="D734" s="1" t="s">
        <v>443</v>
      </c>
      <c r="E734" s="1"/>
      <c r="F734" s="1">
        <v>25748532</v>
      </c>
      <c r="G734" s="1" t="s">
        <v>491</v>
      </c>
      <c r="H734" s="1" t="s">
        <v>56</v>
      </c>
      <c r="I734" s="1" t="s">
        <v>17</v>
      </c>
      <c r="J734" s="7">
        <v>42633.435416666667</v>
      </c>
      <c r="K734" s="7">
        <v>42633.435416666667</v>
      </c>
      <c r="L734" s="1">
        <v>32.4</v>
      </c>
      <c r="M734" s="6"/>
    </row>
    <row r="735" spans="1:13" ht="12.75">
      <c r="A735" s="1" t="s">
        <v>24</v>
      </c>
      <c r="B735" s="7">
        <v>42665.666666666664</v>
      </c>
      <c r="C735" s="7">
        <v>42665.708333333336</v>
      </c>
      <c r="D735" s="1" t="s">
        <v>418</v>
      </c>
      <c r="F735" s="1">
        <v>26485633</v>
      </c>
      <c r="G735" s="1" t="s">
        <v>375</v>
      </c>
      <c r="H735" s="1" t="s">
        <v>16</v>
      </c>
      <c r="I735" s="1" t="s">
        <v>17</v>
      </c>
      <c r="J735" s="7">
        <v>42665.538194444445</v>
      </c>
      <c r="K735" s="7">
        <v>42665.538194444445</v>
      </c>
      <c r="L735" s="1">
        <v>18</v>
      </c>
      <c r="M735" s="6"/>
    </row>
    <row r="736" spans="1:13" ht="12.75">
      <c r="A736" s="1" t="s">
        <v>46</v>
      </c>
      <c r="B736" s="7">
        <v>42668.666666666664</v>
      </c>
      <c r="C736" s="7">
        <v>42668.708333333336</v>
      </c>
      <c r="D736" s="1" t="s">
        <v>403</v>
      </c>
      <c r="F736" s="1">
        <v>26486949</v>
      </c>
      <c r="G736" s="1" t="s">
        <v>493</v>
      </c>
      <c r="H736" s="1" t="s">
        <v>16</v>
      </c>
      <c r="I736" s="1" t="s">
        <v>17</v>
      </c>
      <c r="J736" s="7">
        <v>42665.634722222225</v>
      </c>
      <c r="K736" s="7">
        <v>42665.634722222225</v>
      </c>
      <c r="L736" s="1">
        <v>16.2</v>
      </c>
      <c r="M736" s="6"/>
    </row>
    <row r="737" spans="1:13" ht="12.75">
      <c r="A737" s="1" t="s">
        <v>18</v>
      </c>
      <c r="B737" s="7">
        <v>42668.729166666664</v>
      </c>
      <c r="C737" s="7">
        <v>42668.791666666664</v>
      </c>
      <c r="D737" s="1" t="s">
        <v>467</v>
      </c>
      <c r="F737" s="1">
        <v>26340884</v>
      </c>
      <c r="G737" s="1"/>
      <c r="H737" s="1" t="s">
        <v>48</v>
      </c>
      <c r="I737" s="1" t="s">
        <v>17</v>
      </c>
      <c r="J737" s="7">
        <v>42659.634027777778</v>
      </c>
      <c r="K737" s="7">
        <v>42659.634027777778</v>
      </c>
      <c r="L737" s="1">
        <v>27</v>
      </c>
      <c r="M737" s="6"/>
    </row>
    <row r="738" spans="1:13" ht="12.75">
      <c r="A738" s="1" t="s">
        <v>46</v>
      </c>
      <c r="B738" s="7">
        <v>42668.791666666664</v>
      </c>
      <c r="C738" s="7">
        <v>42668.854166666664</v>
      </c>
      <c r="D738" s="1" t="s">
        <v>398</v>
      </c>
      <c r="F738" s="1">
        <v>25940224</v>
      </c>
      <c r="G738" s="1" t="s">
        <v>495</v>
      </c>
      <c r="H738" s="1" t="s">
        <v>48</v>
      </c>
      <c r="I738" s="1" t="s">
        <v>17</v>
      </c>
      <c r="J738" s="7">
        <v>42641.65902777778</v>
      </c>
      <c r="K738" s="7">
        <v>42641.65902777778</v>
      </c>
      <c r="L738" s="1">
        <v>27</v>
      </c>
      <c r="M738" s="6"/>
    </row>
    <row r="739" spans="1:13" ht="12.75">
      <c r="A739" s="1" t="s">
        <v>24</v>
      </c>
      <c r="B739" s="7">
        <v>42669.395833333336</v>
      </c>
      <c r="C739" s="7">
        <v>42669.458333333336</v>
      </c>
      <c r="D739" s="1" t="s">
        <v>504</v>
      </c>
      <c r="F739" s="1">
        <v>26515950</v>
      </c>
      <c r="H739" s="1" t="s">
        <v>48</v>
      </c>
      <c r="I739" s="1" t="s">
        <v>17</v>
      </c>
      <c r="J739" s="7">
        <v>42667.621527777781</v>
      </c>
      <c r="K739" s="7">
        <v>42667.621527777781</v>
      </c>
      <c r="L739" s="1">
        <v>21.6</v>
      </c>
      <c r="M739" s="6"/>
    </row>
    <row r="740" spans="1:13" ht="12.75">
      <c r="A740" s="1" t="s">
        <v>46</v>
      </c>
      <c r="B740" s="7">
        <v>42669.416666666664</v>
      </c>
      <c r="C740" s="7">
        <v>42669.458333333336</v>
      </c>
      <c r="D740" s="1" t="s">
        <v>403</v>
      </c>
      <c r="F740" s="1">
        <v>26444691</v>
      </c>
      <c r="G740" s="1" t="s">
        <v>498</v>
      </c>
      <c r="H740" s="1" t="s">
        <v>16</v>
      </c>
      <c r="I740" s="1" t="s">
        <v>17</v>
      </c>
      <c r="J740" s="7">
        <v>42663.65</v>
      </c>
      <c r="K740" s="7">
        <v>42663.65</v>
      </c>
      <c r="L740" s="1">
        <v>14.4</v>
      </c>
      <c r="M740" s="6"/>
    </row>
    <row r="741" spans="1:13" ht="12.75">
      <c r="A741" s="1" t="s">
        <v>24</v>
      </c>
      <c r="B741" s="7">
        <v>42669.458333333336</v>
      </c>
      <c r="C741" s="7">
        <v>42669.520833333336</v>
      </c>
      <c r="D741" s="1" t="s">
        <v>174</v>
      </c>
      <c r="F741" s="1">
        <v>26521726</v>
      </c>
      <c r="G741" s="1" t="s">
        <v>499</v>
      </c>
      <c r="H741" s="1" t="s">
        <v>48</v>
      </c>
      <c r="I741" s="1" t="s">
        <v>85</v>
      </c>
      <c r="J741" s="7">
        <v>42667.708333333336</v>
      </c>
      <c r="K741" s="7">
        <v>42667.708333333336</v>
      </c>
      <c r="L741" s="1">
        <v>22.5</v>
      </c>
      <c r="M741" s="6"/>
    </row>
    <row r="742" spans="1:13" ht="12.75">
      <c r="A742" s="1" t="s">
        <v>46</v>
      </c>
      <c r="B742" s="7">
        <v>42669.583333333336</v>
      </c>
      <c r="C742" s="7">
        <v>42669.625</v>
      </c>
      <c r="D742" s="1" t="s">
        <v>403</v>
      </c>
      <c r="F742" s="1">
        <v>26052563</v>
      </c>
      <c r="G742" s="1" t="s">
        <v>500</v>
      </c>
      <c r="H742" s="1" t="s">
        <v>16</v>
      </c>
      <c r="I742" s="1" t="s">
        <v>17</v>
      </c>
      <c r="J742" s="7">
        <v>42646.923611111109</v>
      </c>
      <c r="K742" s="7">
        <v>42646.923611111109</v>
      </c>
      <c r="L742" s="1">
        <v>16.2</v>
      </c>
      <c r="M742" s="6"/>
    </row>
    <row r="743" spans="1:13" ht="12.75">
      <c r="A743" s="1" t="s">
        <v>41</v>
      </c>
      <c r="B743" s="7">
        <v>42669.791666666664</v>
      </c>
      <c r="C743" s="7">
        <v>42669.833333333336</v>
      </c>
      <c r="D743" s="1" t="s">
        <v>507</v>
      </c>
      <c r="F743" s="1">
        <v>26549676</v>
      </c>
      <c r="G743" s="1" t="s">
        <v>502</v>
      </c>
      <c r="H743" s="1" t="s">
        <v>16</v>
      </c>
      <c r="I743" s="1" t="s">
        <v>17</v>
      </c>
      <c r="J743" s="7">
        <v>42668.64166666667</v>
      </c>
      <c r="K743" s="7">
        <v>42668.64166666667</v>
      </c>
      <c r="L743" s="1">
        <v>18</v>
      </c>
      <c r="M743" s="6"/>
    </row>
    <row r="744" spans="1:13" ht="12.75">
      <c r="A744" s="1" t="s">
        <v>46</v>
      </c>
      <c r="B744" s="7">
        <v>42669.8125</v>
      </c>
      <c r="C744" s="7">
        <v>42669.854166666664</v>
      </c>
      <c r="D744" s="1" t="s">
        <v>398</v>
      </c>
      <c r="F744" s="1">
        <v>26598521</v>
      </c>
      <c r="G744" s="1" t="s">
        <v>503</v>
      </c>
      <c r="H744" s="1" t="s">
        <v>16</v>
      </c>
      <c r="I744" s="1" t="s">
        <v>17</v>
      </c>
      <c r="J744" s="7">
        <v>42670.47152777778</v>
      </c>
      <c r="K744" s="7">
        <v>42670.47152777778</v>
      </c>
      <c r="L744" s="1">
        <v>18</v>
      </c>
      <c r="M744" s="6"/>
    </row>
    <row r="745" spans="1:13" ht="12.75">
      <c r="A745" s="1" t="s">
        <v>28</v>
      </c>
      <c r="B745" s="7">
        <v>42670.416666666664</v>
      </c>
      <c r="C745" s="7">
        <v>42670.458333333336</v>
      </c>
      <c r="D745" s="1" t="s">
        <v>405</v>
      </c>
      <c r="F745" s="1">
        <v>26589036</v>
      </c>
      <c r="G745" s="1"/>
      <c r="H745" s="1" t="s">
        <v>16</v>
      </c>
      <c r="I745" s="1" t="s">
        <v>17</v>
      </c>
      <c r="J745" s="7">
        <v>42669.945833333331</v>
      </c>
      <c r="K745" s="7">
        <v>42669.945833333331</v>
      </c>
      <c r="L745" s="1">
        <v>14.4</v>
      </c>
      <c r="M745" s="6"/>
    </row>
    <row r="746" spans="1:13" ht="12.75">
      <c r="A746" s="1" t="s">
        <v>28</v>
      </c>
      <c r="B746" s="7">
        <v>42670.625</v>
      </c>
      <c r="C746" s="7">
        <v>42670.666666666664</v>
      </c>
      <c r="D746" s="1" t="s">
        <v>405</v>
      </c>
      <c r="F746" s="1">
        <v>26600141</v>
      </c>
      <c r="G746" s="1"/>
      <c r="H746" s="1" t="s">
        <v>16</v>
      </c>
      <c r="I746" s="1" t="s">
        <v>17</v>
      </c>
      <c r="J746" s="7">
        <v>42670.520138888889</v>
      </c>
      <c r="K746" s="7">
        <v>42670.520138888889</v>
      </c>
      <c r="L746" s="1">
        <v>14.4</v>
      </c>
      <c r="M746" s="6"/>
    </row>
    <row r="747" spans="1:13" ht="12.75">
      <c r="A747" s="1" t="s">
        <v>46</v>
      </c>
      <c r="B747" s="7">
        <v>42670.708333333336</v>
      </c>
      <c r="C747" s="7">
        <v>42670.75</v>
      </c>
      <c r="D747" s="1" t="s">
        <v>403</v>
      </c>
      <c r="F747" s="1">
        <v>26037241</v>
      </c>
      <c r="G747" s="1" t="s">
        <v>505</v>
      </c>
      <c r="H747" s="1" t="s">
        <v>16</v>
      </c>
      <c r="I747" s="1" t="s">
        <v>17</v>
      </c>
      <c r="J747" s="7">
        <v>42646.593055555553</v>
      </c>
      <c r="K747" s="7">
        <v>42646.593055555553</v>
      </c>
      <c r="L747" s="1">
        <v>18</v>
      </c>
      <c r="M747" s="6"/>
    </row>
    <row r="748" spans="1:13" ht="12.75">
      <c r="A748" s="1" t="s">
        <v>24</v>
      </c>
      <c r="B748" s="7">
        <v>42670.729166666664</v>
      </c>
      <c r="C748" s="7">
        <v>42670.791666666664</v>
      </c>
      <c r="D748" s="1" t="s">
        <v>418</v>
      </c>
      <c r="E748" s="1"/>
      <c r="F748" s="1">
        <v>26531641</v>
      </c>
      <c r="G748" s="1" t="s">
        <v>283</v>
      </c>
      <c r="H748" s="1" t="s">
        <v>48</v>
      </c>
      <c r="I748" s="1" t="s">
        <v>17</v>
      </c>
      <c r="J748" s="7">
        <v>42667.974999999999</v>
      </c>
      <c r="K748" s="7">
        <v>42667.974999999999</v>
      </c>
      <c r="L748" s="1">
        <v>27</v>
      </c>
      <c r="M748" s="6"/>
    </row>
    <row r="749" spans="1:13" ht="12.75">
      <c r="A749" s="1" t="s">
        <v>28</v>
      </c>
      <c r="B749" s="7">
        <v>42670.75</v>
      </c>
      <c r="C749" s="7">
        <v>42670.791666666664</v>
      </c>
      <c r="D749" s="1" t="s">
        <v>405</v>
      </c>
      <c r="E749" s="1" t="s">
        <v>405</v>
      </c>
      <c r="F749" s="1">
        <v>26381553</v>
      </c>
      <c r="G749" s="1"/>
      <c r="H749" s="1" t="s">
        <v>16</v>
      </c>
      <c r="I749" s="1" t="s">
        <v>17</v>
      </c>
      <c r="J749" s="7">
        <v>42661.401388888888</v>
      </c>
      <c r="K749" s="7">
        <v>42667.970833333333</v>
      </c>
      <c r="L749" s="1">
        <v>18</v>
      </c>
      <c r="M749" s="6"/>
    </row>
    <row r="750" spans="1:13" ht="12.75">
      <c r="A750" s="1" t="s">
        <v>46</v>
      </c>
      <c r="B750" s="7">
        <v>42670.75</v>
      </c>
      <c r="C750" s="7">
        <v>42670.791666666664</v>
      </c>
      <c r="D750" s="1" t="s">
        <v>403</v>
      </c>
      <c r="F750" s="1">
        <v>26475575</v>
      </c>
      <c r="G750" s="1" t="s">
        <v>506</v>
      </c>
      <c r="H750" s="1" t="s">
        <v>16</v>
      </c>
      <c r="I750" s="1" t="s">
        <v>17</v>
      </c>
      <c r="J750" s="7">
        <v>42664.800694444442</v>
      </c>
      <c r="K750" s="7">
        <v>42664.800694444442</v>
      </c>
      <c r="L750" s="1">
        <v>18</v>
      </c>
      <c r="M750" s="6"/>
    </row>
    <row r="751" spans="1:13" ht="12.75">
      <c r="A751" s="1" t="s">
        <v>32</v>
      </c>
      <c r="B751" s="7">
        <v>42670.791666666664</v>
      </c>
      <c r="C751" s="7">
        <v>42670.854166666664</v>
      </c>
      <c r="D751" s="1" t="s">
        <v>511</v>
      </c>
      <c r="F751" s="1">
        <v>25815511</v>
      </c>
      <c r="G751" s="1" t="s">
        <v>392</v>
      </c>
      <c r="H751" s="1" t="s">
        <v>48</v>
      </c>
      <c r="I751" s="1" t="s">
        <v>17</v>
      </c>
      <c r="J751" s="7">
        <v>42635.686805555553</v>
      </c>
      <c r="K751" s="7">
        <v>42635.686805555553</v>
      </c>
      <c r="L751" s="1">
        <v>31.59</v>
      </c>
      <c r="M751" s="6"/>
    </row>
    <row r="752" spans="1:13" ht="12.75">
      <c r="A752" s="1" t="s">
        <v>80</v>
      </c>
      <c r="B752" s="7">
        <v>42671.375</v>
      </c>
      <c r="C752" s="7">
        <v>42671.458333333336</v>
      </c>
      <c r="D752" s="1" t="s">
        <v>497</v>
      </c>
      <c r="F752" s="1">
        <v>26609788</v>
      </c>
      <c r="H752" s="1" t="s">
        <v>56</v>
      </c>
      <c r="I752" s="1" t="s">
        <v>17</v>
      </c>
      <c r="J752" s="7">
        <v>42670.8</v>
      </c>
      <c r="K752" s="7">
        <v>42670.8</v>
      </c>
      <c r="L752" s="1">
        <v>28.8</v>
      </c>
      <c r="M752" s="6"/>
    </row>
    <row r="753" spans="1:13" ht="12.75">
      <c r="A753" s="1" t="s">
        <v>28</v>
      </c>
      <c r="B753" s="7">
        <v>42671.416666666664</v>
      </c>
      <c r="C753" s="7">
        <v>42671.458333333336</v>
      </c>
      <c r="D753" s="1" t="s">
        <v>405</v>
      </c>
      <c r="F753" s="1">
        <v>26612658</v>
      </c>
      <c r="H753" s="1" t="s">
        <v>16</v>
      </c>
      <c r="I753" s="1" t="s">
        <v>17</v>
      </c>
      <c r="J753" s="7">
        <v>42670.925694444442</v>
      </c>
      <c r="K753" s="7">
        <v>42670.925694444442</v>
      </c>
      <c r="L753" s="1">
        <v>14.4</v>
      </c>
      <c r="M753" s="6"/>
    </row>
    <row r="754" spans="1:13" ht="12.75">
      <c r="A754" s="1" t="s">
        <v>28</v>
      </c>
      <c r="B754" s="7">
        <v>42671.625</v>
      </c>
      <c r="C754" s="7">
        <v>42671.666666666664</v>
      </c>
      <c r="D754" s="1" t="s">
        <v>405</v>
      </c>
      <c r="E754" s="1" t="s">
        <v>405</v>
      </c>
      <c r="F754" s="1">
        <v>26483630</v>
      </c>
      <c r="H754" s="1" t="s">
        <v>16</v>
      </c>
      <c r="I754" s="1" t="s">
        <v>17</v>
      </c>
      <c r="J754" s="7">
        <v>42665.425000000003</v>
      </c>
      <c r="K754" s="7">
        <v>42668.802083333336</v>
      </c>
      <c r="L754" s="1">
        <v>16.2</v>
      </c>
      <c r="M754" s="6"/>
    </row>
    <row r="755" spans="1:13" ht="12.75">
      <c r="A755" s="1" t="s">
        <v>24</v>
      </c>
      <c r="B755" s="7">
        <v>42671.666666666664</v>
      </c>
      <c r="C755" s="7">
        <v>42671.729166666664</v>
      </c>
      <c r="D755" s="1" t="s">
        <v>418</v>
      </c>
      <c r="F755" s="1">
        <v>25886621</v>
      </c>
      <c r="G755" s="1" t="s">
        <v>411</v>
      </c>
      <c r="H755" s="1" t="s">
        <v>48</v>
      </c>
      <c r="I755" s="1" t="s">
        <v>17</v>
      </c>
      <c r="J755" s="7">
        <v>42639.749305555553</v>
      </c>
      <c r="K755" s="7">
        <v>42639.749305555553</v>
      </c>
      <c r="L755" s="1">
        <v>22.68</v>
      </c>
      <c r="M755" s="6"/>
    </row>
    <row r="756" spans="1:13" ht="12.75">
      <c r="A756" s="1" t="s">
        <v>28</v>
      </c>
      <c r="B756" s="7">
        <v>42671.729166666664</v>
      </c>
      <c r="C756" s="7">
        <v>42671.770833333336</v>
      </c>
      <c r="D756" s="1" t="s">
        <v>405</v>
      </c>
      <c r="F756" s="1">
        <v>26556726</v>
      </c>
      <c r="H756" s="1" t="s">
        <v>16</v>
      </c>
      <c r="I756" s="1" t="s">
        <v>17</v>
      </c>
      <c r="J756" s="7">
        <v>42668.802777777775</v>
      </c>
      <c r="K756" s="7">
        <v>42668.802777777775</v>
      </c>
      <c r="L756" s="1">
        <v>18</v>
      </c>
      <c r="M756" s="6"/>
    </row>
    <row r="757" spans="1:13" ht="12.75">
      <c r="A757" s="1" t="s">
        <v>111</v>
      </c>
      <c r="B757" s="7">
        <v>42672.458333333336</v>
      </c>
      <c r="C757" s="7">
        <v>42672.520833333336</v>
      </c>
      <c r="D757" s="1" t="s">
        <v>462</v>
      </c>
      <c r="F757" s="1">
        <v>26341313</v>
      </c>
      <c r="G757" s="1" t="s">
        <v>508</v>
      </c>
      <c r="H757" s="1" t="s">
        <v>48</v>
      </c>
      <c r="I757" s="1" t="s">
        <v>17</v>
      </c>
      <c r="J757" s="7">
        <v>42659.665972222225</v>
      </c>
      <c r="K757" s="7">
        <v>42659.665972222225</v>
      </c>
      <c r="L757" s="1">
        <v>27</v>
      </c>
      <c r="M757" s="6"/>
    </row>
    <row r="758" spans="1:13" ht="12.75">
      <c r="A758" s="1" t="s">
        <v>28</v>
      </c>
      <c r="B758" s="7">
        <v>42672.479166666664</v>
      </c>
      <c r="C758" s="7">
        <v>42672.520833333336</v>
      </c>
      <c r="D758" s="1" t="s">
        <v>405</v>
      </c>
      <c r="F758" s="1">
        <v>26408903</v>
      </c>
      <c r="H758" s="1" t="s">
        <v>16</v>
      </c>
      <c r="I758" s="1" t="s">
        <v>17</v>
      </c>
      <c r="J758" s="7">
        <v>42662.382638888892</v>
      </c>
      <c r="K758" s="7">
        <v>42662.382638888892</v>
      </c>
      <c r="L758" s="1">
        <v>18</v>
      </c>
      <c r="M758" s="6"/>
    </row>
    <row r="759" spans="1:13" ht="12.75">
      <c r="A759" s="1" t="s">
        <v>24</v>
      </c>
      <c r="B759" s="7">
        <v>42672.541666666664</v>
      </c>
      <c r="C759" s="7">
        <v>42672.604166666664</v>
      </c>
      <c r="D759" s="1" t="s">
        <v>430</v>
      </c>
      <c r="F759" s="1">
        <v>26336420</v>
      </c>
      <c r="H759" s="1" t="s">
        <v>48</v>
      </c>
      <c r="I759" s="1" t="s">
        <v>17</v>
      </c>
      <c r="J759" s="7">
        <v>42658.95</v>
      </c>
      <c r="K759" s="7">
        <v>42658.95</v>
      </c>
      <c r="L759" s="1">
        <v>27</v>
      </c>
      <c r="M759" s="6"/>
    </row>
    <row r="760" spans="1:13" ht="12.75">
      <c r="A760" s="1" t="s">
        <v>24</v>
      </c>
      <c r="B760" s="7">
        <v>42672.604166666664</v>
      </c>
      <c r="C760" s="7">
        <v>42672.791666666664</v>
      </c>
      <c r="D760" s="1" t="s">
        <v>418</v>
      </c>
      <c r="F760" s="1">
        <v>26641720</v>
      </c>
      <c r="G760" s="1" t="s">
        <v>509</v>
      </c>
      <c r="H760" s="1" t="s">
        <v>510</v>
      </c>
      <c r="I760" s="1" t="s">
        <v>17</v>
      </c>
      <c r="J760" s="7">
        <v>42672.573611111111</v>
      </c>
      <c r="K760" s="7">
        <v>42672.573611111111</v>
      </c>
      <c r="L760" s="1">
        <v>64.8</v>
      </c>
      <c r="M760" s="6"/>
    </row>
    <row r="761" spans="1:13" ht="12.75">
      <c r="A761" s="1" t="s">
        <v>28</v>
      </c>
      <c r="B761" s="7">
        <v>42672.75</v>
      </c>
      <c r="C761" s="7">
        <v>42672.791666666664</v>
      </c>
      <c r="D761" s="1" t="s">
        <v>405</v>
      </c>
      <c r="F761" s="1">
        <v>26483640</v>
      </c>
      <c r="H761" s="1" t="s">
        <v>16</v>
      </c>
      <c r="I761" s="1" t="s">
        <v>17</v>
      </c>
      <c r="J761" s="7">
        <v>42665.426388888889</v>
      </c>
      <c r="K761" s="7">
        <v>42665.426388888889</v>
      </c>
      <c r="L761" s="1">
        <v>18</v>
      </c>
      <c r="M761" s="6"/>
    </row>
    <row r="762" spans="1:13" ht="12.75">
      <c r="A762" s="1" t="s">
        <v>111</v>
      </c>
      <c r="B762" s="7">
        <v>42674.4375</v>
      </c>
      <c r="C762" s="7">
        <v>42674.479166666664</v>
      </c>
      <c r="D762" s="1" t="s">
        <v>474</v>
      </c>
      <c r="F762" s="1">
        <v>26204494</v>
      </c>
      <c r="G762" s="1"/>
      <c r="H762" s="1" t="s">
        <v>16</v>
      </c>
      <c r="I762" s="1" t="s">
        <v>17</v>
      </c>
      <c r="J762" s="7">
        <v>42653.51666666667</v>
      </c>
      <c r="K762" s="7">
        <v>42653.51666666667</v>
      </c>
      <c r="L762" s="1">
        <v>14.4</v>
      </c>
      <c r="M762" s="6"/>
    </row>
    <row r="763" spans="1:13" ht="12.75">
      <c r="A763" s="1" t="s">
        <v>28</v>
      </c>
      <c r="B763" s="7">
        <v>42674.5625</v>
      </c>
      <c r="C763" s="7">
        <v>42674.729166666664</v>
      </c>
      <c r="D763" s="1" t="s">
        <v>430</v>
      </c>
      <c r="E763" s="1" t="s">
        <v>15</v>
      </c>
      <c r="F763" s="1">
        <v>26638703</v>
      </c>
      <c r="G763" s="1"/>
      <c r="H763" s="1" t="s">
        <v>59</v>
      </c>
      <c r="I763" s="1" t="s">
        <v>17</v>
      </c>
      <c r="J763" s="7">
        <v>42672.357638888891</v>
      </c>
      <c r="K763" s="7">
        <v>42674.408333333333</v>
      </c>
      <c r="L763" s="1">
        <v>49.68</v>
      </c>
      <c r="M763" s="6"/>
    </row>
    <row r="764" spans="1:13" ht="12.75">
      <c r="A764" s="1" t="s">
        <v>18</v>
      </c>
      <c r="B764" s="7">
        <v>42674.583333333336</v>
      </c>
      <c r="C764" s="7">
        <v>42674.625</v>
      </c>
      <c r="D764" s="1" t="s">
        <v>454</v>
      </c>
      <c r="F764" s="1">
        <v>26621750</v>
      </c>
      <c r="G764" s="1" t="s">
        <v>512</v>
      </c>
      <c r="H764" s="1" t="s">
        <v>16</v>
      </c>
      <c r="I764" s="1" t="s">
        <v>17</v>
      </c>
      <c r="J764" s="7">
        <v>42671.452777777777</v>
      </c>
      <c r="K764" s="7">
        <v>42671.452777777777</v>
      </c>
      <c r="L764" s="1">
        <v>14.4</v>
      </c>
      <c r="M764" s="6"/>
    </row>
    <row r="765" spans="1:13" ht="12.75">
      <c r="A765" s="1" t="s">
        <v>46</v>
      </c>
      <c r="B765" s="7">
        <v>42674.645833333336</v>
      </c>
      <c r="C765" s="7">
        <v>42674.708333333336</v>
      </c>
      <c r="D765" s="1" t="s">
        <v>430</v>
      </c>
      <c r="F765" s="1">
        <v>26638713</v>
      </c>
      <c r="H765" s="1" t="s">
        <v>48</v>
      </c>
      <c r="I765" s="1" t="s">
        <v>17</v>
      </c>
      <c r="J765" s="7">
        <v>42672.359027777777</v>
      </c>
      <c r="K765" s="7">
        <v>42672.359027777777</v>
      </c>
      <c r="L765" s="1">
        <v>23.4</v>
      </c>
      <c r="M765" s="6"/>
    </row>
    <row r="766" spans="1:13" ht="12.75">
      <c r="A766" s="1" t="s">
        <v>24</v>
      </c>
      <c r="B766" s="7">
        <v>42674.708333333336</v>
      </c>
      <c r="C766" s="7">
        <v>42674.8125</v>
      </c>
      <c r="D766" s="1" t="s">
        <v>516</v>
      </c>
      <c r="F766" s="1">
        <v>26661411</v>
      </c>
      <c r="G766" s="1"/>
      <c r="H766" s="1" t="s">
        <v>16</v>
      </c>
      <c r="I766" s="1" t="s">
        <v>17</v>
      </c>
      <c r="J766" s="7">
        <v>42674.411111111112</v>
      </c>
      <c r="K766" s="7">
        <v>42674.411111111112</v>
      </c>
      <c r="L766" s="1">
        <v>45</v>
      </c>
      <c r="M766" s="6"/>
    </row>
    <row r="767" spans="1:13" ht="12.75">
      <c r="A767" s="1" t="s">
        <v>24</v>
      </c>
      <c r="B767" s="7">
        <v>42676.5625</v>
      </c>
      <c r="C767" s="7">
        <v>42676.604166666664</v>
      </c>
      <c r="D767" s="1" t="s">
        <v>418</v>
      </c>
      <c r="E767" s="1"/>
      <c r="F767" s="1">
        <v>26114627</v>
      </c>
      <c r="G767" s="1" t="s">
        <v>351</v>
      </c>
      <c r="H767" s="1" t="s">
        <v>16</v>
      </c>
      <c r="I767" s="1" t="s">
        <v>17</v>
      </c>
      <c r="J767" s="7">
        <v>42648.662499999999</v>
      </c>
      <c r="K767" s="7">
        <v>42648.662499999999</v>
      </c>
      <c r="L767" s="1">
        <v>16.2</v>
      </c>
      <c r="M767" s="6"/>
    </row>
    <row r="768" spans="1:13" ht="12.75">
      <c r="A768" s="1" t="s">
        <v>41</v>
      </c>
      <c r="B768" s="7">
        <v>42676.791666666664</v>
      </c>
      <c r="C768" s="7">
        <v>42676.833333333336</v>
      </c>
      <c r="D768" s="1" t="s">
        <v>507</v>
      </c>
      <c r="E768" s="1"/>
      <c r="F768" s="1">
        <v>26585749</v>
      </c>
      <c r="G768" s="1"/>
      <c r="H768" s="1" t="s">
        <v>16</v>
      </c>
      <c r="I768" s="1" t="s">
        <v>17</v>
      </c>
      <c r="J768" s="7">
        <v>42669.838194444441</v>
      </c>
      <c r="K768" s="7">
        <v>42669.838194444441</v>
      </c>
      <c r="L768" s="1">
        <v>18</v>
      </c>
      <c r="M768" s="6"/>
    </row>
    <row r="769" spans="1:13" ht="12.75">
      <c r="A769" s="1" t="s">
        <v>24</v>
      </c>
      <c r="B769" s="7">
        <v>42677.416666666664</v>
      </c>
      <c r="C769" s="7">
        <v>42677.458333333336</v>
      </c>
      <c r="D769" s="1" t="s">
        <v>405</v>
      </c>
      <c r="F769" s="1">
        <v>26679521</v>
      </c>
      <c r="G769" s="1"/>
      <c r="H769" s="1" t="s">
        <v>16</v>
      </c>
      <c r="I769" s="1" t="s">
        <v>17</v>
      </c>
      <c r="J769" s="7">
        <v>42674.879166666666</v>
      </c>
      <c r="K769" s="7">
        <v>42674.879166666666</v>
      </c>
      <c r="L769" s="1">
        <v>14.4</v>
      </c>
      <c r="M769" s="6"/>
    </row>
    <row r="770" spans="1:13" ht="12.75">
      <c r="A770" s="1" t="s">
        <v>111</v>
      </c>
      <c r="B770" s="7">
        <v>42677.4375</v>
      </c>
      <c r="C770" s="7">
        <v>42677.479166666664</v>
      </c>
      <c r="D770" s="1" t="s">
        <v>474</v>
      </c>
      <c r="F770" s="1">
        <v>26417994</v>
      </c>
      <c r="G770" s="1"/>
      <c r="H770" s="1" t="s">
        <v>16</v>
      </c>
      <c r="I770" s="1" t="s">
        <v>17</v>
      </c>
      <c r="J770" s="7">
        <v>42662.62222222222</v>
      </c>
      <c r="K770" s="7">
        <v>42662.62222222222</v>
      </c>
      <c r="L770" s="1">
        <v>14.4</v>
      </c>
      <c r="M770" s="6"/>
    </row>
    <row r="771" spans="1:13" ht="12.75">
      <c r="A771" s="1" t="s">
        <v>46</v>
      </c>
      <c r="B771" s="7">
        <v>42677.666666666664</v>
      </c>
      <c r="C771" s="7">
        <v>42677.708333333336</v>
      </c>
      <c r="D771" s="1" t="s">
        <v>403</v>
      </c>
      <c r="E771" s="1"/>
      <c r="F771" s="1">
        <v>26635603</v>
      </c>
      <c r="G771" s="1" t="s">
        <v>115</v>
      </c>
      <c r="H771" s="1" t="s">
        <v>16</v>
      </c>
      <c r="I771" s="1" t="s">
        <v>17</v>
      </c>
      <c r="J771" s="7">
        <v>42671.910416666666</v>
      </c>
      <c r="K771" s="7">
        <v>42671.910416666666</v>
      </c>
      <c r="L771" s="1">
        <v>16.2</v>
      </c>
      <c r="M771" s="6"/>
    </row>
    <row r="772" spans="1:13" ht="12.75">
      <c r="A772" s="1" t="s">
        <v>46</v>
      </c>
      <c r="B772" s="7">
        <v>42677.708333333336</v>
      </c>
      <c r="C772" s="7">
        <v>42677.75</v>
      </c>
      <c r="D772" s="1" t="s">
        <v>403</v>
      </c>
      <c r="F772" s="1">
        <v>26475560</v>
      </c>
      <c r="G772" s="1" t="s">
        <v>513</v>
      </c>
      <c r="H772" s="1" t="s">
        <v>16</v>
      </c>
      <c r="I772" s="1" t="s">
        <v>17</v>
      </c>
      <c r="J772" s="7">
        <v>42664.799305555556</v>
      </c>
      <c r="K772" s="7">
        <v>42664.799305555556</v>
      </c>
      <c r="L772" s="1">
        <v>18</v>
      </c>
      <c r="M772" s="6"/>
    </row>
    <row r="773" spans="1:13" ht="12.75">
      <c r="A773" s="1" t="s">
        <v>24</v>
      </c>
      <c r="B773" s="7">
        <v>42677.75</v>
      </c>
      <c r="C773" s="7">
        <v>42677.791666666664</v>
      </c>
      <c r="D773" s="1" t="s">
        <v>405</v>
      </c>
      <c r="F773" s="1">
        <v>26381589</v>
      </c>
      <c r="G773" s="1"/>
      <c r="H773" s="1" t="s">
        <v>16</v>
      </c>
      <c r="I773" s="1" t="s">
        <v>17</v>
      </c>
      <c r="J773" s="7">
        <v>42661.402777777781</v>
      </c>
      <c r="K773" s="7">
        <v>42661.402777777781</v>
      </c>
      <c r="L773" s="1">
        <v>18</v>
      </c>
      <c r="M773" s="6"/>
    </row>
    <row r="774" spans="1:13" ht="12.75">
      <c r="A774" s="1" t="s">
        <v>46</v>
      </c>
      <c r="B774" s="7">
        <v>42677.75</v>
      </c>
      <c r="C774" s="7">
        <v>42677.791666666664</v>
      </c>
      <c r="D774" s="1" t="s">
        <v>403</v>
      </c>
      <c r="F774" s="1">
        <v>26731403</v>
      </c>
      <c r="G774" s="1" t="s">
        <v>514</v>
      </c>
      <c r="H774" s="1" t="s">
        <v>16</v>
      </c>
      <c r="I774" s="1" t="s">
        <v>17</v>
      </c>
      <c r="J774" s="7">
        <v>42676.804166666669</v>
      </c>
      <c r="K774" s="7">
        <v>42676.804166666669</v>
      </c>
      <c r="L774" s="1">
        <v>18</v>
      </c>
      <c r="M774" s="6"/>
    </row>
    <row r="775" spans="1:13" ht="12.75">
      <c r="A775" s="1" t="s">
        <v>32</v>
      </c>
      <c r="B775" s="7">
        <v>42677.791666666664</v>
      </c>
      <c r="C775" s="7">
        <v>42677.854166666664</v>
      </c>
      <c r="D775" s="1" t="s">
        <v>511</v>
      </c>
      <c r="F775" s="1">
        <v>25815461</v>
      </c>
      <c r="G775" s="1" t="s">
        <v>392</v>
      </c>
      <c r="H775" s="1" t="s">
        <v>48</v>
      </c>
      <c r="I775" s="1" t="s">
        <v>17</v>
      </c>
      <c r="J775" s="7">
        <v>42635.685416666667</v>
      </c>
      <c r="K775" s="7">
        <v>42635.685416666667</v>
      </c>
      <c r="L775" s="1">
        <v>31.59</v>
      </c>
      <c r="M775" s="6"/>
    </row>
    <row r="776" spans="1:13" ht="12.75">
      <c r="A776" s="1" t="s">
        <v>18</v>
      </c>
      <c r="B776" s="7">
        <v>42678.375</v>
      </c>
      <c r="C776" s="7">
        <v>42678.458333333336</v>
      </c>
      <c r="D776" s="1" t="s">
        <v>526</v>
      </c>
      <c r="F776" s="1">
        <v>26418497</v>
      </c>
      <c r="G776" s="1"/>
      <c r="H776" s="1" t="s">
        <v>56</v>
      </c>
      <c r="I776" s="1" t="s">
        <v>17</v>
      </c>
      <c r="J776" s="7">
        <v>42662.634027777778</v>
      </c>
      <c r="K776" s="7">
        <v>42662.634027777778</v>
      </c>
      <c r="L776" s="1">
        <v>28.8</v>
      </c>
      <c r="M776" s="6"/>
    </row>
    <row r="777" spans="1:13" ht="12.75">
      <c r="A777" s="1" t="s">
        <v>24</v>
      </c>
      <c r="B777" s="7">
        <v>42678.4375</v>
      </c>
      <c r="C777" s="7">
        <v>42678.5</v>
      </c>
      <c r="D777" s="1" t="s">
        <v>418</v>
      </c>
      <c r="F777" s="1">
        <v>26477222</v>
      </c>
      <c r="G777" s="1" t="s">
        <v>226</v>
      </c>
      <c r="H777" s="1" t="s">
        <v>48</v>
      </c>
      <c r="I777" s="1" t="s">
        <v>17</v>
      </c>
      <c r="J777" s="7">
        <v>42664.870833333334</v>
      </c>
      <c r="K777" s="7">
        <v>42664.870833333334</v>
      </c>
      <c r="L777" s="1">
        <v>21.6</v>
      </c>
      <c r="M777" s="6"/>
    </row>
    <row r="778" spans="1:13" ht="12.75">
      <c r="A778" s="1" t="s">
        <v>46</v>
      </c>
      <c r="B778" s="7">
        <v>42678.5</v>
      </c>
      <c r="C778" s="7">
        <v>42678.541666666664</v>
      </c>
      <c r="D778" s="1" t="s">
        <v>403</v>
      </c>
      <c r="F778" s="1">
        <v>26748291</v>
      </c>
      <c r="G778" s="1" t="s">
        <v>517</v>
      </c>
      <c r="H778" s="1" t="s">
        <v>16</v>
      </c>
      <c r="I778" s="1" t="s">
        <v>17</v>
      </c>
      <c r="J778" s="7">
        <v>42677.53402777778</v>
      </c>
      <c r="K778" s="7">
        <v>42677.53402777778</v>
      </c>
      <c r="L778" s="1">
        <v>16.2</v>
      </c>
      <c r="M778" s="6"/>
    </row>
    <row r="779" spans="1:13" ht="12.75">
      <c r="A779" s="1" t="s">
        <v>28</v>
      </c>
      <c r="B779" s="7">
        <v>42678.541666666664</v>
      </c>
      <c r="C779" s="7">
        <v>42678.625</v>
      </c>
      <c r="D779" s="1" t="s">
        <v>529</v>
      </c>
      <c r="F779" s="1">
        <v>26761260</v>
      </c>
      <c r="G779" s="1"/>
      <c r="H779" s="1" t="s">
        <v>56</v>
      </c>
      <c r="I779" s="1" t="s">
        <v>17</v>
      </c>
      <c r="J779" s="7">
        <v>42677.888194444444</v>
      </c>
      <c r="K779" s="7">
        <v>42677.888194444444</v>
      </c>
      <c r="L779" s="1">
        <v>32.4</v>
      </c>
      <c r="M779" s="6"/>
    </row>
    <row r="780" spans="1:13" ht="12.75">
      <c r="A780" s="1" t="s">
        <v>46</v>
      </c>
      <c r="B780" s="7">
        <v>42678.583333333336</v>
      </c>
      <c r="C780" s="7">
        <v>42678.625</v>
      </c>
      <c r="D780" s="1" t="s">
        <v>439</v>
      </c>
      <c r="F780" s="1">
        <v>26187767</v>
      </c>
      <c r="G780" s="1" t="s">
        <v>519</v>
      </c>
      <c r="H780" s="1" t="s">
        <v>16</v>
      </c>
      <c r="I780" s="1" t="s">
        <v>17</v>
      </c>
      <c r="J780" s="7">
        <v>42652.493750000001</v>
      </c>
      <c r="K780" s="7">
        <v>42652.493750000001</v>
      </c>
      <c r="L780" s="1">
        <v>16.2</v>
      </c>
      <c r="M780" s="6"/>
    </row>
    <row r="781" spans="1:13" ht="12.75">
      <c r="A781" s="1" t="s">
        <v>46</v>
      </c>
      <c r="B781" s="7">
        <v>42678.645833333336</v>
      </c>
      <c r="C781" s="7">
        <v>42678.6875</v>
      </c>
      <c r="D781" s="1" t="s">
        <v>439</v>
      </c>
      <c r="F781" s="1">
        <v>26464608</v>
      </c>
      <c r="G781" s="1" t="s">
        <v>520</v>
      </c>
      <c r="H781" s="1" t="s">
        <v>16</v>
      </c>
      <c r="I781" s="1" t="s">
        <v>17</v>
      </c>
      <c r="J781" s="7">
        <v>42664.515277777777</v>
      </c>
      <c r="K781" s="7">
        <v>42664.515277777777</v>
      </c>
      <c r="L781" s="1">
        <v>16.2</v>
      </c>
      <c r="M781" s="6"/>
    </row>
    <row r="782" spans="1:13" ht="12.75">
      <c r="A782" s="1" t="s">
        <v>46</v>
      </c>
      <c r="B782" s="7">
        <v>42678.6875</v>
      </c>
      <c r="C782" s="7">
        <v>42678.729166666664</v>
      </c>
      <c r="D782" s="1" t="s">
        <v>439</v>
      </c>
      <c r="E782" s="1"/>
      <c r="F782" s="1">
        <v>26471698</v>
      </c>
      <c r="G782" s="1" t="s">
        <v>521</v>
      </c>
      <c r="H782" s="1" t="s">
        <v>16</v>
      </c>
      <c r="I782" s="1" t="s">
        <v>17</v>
      </c>
      <c r="J782" s="7">
        <v>42664.696527777778</v>
      </c>
      <c r="K782" s="7">
        <v>42664.696527777778</v>
      </c>
      <c r="L782" s="1">
        <v>17.100000000000001</v>
      </c>
      <c r="M782" s="6"/>
    </row>
    <row r="783" spans="1:13" ht="12.75">
      <c r="A783" s="1" t="s">
        <v>28</v>
      </c>
      <c r="B783" s="7">
        <v>42678.708333333336</v>
      </c>
      <c r="C783" s="7">
        <v>42678.75</v>
      </c>
      <c r="D783" s="1" t="s">
        <v>504</v>
      </c>
      <c r="F783" s="1">
        <v>26666482</v>
      </c>
      <c r="G783" s="1"/>
      <c r="H783" s="1" t="s">
        <v>16</v>
      </c>
      <c r="I783" s="1" t="s">
        <v>17</v>
      </c>
      <c r="J783" s="7">
        <v>42674.536111111112</v>
      </c>
      <c r="K783" s="7">
        <v>42674.536111111112</v>
      </c>
      <c r="L783" s="1">
        <v>18</v>
      </c>
      <c r="M783" s="6"/>
    </row>
    <row r="784" spans="1:13" ht="12.75">
      <c r="A784" s="1" t="s">
        <v>24</v>
      </c>
      <c r="B784" s="7">
        <v>42678.75</v>
      </c>
      <c r="C784" s="7">
        <v>42678.791666666664</v>
      </c>
      <c r="D784" s="1" t="s">
        <v>405</v>
      </c>
      <c r="F784" s="1">
        <v>26612686</v>
      </c>
      <c r="G784" s="1"/>
      <c r="H784" s="1" t="s">
        <v>16</v>
      </c>
      <c r="I784" s="1" t="s">
        <v>17</v>
      </c>
      <c r="J784" s="7">
        <v>42670.927777777775</v>
      </c>
      <c r="K784" s="7">
        <v>42670.927777777775</v>
      </c>
      <c r="L784" s="1">
        <v>18</v>
      </c>
      <c r="M784" s="6"/>
    </row>
    <row r="785" spans="1:13" ht="12.75">
      <c r="A785" s="1" t="s">
        <v>46</v>
      </c>
      <c r="B785" s="7">
        <v>42678.75</v>
      </c>
      <c r="C785" s="7">
        <v>42678.791666666664</v>
      </c>
      <c r="D785" s="1" t="s">
        <v>403</v>
      </c>
      <c r="F785" s="1">
        <v>26472354</v>
      </c>
      <c r="G785" s="1" t="s">
        <v>522</v>
      </c>
      <c r="H785" s="1" t="s">
        <v>16</v>
      </c>
      <c r="I785" s="1" t="s">
        <v>17</v>
      </c>
      <c r="J785" s="7">
        <v>42664.713194444441</v>
      </c>
      <c r="K785" s="7">
        <v>42664.713194444441</v>
      </c>
      <c r="L785" s="1">
        <v>18</v>
      </c>
      <c r="M785" s="6"/>
    </row>
    <row r="786" spans="1:13" ht="12.75">
      <c r="A786" s="1" t="s">
        <v>57</v>
      </c>
      <c r="B786" s="7">
        <v>42678.75</v>
      </c>
      <c r="C786" s="7">
        <v>42678.8125</v>
      </c>
      <c r="D786" s="1" t="s">
        <v>401</v>
      </c>
      <c r="F786" s="1">
        <v>26778659</v>
      </c>
      <c r="G786" s="1"/>
      <c r="H786" s="1" t="s">
        <v>48</v>
      </c>
      <c r="I786" s="1" t="s">
        <v>17</v>
      </c>
      <c r="J786" s="7">
        <v>42678.593055555553</v>
      </c>
      <c r="K786" s="7">
        <v>42678.593055555553</v>
      </c>
      <c r="L786" s="1">
        <v>27</v>
      </c>
      <c r="M786" s="6"/>
    </row>
    <row r="787" spans="1:13" ht="12.75">
      <c r="A787" s="1" t="s">
        <v>32</v>
      </c>
      <c r="B787" s="7">
        <v>42678.75</v>
      </c>
      <c r="C787" s="7">
        <v>42678.8125</v>
      </c>
      <c r="D787" s="1" t="s">
        <v>58</v>
      </c>
      <c r="F787" s="1">
        <v>25391780</v>
      </c>
      <c r="G787" s="1" t="s">
        <v>523</v>
      </c>
      <c r="H787" s="1" t="s">
        <v>48</v>
      </c>
      <c r="I787" s="1" t="s">
        <v>17</v>
      </c>
      <c r="J787" s="7">
        <v>42617.724305555559</v>
      </c>
      <c r="K787" s="7">
        <v>42617.724305555559</v>
      </c>
      <c r="L787" s="1">
        <v>28.08</v>
      </c>
      <c r="M787" s="6"/>
    </row>
    <row r="788" spans="1:13" ht="12.75">
      <c r="A788" s="1" t="s">
        <v>28</v>
      </c>
      <c r="B788" s="7">
        <v>42678.791666666664</v>
      </c>
      <c r="C788" s="7">
        <v>42678.833333333336</v>
      </c>
      <c r="D788" s="1" t="s">
        <v>536</v>
      </c>
      <c r="F788" s="1">
        <v>26548343</v>
      </c>
      <c r="G788" s="1" t="s">
        <v>524</v>
      </c>
      <c r="H788" s="1" t="s">
        <v>16</v>
      </c>
      <c r="I788" s="1" t="s">
        <v>17</v>
      </c>
      <c r="J788" s="7">
        <v>42668.614583333336</v>
      </c>
      <c r="K788" s="7">
        <v>42668.614583333336</v>
      </c>
      <c r="L788" s="1">
        <v>18</v>
      </c>
      <c r="M788" s="6"/>
    </row>
    <row r="789" spans="1:13" ht="12.75">
      <c r="A789" s="1" t="s">
        <v>46</v>
      </c>
      <c r="B789" s="7">
        <v>42678.791666666664</v>
      </c>
      <c r="C789" s="7">
        <v>42678.833333333336</v>
      </c>
      <c r="D789" s="1" t="s">
        <v>403</v>
      </c>
      <c r="F789" s="1">
        <v>26325132</v>
      </c>
      <c r="G789" s="1" t="s">
        <v>525</v>
      </c>
      <c r="H789" s="1" t="s">
        <v>16</v>
      </c>
      <c r="I789" s="1" t="s">
        <v>17</v>
      </c>
      <c r="J789" s="7">
        <v>42657.845138888886</v>
      </c>
      <c r="K789" s="7">
        <v>42657.845138888886</v>
      </c>
      <c r="L789" s="1">
        <v>18</v>
      </c>
      <c r="M789" s="6"/>
    </row>
    <row r="790" spans="1:13" ht="12.75">
      <c r="A790" s="1" t="s">
        <v>24</v>
      </c>
      <c r="B790" s="7">
        <v>42679.416666666664</v>
      </c>
      <c r="C790" s="7">
        <v>42679.458333333336</v>
      </c>
      <c r="D790" s="1" t="s">
        <v>405</v>
      </c>
      <c r="F790" s="1">
        <v>26409046</v>
      </c>
      <c r="G790" s="1"/>
      <c r="H790" s="1" t="s">
        <v>16</v>
      </c>
      <c r="I790" s="1" t="s">
        <v>17</v>
      </c>
      <c r="J790" s="7">
        <v>42662.386111111111</v>
      </c>
      <c r="K790" s="7">
        <v>42662.386111111111</v>
      </c>
      <c r="L790" s="1">
        <v>18</v>
      </c>
      <c r="M790" s="6"/>
    </row>
    <row r="791" spans="1:13" ht="12.75">
      <c r="A791" s="1" t="s">
        <v>28</v>
      </c>
      <c r="B791" s="7">
        <v>42679.458333333336</v>
      </c>
      <c r="C791" s="7">
        <v>42679.5</v>
      </c>
      <c r="D791" s="1" t="s">
        <v>174</v>
      </c>
      <c r="F791" s="1">
        <v>26488502</v>
      </c>
      <c r="G791" s="1" t="s">
        <v>527</v>
      </c>
      <c r="H791" s="1" t="s">
        <v>16</v>
      </c>
      <c r="I791" s="1" t="s">
        <v>85</v>
      </c>
      <c r="J791" s="7">
        <v>42665.768750000003</v>
      </c>
      <c r="K791" s="7">
        <v>42665.768750000003</v>
      </c>
      <c r="L791" s="1">
        <v>18</v>
      </c>
      <c r="M791" s="6"/>
    </row>
    <row r="792" spans="1:13" ht="12.75">
      <c r="A792" s="1" t="s">
        <v>80</v>
      </c>
      <c r="B792" s="7">
        <v>42679.625</v>
      </c>
      <c r="C792" s="7">
        <v>42679.708333333336</v>
      </c>
      <c r="D792" s="1" t="s">
        <v>443</v>
      </c>
      <c r="F792" s="1">
        <v>26609381</v>
      </c>
      <c r="G792" s="1" t="s">
        <v>528</v>
      </c>
      <c r="H792" s="1" t="s">
        <v>56</v>
      </c>
      <c r="I792" s="1" t="s">
        <v>17</v>
      </c>
      <c r="J792" s="7">
        <v>42670.786111111112</v>
      </c>
      <c r="K792" s="7">
        <v>42670.786111111112</v>
      </c>
      <c r="L792" s="1">
        <v>36</v>
      </c>
      <c r="M792" s="6"/>
    </row>
    <row r="793" spans="1:13" ht="12.75">
      <c r="A793" s="1" t="s">
        <v>24</v>
      </c>
      <c r="B793" s="7">
        <v>42679.708333333336</v>
      </c>
      <c r="C793" s="7">
        <v>42679.75</v>
      </c>
      <c r="D793" s="1" t="s">
        <v>405</v>
      </c>
      <c r="E793" s="1" t="s">
        <v>405</v>
      </c>
      <c r="F793" s="1">
        <v>26434744</v>
      </c>
      <c r="G793" s="1"/>
      <c r="H793" s="1" t="s">
        <v>16</v>
      </c>
      <c r="I793" s="1" t="s">
        <v>17</v>
      </c>
      <c r="J793" s="7">
        <v>42663.351388888892</v>
      </c>
      <c r="K793" s="7">
        <v>42678.886805555558</v>
      </c>
      <c r="L793" s="1">
        <v>18</v>
      </c>
      <c r="M793" s="6"/>
    </row>
    <row r="794" spans="1:13" ht="12.75">
      <c r="A794" s="1" t="s">
        <v>111</v>
      </c>
      <c r="B794" s="7">
        <v>42679.708333333336</v>
      </c>
      <c r="C794" s="7">
        <v>42679.75</v>
      </c>
      <c r="D794" s="1" t="s">
        <v>531</v>
      </c>
      <c r="F794" s="1">
        <v>26756189</v>
      </c>
      <c r="G794" s="1" t="s">
        <v>530</v>
      </c>
      <c r="H794" s="1" t="s">
        <v>16</v>
      </c>
      <c r="I794" s="1" t="s">
        <v>17</v>
      </c>
      <c r="J794" s="7">
        <v>42677.723611111112</v>
      </c>
      <c r="K794" s="7">
        <v>42677.723611111112</v>
      </c>
      <c r="L794" s="1">
        <v>18</v>
      </c>
      <c r="M794" s="6"/>
    </row>
    <row r="795" spans="1:13" ht="12.75">
      <c r="A795" s="1" t="s">
        <v>111</v>
      </c>
      <c r="B795" s="7">
        <v>42679.75</v>
      </c>
      <c r="C795" s="7">
        <v>42679.791666666664</v>
      </c>
      <c r="D795" s="1" t="s">
        <v>531</v>
      </c>
      <c r="E795" s="1" t="s">
        <v>531</v>
      </c>
      <c r="F795" s="1">
        <v>26756633</v>
      </c>
      <c r="G795" s="1" t="s">
        <v>532</v>
      </c>
      <c r="H795" s="1" t="s">
        <v>16</v>
      </c>
      <c r="I795" s="1" t="s">
        <v>17</v>
      </c>
      <c r="J795" s="7">
        <v>42677.73541666667</v>
      </c>
      <c r="K795" s="7">
        <v>42677.73541666667</v>
      </c>
      <c r="L795" s="1">
        <v>18</v>
      </c>
      <c r="M795" s="6"/>
    </row>
    <row r="796" spans="1:13" ht="12.75">
      <c r="A796" s="1" t="s">
        <v>32</v>
      </c>
      <c r="B796" s="7">
        <v>42680.4375</v>
      </c>
      <c r="C796" s="7">
        <v>42680.520833333336</v>
      </c>
      <c r="D796" s="1" t="s">
        <v>398</v>
      </c>
      <c r="F796" s="1">
        <v>25940584</v>
      </c>
      <c r="G796" s="1" t="s">
        <v>533</v>
      </c>
      <c r="H796" s="1" t="s">
        <v>56</v>
      </c>
      <c r="I796" s="1" t="s">
        <v>17</v>
      </c>
      <c r="J796" s="7">
        <v>42641.668749999997</v>
      </c>
      <c r="K796" s="7">
        <v>42641.668749999997</v>
      </c>
      <c r="L796" s="1">
        <v>37.9</v>
      </c>
      <c r="M796" s="6"/>
    </row>
    <row r="797" spans="1:13" ht="12.75">
      <c r="A797" s="1" t="s">
        <v>46</v>
      </c>
      <c r="B797" s="7">
        <v>42681.375</v>
      </c>
      <c r="C797" s="7">
        <v>42681.416666666664</v>
      </c>
      <c r="D797" s="1" t="s">
        <v>403</v>
      </c>
      <c r="F797" s="1">
        <v>26798404</v>
      </c>
      <c r="G797" s="1" t="s">
        <v>534</v>
      </c>
      <c r="H797" s="1" t="s">
        <v>16</v>
      </c>
      <c r="I797" s="1" t="s">
        <v>17</v>
      </c>
      <c r="J797" s="7">
        <v>42679.834027777775</v>
      </c>
      <c r="K797" s="7">
        <v>42679.834027777775</v>
      </c>
      <c r="L797" s="1">
        <v>14.4</v>
      </c>
      <c r="M797" s="6"/>
    </row>
    <row r="798" spans="1:13" ht="12.75">
      <c r="A798" s="1" t="s">
        <v>80</v>
      </c>
      <c r="B798" s="7">
        <v>42681.4375</v>
      </c>
      <c r="C798" s="7">
        <v>42681.5</v>
      </c>
      <c r="D798" s="1" t="s">
        <v>542</v>
      </c>
      <c r="F798" s="1">
        <v>26585375</v>
      </c>
      <c r="G798" s="1" t="s">
        <v>535</v>
      </c>
      <c r="H798" s="1" t="s">
        <v>48</v>
      </c>
      <c r="I798" s="1" t="s">
        <v>17</v>
      </c>
      <c r="J798" s="7">
        <v>42669.823611111111</v>
      </c>
      <c r="K798" s="7">
        <v>42669.823611111111</v>
      </c>
      <c r="L798" s="1">
        <v>21.6</v>
      </c>
      <c r="M798" s="6"/>
    </row>
    <row r="799" spans="1:13" ht="12.75">
      <c r="A799" s="1" t="s">
        <v>41</v>
      </c>
      <c r="B799" s="7">
        <v>42681.479166666664</v>
      </c>
      <c r="C799" s="7">
        <v>42681.520833333336</v>
      </c>
      <c r="D799" s="1" t="s">
        <v>410</v>
      </c>
      <c r="F799" s="1">
        <v>26804559</v>
      </c>
      <c r="H799" s="1" t="s">
        <v>16</v>
      </c>
      <c r="I799" s="1" t="s">
        <v>17</v>
      </c>
      <c r="J799" s="7">
        <v>42680.625</v>
      </c>
      <c r="K799" s="7">
        <v>42680.625</v>
      </c>
      <c r="L799" s="1">
        <v>15.3</v>
      </c>
      <c r="M799" s="6"/>
    </row>
    <row r="800" spans="1:13" ht="12.75">
      <c r="A800" s="1" t="s">
        <v>18</v>
      </c>
      <c r="B800" s="7">
        <v>42681.583333333336</v>
      </c>
      <c r="C800" s="7">
        <v>42681.645833333336</v>
      </c>
      <c r="D800" s="1" t="s">
        <v>454</v>
      </c>
      <c r="F800" s="1">
        <v>26554094</v>
      </c>
      <c r="G800" s="1" t="s">
        <v>455</v>
      </c>
      <c r="H800" s="1" t="s">
        <v>48</v>
      </c>
      <c r="I800" s="1" t="s">
        <v>17</v>
      </c>
      <c r="J800" s="7">
        <v>42668.729861111111</v>
      </c>
      <c r="K800" s="7">
        <v>42668.729861111111</v>
      </c>
      <c r="L800" s="1">
        <v>21.6</v>
      </c>
      <c r="M800" s="6"/>
    </row>
    <row r="801" spans="1:16" ht="12.75">
      <c r="A801" s="1" t="s">
        <v>57</v>
      </c>
      <c r="B801" s="7">
        <v>42681.625</v>
      </c>
      <c r="C801" s="7">
        <v>42681.708333333336</v>
      </c>
      <c r="D801" s="1" t="s">
        <v>545</v>
      </c>
      <c r="F801" s="1">
        <v>26805833</v>
      </c>
      <c r="H801" s="1" t="s">
        <v>56</v>
      </c>
      <c r="I801" s="1" t="s">
        <v>17</v>
      </c>
      <c r="J801" s="7">
        <v>42680.717361111114</v>
      </c>
      <c r="K801" s="7">
        <v>42680.717361111114</v>
      </c>
      <c r="L801" s="1">
        <v>30.6</v>
      </c>
      <c r="M801" s="6"/>
    </row>
    <row r="802" spans="1:16" ht="12.75">
      <c r="A802" s="1" t="s">
        <v>57</v>
      </c>
      <c r="B802" s="7">
        <v>42681.729166666664</v>
      </c>
      <c r="C802" s="7">
        <v>42681.770833333336</v>
      </c>
      <c r="D802" s="1" t="s">
        <v>545</v>
      </c>
      <c r="F802" s="1">
        <v>26805837</v>
      </c>
      <c r="H802" s="1" t="s">
        <v>16</v>
      </c>
      <c r="I802" s="1" t="s">
        <v>17</v>
      </c>
      <c r="J802" s="7">
        <v>42680.718055555553</v>
      </c>
      <c r="K802" s="7">
        <v>42680.718055555553</v>
      </c>
      <c r="L802" s="1">
        <v>18</v>
      </c>
      <c r="M802" s="6"/>
    </row>
    <row r="803" spans="1:16" ht="12.75">
      <c r="A803" s="1" t="s">
        <v>24</v>
      </c>
      <c r="B803" s="7">
        <v>42682.395833333336</v>
      </c>
      <c r="C803" s="7">
        <v>42682.4375</v>
      </c>
      <c r="D803" s="1" t="s">
        <v>418</v>
      </c>
      <c r="F803" s="1">
        <v>26414351</v>
      </c>
      <c r="G803" s="1" t="s">
        <v>195</v>
      </c>
      <c r="H803" s="1" t="s">
        <v>16</v>
      </c>
      <c r="I803" s="1" t="s">
        <v>17</v>
      </c>
      <c r="J803" s="7">
        <v>42662.533333333333</v>
      </c>
      <c r="K803" s="7">
        <v>42662.533333333333</v>
      </c>
      <c r="L803" s="1">
        <v>14.4</v>
      </c>
      <c r="M803" s="6"/>
    </row>
    <row r="804" spans="1:16" ht="12.75">
      <c r="A804" s="1" t="s">
        <v>80</v>
      </c>
      <c r="B804" s="7">
        <v>42682.416666666664</v>
      </c>
      <c r="C804" s="7">
        <v>42682.479166666664</v>
      </c>
      <c r="D804" s="1" t="s">
        <v>542</v>
      </c>
      <c r="F804" s="1">
        <v>26732916</v>
      </c>
      <c r="G804" s="1" t="s">
        <v>537</v>
      </c>
      <c r="H804" s="1" t="s">
        <v>48</v>
      </c>
      <c r="I804" s="1" t="s">
        <v>17</v>
      </c>
      <c r="J804" s="7">
        <v>42676.853472222225</v>
      </c>
      <c r="K804" s="7">
        <v>42676.853472222225</v>
      </c>
      <c r="L804" s="1">
        <v>21.6</v>
      </c>
      <c r="M804" s="6"/>
    </row>
    <row r="805" spans="1:16" ht="12.75">
      <c r="A805" s="1" t="s">
        <v>24</v>
      </c>
      <c r="B805" s="7">
        <v>42682.4375</v>
      </c>
      <c r="C805" s="7">
        <v>42682.5</v>
      </c>
      <c r="D805" s="1" t="s">
        <v>457</v>
      </c>
      <c r="E805" s="1" t="s">
        <v>457</v>
      </c>
      <c r="F805" s="1">
        <v>26217301</v>
      </c>
      <c r="G805" s="1" t="s">
        <v>538</v>
      </c>
      <c r="H805" s="1" t="s">
        <v>48</v>
      </c>
      <c r="I805" s="1" t="s">
        <v>17</v>
      </c>
      <c r="J805" s="7">
        <v>42653.872916666667</v>
      </c>
      <c r="K805" s="7">
        <v>42661.588888888888</v>
      </c>
      <c r="L805" s="1">
        <v>21.6</v>
      </c>
      <c r="M805" s="6"/>
    </row>
    <row r="806" spans="1:16" ht="12.75">
      <c r="A806" s="1" t="s">
        <v>28</v>
      </c>
      <c r="B806" s="7">
        <v>42682.541666666664</v>
      </c>
      <c r="C806" s="7">
        <v>42682.583333333336</v>
      </c>
      <c r="D806" s="1" t="s">
        <v>529</v>
      </c>
      <c r="F806" s="1">
        <v>27515922</v>
      </c>
      <c r="H806" s="1" t="s">
        <v>16</v>
      </c>
      <c r="I806" s="1" t="s">
        <v>17</v>
      </c>
      <c r="J806" s="7">
        <v>42712.447222222225</v>
      </c>
      <c r="K806" s="7">
        <v>42712.447222222225</v>
      </c>
      <c r="L806" s="1">
        <v>16.2</v>
      </c>
      <c r="M806" s="6"/>
    </row>
    <row r="807" spans="1:16" ht="12.75">
      <c r="A807" s="1" t="s">
        <v>41</v>
      </c>
      <c r="B807" s="7">
        <v>42682.6875</v>
      </c>
      <c r="C807" s="7">
        <v>42682.729166666664</v>
      </c>
      <c r="D807" s="1" t="s">
        <v>410</v>
      </c>
      <c r="F807" s="1">
        <v>26833637</v>
      </c>
      <c r="H807" s="1" t="s">
        <v>16</v>
      </c>
      <c r="I807" s="1" t="s">
        <v>17</v>
      </c>
      <c r="J807" s="7">
        <v>42681.75277777778</v>
      </c>
      <c r="K807" s="7">
        <v>42681.75277777778</v>
      </c>
      <c r="L807" s="1">
        <v>17.100000000000001</v>
      </c>
      <c r="M807" s="6"/>
    </row>
    <row r="808" spans="1:16" ht="12.75">
      <c r="A808" s="1" t="s">
        <v>41</v>
      </c>
      <c r="B808" s="7">
        <v>42682.729166666664</v>
      </c>
      <c r="C808" s="7">
        <v>42682.770833333336</v>
      </c>
      <c r="D808" s="1" t="s">
        <v>410</v>
      </c>
      <c r="F808" s="1">
        <v>26822763</v>
      </c>
      <c r="H808" s="1" t="s">
        <v>16</v>
      </c>
      <c r="I808" s="1" t="s">
        <v>17</v>
      </c>
      <c r="J808" s="7">
        <v>42681.518055555556</v>
      </c>
      <c r="K808" s="7">
        <v>42681.518055555556</v>
      </c>
      <c r="L808" s="1">
        <v>18</v>
      </c>
      <c r="M808" s="6"/>
    </row>
    <row r="809" spans="1:16" ht="12.75">
      <c r="A809" s="1" t="s">
        <v>24</v>
      </c>
      <c r="B809" s="7">
        <v>42682.791666666664</v>
      </c>
      <c r="C809" s="7">
        <v>42682.833333333336</v>
      </c>
      <c r="D809" s="1" t="s">
        <v>457</v>
      </c>
      <c r="E809" s="1" t="s">
        <v>457</v>
      </c>
      <c r="F809" s="1">
        <v>26217324</v>
      </c>
      <c r="G809" s="1" t="s">
        <v>539</v>
      </c>
      <c r="H809" s="1" t="s">
        <v>16</v>
      </c>
      <c r="I809" s="1" t="s">
        <v>17</v>
      </c>
      <c r="J809" s="7">
        <v>42653.874305555553</v>
      </c>
      <c r="K809" s="7">
        <v>42661.589583333334</v>
      </c>
      <c r="L809" s="1">
        <v>18</v>
      </c>
      <c r="M809" s="6"/>
      <c r="O809" s="15"/>
      <c r="P809" s="15"/>
    </row>
    <row r="810" spans="1:16" ht="12.75">
      <c r="A810" s="1" t="s">
        <v>32</v>
      </c>
      <c r="B810" s="7">
        <v>42682.791666666664</v>
      </c>
      <c r="C810" s="7">
        <v>42682.854166666664</v>
      </c>
      <c r="D810" s="1" t="s">
        <v>174</v>
      </c>
      <c r="E810" s="1" t="s">
        <v>398</v>
      </c>
      <c r="F810" s="1">
        <v>25092292</v>
      </c>
      <c r="G810" s="1" t="s">
        <v>540</v>
      </c>
      <c r="H810" s="1" t="s">
        <v>48</v>
      </c>
      <c r="I810" s="1" t="s">
        <v>85</v>
      </c>
      <c r="J810" s="7">
        <v>42601.602083333331</v>
      </c>
      <c r="K810" s="7">
        <v>42641.65902777778</v>
      </c>
      <c r="L810" s="1">
        <v>28.08</v>
      </c>
      <c r="M810" s="6"/>
    </row>
    <row r="811" spans="1:16" ht="12.75">
      <c r="A811" s="1" t="s">
        <v>80</v>
      </c>
      <c r="B811" s="7">
        <v>42683.416666666664</v>
      </c>
      <c r="C811" s="7">
        <v>42683.479166666664</v>
      </c>
      <c r="D811" s="1" t="s">
        <v>542</v>
      </c>
      <c r="F811" s="1">
        <v>26191917</v>
      </c>
      <c r="G811" s="1" t="s">
        <v>541</v>
      </c>
      <c r="H811" s="1" t="s">
        <v>48</v>
      </c>
      <c r="I811" s="1" t="s">
        <v>17</v>
      </c>
      <c r="J811" s="7">
        <v>42652.834027777775</v>
      </c>
      <c r="K811" s="7">
        <v>42652.834027777775</v>
      </c>
      <c r="L811" s="1">
        <v>19.440000000000001</v>
      </c>
      <c r="M811" s="6"/>
      <c r="N811" s="1"/>
      <c r="O811" s="1"/>
      <c r="P811" s="1"/>
    </row>
    <row r="812" spans="1:16" ht="12.75">
      <c r="A812" s="1" t="s">
        <v>41</v>
      </c>
      <c r="B812" s="7">
        <v>42683.458333333336</v>
      </c>
      <c r="C812" s="7">
        <v>42683.5</v>
      </c>
      <c r="D812" s="1" t="s">
        <v>494</v>
      </c>
      <c r="F812" s="1">
        <v>26816316</v>
      </c>
      <c r="G812" s="1" t="s">
        <v>543</v>
      </c>
      <c r="H812" s="1" t="s">
        <v>16</v>
      </c>
      <c r="I812" s="1" t="s">
        <v>17</v>
      </c>
      <c r="J812" s="7">
        <v>42681.395833333336</v>
      </c>
      <c r="K812" s="7">
        <v>42681.395833333336</v>
      </c>
      <c r="L812" s="1">
        <v>14.4</v>
      </c>
      <c r="M812" s="6"/>
    </row>
    <row r="813" spans="1:16" ht="12.75">
      <c r="A813" s="1" t="s">
        <v>41</v>
      </c>
      <c r="B813" s="7">
        <v>42683.5625</v>
      </c>
      <c r="C813" s="7">
        <v>42683.604166666664</v>
      </c>
      <c r="D813" s="1" t="s">
        <v>410</v>
      </c>
      <c r="F813" s="1">
        <v>26832368</v>
      </c>
      <c r="H813" s="1" t="s">
        <v>16</v>
      </c>
      <c r="I813" s="1" t="s">
        <v>17</v>
      </c>
      <c r="J813" s="7">
        <v>42681.720833333333</v>
      </c>
      <c r="K813" s="7">
        <v>42681.720833333333</v>
      </c>
      <c r="L813" s="1">
        <v>16.2</v>
      </c>
      <c r="M813" s="6"/>
    </row>
    <row r="814" spans="1:16" ht="12.75">
      <c r="A814" s="1" t="s">
        <v>80</v>
      </c>
      <c r="B814" s="7">
        <v>42683.583333333336</v>
      </c>
      <c r="C814" s="7">
        <v>42683.645833333336</v>
      </c>
      <c r="D814" s="1" t="s">
        <v>542</v>
      </c>
      <c r="E814" s="1" t="s">
        <v>542</v>
      </c>
      <c r="F814" s="1">
        <v>26083445</v>
      </c>
      <c r="G814" s="1" t="s">
        <v>544</v>
      </c>
      <c r="H814" s="1" t="s">
        <v>48</v>
      </c>
      <c r="I814" s="1" t="s">
        <v>17</v>
      </c>
      <c r="J814" s="7">
        <v>42647.65347222222</v>
      </c>
      <c r="K814" s="7">
        <v>42647.655555555553</v>
      </c>
      <c r="L814" s="1">
        <v>21.87</v>
      </c>
      <c r="M814" s="6"/>
    </row>
    <row r="815" spans="1:16" ht="12.75">
      <c r="A815" s="1" t="s">
        <v>41</v>
      </c>
      <c r="B815" s="7">
        <v>42683.604166666664</v>
      </c>
      <c r="C815" s="7">
        <v>42683.666666666664</v>
      </c>
      <c r="D815" s="1" t="s">
        <v>410</v>
      </c>
      <c r="F815" s="1">
        <v>26832427</v>
      </c>
      <c r="H815" s="1" t="s">
        <v>48</v>
      </c>
      <c r="I815" s="1" t="s">
        <v>17</v>
      </c>
      <c r="J815" s="7">
        <v>42681.722916666666</v>
      </c>
      <c r="K815" s="7">
        <v>42681.722916666666</v>
      </c>
      <c r="L815" s="1">
        <v>24.3</v>
      </c>
      <c r="M815" s="6"/>
    </row>
    <row r="816" spans="1:16" ht="12.75">
      <c r="A816" s="1" t="s">
        <v>18</v>
      </c>
      <c r="B816" s="7">
        <v>42683.6875</v>
      </c>
      <c r="C816" s="7">
        <v>42683.75</v>
      </c>
      <c r="D816" s="1" t="s">
        <v>467</v>
      </c>
      <c r="F816" s="1">
        <v>26879628</v>
      </c>
      <c r="G816" s="1" t="s">
        <v>546</v>
      </c>
      <c r="H816" s="1" t="s">
        <v>48</v>
      </c>
      <c r="I816" s="1" t="s">
        <v>17</v>
      </c>
      <c r="J816" s="7">
        <v>42683.495833333334</v>
      </c>
      <c r="K816" s="7">
        <v>42683.495833333334</v>
      </c>
      <c r="L816" s="1">
        <v>26.1</v>
      </c>
      <c r="M816" s="6"/>
    </row>
    <row r="817" spans="1:13" ht="12.75">
      <c r="A817" s="1" t="s">
        <v>32</v>
      </c>
      <c r="B817" s="7">
        <v>42683.8125</v>
      </c>
      <c r="C817" s="7">
        <v>42683.854166666664</v>
      </c>
      <c r="D817" s="1" t="s">
        <v>478</v>
      </c>
      <c r="E817" s="1" t="s">
        <v>478</v>
      </c>
      <c r="F817" s="1">
        <v>26798615</v>
      </c>
      <c r="G817" s="1" t="s">
        <v>94</v>
      </c>
      <c r="H817" s="1" t="s">
        <v>16</v>
      </c>
      <c r="I817" s="1" t="s">
        <v>17</v>
      </c>
      <c r="J817" s="7">
        <v>42679.856249999997</v>
      </c>
      <c r="K817" s="7">
        <v>42679.856944444444</v>
      </c>
      <c r="L817" s="1">
        <v>23.4</v>
      </c>
      <c r="M817" s="6"/>
    </row>
    <row r="818" spans="1:13" ht="12.75">
      <c r="A818" s="1" t="s">
        <v>18</v>
      </c>
      <c r="B818" s="7">
        <v>42684.416666666664</v>
      </c>
      <c r="C818" s="7">
        <v>42684.479166666664</v>
      </c>
      <c r="D818" s="1" t="s">
        <v>542</v>
      </c>
      <c r="E818" s="1" t="s">
        <v>542</v>
      </c>
      <c r="F818" s="1">
        <v>26806717</v>
      </c>
      <c r="G818" s="1" t="s">
        <v>547</v>
      </c>
      <c r="H818" s="1" t="s">
        <v>48</v>
      </c>
      <c r="I818" s="1" t="s">
        <v>17</v>
      </c>
      <c r="J818" s="7">
        <v>42680.790972222225</v>
      </c>
      <c r="K818" s="7">
        <v>42682.492361111108</v>
      </c>
      <c r="L818" s="1">
        <v>21.6</v>
      </c>
      <c r="M818" s="6"/>
    </row>
    <row r="819" spans="1:13" ht="12.75">
      <c r="A819" s="1" t="s">
        <v>28</v>
      </c>
      <c r="B819" s="7">
        <v>42684.541666666664</v>
      </c>
      <c r="C819" s="7">
        <v>42684.583333333336</v>
      </c>
      <c r="D819" s="1" t="s">
        <v>529</v>
      </c>
      <c r="F819" s="1">
        <v>26889929</v>
      </c>
      <c r="H819" s="1" t="s">
        <v>16</v>
      </c>
      <c r="I819" s="1" t="s">
        <v>17</v>
      </c>
      <c r="J819" s="7">
        <v>42683.734027777777</v>
      </c>
      <c r="K819" s="7">
        <v>42683.734027777777</v>
      </c>
      <c r="L819" s="1">
        <v>16.2</v>
      </c>
      <c r="M819" s="6"/>
    </row>
    <row r="820" spans="1:13" ht="12.75">
      <c r="A820" s="1" t="s">
        <v>24</v>
      </c>
      <c r="B820" s="7">
        <v>42684.583333333336</v>
      </c>
      <c r="C820" s="7">
        <v>42684.625</v>
      </c>
      <c r="D820" s="1" t="s">
        <v>405</v>
      </c>
      <c r="F820" s="1">
        <v>26612713</v>
      </c>
      <c r="H820" s="1" t="s">
        <v>16</v>
      </c>
      <c r="I820" s="1" t="s">
        <v>17</v>
      </c>
      <c r="J820" s="7">
        <v>42670.929166666669</v>
      </c>
      <c r="K820" s="7">
        <v>42670.929166666669</v>
      </c>
      <c r="L820" s="1">
        <v>14.4</v>
      </c>
      <c r="M820" s="6"/>
    </row>
    <row r="821" spans="1:13" ht="12.75">
      <c r="A821" s="1" t="s">
        <v>28</v>
      </c>
      <c r="B821" s="7">
        <v>42684.583333333336</v>
      </c>
      <c r="C821" s="7">
        <v>42684.625</v>
      </c>
      <c r="D821" s="1" t="s">
        <v>529</v>
      </c>
      <c r="F821" s="1">
        <v>26792306</v>
      </c>
      <c r="H821" s="1" t="s">
        <v>16</v>
      </c>
      <c r="I821" s="1" t="s">
        <v>17</v>
      </c>
      <c r="J821" s="7">
        <v>42679.363194444442</v>
      </c>
      <c r="K821" s="7">
        <v>42679.363194444442</v>
      </c>
      <c r="L821" s="1">
        <v>14.4</v>
      </c>
      <c r="M821" s="6"/>
    </row>
    <row r="822" spans="1:13" ht="12.75">
      <c r="A822" s="1" t="s">
        <v>24</v>
      </c>
      <c r="B822" s="7">
        <v>42684.625</v>
      </c>
      <c r="C822" s="7">
        <v>42684.666666666664</v>
      </c>
      <c r="D822" s="1" t="s">
        <v>405</v>
      </c>
      <c r="F822" s="1">
        <v>26896922</v>
      </c>
      <c r="H822" s="1" t="s">
        <v>16</v>
      </c>
      <c r="I822" s="1" t="s">
        <v>17</v>
      </c>
      <c r="J822" s="7">
        <v>42683.96875</v>
      </c>
      <c r="K822" s="7">
        <v>42683.96875</v>
      </c>
      <c r="L822" s="1">
        <v>14.4</v>
      </c>
      <c r="M822" s="6"/>
    </row>
    <row r="823" spans="1:13" ht="12.75">
      <c r="A823" s="1" t="s">
        <v>46</v>
      </c>
      <c r="B823" s="7">
        <v>42684.625</v>
      </c>
      <c r="C823" s="7">
        <v>42684.666666666664</v>
      </c>
      <c r="D823" s="1" t="s">
        <v>403</v>
      </c>
      <c r="F823" s="1">
        <v>26821239</v>
      </c>
      <c r="G823" s="1" t="s">
        <v>548</v>
      </c>
      <c r="H823" s="1" t="s">
        <v>16</v>
      </c>
      <c r="I823" s="1" t="s">
        <v>17</v>
      </c>
      <c r="J823" s="7">
        <v>42681.487500000003</v>
      </c>
      <c r="K823" s="7">
        <v>42681.487500000003</v>
      </c>
      <c r="L823" s="1">
        <v>14.4</v>
      </c>
      <c r="M823" s="6"/>
    </row>
    <row r="824" spans="1:13" ht="12.75">
      <c r="A824" s="1" t="s">
        <v>46</v>
      </c>
      <c r="B824" s="7">
        <v>42684.666666666664</v>
      </c>
      <c r="C824" s="7">
        <v>42684.708333333336</v>
      </c>
      <c r="D824" s="1" t="s">
        <v>403</v>
      </c>
      <c r="F824" s="1">
        <v>26553208</v>
      </c>
      <c r="G824" s="1" t="s">
        <v>549</v>
      </c>
      <c r="H824" s="1" t="s">
        <v>16</v>
      </c>
      <c r="I824" s="1" t="s">
        <v>17</v>
      </c>
      <c r="J824" s="7">
        <v>42668.709027777775</v>
      </c>
      <c r="K824" s="7">
        <v>42668.709027777775</v>
      </c>
      <c r="L824" s="1">
        <v>16.2</v>
      </c>
      <c r="M824" s="6"/>
    </row>
    <row r="825" spans="1:13" ht="12.75">
      <c r="A825" s="1" t="s">
        <v>46</v>
      </c>
      <c r="B825" s="7">
        <v>42684.708333333336</v>
      </c>
      <c r="C825" s="7">
        <v>42684.75</v>
      </c>
      <c r="D825" s="1" t="s">
        <v>174</v>
      </c>
      <c r="F825" s="1">
        <v>26887722</v>
      </c>
      <c r="G825" s="1" t="s">
        <v>550</v>
      </c>
      <c r="H825" s="1" t="s">
        <v>16</v>
      </c>
      <c r="I825" s="1" t="s">
        <v>85</v>
      </c>
      <c r="J825" s="7">
        <v>42683.683333333334</v>
      </c>
      <c r="K825" s="7">
        <v>42683.683333333334</v>
      </c>
      <c r="L825" s="1">
        <v>18</v>
      </c>
      <c r="M825" s="6"/>
    </row>
    <row r="826" spans="1:13" ht="12.75">
      <c r="A826" s="1" t="s">
        <v>32</v>
      </c>
      <c r="B826" s="7">
        <v>42684.791666666664</v>
      </c>
      <c r="C826" s="7">
        <v>42684.833333333336</v>
      </c>
      <c r="D826" s="1" t="s">
        <v>416</v>
      </c>
      <c r="F826" s="1">
        <v>25286757</v>
      </c>
      <c r="H826" s="1" t="s">
        <v>16</v>
      </c>
      <c r="I826" s="1" t="s">
        <v>17</v>
      </c>
      <c r="J826" s="7">
        <v>42612.540277777778</v>
      </c>
      <c r="K826" s="7">
        <v>42612.540277777778</v>
      </c>
      <c r="L826" s="1">
        <v>18.72</v>
      </c>
      <c r="M826" s="6"/>
    </row>
    <row r="827" spans="1:13" ht="12.75">
      <c r="A827" s="1" t="s">
        <v>28</v>
      </c>
      <c r="B827" s="7">
        <v>42685.416666666664</v>
      </c>
      <c r="C827" s="7">
        <v>42685.458333333336</v>
      </c>
      <c r="D827" s="1" t="s">
        <v>529</v>
      </c>
      <c r="F827" s="1">
        <v>26792313</v>
      </c>
      <c r="H827" s="1" t="s">
        <v>16</v>
      </c>
      <c r="I827" s="1" t="s">
        <v>17</v>
      </c>
      <c r="J827" s="7">
        <v>42679.363888888889</v>
      </c>
      <c r="K827" s="7">
        <v>42679.363888888889</v>
      </c>
      <c r="L827" s="1">
        <v>14.4</v>
      </c>
      <c r="M827" s="6"/>
    </row>
    <row r="828" spans="1:13" ht="12.75">
      <c r="A828" s="1" t="s">
        <v>18</v>
      </c>
      <c r="B828" s="7">
        <v>42685.416666666664</v>
      </c>
      <c r="C828" s="7">
        <v>42685.479166666664</v>
      </c>
      <c r="D828" s="1" t="s">
        <v>542</v>
      </c>
      <c r="E828" s="1"/>
      <c r="F828" s="1">
        <v>26851683</v>
      </c>
      <c r="G828" s="1" t="s">
        <v>551</v>
      </c>
      <c r="H828" s="1" t="s">
        <v>48</v>
      </c>
      <c r="I828" s="1" t="s">
        <v>17</v>
      </c>
      <c r="J828" s="7">
        <v>42682.493750000001</v>
      </c>
      <c r="K828" s="7">
        <v>42682.493750000001</v>
      </c>
      <c r="L828" s="1">
        <v>21.6</v>
      </c>
      <c r="M828" s="6"/>
    </row>
    <row r="829" spans="1:13" ht="12.75">
      <c r="A829" s="1" t="s">
        <v>57</v>
      </c>
      <c r="B829" s="7">
        <v>42685.4375</v>
      </c>
      <c r="C829" s="7">
        <v>42685.520833333336</v>
      </c>
      <c r="D829" s="1" t="s">
        <v>174</v>
      </c>
      <c r="F829" s="1">
        <v>26904084</v>
      </c>
      <c r="G829" s="1">
        <v>100007</v>
      </c>
      <c r="H829" s="1" t="s">
        <v>56</v>
      </c>
      <c r="I829" s="1" t="s">
        <v>85</v>
      </c>
      <c r="J829" s="7">
        <v>42684.418055555558</v>
      </c>
      <c r="K829" s="7">
        <v>42684.418055555558</v>
      </c>
      <c r="L829" s="1">
        <v>29.7</v>
      </c>
      <c r="M829" s="6"/>
    </row>
    <row r="830" spans="1:13" ht="12.75">
      <c r="A830" s="1" t="s">
        <v>18</v>
      </c>
      <c r="B830" s="7">
        <v>42685.583333333336</v>
      </c>
      <c r="C830" s="7">
        <v>42685.625</v>
      </c>
      <c r="D830" s="1" t="s">
        <v>531</v>
      </c>
      <c r="F830" s="1">
        <v>26883303</v>
      </c>
      <c r="G830" s="1" t="s">
        <v>552</v>
      </c>
      <c r="H830" s="1" t="s">
        <v>16</v>
      </c>
      <c r="I830" s="1" t="s">
        <v>17</v>
      </c>
      <c r="J830" s="7">
        <v>42683.595138888886</v>
      </c>
      <c r="K830" s="7">
        <v>42683.595138888886</v>
      </c>
      <c r="L830" s="1">
        <v>16.2</v>
      </c>
      <c r="M830" s="6"/>
    </row>
    <row r="831" spans="1:13" ht="12.75">
      <c r="A831" s="1" t="s">
        <v>28</v>
      </c>
      <c r="B831" s="7">
        <v>42685.604166666664</v>
      </c>
      <c r="C831" s="7">
        <v>42685.645833333336</v>
      </c>
      <c r="D831" s="1" t="s">
        <v>405</v>
      </c>
      <c r="E831" s="1"/>
      <c r="F831" s="1">
        <v>26873756</v>
      </c>
      <c r="G831" s="1"/>
      <c r="H831" s="1" t="s">
        <v>16</v>
      </c>
      <c r="I831" s="1" t="s">
        <v>17</v>
      </c>
      <c r="J831" s="7">
        <v>42683.355555555558</v>
      </c>
      <c r="K831" s="7">
        <v>42683.355555555558</v>
      </c>
      <c r="L831" s="1">
        <v>16.2</v>
      </c>
      <c r="M831" s="6"/>
    </row>
    <row r="832" spans="1:13" ht="12.75">
      <c r="A832" s="1" t="s">
        <v>24</v>
      </c>
      <c r="B832" s="7">
        <v>42685.645833333336</v>
      </c>
      <c r="C832" s="7">
        <v>42685.708333333336</v>
      </c>
      <c r="D832" s="1" t="s">
        <v>418</v>
      </c>
      <c r="E832" s="1"/>
      <c r="F832" s="1">
        <v>26477230</v>
      </c>
      <c r="G832" s="1" t="s">
        <v>553</v>
      </c>
      <c r="H832" s="1" t="s">
        <v>48</v>
      </c>
      <c r="I832" s="1" t="s">
        <v>17</v>
      </c>
      <c r="J832" s="7">
        <v>42664.871527777781</v>
      </c>
      <c r="K832" s="7">
        <v>42664.871527777781</v>
      </c>
      <c r="L832" s="1">
        <v>24.3</v>
      </c>
      <c r="M832" s="6"/>
    </row>
    <row r="833" spans="1:13" ht="12.75">
      <c r="A833" s="1" t="s">
        <v>28</v>
      </c>
      <c r="B833" s="7">
        <v>42685.6875</v>
      </c>
      <c r="C833" s="7">
        <v>42685.729166666664</v>
      </c>
      <c r="D833" s="1" t="s">
        <v>405</v>
      </c>
      <c r="F833" s="1">
        <v>26860362</v>
      </c>
      <c r="G833" s="1"/>
      <c r="H833" s="1" t="s">
        <v>16</v>
      </c>
      <c r="I833" s="1" t="s">
        <v>17</v>
      </c>
      <c r="J833" s="7">
        <v>42682.704861111109</v>
      </c>
      <c r="K833" s="7">
        <v>42682.704861111109</v>
      </c>
      <c r="L833" s="1">
        <v>17.100000000000001</v>
      </c>
      <c r="M833" s="6"/>
    </row>
    <row r="834" spans="1:13" ht="12.75">
      <c r="A834" s="1" t="s">
        <v>28</v>
      </c>
      <c r="B834" s="7">
        <v>42686.416666666664</v>
      </c>
      <c r="C834" s="7">
        <v>42686.458333333336</v>
      </c>
      <c r="D834" s="1" t="s">
        <v>405</v>
      </c>
      <c r="F834" s="1">
        <v>26788401</v>
      </c>
      <c r="G834" s="1"/>
      <c r="H834" s="1" t="s">
        <v>16</v>
      </c>
      <c r="I834" s="1" t="s">
        <v>17</v>
      </c>
      <c r="J834" s="7">
        <v>42678.888194444444</v>
      </c>
      <c r="K834" s="7">
        <v>42678.888194444444</v>
      </c>
      <c r="L834" s="1">
        <v>18</v>
      </c>
      <c r="M834" s="6"/>
    </row>
    <row r="835" spans="1:13" ht="12.75">
      <c r="A835" s="1" t="s">
        <v>24</v>
      </c>
      <c r="B835" s="7">
        <v>42686.5625</v>
      </c>
      <c r="C835" s="7">
        <v>42686.604166666664</v>
      </c>
      <c r="D835" s="1" t="s">
        <v>567</v>
      </c>
      <c r="F835" s="1">
        <v>26859265</v>
      </c>
      <c r="G835" s="1" t="s">
        <v>555</v>
      </c>
      <c r="H835" s="1" t="s">
        <v>16</v>
      </c>
      <c r="I835" s="1" t="s">
        <v>17</v>
      </c>
      <c r="J835" s="7">
        <v>42682.686111111114</v>
      </c>
      <c r="K835" s="7">
        <v>42682.686111111114</v>
      </c>
      <c r="L835" s="1">
        <v>18</v>
      </c>
      <c r="M835" s="6"/>
    </row>
    <row r="836" spans="1:13" ht="12.75">
      <c r="A836" s="1" t="s">
        <v>28</v>
      </c>
      <c r="B836" s="7">
        <v>42686.625</v>
      </c>
      <c r="C836" s="7">
        <v>42686.666666666664</v>
      </c>
      <c r="D836" s="1" t="s">
        <v>405</v>
      </c>
      <c r="F836" s="1">
        <v>26409145</v>
      </c>
      <c r="G836" s="1"/>
      <c r="H836" s="1" t="s">
        <v>16</v>
      </c>
      <c r="I836" s="1" t="s">
        <v>17</v>
      </c>
      <c r="J836" s="7">
        <v>42662.38958333333</v>
      </c>
      <c r="K836" s="7">
        <v>42662.38958333333</v>
      </c>
      <c r="L836" s="1">
        <v>18</v>
      </c>
      <c r="M836" s="6"/>
    </row>
    <row r="837" spans="1:13" ht="12.75">
      <c r="A837" s="1" t="s">
        <v>46</v>
      </c>
      <c r="B837" s="7">
        <v>42688.416666666664</v>
      </c>
      <c r="C837" s="7">
        <v>42688.458333333336</v>
      </c>
      <c r="D837" s="1" t="s">
        <v>403</v>
      </c>
      <c r="E837" s="1"/>
      <c r="F837" s="1">
        <v>26571054</v>
      </c>
      <c r="G837" s="1" t="s">
        <v>556</v>
      </c>
      <c r="H837" s="1" t="s">
        <v>16</v>
      </c>
      <c r="I837" s="1" t="s">
        <v>17</v>
      </c>
      <c r="J837" s="7">
        <v>42669.474999999999</v>
      </c>
      <c r="K837" s="7">
        <v>42669.474999999999</v>
      </c>
      <c r="L837" s="1">
        <v>14.4</v>
      </c>
      <c r="M837" s="6"/>
    </row>
    <row r="838" spans="1:13" ht="12.75">
      <c r="A838" s="1" t="s">
        <v>46</v>
      </c>
      <c r="B838" s="7">
        <v>42688.458333333336</v>
      </c>
      <c r="C838" s="7">
        <v>42688.5</v>
      </c>
      <c r="D838" s="1" t="s">
        <v>89</v>
      </c>
      <c r="F838" s="1">
        <v>25630267</v>
      </c>
      <c r="G838" s="1" t="s">
        <v>557</v>
      </c>
      <c r="H838" s="1" t="s">
        <v>16</v>
      </c>
      <c r="I838" s="1" t="s">
        <v>17</v>
      </c>
      <c r="J838" s="7">
        <v>42627.665277777778</v>
      </c>
      <c r="K838" s="7">
        <v>42627.665277777778</v>
      </c>
      <c r="L838" s="1">
        <v>11.52</v>
      </c>
      <c r="M838" s="6"/>
    </row>
    <row r="839" spans="1:13" ht="12.75">
      <c r="A839" s="1" t="s">
        <v>46</v>
      </c>
      <c r="B839" s="7">
        <v>42688.5</v>
      </c>
      <c r="C839" s="7">
        <v>42688.541666666664</v>
      </c>
      <c r="D839" s="1" t="s">
        <v>403</v>
      </c>
      <c r="F839" s="1">
        <v>26914640</v>
      </c>
      <c r="G839" s="1" t="s">
        <v>558</v>
      </c>
      <c r="H839" s="1" t="s">
        <v>16</v>
      </c>
      <c r="I839" s="1" t="s">
        <v>17</v>
      </c>
      <c r="J839" s="7">
        <v>42684.703472222223</v>
      </c>
      <c r="K839" s="7">
        <v>42684.703472222223</v>
      </c>
      <c r="L839" s="1">
        <v>16.2</v>
      </c>
      <c r="M839" s="6"/>
    </row>
    <row r="840" spans="1:13" ht="12.75">
      <c r="A840" s="1" t="s">
        <v>46</v>
      </c>
      <c r="B840" s="7">
        <v>42688.583333333336</v>
      </c>
      <c r="C840" s="7">
        <v>42688.625</v>
      </c>
      <c r="D840" s="1" t="s">
        <v>403</v>
      </c>
      <c r="F840" s="1">
        <v>26849323</v>
      </c>
      <c r="G840" s="1" t="s">
        <v>559</v>
      </c>
      <c r="H840" s="1" t="s">
        <v>16</v>
      </c>
      <c r="I840" s="1" t="s">
        <v>17</v>
      </c>
      <c r="J840" s="7">
        <v>42682.441666666666</v>
      </c>
      <c r="K840" s="7">
        <v>42682.441666666666</v>
      </c>
      <c r="L840" s="1">
        <v>14.4</v>
      </c>
      <c r="M840" s="6"/>
    </row>
    <row r="841" spans="1:13" ht="12.75">
      <c r="A841" s="1" t="s">
        <v>41</v>
      </c>
      <c r="B841" s="7">
        <v>42688.604166666664</v>
      </c>
      <c r="C841" s="7">
        <v>42688.645833333336</v>
      </c>
      <c r="D841" s="1" t="s">
        <v>410</v>
      </c>
      <c r="F841" s="1">
        <v>26237694</v>
      </c>
      <c r="G841" s="1"/>
      <c r="H841" s="1" t="s">
        <v>16</v>
      </c>
      <c r="I841" s="1" t="s">
        <v>17</v>
      </c>
      <c r="J841" s="7">
        <v>42654.657638888886</v>
      </c>
      <c r="K841" s="7">
        <v>42654.657638888886</v>
      </c>
      <c r="L841" s="1">
        <v>12.96</v>
      </c>
      <c r="M841" s="6"/>
    </row>
    <row r="842" spans="1:13" ht="12.75">
      <c r="A842" s="1" t="s">
        <v>18</v>
      </c>
      <c r="B842" s="7">
        <v>42688.645833333336</v>
      </c>
      <c r="C842" s="7">
        <v>42688.6875</v>
      </c>
      <c r="D842" s="1" t="s">
        <v>454</v>
      </c>
      <c r="F842" s="1">
        <v>26784262</v>
      </c>
      <c r="G842" s="1" t="s">
        <v>512</v>
      </c>
      <c r="H842" s="1" t="s">
        <v>16</v>
      </c>
      <c r="I842" s="1" t="s">
        <v>17</v>
      </c>
      <c r="J842" s="7">
        <v>42678.739583333336</v>
      </c>
      <c r="K842" s="7">
        <v>42678.739583333336</v>
      </c>
      <c r="L842" s="1">
        <v>15.3</v>
      </c>
      <c r="M842" s="6"/>
    </row>
    <row r="843" spans="1:13" ht="12.75">
      <c r="A843" s="1" t="s">
        <v>46</v>
      </c>
      <c r="B843" s="7">
        <v>42688.6875</v>
      </c>
      <c r="C843" s="7">
        <v>42688.729166666664</v>
      </c>
      <c r="D843" s="1" t="s">
        <v>403</v>
      </c>
      <c r="E843" s="1"/>
      <c r="F843" s="1">
        <v>26366266</v>
      </c>
      <c r="G843" s="1" t="s">
        <v>560</v>
      </c>
      <c r="H843" s="1" t="s">
        <v>16</v>
      </c>
      <c r="I843" s="1" t="s">
        <v>17</v>
      </c>
      <c r="J843" s="7">
        <v>42660.724305555559</v>
      </c>
      <c r="K843" s="7">
        <v>42660.724305555559</v>
      </c>
      <c r="L843" s="1">
        <v>17.100000000000001</v>
      </c>
      <c r="M843" s="6"/>
    </row>
    <row r="844" spans="1:13" ht="12.75">
      <c r="A844" s="1" t="s">
        <v>28</v>
      </c>
      <c r="B844" s="7">
        <v>42688.6875</v>
      </c>
      <c r="C844" s="7">
        <v>42688.75</v>
      </c>
      <c r="D844" s="1" t="s">
        <v>430</v>
      </c>
      <c r="E844" s="1" t="s">
        <v>561</v>
      </c>
      <c r="F844" s="1">
        <v>26760377</v>
      </c>
      <c r="G844" s="1" t="s">
        <v>562</v>
      </c>
      <c r="H844" s="1" t="s">
        <v>48</v>
      </c>
      <c r="I844" s="1" t="s">
        <v>17</v>
      </c>
      <c r="J844" s="7">
        <v>42677.856249999997</v>
      </c>
      <c r="K844" s="7">
        <v>42688.67083333333</v>
      </c>
      <c r="L844" s="1">
        <v>26.1</v>
      </c>
      <c r="M844" s="6"/>
    </row>
    <row r="845" spans="1:13" ht="12.75">
      <c r="A845" s="1" t="s">
        <v>46</v>
      </c>
      <c r="B845" s="7">
        <v>42688.729166666664</v>
      </c>
      <c r="C845" s="7">
        <v>42688.770833333336</v>
      </c>
      <c r="D845" s="1" t="s">
        <v>89</v>
      </c>
      <c r="F845" s="1">
        <v>25685119</v>
      </c>
      <c r="G845" s="1" t="s">
        <v>563</v>
      </c>
      <c r="H845" s="1" t="s">
        <v>16</v>
      </c>
      <c r="I845" s="1" t="s">
        <v>17</v>
      </c>
      <c r="J845" s="7">
        <v>42629.770833333336</v>
      </c>
      <c r="K845" s="7">
        <v>42629.770833333336</v>
      </c>
      <c r="L845" s="1">
        <v>16.2</v>
      </c>
      <c r="M845" s="6"/>
    </row>
    <row r="846" spans="1:13" ht="12.75">
      <c r="A846" s="1" t="s">
        <v>28</v>
      </c>
      <c r="B846" s="7">
        <v>42688.791666666664</v>
      </c>
      <c r="C846" s="7">
        <v>42688.833333333336</v>
      </c>
      <c r="D846" s="1" t="s">
        <v>457</v>
      </c>
      <c r="E846" s="1" t="s">
        <v>457</v>
      </c>
      <c r="F846" s="1">
        <v>26217252</v>
      </c>
      <c r="G846" s="1" t="s">
        <v>564</v>
      </c>
      <c r="H846" s="1" t="s">
        <v>16</v>
      </c>
      <c r="I846" s="1" t="s">
        <v>17</v>
      </c>
      <c r="J846" s="7">
        <v>42653.870833333334</v>
      </c>
      <c r="K846" s="7">
        <v>42688.754861111112</v>
      </c>
      <c r="L846" s="1">
        <v>16.2</v>
      </c>
      <c r="M846" s="6"/>
    </row>
    <row r="847" spans="1:13" ht="12.75">
      <c r="A847" s="1" t="s">
        <v>46</v>
      </c>
      <c r="B847" s="7">
        <v>42688.791666666664</v>
      </c>
      <c r="C847" s="7">
        <v>42688.833333333336</v>
      </c>
      <c r="D847" s="1" t="s">
        <v>403</v>
      </c>
      <c r="F847" s="1">
        <v>26889244</v>
      </c>
      <c r="G847" s="1" t="s">
        <v>565</v>
      </c>
      <c r="H847" s="1" t="s">
        <v>16</v>
      </c>
      <c r="I847" s="1" t="s">
        <v>17</v>
      </c>
      <c r="J847" s="7">
        <v>42683.715277777781</v>
      </c>
      <c r="K847" s="7">
        <v>42683.715277777781</v>
      </c>
      <c r="L847" s="1">
        <v>18</v>
      </c>
      <c r="M847" s="6"/>
    </row>
    <row r="848" spans="1:13" ht="12.75">
      <c r="A848" s="1" t="s">
        <v>18</v>
      </c>
      <c r="B848" s="7">
        <v>42689.416666666664</v>
      </c>
      <c r="C848" s="7">
        <v>42689.479166666664</v>
      </c>
      <c r="D848" s="1" t="s">
        <v>454</v>
      </c>
      <c r="F848" s="1">
        <v>26968565</v>
      </c>
      <c r="G848" s="1" t="s">
        <v>455</v>
      </c>
      <c r="H848" s="1" t="s">
        <v>48</v>
      </c>
      <c r="I848" s="1" t="s">
        <v>17</v>
      </c>
      <c r="J848" s="7">
        <v>42688.394444444442</v>
      </c>
      <c r="K848" s="7">
        <v>42688.394444444442</v>
      </c>
      <c r="L848" s="1">
        <v>21.6</v>
      </c>
      <c r="M848" s="6"/>
    </row>
    <row r="849" spans="1:13" ht="12.75">
      <c r="A849" s="1" t="s">
        <v>24</v>
      </c>
      <c r="B849" s="7">
        <v>42689.770833333336</v>
      </c>
      <c r="C849" s="7">
        <v>42689.833333333336</v>
      </c>
      <c r="D849" s="1" t="s">
        <v>418</v>
      </c>
      <c r="F849" s="1">
        <v>26647285</v>
      </c>
      <c r="G849" s="1" t="s">
        <v>566</v>
      </c>
      <c r="H849" s="1" t="s">
        <v>48</v>
      </c>
      <c r="I849" s="1" t="s">
        <v>17</v>
      </c>
      <c r="J849" s="7">
        <v>42673.338888888888</v>
      </c>
      <c r="K849" s="7">
        <v>42673.338888888888</v>
      </c>
      <c r="L849" s="1">
        <v>27</v>
      </c>
      <c r="M849" s="6"/>
    </row>
    <row r="850" spans="1:13" ht="12.75">
      <c r="A850" s="1" t="s">
        <v>28</v>
      </c>
      <c r="B850" s="7">
        <v>42689.791666666664</v>
      </c>
      <c r="C850" s="7">
        <v>42689.833333333336</v>
      </c>
      <c r="D850" s="1" t="s">
        <v>572</v>
      </c>
      <c r="F850" s="1">
        <v>27008987</v>
      </c>
      <c r="G850" s="1"/>
      <c r="H850" s="1" t="s">
        <v>16</v>
      </c>
      <c r="I850" s="1" t="s">
        <v>17</v>
      </c>
      <c r="J850" s="7">
        <v>42689.611111111109</v>
      </c>
      <c r="K850" s="7">
        <v>42689.611111111109</v>
      </c>
      <c r="L850" s="1">
        <v>18</v>
      </c>
      <c r="M850" s="6"/>
    </row>
    <row r="851" spans="1:13" ht="12.75">
      <c r="A851" s="1" t="s">
        <v>32</v>
      </c>
      <c r="B851" s="7">
        <v>42689.791666666664</v>
      </c>
      <c r="C851" s="7">
        <v>42689.854166666664</v>
      </c>
      <c r="D851" s="1" t="s">
        <v>174</v>
      </c>
      <c r="E851" s="1" t="s">
        <v>398</v>
      </c>
      <c r="F851" s="1">
        <v>25092307</v>
      </c>
      <c r="G851" s="1" t="s">
        <v>568</v>
      </c>
      <c r="H851" s="1" t="s">
        <v>48</v>
      </c>
      <c r="I851" s="1" t="s">
        <v>85</v>
      </c>
      <c r="J851" s="7">
        <v>42601.602083333331</v>
      </c>
      <c r="K851" s="7">
        <v>42641.659722222219</v>
      </c>
      <c r="L851" s="1">
        <v>28.08</v>
      </c>
      <c r="M851" s="6"/>
    </row>
    <row r="852" spans="1:13" ht="12.75">
      <c r="A852" s="1" t="s">
        <v>24</v>
      </c>
      <c r="B852" s="7">
        <v>42689.833333333336</v>
      </c>
      <c r="C852" s="7">
        <v>42689.895833333336</v>
      </c>
      <c r="D852" s="1" t="s">
        <v>174</v>
      </c>
      <c r="F852" s="1">
        <v>26946773</v>
      </c>
      <c r="G852" s="1" t="s">
        <v>569</v>
      </c>
      <c r="H852" s="1" t="s">
        <v>48</v>
      </c>
      <c r="I852" s="1" t="s">
        <v>85</v>
      </c>
      <c r="J852" s="7">
        <v>42686.46597222222</v>
      </c>
      <c r="K852" s="7">
        <v>42686.46597222222</v>
      </c>
      <c r="L852" s="1">
        <v>27</v>
      </c>
      <c r="M852" s="6"/>
    </row>
    <row r="853" spans="1:13" ht="12.75">
      <c r="A853" s="1" t="s">
        <v>24</v>
      </c>
      <c r="B853" s="7">
        <v>42690.645833333336</v>
      </c>
      <c r="C853" s="7">
        <v>42690.6875</v>
      </c>
      <c r="D853" s="1" t="s">
        <v>457</v>
      </c>
      <c r="F853" s="1">
        <v>26959992</v>
      </c>
      <c r="G853" s="1" t="s">
        <v>570</v>
      </c>
      <c r="H853" s="1" t="s">
        <v>16</v>
      </c>
      <c r="I853" s="1" t="s">
        <v>17</v>
      </c>
      <c r="J853" s="7">
        <v>42687.862500000003</v>
      </c>
      <c r="K853" s="7">
        <v>42687.862500000003</v>
      </c>
      <c r="L853" s="1">
        <v>16.2</v>
      </c>
      <c r="M853" s="6"/>
    </row>
    <row r="854" spans="1:13" ht="12.75">
      <c r="A854" s="1" t="s">
        <v>41</v>
      </c>
      <c r="B854" s="7">
        <v>42690.645833333336</v>
      </c>
      <c r="C854" s="7">
        <v>42690.6875</v>
      </c>
      <c r="D854" s="1" t="s">
        <v>410</v>
      </c>
      <c r="F854" s="1">
        <v>26874318</v>
      </c>
      <c r="G854" s="1"/>
      <c r="H854" s="1" t="s">
        <v>16</v>
      </c>
      <c r="I854" s="1" t="s">
        <v>17</v>
      </c>
      <c r="J854" s="7">
        <v>42683.377083333333</v>
      </c>
      <c r="K854" s="7">
        <v>42683.377083333333</v>
      </c>
      <c r="L854" s="1">
        <v>16.2</v>
      </c>
      <c r="M854" s="6"/>
    </row>
    <row r="855" spans="1:13" ht="12.75">
      <c r="A855" s="1" t="s">
        <v>24</v>
      </c>
      <c r="B855" s="7">
        <v>42690.6875</v>
      </c>
      <c r="C855" s="7">
        <v>42690.729166666664</v>
      </c>
      <c r="D855" s="1" t="s">
        <v>457</v>
      </c>
      <c r="F855" s="1">
        <v>26419701</v>
      </c>
      <c r="G855" s="1" t="s">
        <v>571</v>
      </c>
      <c r="H855" s="1" t="s">
        <v>16</v>
      </c>
      <c r="I855" s="1" t="s">
        <v>17</v>
      </c>
      <c r="J855" s="7">
        <v>42662.665277777778</v>
      </c>
      <c r="K855" s="7">
        <v>42662.665277777778</v>
      </c>
      <c r="L855" s="1">
        <v>17.100000000000001</v>
      </c>
      <c r="M855" s="6"/>
    </row>
    <row r="856" spans="1:13" ht="12.75">
      <c r="A856" s="1" t="s">
        <v>28</v>
      </c>
      <c r="B856" s="7">
        <v>42691.541666666664</v>
      </c>
      <c r="C856" s="7">
        <v>42691.583333333336</v>
      </c>
      <c r="D856" s="1" t="s">
        <v>529</v>
      </c>
      <c r="F856" s="1">
        <v>27062994</v>
      </c>
      <c r="G856" s="1"/>
      <c r="H856" s="1" t="s">
        <v>16</v>
      </c>
      <c r="I856" s="1" t="s">
        <v>17</v>
      </c>
      <c r="J856" s="7">
        <v>42691.512499999997</v>
      </c>
      <c r="K856" s="7">
        <v>42691.512499999997</v>
      </c>
      <c r="L856" s="1">
        <v>16.2</v>
      </c>
      <c r="M856" s="6"/>
    </row>
    <row r="857" spans="1:13" ht="12.75">
      <c r="A857" s="1" t="s">
        <v>46</v>
      </c>
      <c r="B857" s="7">
        <v>42691.583333333336</v>
      </c>
      <c r="C857" s="7">
        <v>42691.625</v>
      </c>
      <c r="D857" s="1" t="s">
        <v>403</v>
      </c>
      <c r="F857" s="1">
        <v>26578062</v>
      </c>
      <c r="G857" s="1" t="s">
        <v>573</v>
      </c>
      <c r="H857" s="1" t="s">
        <v>16</v>
      </c>
      <c r="I857" s="1" t="s">
        <v>17</v>
      </c>
      <c r="J857" s="7">
        <v>42669.634027777778</v>
      </c>
      <c r="K857" s="7">
        <v>42669.634027777778</v>
      </c>
      <c r="L857" s="1">
        <v>14.4</v>
      </c>
      <c r="M857" s="6"/>
    </row>
    <row r="858" spans="1:13" ht="12.75">
      <c r="A858" s="1" t="s">
        <v>18</v>
      </c>
      <c r="B858" s="7">
        <v>42691.729166666664</v>
      </c>
      <c r="C858" s="7">
        <v>42691.854166666664</v>
      </c>
      <c r="D858" s="1" t="s">
        <v>497</v>
      </c>
      <c r="F858" s="1">
        <v>26976989</v>
      </c>
      <c r="G858" s="1"/>
      <c r="H858" s="1" t="s">
        <v>321</v>
      </c>
      <c r="I858" s="1" t="s">
        <v>17</v>
      </c>
      <c r="J858" s="7">
        <v>42688.577777777777</v>
      </c>
      <c r="K858" s="7">
        <v>42688.577777777777</v>
      </c>
      <c r="L858" s="1">
        <v>54</v>
      </c>
      <c r="M858" s="6"/>
    </row>
    <row r="859" spans="1:13" ht="12.75">
      <c r="A859" s="1" t="s">
        <v>24</v>
      </c>
      <c r="B859" s="7">
        <v>42691.791666666664</v>
      </c>
      <c r="C859" s="7">
        <v>42691.833333333336</v>
      </c>
      <c r="D859" s="1" t="s">
        <v>405</v>
      </c>
      <c r="E859" s="1" t="s">
        <v>405</v>
      </c>
      <c r="F859" s="1">
        <v>26904062</v>
      </c>
      <c r="G859" s="1"/>
      <c r="H859" s="1" t="s">
        <v>16</v>
      </c>
      <c r="I859" s="1" t="s">
        <v>17</v>
      </c>
      <c r="J859" s="7">
        <v>42684.417361111111</v>
      </c>
      <c r="K859" s="7">
        <v>42691.611111111109</v>
      </c>
      <c r="L859" s="1">
        <v>18</v>
      </c>
      <c r="M859" s="6"/>
    </row>
    <row r="860" spans="1:13" ht="12.75">
      <c r="A860" s="1" t="s">
        <v>32</v>
      </c>
      <c r="B860" s="7">
        <v>42691.791666666664</v>
      </c>
      <c r="C860" s="7">
        <v>42691.833333333336</v>
      </c>
      <c r="D860" s="1" t="s">
        <v>416</v>
      </c>
      <c r="F860" s="1">
        <v>25286767</v>
      </c>
      <c r="G860" s="1"/>
      <c r="H860" s="1" t="s">
        <v>16</v>
      </c>
      <c r="I860" s="1" t="s">
        <v>17</v>
      </c>
      <c r="J860" s="7">
        <v>42612.540277777778</v>
      </c>
      <c r="K860" s="7">
        <v>42612.540277777778</v>
      </c>
      <c r="L860" s="1">
        <v>18.72</v>
      </c>
      <c r="M860" s="6"/>
    </row>
    <row r="861" spans="1:13" ht="12.75">
      <c r="A861" s="1" t="s">
        <v>46</v>
      </c>
      <c r="B861" s="7">
        <v>42692.416666666664</v>
      </c>
      <c r="C861" s="7">
        <v>42692.458333333336</v>
      </c>
      <c r="D861" s="1" t="s">
        <v>439</v>
      </c>
      <c r="F861" s="1">
        <v>27005724</v>
      </c>
      <c r="G861" s="1" t="s">
        <v>481</v>
      </c>
      <c r="H861" s="1" t="s">
        <v>16</v>
      </c>
      <c r="I861" s="1" t="s">
        <v>17</v>
      </c>
      <c r="J861" s="7">
        <v>42689.524305555555</v>
      </c>
      <c r="K861" s="7">
        <v>42689.524305555555</v>
      </c>
      <c r="L861" s="1">
        <v>14.4</v>
      </c>
      <c r="M861" s="6"/>
    </row>
    <row r="862" spans="1:13" ht="12.75">
      <c r="A862" s="1" t="s">
        <v>18</v>
      </c>
      <c r="B862" s="7">
        <v>42692.5</v>
      </c>
      <c r="C862" s="7">
        <v>42692.541666666664</v>
      </c>
      <c r="D862" s="1" t="s">
        <v>454</v>
      </c>
      <c r="F862" s="1">
        <v>26977490</v>
      </c>
      <c r="G862" s="1" t="s">
        <v>253</v>
      </c>
      <c r="H862" s="1" t="s">
        <v>16</v>
      </c>
      <c r="I862" s="1" t="s">
        <v>17</v>
      </c>
      <c r="J862" s="7">
        <v>42688.587500000001</v>
      </c>
      <c r="K862" s="7">
        <v>42688.587500000001</v>
      </c>
      <c r="L862" s="1">
        <v>16.2</v>
      </c>
      <c r="M862" s="6"/>
    </row>
    <row r="863" spans="1:13" ht="12.75">
      <c r="A863" s="1" t="s">
        <v>24</v>
      </c>
      <c r="B863" s="7">
        <v>42692.583333333336</v>
      </c>
      <c r="C863" s="7">
        <v>42692.645833333336</v>
      </c>
      <c r="D863" s="1" t="s">
        <v>418</v>
      </c>
      <c r="F863" s="1">
        <v>26936747</v>
      </c>
      <c r="G863" s="1" t="s">
        <v>574</v>
      </c>
      <c r="H863" s="1" t="s">
        <v>48</v>
      </c>
      <c r="I863" s="1" t="s">
        <v>17</v>
      </c>
      <c r="J863" s="7">
        <v>42685.714583333334</v>
      </c>
      <c r="K863" s="7">
        <v>42685.714583333334</v>
      </c>
      <c r="L863" s="1">
        <v>24.3</v>
      </c>
      <c r="M863" s="6"/>
    </row>
    <row r="864" spans="1:13" ht="12.75">
      <c r="A864" s="1" t="s">
        <v>24</v>
      </c>
      <c r="B864" s="7">
        <v>42692.666666666664</v>
      </c>
      <c r="C864" s="7">
        <v>42692.729166666664</v>
      </c>
      <c r="D864" s="1" t="s">
        <v>418</v>
      </c>
      <c r="F864" s="1">
        <v>26775681</v>
      </c>
      <c r="G864" s="1" t="s">
        <v>344</v>
      </c>
      <c r="H864" s="1" t="s">
        <v>48</v>
      </c>
      <c r="I864" s="1" t="s">
        <v>17</v>
      </c>
      <c r="J864" s="7">
        <v>42678.510416666664</v>
      </c>
      <c r="K864" s="7">
        <v>42678.510416666664</v>
      </c>
      <c r="L864" s="1">
        <v>25.2</v>
      </c>
      <c r="M864" s="6"/>
    </row>
    <row r="865" spans="1:13" ht="12.75">
      <c r="A865" s="1" t="s">
        <v>46</v>
      </c>
      <c r="B865" s="7">
        <v>42692.6875</v>
      </c>
      <c r="C865" s="7">
        <v>42692.729166666664</v>
      </c>
      <c r="D865" s="1" t="s">
        <v>439</v>
      </c>
      <c r="E865" s="1" t="s">
        <v>439</v>
      </c>
      <c r="F865" s="1">
        <v>26471748</v>
      </c>
      <c r="G865" s="1" t="s">
        <v>575</v>
      </c>
      <c r="H865" s="1" t="s">
        <v>16</v>
      </c>
      <c r="I865" s="1" t="s">
        <v>17</v>
      </c>
      <c r="J865" s="7">
        <v>42664.698611111111</v>
      </c>
      <c r="K865" s="7">
        <v>42682.419444444444</v>
      </c>
      <c r="L865" s="1">
        <v>17.100000000000001</v>
      </c>
      <c r="M865" s="6"/>
    </row>
    <row r="866" spans="1:13" ht="12.75">
      <c r="A866" s="1" t="s">
        <v>28</v>
      </c>
      <c r="B866" s="7">
        <v>42692.708333333336</v>
      </c>
      <c r="C866" s="7">
        <v>42692.75</v>
      </c>
      <c r="D866" s="1" t="s">
        <v>405</v>
      </c>
      <c r="F866" s="1">
        <v>27031919</v>
      </c>
      <c r="G866" s="1"/>
      <c r="H866" s="1" t="s">
        <v>16</v>
      </c>
      <c r="I866" s="1" t="s">
        <v>17</v>
      </c>
      <c r="J866" s="7">
        <v>42690.386805555558</v>
      </c>
      <c r="K866" s="7">
        <v>42690.386805555558</v>
      </c>
      <c r="L866" s="1">
        <v>18</v>
      </c>
      <c r="M866" s="6"/>
    </row>
    <row r="867" spans="1:13" ht="12.75">
      <c r="A867" s="1" t="s">
        <v>57</v>
      </c>
      <c r="B867" s="7">
        <v>42692.708333333336</v>
      </c>
      <c r="C867" s="7">
        <v>42692.854166666664</v>
      </c>
      <c r="D867" s="1" t="s">
        <v>581</v>
      </c>
      <c r="F867" s="1">
        <v>27092020</v>
      </c>
      <c r="G867" s="1"/>
      <c r="H867" s="1" t="s">
        <v>16</v>
      </c>
      <c r="I867" s="1" t="s">
        <v>17</v>
      </c>
      <c r="J867" s="7">
        <v>42692.61041666667</v>
      </c>
      <c r="K867" s="7">
        <v>42692.61041666667</v>
      </c>
      <c r="L867" s="1">
        <v>63</v>
      </c>
      <c r="M867" s="6"/>
    </row>
    <row r="868" spans="1:13" ht="12.75">
      <c r="A868" s="1" t="s">
        <v>24</v>
      </c>
      <c r="B868" s="7">
        <v>42693.416666666664</v>
      </c>
      <c r="C868" s="7">
        <v>42693.458333333336</v>
      </c>
      <c r="D868" s="1" t="s">
        <v>405</v>
      </c>
      <c r="F868" s="1">
        <v>27031957</v>
      </c>
      <c r="G868" s="1"/>
      <c r="H868" s="1" t="s">
        <v>16</v>
      </c>
      <c r="I868" s="1" t="s">
        <v>17</v>
      </c>
      <c r="J868" s="7">
        <v>42690.387499999997</v>
      </c>
      <c r="K868" s="7">
        <v>42690.387499999997</v>
      </c>
      <c r="L868" s="1">
        <v>18</v>
      </c>
      <c r="M868" s="6"/>
    </row>
    <row r="869" spans="1:13" ht="12.75">
      <c r="A869" s="1" t="s">
        <v>28</v>
      </c>
      <c r="B869" s="7">
        <v>42693.541666666664</v>
      </c>
      <c r="C869" s="7">
        <v>42693.583333333336</v>
      </c>
      <c r="D869" s="1" t="s">
        <v>174</v>
      </c>
      <c r="E869" s="1"/>
      <c r="F869" s="1">
        <v>26856664</v>
      </c>
      <c r="G869" s="1" t="s">
        <v>576</v>
      </c>
      <c r="H869" s="1" t="s">
        <v>16</v>
      </c>
      <c r="I869" s="1" t="s">
        <v>85</v>
      </c>
      <c r="J869" s="7">
        <v>42682.62777777778</v>
      </c>
      <c r="K869" s="7">
        <v>42682.62777777778</v>
      </c>
      <c r="L869" s="1">
        <v>18</v>
      </c>
      <c r="M869" s="6"/>
    </row>
    <row r="870" spans="1:13" ht="12.75">
      <c r="A870" s="1" t="s">
        <v>24</v>
      </c>
      <c r="B870" s="7">
        <v>42693.583333333336</v>
      </c>
      <c r="C870" s="7">
        <v>42693.625</v>
      </c>
      <c r="D870" s="1" t="s">
        <v>418</v>
      </c>
      <c r="F870" s="1">
        <v>26851813</v>
      </c>
      <c r="G870" s="1" t="s">
        <v>577</v>
      </c>
      <c r="H870" s="1" t="s">
        <v>16</v>
      </c>
      <c r="I870" s="1" t="s">
        <v>17</v>
      </c>
      <c r="J870" s="7">
        <v>42682.496527777781</v>
      </c>
      <c r="K870" s="7">
        <v>42682.496527777781</v>
      </c>
      <c r="L870" s="1">
        <v>18</v>
      </c>
      <c r="M870" s="6"/>
    </row>
    <row r="871" spans="1:13" ht="12.75">
      <c r="A871" s="1" t="s">
        <v>28</v>
      </c>
      <c r="B871" s="7">
        <v>42693.583333333336</v>
      </c>
      <c r="C871" s="7">
        <v>42693.625</v>
      </c>
      <c r="D871" s="1" t="s">
        <v>536</v>
      </c>
      <c r="E871" s="1" t="s">
        <v>398</v>
      </c>
      <c r="F871" s="1">
        <v>26627986</v>
      </c>
      <c r="G871" s="1" t="s">
        <v>578</v>
      </c>
      <c r="H871" s="1" t="s">
        <v>16</v>
      </c>
      <c r="I871" s="1" t="s">
        <v>17</v>
      </c>
      <c r="J871" s="7">
        <v>42671.660416666666</v>
      </c>
      <c r="K871" s="7">
        <v>42682.629166666666</v>
      </c>
      <c r="L871" s="1">
        <v>18</v>
      </c>
      <c r="M871" s="6"/>
    </row>
    <row r="872" spans="1:13" ht="12.75">
      <c r="A872" s="1" t="s">
        <v>57</v>
      </c>
      <c r="B872" s="7">
        <v>42693.583333333336</v>
      </c>
      <c r="C872" s="7">
        <v>42693.625</v>
      </c>
      <c r="D872" s="1" t="s">
        <v>587</v>
      </c>
      <c r="F872" s="1">
        <v>27001575</v>
      </c>
      <c r="G872" s="1" t="s">
        <v>579</v>
      </c>
      <c r="H872" s="1" t="s">
        <v>16</v>
      </c>
      <c r="I872" s="1" t="s">
        <v>17</v>
      </c>
      <c r="J872" s="7">
        <v>42689.424305555556</v>
      </c>
      <c r="K872" s="7">
        <v>42689.424305555556</v>
      </c>
      <c r="L872" s="1">
        <v>18</v>
      </c>
      <c r="M872" s="6"/>
    </row>
    <row r="873" spans="1:13" ht="12.75">
      <c r="A873" s="1" t="s">
        <v>24</v>
      </c>
      <c r="B873" s="7">
        <v>42693.625</v>
      </c>
      <c r="C873" s="7">
        <v>42693.6875</v>
      </c>
      <c r="D873" s="1" t="s">
        <v>418</v>
      </c>
      <c r="F873" s="1">
        <v>26066949</v>
      </c>
      <c r="G873" s="1" t="s">
        <v>334</v>
      </c>
      <c r="H873" s="1" t="s">
        <v>48</v>
      </c>
      <c r="I873" s="1" t="s">
        <v>17</v>
      </c>
      <c r="J873" s="7">
        <v>42647.48333333333</v>
      </c>
      <c r="K873" s="7">
        <v>42647.48333333333</v>
      </c>
      <c r="L873" s="1">
        <v>24.3</v>
      </c>
      <c r="M873" s="6"/>
    </row>
    <row r="874" spans="1:13" ht="12.75">
      <c r="A874" s="1" t="s">
        <v>111</v>
      </c>
      <c r="B874" s="7">
        <v>42693.666666666664</v>
      </c>
      <c r="C874" s="7">
        <v>42693.708333333336</v>
      </c>
      <c r="D874" s="1" t="s">
        <v>174</v>
      </c>
      <c r="F874" s="1">
        <v>26989103</v>
      </c>
      <c r="G874" s="1" t="s">
        <v>580</v>
      </c>
      <c r="H874" s="1" t="s">
        <v>16</v>
      </c>
      <c r="I874" s="1" t="s">
        <v>85</v>
      </c>
      <c r="J874" s="7">
        <v>42688.854166666664</v>
      </c>
      <c r="K874" s="7">
        <v>42688.854166666664</v>
      </c>
      <c r="L874" s="1">
        <v>18</v>
      </c>
      <c r="M874" s="6"/>
    </row>
    <row r="875" spans="1:13" ht="12.75">
      <c r="A875" s="1" t="s">
        <v>24</v>
      </c>
      <c r="B875" s="7">
        <v>42693.708333333336</v>
      </c>
      <c r="C875" s="7">
        <v>42693.770833333336</v>
      </c>
      <c r="D875" s="1" t="s">
        <v>418</v>
      </c>
      <c r="F875" s="1">
        <v>26335608</v>
      </c>
      <c r="G875" s="1" t="s">
        <v>466</v>
      </c>
      <c r="H875" s="1" t="s">
        <v>48</v>
      </c>
      <c r="I875" s="1" t="s">
        <v>17</v>
      </c>
      <c r="J875" s="7">
        <v>42658.843055555553</v>
      </c>
      <c r="K875" s="7">
        <v>42658.843055555553</v>
      </c>
      <c r="L875" s="1">
        <v>24.3</v>
      </c>
      <c r="M875" s="6"/>
    </row>
    <row r="876" spans="1:13" ht="12.75">
      <c r="A876" s="1" t="s">
        <v>18</v>
      </c>
      <c r="B876" s="7">
        <v>42693.75</v>
      </c>
      <c r="C876" s="7">
        <v>42693.791666666664</v>
      </c>
      <c r="D876" s="1" t="s">
        <v>567</v>
      </c>
      <c r="F876" s="1">
        <v>27102713</v>
      </c>
      <c r="G876" s="1" t="s">
        <v>582</v>
      </c>
      <c r="H876" s="1" t="s">
        <v>16</v>
      </c>
      <c r="I876" s="1" t="s">
        <v>17</v>
      </c>
      <c r="J876" s="7">
        <v>42693.040277777778</v>
      </c>
      <c r="K876" s="7">
        <v>42693.040277777778</v>
      </c>
      <c r="L876" s="1">
        <v>18</v>
      </c>
      <c r="M876" s="6"/>
    </row>
    <row r="877" spans="1:13" ht="12.75">
      <c r="A877" s="1" t="s">
        <v>46</v>
      </c>
      <c r="B877" s="7">
        <v>42695.375</v>
      </c>
      <c r="C877" s="7">
        <v>42695.416666666664</v>
      </c>
      <c r="D877" s="1" t="s">
        <v>403</v>
      </c>
      <c r="F877" s="1">
        <v>27089237</v>
      </c>
      <c r="G877" s="1" t="s">
        <v>583</v>
      </c>
      <c r="H877" s="1" t="s">
        <v>16</v>
      </c>
      <c r="I877" s="1" t="s">
        <v>17</v>
      </c>
      <c r="J877" s="7">
        <v>42692.511805555558</v>
      </c>
      <c r="K877" s="7">
        <v>42692.511805555558</v>
      </c>
      <c r="L877" s="1">
        <v>14.4</v>
      </c>
      <c r="M877" s="6"/>
    </row>
    <row r="878" spans="1:13" ht="12.75">
      <c r="A878" s="1" t="s">
        <v>46</v>
      </c>
      <c r="B878" s="7">
        <v>42695.458333333336</v>
      </c>
      <c r="C878" s="7">
        <v>42695.5</v>
      </c>
      <c r="D878" s="1" t="s">
        <v>174</v>
      </c>
      <c r="F878" s="1">
        <v>27089278</v>
      </c>
      <c r="G878" s="1" t="s">
        <v>584</v>
      </c>
      <c r="H878" s="1" t="s">
        <v>16</v>
      </c>
      <c r="I878" s="1" t="s">
        <v>85</v>
      </c>
      <c r="J878" s="7">
        <v>42692.512499999997</v>
      </c>
      <c r="K878" s="7">
        <v>42692.512499999997</v>
      </c>
      <c r="L878" s="1">
        <v>14.4</v>
      </c>
      <c r="M878" s="6"/>
    </row>
    <row r="879" spans="1:13" ht="12.75">
      <c r="A879" s="1" t="s">
        <v>46</v>
      </c>
      <c r="B879" s="7">
        <v>42695.5</v>
      </c>
      <c r="C879" s="7">
        <v>42695.541666666664</v>
      </c>
      <c r="D879" s="1" t="s">
        <v>403</v>
      </c>
      <c r="F879" s="1">
        <v>27120569</v>
      </c>
      <c r="G879" s="1" t="s">
        <v>585</v>
      </c>
      <c r="H879" s="1" t="s">
        <v>16</v>
      </c>
      <c r="I879" s="1" t="s">
        <v>17</v>
      </c>
      <c r="J879" s="7">
        <v>42695.007638888892</v>
      </c>
      <c r="K879" s="7">
        <v>42695.007638888892</v>
      </c>
      <c r="L879" s="1">
        <v>16.2</v>
      </c>
      <c r="M879" s="6"/>
    </row>
    <row r="880" spans="1:13" ht="12.75">
      <c r="A880" s="1" t="s">
        <v>46</v>
      </c>
      <c r="B880" s="7">
        <v>42695.625</v>
      </c>
      <c r="C880" s="7">
        <v>42695.666666666664</v>
      </c>
      <c r="D880" s="1" t="s">
        <v>403</v>
      </c>
      <c r="F880" s="1">
        <v>26913257</v>
      </c>
      <c r="G880" s="1" t="s">
        <v>586</v>
      </c>
      <c r="H880" s="1" t="s">
        <v>16</v>
      </c>
      <c r="I880" s="1" t="s">
        <v>17</v>
      </c>
      <c r="J880" s="7">
        <v>42684.668055555558</v>
      </c>
      <c r="K880" s="7">
        <v>42684.668055555558</v>
      </c>
      <c r="L880" s="1">
        <v>14.4</v>
      </c>
      <c r="M880" s="6"/>
    </row>
    <row r="881" spans="1:13" ht="12.75">
      <c r="A881" s="1" t="s">
        <v>111</v>
      </c>
      <c r="B881" s="7">
        <v>42695.645833333336</v>
      </c>
      <c r="C881" s="7">
        <v>42695.6875</v>
      </c>
      <c r="D881" s="1" t="s">
        <v>474</v>
      </c>
      <c r="E881" s="1"/>
      <c r="F881" s="1">
        <v>26697510</v>
      </c>
      <c r="G881" s="1"/>
      <c r="H881" s="1" t="s">
        <v>16</v>
      </c>
      <c r="I881" s="1" t="s">
        <v>17</v>
      </c>
      <c r="J881" s="7">
        <v>42675.661111111112</v>
      </c>
      <c r="K881" s="7">
        <v>42675.661111111112</v>
      </c>
      <c r="L881" s="1">
        <v>15.3</v>
      </c>
      <c r="M881" s="6"/>
    </row>
    <row r="882" spans="1:13" ht="12.75">
      <c r="A882" s="1" t="s">
        <v>431</v>
      </c>
      <c r="B882" s="7">
        <v>42695.8125</v>
      </c>
      <c r="C882" s="7">
        <v>42695.895833333336</v>
      </c>
      <c r="D882" s="1" t="s">
        <v>174</v>
      </c>
      <c r="E882" s="1" t="s">
        <v>398</v>
      </c>
      <c r="F882" s="1">
        <v>25094662</v>
      </c>
      <c r="G882" s="1" t="s">
        <v>588</v>
      </c>
      <c r="H882" s="1" t="s">
        <v>56</v>
      </c>
      <c r="I882" s="1" t="s">
        <v>85</v>
      </c>
      <c r="J882" s="7">
        <v>42601.686111111114</v>
      </c>
      <c r="K882" s="7">
        <v>42680.84375</v>
      </c>
      <c r="L882" s="1">
        <v>70</v>
      </c>
      <c r="M882" s="6"/>
    </row>
    <row r="883" spans="1:13" ht="12.75">
      <c r="A883" s="1" t="s">
        <v>57</v>
      </c>
      <c r="B883" s="7">
        <v>42696.375</v>
      </c>
      <c r="C883" s="7">
        <v>42696.458333333336</v>
      </c>
      <c r="D883" s="1" t="s">
        <v>545</v>
      </c>
      <c r="E883" s="1"/>
      <c r="F883" s="1">
        <v>27155660</v>
      </c>
      <c r="G883" s="1"/>
      <c r="H883" s="1" t="s">
        <v>56</v>
      </c>
      <c r="I883" s="1" t="s">
        <v>17</v>
      </c>
      <c r="J883" s="7">
        <v>42696.34097222222</v>
      </c>
      <c r="K883" s="7">
        <v>42696.34097222222</v>
      </c>
      <c r="L883" s="1">
        <v>28.8</v>
      </c>
      <c r="M883" s="6"/>
    </row>
    <row r="884" spans="1:13" ht="12.75">
      <c r="A884" s="1" t="s">
        <v>24</v>
      </c>
      <c r="B884" s="7">
        <v>42696.395833333336</v>
      </c>
      <c r="C884" s="7">
        <v>42696.4375</v>
      </c>
      <c r="D884" s="1" t="s">
        <v>418</v>
      </c>
      <c r="F884" s="1">
        <v>27089787</v>
      </c>
      <c r="G884" s="1" t="s">
        <v>589</v>
      </c>
      <c r="H884" s="1" t="s">
        <v>16</v>
      </c>
      <c r="I884" s="1" t="s">
        <v>17</v>
      </c>
      <c r="J884" s="7">
        <v>42692.533333333333</v>
      </c>
      <c r="K884" s="7">
        <v>42692.533333333333</v>
      </c>
      <c r="L884" s="1">
        <v>14.4</v>
      </c>
      <c r="M884" s="6"/>
    </row>
    <row r="885" spans="1:13" ht="12.75">
      <c r="A885" s="1" t="s">
        <v>18</v>
      </c>
      <c r="B885" s="7">
        <v>42696.416666666664</v>
      </c>
      <c r="C885" s="7">
        <v>42696.479166666664</v>
      </c>
      <c r="D885" s="1" t="s">
        <v>454</v>
      </c>
      <c r="E885" s="1" t="s">
        <v>454</v>
      </c>
      <c r="F885" s="1">
        <v>27085017</v>
      </c>
      <c r="G885" s="1" t="s">
        <v>455</v>
      </c>
      <c r="H885" s="1" t="s">
        <v>48</v>
      </c>
      <c r="I885" s="1" t="s">
        <v>17</v>
      </c>
      <c r="J885" s="7">
        <v>42692.42291666667</v>
      </c>
      <c r="K885" s="7">
        <v>42693.369444444441</v>
      </c>
      <c r="L885" s="1">
        <v>21.6</v>
      </c>
      <c r="M885" s="6"/>
    </row>
    <row r="886" spans="1:13" ht="12.75">
      <c r="A886" s="1" t="s">
        <v>18</v>
      </c>
      <c r="B886" s="7">
        <v>42696.541666666664</v>
      </c>
      <c r="C886" s="7">
        <v>42696.583333333336</v>
      </c>
      <c r="D886" s="1" t="s">
        <v>454</v>
      </c>
      <c r="E886" s="1" t="s">
        <v>454</v>
      </c>
      <c r="F886" s="1">
        <v>27104628</v>
      </c>
      <c r="G886" s="1" t="s">
        <v>590</v>
      </c>
      <c r="H886" s="1" t="s">
        <v>16</v>
      </c>
      <c r="I886" s="1" t="s">
        <v>17</v>
      </c>
      <c r="J886" s="7">
        <v>42693.370138888888</v>
      </c>
      <c r="K886" s="7">
        <v>42696.48541666667</v>
      </c>
      <c r="L886" s="1">
        <v>16.2</v>
      </c>
      <c r="M886" s="6"/>
    </row>
    <row r="887" spans="1:13" ht="12.75">
      <c r="A887" s="1" t="s">
        <v>32</v>
      </c>
      <c r="B887" s="7">
        <v>42696.791666666664</v>
      </c>
      <c r="C887" s="7">
        <v>42696.854166666664</v>
      </c>
      <c r="D887" s="1" t="s">
        <v>174</v>
      </c>
      <c r="E887" s="1" t="s">
        <v>398</v>
      </c>
      <c r="F887" s="1">
        <v>25092317</v>
      </c>
      <c r="G887" s="1" t="s">
        <v>591</v>
      </c>
      <c r="H887" s="1" t="s">
        <v>48</v>
      </c>
      <c r="I887" s="1" t="s">
        <v>85</v>
      </c>
      <c r="J887" s="7">
        <v>42601.602777777778</v>
      </c>
      <c r="K887" s="7">
        <v>42641.660416666666</v>
      </c>
      <c r="L887" s="1">
        <v>28.08</v>
      </c>
      <c r="M887" s="6"/>
    </row>
    <row r="888" spans="1:13" ht="12.75">
      <c r="A888" s="1" t="s">
        <v>18</v>
      </c>
      <c r="B888" s="7">
        <v>42697.375</v>
      </c>
      <c r="C888" s="7">
        <v>42697.458333333336</v>
      </c>
      <c r="D888" s="1" t="s">
        <v>497</v>
      </c>
      <c r="E888" s="1"/>
      <c r="F888" s="1">
        <v>27175758</v>
      </c>
      <c r="G888" s="1"/>
      <c r="H888" s="1" t="s">
        <v>56</v>
      </c>
      <c r="I888" s="1" t="s">
        <v>17</v>
      </c>
      <c r="J888" s="7">
        <v>42696.844444444447</v>
      </c>
      <c r="K888" s="7">
        <v>42696.844444444447</v>
      </c>
      <c r="L888" s="1">
        <v>28.8</v>
      </c>
      <c r="M888" s="6"/>
    </row>
    <row r="889" spans="1:13" ht="12.75">
      <c r="A889" s="1" t="s">
        <v>24</v>
      </c>
      <c r="B889" s="7">
        <v>42697.416666666664</v>
      </c>
      <c r="C889" s="7">
        <v>42697.479166666664</v>
      </c>
      <c r="D889" s="1" t="s">
        <v>418</v>
      </c>
      <c r="E889" s="1"/>
      <c r="F889" s="1">
        <v>27089800</v>
      </c>
      <c r="G889" s="1" t="s">
        <v>592</v>
      </c>
      <c r="H889" s="1" t="s">
        <v>48</v>
      </c>
      <c r="I889" s="1" t="s">
        <v>17</v>
      </c>
      <c r="J889" s="7">
        <v>42692.53402777778</v>
      </c>
      <c r="K889" s="7">
        <v>42692.53402777778</v>
      </c>
      <c r="L889" s="1">
        <v>21.6</v>
      </c>
      <c r="M889" s="6"/>
    </row>
    <row r="890" spans="1:13" ht="12.75">
      <c r="A890" s="1" t="s">
        <v>18</v>
      </c>
      <c r="B890" s="7">
        <v>42697.583333333336</v>
      </c>
      <c r="C890" s="7">
        <v>42697.625</v>
      </c>
      <c r="D890" s="1" t="s">
        <v>531</v>
      </c>
      <c r="E890" s="1"/>
      <c r="F890" s="1">
        <v>27140289</v>
      </c>
      <c r="G890" s="1" t="s">
        <v>593</v>
      </c>
      <c r="H890" s="1" t="s">
        <v>16</v>
      </c>
      <c r="I890" s="1" t="s">
        <v>17</v>
      </c>
      <c r="J890" s="7">
        <v>42695.665277777778</v>
      </c>
      <c r="K890" s="7">
        <v>42695.665277777778</v>
      </c>
      <c r="L890" s="1">
        <v>16.2</v>
      </c>
      <c r="M890" s="6"/>
    </row>
    <row r="891" spans="1:13" ht="12.75">
      <c r="A891" s="1" t="s">
        <v>57</v>
      </c>
      <c r="B891" s="7">
        <v>42697.625</v>
      </c>
      <c r="C891" s="7">
        <v>42697.666666666664</v>
      </c>
      <c r="D891" s="1" t="s">
        <v>454</v>
      </c>
      <c r="E891" s="1"/>
      <c r="F891" s="1">
        <v>27190398</v>
      </c>
      <c r="G891" s="1" t="s">
        <v>594</v>
      </c>
      <c r="H891" s="1" t="s">
        <v>16</v>
      </c>
      <c r="I891" s="1" t="s">
        <v>17</v>
      </c>
      <c r="J891" s="7">
        <v>42697.558333333334</v>
      </c>
      <c r="K891" s="7">
        <v>42697.558333333334</v>
      </c>
      <c r="L891" s="1">
        <v>16.2</v>
      </c>
      <c r="M891" s="6"/>
    </row>
    <row r="892" spans="1:13" ht="12.75">
      <c r="A892" s="1" t="s">
        <v>18</v>
      </c>
      <c r="B892" s="7">
        <v>42697.6875</v>
      </c>
      <c r="C892" s="7">
        <v>42697.75</v>
      </c>
      <c r="D892" s="1" t="s">
        <v>467</v>
      </c>
      <c r="F892" s="1">
        <v>26879598</v>
      </c>
      <c r="G892" s="1" t="s">
        <v>546</v>
      </c>
      <c r="H892" s="1" t="s">
        <v>48</v>
      </c>
      <c r="I892" s="1" t="s">
        <v>17</v>
      </c>
      <c r="J892" s="7">
        <v>42683.495138888888</v>
      </c>
      <c r="K892" s="7">
        <v>42683.495138888888</v>
      </c>
      <c r="L892" s="1">
        <v>26.1</v>
      </c>
      <c r="M892" s="6"/>
    </row>
    <row r="893" spans="1:13" ht="12.75">
      <c r="A893" s="1" t="s">
        <v>41</v>
      </c>
      <c r="B893" s="7">
        <v>42697.708333333336</v>
      </c>
      <c r="C893" s="7">
        <v>42697.75</v>
      </c>
      <c r="D893" s="1" t="s">
        <v>174</v>
      </c>
      <c r="F893" s="1">
        <v>27150562</v>
      </c>
      <c r="G893" s="1" t="s">
        <v>595</v>
      </c>
      <c r="H893" s="1" t="s">
        <v>16</v>
      </c>
      <c r="I893" s="1" t="s">
        <v>85</v>
      </c>
      <c r="J893" s="7">
        <v>42695.955555555556</v>
      </c>
      <c r="K893" s="7">
        <v>42695.955555555556</v>
      </c>
      <c r="L893" s="1">
        <v>18</v>
      </c>
      <c r="M893" s="6"/>
    </row>
    <row r="894" spans="1:13" ht="12.75">
      <c r="A894" s="1" t="s">
        <v>111</v>
      </c>
      <c r="B894" s="7">
        <v>42697.770833333336</v>
      </c>
      <c r="C894" s="7">
        <v>42697.8125</v>
      </c>
      <c r="D894" s="1" t="s">
        <v>600</v>
      </c>
      <c r="F894" s="1">
        <v>27062866</v>
      </c>
      <c r="G894" s="1"/>
      <c r="H894" s="1" t="s">
        <v>16</v>
      </c>
      <c r="I894" s="1" t="s">
        <v>17</v>
      </c>
      <c r="J894" s="7">
        <v>42691.507638888892</v>
      </c>
      <c r="K894" s="7">
        <v>42691.507638888892</v>
      </c>
      <c r="L894" s="1">
        <v>18</v>
      </c>
      <c r="M894" s="6"/>
    </row>
    <row r="895" spans="1:13" ht="12.75">
      <c r="A895" s="1" t="s">
        <v>41</v>
      </c>
      <c r="B895" s="7">
        <v>42697.770833333336</v>
      </c>
      <c r="C895" s="7">
        <v>42697.833333333336</v>
      </c>
      <c r="D895" s="1" t="s">
        <v>420</v>
      </c>
      <c r="F895" s="1">
        <v>26998978</v>
      </c>
      <c r="G895" s="1"/>
      <c r="H895" s="1" t="s">
        <v>48</v>
      </c>
      <c r="I895" s="1" t="s">
        <v>17</v>
      </c>
      <c r="J895" s="7">
        <v>42689.36041666667</v>
      </c>
      <c r="K895" s="7">
        <v>42689.36041666667</v>
      </c>
      <c r="L895" s="1">
        <v>27</v>
      </c>
      <c r="M895" s="6"/>
    </row>
    <row r="896" spans="1:13" ht="12.75">
      <c r="A896" s="1" t="s">
        <v>12</v>
      </c>
      <c r="B896" s="7">
        <v>42698.375</v>
      </c>
      <c r="C896" s="7">
        <v>42698.458333333336</v>
      </c>
      <c r="D896" s="1" t="s">
        <v>15</v>
      </c>
      <c r="E896" s="1" t="s">
        <v>15</v>
      </c>
      <c r="F896" s="1">
        <v>26742869</v>
      </c>
      <c r="G896" s="1"/>
      <c r="H896" s="1" t="s">
        <v>16</v>
      </c>
      <c r="I896" s="1" t="s">
        <v>85</v>
      </c>
      <c r="J896" s="7">
        <v>42677.400694444441</v>
      </c>
      <c r="K896" s="7">
        <v>42677.401388888888</v>
      </c>
      <c r="L896" s="1">
        <v>28.8</v>
      </c>
      <c r="M896" s="6"/>
    </row>
    <row r="897" spans="1:16" ht="12.75">
      <c r="A897" s="1" t="s">
        <v>28</v>
      </c>
      <c r="B897" s="7">
        <v>42698.458333333336</v>
      </c>
      <c r="C897" s="7">
        <v>42698.5</v>
      </c>
      <c r="D897" s="1" t="s">
        <v>598</v>
      </c>
      <c r="F897" s="1">
        <v>27082076</v>
      </c>
      <c r="G897" s="1"/>
      <c r="H897" s="1" t="s">
        <v>16</v>
      </c>
      <c r="I897" s="1" t="s">
        <v>17</v>
      </c>
      <c r="J897" s="7">
        <v>42692.338194444441</v>
      </c>
      <c r="K897" s="7">
        <v>42692.338194444441</v>
      </c>
      <c r="L897" s="1">
        <v>14.4</v>
      </c>
      <c r="M897" s="6"/>
    </row>
    <row r="898" spans="1:16" ht="12.75">
      <c r="A898" s="1" t="s">
        <v>24</v>
      </c>
      <c r="B898" s="7">
        <v>42698.479166666664</v>
      </c>
      <c r="C898" s="7">
        <v>42698.645833333336</v>
      </c>
      <c r="D898" s="1" t="s">
        <v>15</v>
      </c>
      <c r="F898" s="1">
        <v>27211515</v>
      </c>
      <c r="G898" s="1"/>
      <c r="H898" s="1" t="s">
        <v>16</v>
      </c>
      <c r="I898" s="1" t="s">
        <v>85</v>
      </c>
      <c r="J898" s="7">
        <v>42698.462500000001</v>
      </c>
      <c r="K898" s="7">
        <v>42698.462500000001</v>
      </c>
      <c r="L898" s="1">
        <v>48.96</v>
      </c>
      <c r="M898" s="6"/>
    </row>
    <row r="899" spans="1:16" ht="12.75">
      <c r="A899" s="1" t="s">
        <v>18</v>
      </c>
      <c r="B899" s="7">
        <v>42698.479166666664</v>
      </c>
      <c r="C899" s="7">
        <v>42698.645833333336</v>
      </c>
      <c r="D899" s="1" t="s">
        <v>15</v>
      </c>
      <c r="F899" s="1">
        <v>27082136</v>
      </c>
      <c r="G899" s="1"/>
      <c r="H899" s="1" t="s">
        <v>16</v>
      </c>
      <c r="I899" s="1" t="s">
        <v>85</v>
      </c>
      <c r="J899" s="7">
        <v>42692.34097222222</v>
      </c>
      <c r="K899" s="7">
        <v>42692.34097222222</v>
      </c>
      <c r="L899" s="1">
        <v>48.96</v>
      </c>
      <c r="M899" s="6"/>
    </row>
    <row r="900" spans="1:16" ht="12.75">
      <c r="A900" s="1" t="s">
        <v>46</v>
      </c>
      <c r="B900" s="7">
        <v>42698.479166666664</v>
      </c>
      <c r="C900" s="7">
        <v>42698.645833333336</v>
      </c>
      <c r="D900" s="1" t="s">
        <v>15</v>
      </c>
      <c r="F900" s="1">
        <v>27082116</v>
      </c>
      <c r="G900" s="1" t="s">
        <v>597</v>
      </c>
      <c r="H900" s="1" t="s">
        <v>16</v>
      </c>
      <c r="I900" s="1" t="s">
        <v>85</v>
      </c>
      <c r="J900" s="7">
        <v>42692.340277777781</v>
      </c>
      <c r="K900" s="7">
        <v>42692.340277777781</v>
      </c>
      <c r="L900" s="1">
        <v>48.96</v>
      </c>
      <c r="M900" s="6"/>
    </row>
    <row r="901" spans="1:16" ht="12.75">
      <c r="A901" s="1" t="s">
        <v>41</v>
      </c>
      <c r="B901" s="7">
        <v>42698.479166666664</v>
      </c>
      <c r="C901" s="7">
        <v>42698.645833333336</v>
      </c>
      <c r="D901" s="1" t="s">
        <v>15</v>
      </c>
      <c r="E901" s="1" t="s">
        <v>15</v>
      </c>
      <c r="F901" s="1">
        <v>27082126</v>
      </c>
      <c r="G901" s="1" t="s">
        <v>597</v>
      </c>
      <c r="H901" s="1" t="s">
        <v>16</v>
      </c>
      <c r="I901" s="1" t="s">
        <v>85</v>
      </c>
      <c r="J901" s="7">
        <v>42692.34097222222</v>
      </c>
      <c r="K901" s="7">
        <v>42692.34097222222</v>
      </c>
      <c r="L901" s="1">
        <v>48.96</v>
      </c>
      <c r="M901" s="6"/>
    </row>
    <row r="902" spans="1:16" ht="12.75">
      <c r="A902" s="1" t="s">
        <v>28</v>
      </c>
      <c r="B902" s="7">
        <v>42698.541666666664</v>
      </c>
      <c r="C902" s="7">
        <v>42698.625</v>
      </c>
      <c r="D902" s="1" t="s">
        <v>598</v>
      </c>
      <c r="E902" s="1" t="s">
        <v>598</v>
      </c>
      <c r="F902" s="1">
        <v>27082067</v>
      </c>
      <c r="G902" s="1"/>
      <c r="H902" s="1" t="s">
        <v>16</v>
      </c>
      <c r="I902" s="1" t="s">
        <v>17</v>
      </c>
      <c r="J902" s="7">
        <v>42692.337500000001</v>
      </c>
      <c r="K902" s="7">
        <v>42692.337500000001</v>
      </c>
      <c r="L902" s="1">
        <v>30.6</v>
      </c>
      <c r="M902" s="6"/>
    </row>
    <row r="903" spans="1:16" ht="12.75">
      <c r="A903" s="1" t="s">
        <v>24</v>
      </c>
      <c r="B903" s="7">
        <v>42698.645833333336</v>
      </c>
      <c r="C903" s="7">
        <v>42698.6875</v>
      </c>
      <c r="D903" s="1" t="s">
        <v>405</v>
      </c>
      <c r="F903" s="1">
        <v>27213341</v>
      </c>
      <c r="G903" s="1"/>
      <c r="H903" s="1" t="s">
        <v>16</v>
      </c>
      <c r="I903" s="1" t="s">
        <v>17</v>
      </c>
      <c r="J903" s="7">
        <v>42698.512499999997</v>
      </c>
      <c r="K903" s="7">
        <v>42698.512499999997</v>
      </c>
      <c r="L903" s="1">
        <v>15.3</v>
      </c>
      <c r="M903" s="6"/>
    </row>
    <row r="904" spans="1:16" ht="12.75">
      <c r="A904" s="1" t="s">
        <v>32</v>
      </c>
      <c r="B904" s="7">
        <v>42698.791666666664</v>
      </c>
      <c r="C904" s="7">
        <v>42698.833333333336</v>
      </c>
      <c r="D904" s="1" t="s">
        <v>416</v>
      </c>
      <c r="F904" s="1">
        <v>25286773</v>
      </c>
      <c r="G904" s="1"/>
      <c r="H904" s="1" t="s">
        <v>16</v>
      </c>
      <c r="I904" s="1" t="s">
        <v>17</v>
      </c>
      <c r="J904" s="7">
        <v>42612.540972222225</v>
      </c>
      <c r="K904" s="7">
        <v>42612.540972222225</v>
      </c>
      <c r="L904" s="1">
        <v>18.72</v>
      </c>
      <c r="M904" s="6"/>
    </row>
    <row r="905" spans="1:16" ht="12.75">
      <c r="A905" s="1" t="s">
        <v>57</v>
      </c>
      <c r="B905" s="7">
        <v>42699.375</v>
      </c>
      <c r="C905" s="7">
        <v>42699.458333333336</v>
      </c>
      <c r="D905" s="1" t="s">
        <v>401</v>
      </c>
      <c r="F905" s="1">
        <v>27227176</v>
      </c>
      <c r="G905" s="1"/>
      <c r="H905" s="1" t="s">
        <v>56</v>
      </c>
      <c r="I905" s="1" t="s">
        <v>17</v>
      </c>
      <c r="J905" s="7">
        <v>42699.34375</v>
      </c>
      <c r="K905" s="7">
        <v>42699.34375</v>
      </c>
      <c r="L905" s="1">
        <v>28.8</v>
      </c>
      <c r="M905" s="6"/>
    </row>
    <row r="906" spans="1:16" ht="12.75">
      <c r="A906" s="1" t="s">
        <v>28</v>
      </c>
      <c r="B906" s="7">
        <v>42699.416666666664</v>
      </c>
      <c r="C906" s="7">
        <v>42699.458333333336</v>
      </c>
      <c r="D906" s="1" t="s">
        <v>405</v>
      </c>
      <c r="F906" s="1">
        <v>27032018</v>
      </c>
      <c r="G906" s="1"/>
      <c r="H906" s="1" t="s">
        <v>16</v>
      </c>
      <c r="I906" s="1" t="s">
        <v>17</v>
      </c>
      <c r="J906" s="7">
        <v>42690.38958333333</v>
      </c>
      <c r="K906" s="7">
        <v>42690.38958333333</v>
      </c>
      <c r="L906" s="1">
        <v>14.4</v>
      </c>
      <c r="M906" s="6"/>
    </row>
    <row r="907" spans="1:16" ht="12.75">
      <c r="A907" s="1" t="s">
        <v>18</v>
      </c>
      <c r="B907" s="7">
        <v>42699.520833333336</v>
      </c>
      <c r="C907" s="7">
        <v>42699.5625</v>
      </c>
      <c r="D907" s="1" t="s">
        <v>454</v>
      </c>
      <c r="F907" s="1">
        <v>27190450</v>
      </c>
      <c r="G907" s="1" t="s">
        <v>253</v>
      </c>
      <c r="H907" s="1" t="s">
        <v>16</v>
      </c>
      <c r="I907" s="1" t="s">
        <v>17</v>
      </c>
      <c r="J907" s="7">
        <v>42697.559027777781</v>
      </c>
      <c r="K907" s="7">
        <v>42697.559027777781</v>
      </c>
      <c r="L907" s="1">
        <v>16.2</v>
      </c>
      <c r="M907" s="6"/>
    </row>
    <row r="908" spans="1:16" ht="12.75">
      <c r="A908" s="1" t="s">
        <v>24</v>
      </c>
      <c r="B908" s="7">
        <v>42699.541666666664</v>
      </c>
      <c r="C908" s="7">
        <v>42699.583333333336</v>
      </c>
      <c r="D908" s="1" t="s">
        <v>457</v>
      </c>
      <c r="E908" s="1"/>
      <c r="F908" s="1">
        <v>27045183</v>
      </c>
      <c r="G908" s="1" t="s">
        <v>599</v>
      </c>
      <c r="H908" s="1" t="s">
        <v>16</v>
      </c>
      <c r="I908" s="1" t="s">
        <v>17</v>
      </c>
      <c r="J908" s="7">
        <v>42690.730555555558</v>
      </c>
      <c r="K908" s="7">
        <v>42690.730555555558</v>
      </c>
      <c r="L908" s="1">
        <v>16.2</v>
      </c>
      <c r="M908" s="6"/>
    </row>
    <row r="909" spans="1:16" ht="12.75">
      <c r="A909" s="1" t="s">
        <v>28</v>
      </c>
      <c r="B909" s="7">
        <v>42699.5625</v>
      </c>
      <c r="C909" s="7">
        <v>42699.604166666664</v>
      </c>
      <c r="D909" s="1" t="s">
        <v>405</v>
      </c>
      <c r="E909" s="1"/>
      <c r="F909" s="1">
        <v>27171696</v>
      </c>
      <c r="G909" s="1"/>
      <c r="H909" s="1" t="s">
        <v>16</v>
      </c>
      <c r="I909" s="1" t="s">
        <v>17</v>
      </c>
      <c r="J909" s="7">
        <v>42696.727083333331</v>
      </c>
      <c r="K909" s="7">
        <v>42696.727083333331</v>
      </c>
      <c r="L909" s="1">
        <v>16.2</v>
      </c>
      <c r="M909" s="6"/>
    </row>
    <row r="910" spans="1:16" ht="12.75">
      <c r="A910" s="1" t="s">
        <v>80</v>
      </c>
      <c r="B910" s="7">
        <v>42699.625</v>
      </c>
      <c r="C910" s="7">
        <v>42699.708333333336</v>
      </c>
      <c r="D910" s="1" t="s">
        <v>443</v>
      </c>
      <c r="F910" s="1">
        <v>26609456</v>
      </c>
      <c r="G910" s="1" t="s">
        <v>528</v>
      </c>
      <c r="H910" s="1" t="s">
        <v>56</v>
      </c>
      <c r="I910" s="1" t="s">
        <v>17</v>
      </c>
      <c r="J910" s="7">
        <v>42670.788194444445</v>
      </c>
      <c r="K910" s="7">
        <v>42670.788194444445</v>
      </c>
      <c r="L910" s="1">
        <v>32.4</v>
      </c>
      <c r="M910" s="6"/>
      <c r="O910" s="15"/>
      <c r="P910" s="15"/>
    </row>
    <row r="911" spans="1:16" ht="12.75">
      <c r="A911" s="1" t="s">
        <v>24</v>
      </c>
      <c r="B911" s="7">
        <v>42699.729166666664</v>
      </c>
      <c r="C911" s="7">
        <v>42699.770833333336</v>
      </c>
      <c r="D911" s="1" t="s">
        <v>418</v>
      </c>
      <c r="F911" s="1">
        <v>26678092</v>
      </c>
      <c r="G911" s="1" t="s">
        <v>601</v>
      </c>
      <c r="H911" s="1" t="s">
        <v>16</v>
      </c>
      <c r="I911" s="1" t="s">
        <v>17</v>
      </c>
      <c r="J911" s="7">
        <v>42674.829861111109</v>
      </c>
      <c r="K911" s="7">
        <v>42674.829861111109</v>
      </c>
      <c r="L911" s="1">
        <v>18</v>
      </c>
      <c r="M911" s="6"/>
    </row>
    <row r="912" spans="1:16" ht="12.75">
      <c r="A912" s="1" t="s">
        <v>28</v>
      </c>
      <c r="B912" s="7">
        <v>42699.75</v>
      </c>
      <c r="C912" s="7">
        <v>42699.791666666664</v>
      </c>
      <c r="D912" s="1" t="s">
        <v>405</v>
      </c>
      <c r="F912" s="1">
        <v>27171670</v>
      </c>
      <c r="G912" s="1"/>
      <c r="H912" s="1" t="s">
        <v>16</v>
      </c>
      <c r="I912" s="1" t="s">
        <v>17</v>
      </c>
      <c r="J912" s="7">
        <v>42696.726388888892</v>
      </c>
      <c r="K912" s="7">
        <v>42696.726388888892</v>
      </c>
      <c r="L912" s="1">
        <v>18</v>
      </c>
      <c r="M912" s="6"/>
      <c r="N912" s="1"/>
      <c r="O912" s="1"/>
      <c r="P912" s="1"/>
    </row>
    <row r="913" spans="1:13" ht="12.75">
      <c r="A913" s="1" t="s">
        <v>32</v>
      </c>
      <c r="B913" s="7">
        <v>42699.770833333336</v>
      </c>
      <c r="C913" s="7">
        <v>42699.833333333336</v>
      </c>
      <c r="D913" s="1" t="s">
        <v>414</v>
      </c>
      <c r="E913" s="1" t="s">
        <v>414</v>
      </c>
      <c r="F913" s="1">
        <v>25987969</v>
      </c>
      <c r="G913" s="1" t="s">
        <v>602</v>
      </c>
      <c r="H913" s="1" t="s">
        <v>48</v>
      </c>
      <c r="I913" s="1" t="s">
        <v>17</v>
      </c>
      <c r="J913" s="7">
        <v>42643.503472222219</v>
      </c>
      <c r="K913" s="7">
        <v>42643.504166666666</v>
      </c>
      <c r="L913" s="1">
        <v>31.59</v>
      </c>
      <c r="M913" s="6"/>
    </row>
    <row r="914" spans="1:13" ht="12.75">
      <c r="A914" s="1" t="s">
        <v>28</v>
      </c>
      <c r="B914" s="7">
        <v>42700.458333333336</v>
      </c>
      <c r="C914" s="7">
        <v>42700.5</v>
      </c>
      <c r="D914" s="1" t="s">
        <v>398</v>
      </c>
      <c r="F914" s="1">
        <v>27144666</v>
      </c>
      <c r="G914" s="1" t="s">
        <v>603</v>
      </c>
      <c r="H914" s="1" t="s">
        <v>16</v>
      </c>
      <c r="I914" s="1" t="s">
        <v>17</v>
      </c>
      <c r="J914" s="7">
        <v>42695.759722222225</v>
      </c>
      <c r="K914" s="7">
        <v>42695.759722222225</v>
      </c>
      <c r="L914" s="1">
        <v>18</v>
      </c>
      <c r="M914" s="6"/>
    </row>
    <row r="915" spans="1:13" ht="12.75">
      <c r="A915" s="1" t="s">
        <v>28</v>
      </c>
      <c r="B915" s="7">
        <v>42700.5625</v>
      </c>
      <c r="C915" s="7">
        <v>42700.604166666664</v>
      </c>
      <c r="D915" s="1" t="s">
        <v>405</v>
      </c>
      <c r="F915" s="1">
        <v>27032031</v>
      </c>
      <c r="H915" s="1" t="s">
        <v>16</v>
      </c>
      <c r="I915" s="1" t="s">
        <v>17</v>
      </c>
      <c r="J915" s="7">
        <v>42690.38958333333</v>
      </c>
      <c r="K915" s="7">
        <v>42690.38958333333</v>
      </c>
      <c r="L915" s="1">
        <v>18</v>
      </c>
      <c r="M915" s="6"/>
    </row>
    <row r="916" spans="1:13" ht="12.75">
      <c r="A916" s="1" t="s">
        <v>24</v>
      </c>
      <c r="B916" s="7">
        <v>42700.625</v>
      </c>
      <c r="C916" s="7">
        <v>42700.666666666664</v>
      </c>
      <c r="D916" s="1" t="s">
        <v>613</v>
      </c>
      <c r="F916" s="1">
        <v>27229901</v>
      </c>
      <c r="H916" s="1" t="s">
        <v>16</v>
      </c>
      <c r="I916" s="1" t="s">
        <v>17</v>
      </c>
      <c r="J916" s="7">
        <v>42699.423611111109</v>
      </c>
      <c r="K916" s="7">
        <v>42699.423611111109</v>
      </c>
      <c r="L916" s="1">
        <v>18</v>
      </c>
      <c r="M916" s="6"/>
    </row>
    <row r="917" spans="1:13" ht="12.75">
      <c r="A917" s="1" t="s">
        <v>80</v>
      </c>
      <c r="B917" s="7">
        <v>42700.625</v>
      </c>
      <c r="C917" s="7">
        <v>42700.708333333336</v>
      </c>
      <c r="D917" s="1" t="s">
        <v>443</v>
      </c>
      <c r="E917" s="1"/>
      <c r="F917" s="1">
        <v>26609469</v>
      </c>
      <c r="G917" s="1" t="s">
        <v>528</v>
      </c>
      <c r="H917" s="1" t="s">
        <v>56</v>
      </c>
      <c r="I917" s="1" t="s">
        <v>17</v>
      </c>
      <c r="J917" s="7">
        <v>42670.788888888892</v>
      </c>
      <c r="K917" s="7">
        <v>42670.788888888892</v>
      </c>
      <c r="L917" s="1">
        <v>36</v>
      </c>
      <c r="M917" s="6"/>
    </row>
    <row r="918" spans="1:13" ht="12.75">
      <c r="A918" s="1" t="s">
        <v>28</v>
      </c>
      <c r="B918" s="7">
        <v>42700.708333333336</v>
      </c>
      <c r="C918" s="7">
        <v>42700.75</v>
      </c>
      <c r="D918" s="1" t="s">
        <v>405</v>
      </c>
      <c r="F918" s="1">
        <v>27076231</v>
      </c>
      <c r="H918" s="1" t="s">
        <v>16</v>
      </c>
      <c r="I918" s="1" t="s">
        <v>17</v>
      </c>
      <c r="J918" s="7">
        <v>42691.897916666669</v>
      </c>
      <c r="K918" s="7">
        <v>42691.897916666669</v>
      </c>
      <c r="L918" s="1">
        <v>18</v>
      </c>
      <c r="M918" s="6"/>
    </row>
    <row r="919" spans="1:13" ht="12.75">
      <c r="A919" s="1" t="s">
        <v>18</v>
      </c>
      <c r="B919" s="7">
        <v>42700.708333333336</v>
      </c>
      <c r="C919" s="7">
        <v>42700.75</v>
      </c>
      <c r="D919" s="1" t="s">
        <v>531</v>
      </c>
      <c r="E919" s="1" t="s">
        <v>531</v>
      </c>
      <c r="F919" s="1">
        <v>26797298</v>
      </c>
      <c r="G919" s="1" t="s">
        <v>604</v>
      </c>
      <c r="H919" s="1" t="s">
        <v>16</v>
      </c>
      <c r="I919" s="1" t="s">
        <v>17</v>
      </c>
      <c r="J919" s="7">
        <v>42679.740277777775</v>
      </c>
      <c r="K919" s="7">
        <v>42679.781944444447</v>
      </c>
      <c r="L919" s="1">
        <v>18</v>
      </c>
      <c r="M919" s="6"/>
    </row>
    <row r="920" spans="1:13" ht="12.75">
      <c r="A920" s="1" t="s">
        <v>18</v>
      </c>
      <c r="B920" s="7">
        <v>42700.75</v>
      </c>
      <c r="C920" s="7">
        <v>42700.791666666664</v>
      </c>
      <c r="D920" s="1" t="s">
        <v>531</v>
      </c>
      <c r="F920" s="1">
        <v>26797694</v>
      </c>
      <c r="G920" s="1" t="s">
        <v>605</v>
      </c>
      <c r="H920" s="1" t="s">
        <v>16</v>
      </c>
      <c r="I920" s="1" t="s">
        <v>17</v>
      </c>
      <c r="J920" s="7">
        <v>42679.781944444447</v>
      </c>
      <c r="K920" s="7">
        <v>42679.781944444447</v>
      </c>
      <c r="L920" s="1">
        <v>18</v>
      </c>
      <c r="M920" s="6"/>
    </row>
    <row r="921" spans="1:13" ht="12.75">
      <c r="A921" s="1" t="s">
        <v>32</v>
      </c>
      <c r="B921" s="7">
        <v>42701.458333333336</v>
      </c>
      <c r="C921" s="7">
        <v>42701.5</v>
      </c>
      <c r="D921" s="1" t="s">
        <v>15</v>
      </c>
      <c r="F921" s="1">
        <v>27192618</v>
      </c>
      <c r="G921" s="1"/>
      <c r="H921" s="1" t="s">
        <v>16</v>
      </c>
      <c r="I921" s="1" t="s">
        <v>85</v>
      </c>
      <c r="J921" s="7">
        <v>42697.616666666669</v>
      </c>
      <c r="K921" s="7">
        <v>42697.616666666669</v>
      </c>
      <c r="L921" s="1">
        <v>21.06</v>
      </c>
      <c r="M921" s="6"/>
    </row>
    <row r="922" spans="1:13" ht="12.75">
      <c r="A922" s="1" t="s">
        <v>32</v>
      </c>
      <c r="B922" s="7">
        <v>42701.5</v>
      </c>
      <c r="C922" s="7">
        <v>42701.541666666664</v>
      </c>
      <c r="D922" s="1" t="s">
        <v>398</v>
      </c>
      <c r="F922" s="1">
        <v>27253090</v>
      </c>
      <c r="G922" s="1" t="s">
        <v>606</v>
      </c>
      <c r="H922" s="1" t="s">
        <v>16</v>
      </c>
      <c r="I922" s="1" t="s">
        <v>17</v>
      </c>
      <c r="J922" s="7">
        <v>42700.842361111114</v>
      </c>
      <c r="K922" s="7">
        <v>42700.842361111114</v>
      </c>
      <c r="L922" s="1">
        <v>21.06</v>
      </c>
      <c r="M922" s="6"/>
    </row>
    <row r="923" spans="1:13" ht="12.75">
      <c r="A923" s="1" t="s">
        <v>46</v>
      </c>
      <c r="B923" s="7">
        <v>42702.416666666664</v>
      </c>
      <c r="C923" s="7">
        <v>42702.458333333336</v>
      </c>
      <c r="D923" s="1" t="s">
        <v>403</v>
      </c>
      <c r="F923" s="1">
        <v>27219107</v>
      </c>
      <c r="G923" s="1" t="s">
        <v>607</v>
      </c>
      <c r="H923" s="1" t="s">
        <v>16</v>
      </c>
      <c r="I923" s="1" t="s">
        <v>17</v>
      </c>
      <c r="J923" s="7">
        <v>42698.713888888888</v>
      </c>
      <c r="K923" s="7">
        <v>42698.713888888888</v>
      </c>
      <c r="L923" s="1">
        <v>14.4</v>
      </c>
      <c r="M923" s="6"/>
    </row>
    <row r="924" spans="1:13" ht="12.75">
      <c r="A924" s="1" t="s">
        <v>18</v>
      </c>
      <c r="B924" s="7">
        <v>42702.416666666664</v>
      </c>
      <c r="C924" s="7">
        <v>42702.479166666664</v>
      </c>
      <c r="D924" s="1" t="s">
        <v>454</v>
      </c>
      <c r="F924" s="1">
        <v>27237537</v>
      </c>
      <c r="G924" s="1" t="s">
        <v>455</v>
      </c>
      <c r="H924" s="1" t="s">
        <v>48</v>
      </c>
      <c r="I924" s="1" t="s">
        <v>17</v>
      </c>
      <c r="J924" s="7">
        <v>42699.677083333336</v>
      </c>
      <c r="K924" s="7">
        <v>42699.677083333336</v>
      </c>
      <c r="L924" s="1">
        <v>21.6</v>
      </c>
      <c r="M924" s="6"/>
    </row>
    <row r="925" spans="1:13" ht="12.75">
      <c r="A925" s="1" t="s">
        <v>46</v>
      </c>
      <c r="B925" s="7">
        <v>42702.583333333336</v>
      </c>
      <c r="C925" s="7">
        <v>42702.625</v>
      </c>
      <c r="D925" s="1" t="s">
        <v>403</v>
      </c>
      <c r="F925" s="1">
        <v>26978810</v>
      </c>
      <c r="G925" s="1" t="s">
        <v>608</v>
      </c>
      <c r="H925" s="1" t="s">
        <v>16</v>
      </c>
      <c r="I925" s="1" t="s">
        <v>17</v>
      </c>
      <c r="J925" s="7">
        <v>42688.618750000001</v>
      </c>
      <c r="K925" s="7">
        <v>42688.618750000001</v>
      </c>
      <c r="L925" s="1">
        <v>14.4</v>
      </c>
      <c r="M925" s="6"/>
    </row>
    <row r="926" spans="1:13" ht="12.75">
      <c r="A926" s="1" t="s">
        <v>80</v>
      </c>
      <c r="B926" s="7">
        <v>42702.604166666664</v>
      </c>
      <c r="C926" s="7">
        <v>42702.6875</v>
      </c>
      <c r="D926" s="1" t="s">
        <v>526</v>
      </c>
      <c r="F926" s="1">
        <v>27218590</v>
      </c>
      <c r="G926" s="1" t="s">
        <v>609</v>
      </c>
      <c r="H926" s="1" t="s">
        <v>56</v>
      </c>
      <c r="I926" s="1" t="s">
        <v>17</v>
      </c>
      <c r="J926" s="7">
        <v>42698.693055555559</v>
      </c>
      <c r="K926" s="7">
        <v>42698.693055555559</v>
      </c>
      <c r="L926" s="1">
        <v>29.7</v>
      </c>
      <c r="M926" s="6"/>
    </row>
    <row r="927" spans="1:13" ht="12.75">
      <c r="A927" s="1" t="s">
        <v>18</v>
      </c>
      <c r="B927" s="7">
        <v>42702.708333333336</v>
      </c>
      <c r="C927" s="7">
        <v>42702.75</v>
      </c>
      <c r="D927" s="1" t="s">
        <v>454</v>
      </c>
      <c r="F927" s="1">
        <v>27237546</v>
      </c>
      <c r="G927" s="1" t="s">
        <v>610</v>
      </c>
      <c r="H927" s="1" t="s">
        <v>16</v>
      </c>
      <c r="I927" s="1" t="s">
        <v>17</v>
      </c>
      <c r="J927" s="7">
        <v>42699.677777777775</v>
      </c>
      <c r="K927" s="7">
        <v>42699.677777777775</v>
      </c>
      <c r="L927" s="1">
        <v>18</v>
      </c>
      <c r="M927" s="6"/>
    </row>
    <row r="928" spans="1:13" ht="12.75">
      <c r="A928" s="1" t="s">
        <v>46</v>
      </c>
      <c r="B928" s="7">
        <v>42702.708333333336</v>
      </c>
      <c r="C928" s="7">
        <v>42702.75</v>
      </c>
      <c r="D928" s="1" t="s">
        <v>403</v>
      </c>
      <c r="F928" s="1">
        <v>27232751</v>
      </c>
      <c r="G928" s="1" t="s">
        <v>611</v>
      </c>
      <c r="H928" s="1" t="s">
        <v>16</v>
      </c>
      <c r="I928" s="1" t="s">
        <v>17</v>
      </c>
      <c r="J928" s="7">
        <v>42699.505555555559</v>
      </c>
      <c r="K928" s="7">
        <v>42699.505555555559</v>
      </c>
      <c r="L928" s="1">
        <v>18</v>
      </c>
      <c r="M928" s="6"/>
    </row>
    <row r="929" spans="1:13" ht="12.75">
      <c r="A929" s="1" t="s">
        <v>24</v>
      </c>
      <c r="B929" s="7">
        <v>42702.729166666664</v>
      </c>
      <c r="C929" s="7">
        <v>42702.770833333336</v>
      </c>
      <c r="D929" s="1" t="s">
        <v>457</v>
      </c>
      <c r="F929" s="1">
        <v>27240433</v>
      </c>
      <c r="G929" s="1" t="s">
        <v>612</v>
      </c>
      <c r="H929" s="1" t="s">
        <v>16</v>
      </c>
      <c r="I929" s="1" t="s">
        <v>17</v>
      </c>
      <c r="J929" s="7">
        <v>42699.786805555559</v>
      </c>
      <c r="K929" s="7">
        <v>42699.786805555559</v>
      </c>
      <c r="L929" s="1">
        <v>18</v>
      </c>
      <c r="M929" s="6"/>
    </row>
    <row r="930" spans="1:13" ht="12.75">
      <c r="A930" s="1" t="s">
        <v>24</v>
      </c>
      <c r="B930" s="7">
        <v>42702.770833333336</v>
      </c>
      <c r="C930" s="7">
        <v>42702.833333333336</v>
      </c>
      <c r="D930" s="1" t="s">
        <v>457</v>
      </c>
      <c r="E930" s="1" t="s">
        <v>457</v>
      </c>
      <c r="F930" s="1">
        <v>26908305</v>
      </c>
      <c r="G930" s="1" t="s">
        <v>614</v>
      </c>
      <c r="H930" s="1" t="s">
        <v>48</v>
      </c>
      <c r="I930" s="1" t="s">
        <v>17</v>
      </c>
      <c r="J930" s="7">
        <v>42684.534722222219</v>
      </c>
      <c r="K930" s="7">
        <v>42684.535416666666</v>
      </c>
      <c r="L930" s="1">
        <v>27</v>
      </c>
      <c r="M930" s="6"/>
    </row>
    <row r="931" spans="1:13" ht="12.75">
      <c r="A931" s="1" t="s">
        <v>431</v>
      </c>
      <c r="B931" s="7">
        <v>42702.8125</v>
      </c>
      <c r="C931" s="7">
        <v>42702.895833333336</v>
      </c>
      <c r="D931" s="1" t="s">
        <v>398</v>
      </c>
      <c r="F931" s="1">
        <v>26599434</v>
      </c>
      <c r="G931" s="1" t="s">
        <v>615</v>
      </c>
      <c r="H931" s="1" t="s">
        <v>56</v>
      </c>
      <c r="I931" s="1" t="s">
        <v>17</v>
      </c>
      <c r="J931" s="7">
        <v>42670.499305555553</v>
      </c>
      <c r="K931" s="7">
        <v>42670.499305555553</v>
      </c>
      <c r="L931" s="1">
        <v>63</v>
      </c>
      <c r="M931" s="6"/>
    </row>
    <row r="932" spans="1:13" ht="12.75">
      <c r="A932" s="1" t="s">
        <v>18</v>
      </c>
      <c r="B932" s="7">
        <v>42703.541666666664</v>
      </c>
      <c r="C932" s="7">
        <v>42703.583333333336</v>
      </c>
      <c r="D932" s="1" t="s">
        <v>454</v>
      </c>
      <c r="F932" s="1">
        <v>27237556</v>
      </c>
      <c r="G932" s="1" t="s">
        <v>253</v>
      </c>
      <c r="H932" s="1" t="s">
        <v>16</v>
      </c>
      <c r="I932" s="1" t="s">
        <v>17</v>
      </c>
      <c r="J932" s="7">
        <v>42699.677777777775</v>
      </c>
      <c r="K932" s="7">
        <v>42699.677777777775</v>
      </c>
      <c r="L932" s="1">
        <v>16.2</v>
      </c>
      <c r="M932" s="6"/>
    </row>
    <row r="933" spans="1:13" ht="12.75">
      <c r="A933" s="1" t="s">
        <v>32</v>
      </c>
      <c r="B933" s="7">
        <v>42703.791666666664</v>
      </c>
      <c r="C933" s="7">
        <v>42703.854166666664</v>
      </c>
      <c r="D933" s="1" t="s">
        <v>174</v>
      </c>
      <c r="E933" s="1" t="s">
        <v>398</v>
      </c>
      <c r="F933" s="1">
        <v>25092324</v>
      </c>
      <c r="G933" s="1" t="s">
        <v>616</v>
      </c>
      <c r="H933" s="1" t="s">
        <v>48</v>
      </c>
      <c r="I933" s="1" t="s">
        <v>85</v>
      </c>
      <c r="J933" s="7">
        <v>42601.602777777778</v>
      </c>
      <c r="K933" s="7">
        <v>42641.660416666666</v>
      </c>
      <c r="L933" s="1">
        <v>28.08</v>
      </c>
      <c r="M933" s="6"/>
    </row>
    <row r="934" spans="1:13" ht="12.75">
      <c r="A934" s="1" t="s">
        <v>18</v>
      </c>
      <c r="B934" s="7">
        <v>42704.375</v>
      </c>
      <c r="C934" s="7">
        <v>42704.458333333336</v>
      </c>
      <c r="D934" s="1" t="s">
        <v>497</v>
      </c>
      <c r="F934" s="1">
        <v>27319366</v>
      </c>
      <c r="G934" s="1"/>
      <c r="H934" s="1" t="s">
        <v>56</v>
      </c>
      <c r="I934" s="1" t="s">
        <v>17</v>
      </c>
      <c r="J934" s="7">
        <v>42703.718055555553</v>
      </c>
      <c r="K934" s="7">
        <v>42703.718055555553</v>
      </c>
      <c r="L934" s="1">
        <v>28.8</v>
      </c>
      <c r="M934" s="6"/>
    </row>
    <row r="935" spans="1:13" ht="12.75">
      <c r="A935" s="1" t="s">
        <v>24</v>
      </c>
      <c r="B935" s="7">
        <v>42704.583333333336</v>
      </c>
      <c r="C935" s="7">
        <v>42704.625</v>
      </c>
      <c r="D935" s="1" t="s">
        <v>457</v>
      </c>
      <c r="F935" s="1">
        <v>27338124</v>
      </c>
      <c r="G935" s="1" t="s">
        <v>617</v>
      </c>
      <c r="H935" s="1" t="s">
        <v>16</v>
      </c>
      <c r="I935" s="1" t="s">
        <v>17</v>
      </c>
      <c r="J935" s="7">
        <v>42704.470138888886</v>
      </c>
      <c r="K935" s="7">
        <v>42704.470138888886</v>
      </c>
      <c r="L935" s="1">
        <v>16.2</v>
      </c>
      <c r="M935" s="6"/>
    </row>
    <row r="936" spans="1:13" ht="12.75">
      <c r="A936" s="1" t="s">
        <v>28</v>
      </c>
      <c r="B936" s="7">
        <v>42704.604166666664</v>
      </c>
      <c r="C936" s="7">
        <v>42704.645833333336</v>
      </c>
      <c r="D936" s="1" t="s">
        <v>504</v>
      </c>
      <c r="F936" s="1">
        <v>27023695</v>
      </c>
      <c r="G936" s="1" t="s">
        <v>618</v>
      </c>
      <c r="H936" s="1" t="s">
        <v>16</v>
      </c>
      <c r="I936" s="1" t="s">
        <v>17</v>
      </c>
      <c r="J936" s="7">
        <v>42689.888194444444</v>
      </c>
      <c r="K936" s="7">
        <v>42689.888194444444</v>
      </c>
      <c r="L936" s="1">
        <v>16.2</v>
      </c>
      <c r="M936" s="6"/>
    </row>
    <row r="937" spans="1:13" ht="12.75">
      <c r="A937" s="1" t="s">
        <v>24</v>
      </c>
      <c r="B937" s="7">
        <v>42704.625</v>
      </c>
      <c r="C937" s="7">
        <v>42704.666666666664</v>
      </c>
      <c r="D937" s="1" t="s">
        <v>457</v>
      </c>
      <c r="F937" s="1">
        <v>27238744</v>
      </c>
      <c r="G937" s="1" t="s">
        <v>619</v>
      </c>
      <c r="H937" s="1" t="s">
        <v>16</v>
      </c>
      <c r="I937" s="1" t="s">
        <v>17</v>
      </c>
      <c r="J937" s="7">
        <v>42699.722222222219</v>
      </c>
      <c r="K937" s="7">
        <v>42699.722222222219</v>
      </c>
      <c r="L937" s="1">
        <v>16.2</v>
      </c>
      <c r="M937" s="6"/>
    </row>
    <row r="938" spans="1:13" ht="12.75">
      <c r="A938" s="1" t="s">
        <v>41</v>
      </c>
      <c r="B938" s="7">
        <v>42704.645833333336</v>
      </c>
      <c r="C938" s="7">
        <v>42704.708333333336</v>
      </c>
      <c r="D938" s="1" t="s">
        <v>410</v>
      </c>
      <c r="F938" s="1">
        <v>26886832</v>
      </c>
      <c r="G938" s="1"/>
      <c r="H938" s="1" t="s">
        <v>48</v>
      </c>
      <c r="I938" s="1" t="s">
        <v>17</v>
      </c>
      <c r="J938" s="7">
        <v>42683.663888888892</v>
      </c>
      <c r="K938" s="7">
        <v>42683.663888888892</v>
      </c>
      <c r="L938" s="1">
        <v>24.3</v>
      </c>
      <c r="M938" s="6"/>
    </row>
    <row r="939" spans="1:13" ht="12.75">
      <c r="A939" s="1" t="s">
        <v>41</v>
      </c>
      <c r="B939" s="7">
        <v>42704.708333333336</v>
      </c>
      <c r="C939" s="7">
        <v>42704.75</v>
      </c>
      <c r="D939" s="1" t="s">
        <v>410</v>
      </c>
      <c r="F939" s="1">
        <v>27147027</v>
      </c>
      <c r="G939" s="1"/>
      <c r="H939" s="1" t="s">
        <v>16</v>
      </c>
      <c r="I939" s="1" t="s">
        <v>17</v>
      </c>
      <c r="J939" s="7">
        <v>42695.82916666667</v>
      </c>
      <c r="K939" s="7">
        <v>42695.82916666667</v>
      </c>
      <c r="L939" s="1">
        <v>18</v>
      </c>
      <c r="M939" s="6"/>
    </row>
    <row r="940" spans="1:13" ht="12.75">
      <c r="A940" s="1" t="s">
        <v>28</v>
      </c>
      <c r="B940" s="7">
        <v>42704.75</v>
      </c>
      <c r="C940" s="7">
        <v>42704.791666666664</v>
      </c>
      <c r="D940" s="1" t="s">
        <v>174</v>
      </c>
      <c r="F940" s="1">
        <v>27253052</v>
      </c>
      <c r="G940" s="1" t="s">
        <v>620</v>
      </c>
      <c r="H940" s="1" t="s">
        <v>16</v>
      </c>
      <c r="I940" s="1" t="s">
        <v>85</v>
      </c>
      <c r="J940" s="7">
        <v>42700.838888888888</v>
      </c>
      <c r="K940" s="7">
        <v>42700.838888888888</v>
      </c>
      <c r="L940" s="1">
        <v>18</v>
      </c>
      <c r="M940" s="6"/>
    </row>
    <row r="941" spans="1:13" ht="12.75">
      <c r="A941" s="1" t="s">
        <v>24</v>
      </c>
      <c r="B941" s="7">
        <v>42705.416666666664</v>
      </c>
      <c r="C941" s="7">
        <v>42705.479166666664</v>
      </c>
      <c r="D941" s="1" t="s">
        <v>457</v>
      </c>
      <c r="E941" s="1" t="s">
        <v>457</v>
      </c>
      <c r="F941" s="1">
        <v>26889872</v>
      </c>
      <c r="G941" s="1" t="s">
        <v>621</v>
      </c>
      <c r="H941" s="1" t="s">
        <v>48</v>
      </c>
      <c r="I941" s="1" t="s">
        <v>17</v>
      </c>
      <c r="J941" s="7">
        <v>42683.731944444444</v>
      </c>
      <c r="K941" s="7">
        <v>42698.431944444441</v>
      </c>
      <c r="L941" s="1">
        <v>21.6</v>
      </c>
      <c r="M941" s="6"/>
    </row>
    <row r="942" spans="1:13" ht="12.75">
      <c r="A942" s="1" t="s">
        <v>80</v>
      </c>
      <c r="B942" s="7">
        <v>42705.645833333336</v>
      </c>
      <c r="C942" s="7">
        <v>42705.6875</v>
      </c>
      <c r="D942" s="1" t="s">
        <v>414</v>
      </c>
      <c r="F942" s="1">
        <v>27363524</v>
      </c>
      <c r="G942" s="1" t="s">
        <v>370</v>
      </c>
      <c r="H942" s="1" t="s">
        <v>16</v>
      </c>
      <c r="I942" s="1" t="s">
        <v>17</v>
      </c>
      <c r="J942" s="7">
        <v>42705.376388888886</v>
      </c>
      <c r="K942" s="7">
        <v>42705.376388888886</v>
      </c>
      <c r="L942" s="1">
        <v>15.3</v>
      </c>
      <c r="M942" s="6"/>
    </row>
    <row r="943" spans="1:13" ht="12.75">
      <c r="A943" s="1" t="s">
        <v>41</v>
      </c>
      <c r="B943" s="7">
        <v>42705.666666666664</v>
      </c>
      <c r="C943" s="7">
        <v>42705.708333333336</v>
      </c>
      <c r="D943" s="1" t="s">
        <v>420</v>
      </c>
      <c r="F943" s="1">
        <v>27272676</v>
      </c>
      <c r="G943" s="1"/>
      <c r="H943" s="1" t="s">
        <v>16</v>
      </c>
      <c r="I943" s="1" t="s">
        <v>17</v>
      </c>
      <c r="J943" s="7">
        <v>42702.404861111114</v>
      </c>
      <c r="K943" s="7">
        <v>42702.404861111114</v>
      </c>
      <c r="L943" s="1">
        <v>16.2</v>
      </c>
      <c r="M943" s="6"/>
    </row>
    <row r="944" spans="1:13" ht="12.75">
      <c r="A944" s="1" t="s">
        <v>24</v>
      </c>
      <c r="B944" s="7">
        <v>42705.666666666664</v>
      </c>
      <c r="C944" s="7">
        <v>42705.729166666664</v>
      </c>
      <c r="D944" s="1" t="s">
        <v>418</v>
      </c>
      <c r="F944" s="1">
        <v>26635183</v>
      </c>
      <c r="G944" s="1" t="s">
        <v>411</v>
      </c>
      <c r="H944" s="1" t="s">
        <v>48</v>
      </c>
      <c r="I944" s="1" t="s">
        <v>17</v>
      </c>
      <c r="J944" s="7">
        <v>42671.890972222223</v>
      </c>
      <c r="K944" s="7">
        <v>42671.890972222223</v>
      </c>
      <c r="L944" s="1">
        <v>22.68</v>
      </c>
      <c r="M944" s="6"/>
    </row>
    <row r="945" spans="1:13" ht="12.75">
      <c r="A945" s="1" t="s">
        <v>28</v>
      </c>
      <c r="B945" s="7">
        <v>42705.6875</v>
      </c>
      <c r="C945" s="7">
        <v>42705.729166666664</v>
      </c>
      <c r="D945" s="1" t="s">
        <v>405</v>
      </c>
      <c r="F945" s="1">
        <v>27374488</v>
      </c>
      <c r="G945" s="1"/>
      <c r="H945" s="1" t="s">
        <v>16</v>
      </c>
      <c r="I945" s="1" t="s">
        <v>17</v>
      </c>
      <c r="J945" s="7">
        <v>42705.655555555553</v>
      </c>
      <c r="K945" s="7">
        <v>42705.655555555553</v>
      </c>
      <c r="L945" s="1">
        <v>17.100000000000001</v>
      </c>
      <c r="M945" s="6"/>
    </row>
    <row r="946" spans="1:13" ht="12.75">
      <c r="A946" s="1" t="s">
        <v>24</v>
      </c>
      <c r="B946" s="7">
        <v>42705.729166666664</v>
      </c>
      <c r="C946" s="7">
        <v>42705.791666666664</v>
      </c>
      <c r="D946" s="1" t="s">
        <v>418</v>
      </c>
      <c r="F946" s="1">
        <v>26936803</v>
      </c>
      <c r="G946" s="1" t="s">
        <v>622</v>
      </c>
      <c r="H946" s="1" t="s">
        <v>48</v>
      </c>
      <c r="I946" s="1" t="s">
        <v>17</v>
      </c>
      <c r="J946" s="7">
        <v>42685.715277777781</v>
      </c>
      <c r="K946" s="7">
        <v>42685.715277777781</v>
      </c>
      <c r="L946" s="1">
        <v>27</v>
      </c>
      <c r="M946" s="6"/>
    </row>
    <row r="947" spans="1:13" ht="12.75">
      <c r="A947" s="1" t="s">
        <v>32</v>
      </c>
      <c r="B947" s="7">
        <v>42705.791666666664</v>
      </c>
      <c r="C947" s="7">
        <v>42705.833333333336</v>
      </c>
      <c r="D947" s="1" t="s">
        <v>416</v>
      </c>
      <c r="F947" s="1">
        <v>25286787</v>
      </c>
      <c r="G947" s="1"/>
      <c r="H947" s="1" t="s">
        <v>16</v>
      </c>
      <c r="I947" s="1" t="s">
        <v>17</v>
      </c>
      <c r="J947" s="7">
        <v>42612.540972222225</v>
      </c>
      <c r="K947" s="7">
        <v>42612.540972222225</v>
      </c>
      <c r="L947" s="1">
        <v>18.72</v>
      </c>
      <c r="M947" s="6"/>
    </row>
    <row r="948" spans="1:13" ht="12.75">
      <c r="A948" s="1" t="s">
        <v>46</v>
      </c>
      <c r="B948" s="7">
        <v>42706.416666666664</v>
      </c>
      <c r="C948" s="7">
        <v>42706.458333333336</v>
      </c>
      <c r="D948" s="1" t="s">
        <v>439</v>
      </c>
      <c r="F948" s="1">
        <v>27090678</v>
      </c>
      <c r="G948" s="1" t="s">
        <v>623</v>
      </c>
      <c r="H948" s="1" t="s">
        <v>16</v>
      </c>
      <c r="I948" s="1" t="s">
        <v>17</v>
      </c>
      <c r="J948" s="7">
        <v>42692.566666666666</v>
      </c>
      <c r="K948" s="7">
        <v>42692.566666666666</v>
      </c>
      <c r="L948" s="1">
        <v>14.4</v>
      </c>
      <c r="M948" s="6"/>
    </row>
    <row r="949" spans="1:13" ht="12.75">
      <c r="A949" s="1" t="s">
        <v>80</v>
      </c>
      <c r="B949" s="7">
        <v>42706.416666666664</v>
      </c>
      <c r="C949" s="7">
        <v>42706.5</v>
      </c>
      <c r="D949" s="1" t="s">
        <v>526</v>
      </c>
      <c r="F949" s="1">
        <v>27377016</v>
      </c>
      <c r="G949" s="1" t="s">
        <v>609</v>
      </c>
      <c r="H949" s="1" t="s">
        <v>56</v>
      </c>
      <c r="I949" s="1" t="s">
        <v>17</v>
      </c>
      <c r="J949" s="7">
        <v>42705.714583333334</v>
      </c>
      <c r="K949" s="7">
        <v>42705.714583333334</v>
      </c>
      <c r="L949" s="1">
        <v>28.8</v>
      </c>
      <c r="M949" s="6"/>
    </row>
    <row r="950" spans="1:13" ht="12.75">
      <c r="A950" s="1" t="s">
        <v>28</v>
      </c>
      <c r="B950" s="7">
        <v>42706.625</v>
      </c>
      <c r="C950" s="7">
        <v>42706.666666666664</v>
      </c>
      <c r="D950" s="1" t="s">
        <v>405</v>
      </c>
      <c r="F950" s="1">
        <v>27280842</v>
      </c>
      <c r="G950" s="1"/>
      <c r="H950" s="1" t="s">
        <v>16</v>
      </c>
      <c r="I950" s="1" t="s">
        <v>17</v>
      </c>
      <c r="J950" s="7">
        <v>42702.593055555553</v>
      </c>
      <c r="K950" s="7">
        <v>42702.593055555553</v>
      </c>
      <c r="L950" s="1">
        <v>16.2</v>
      </c>
      <c r="M950" s="6"/>
    </row>
    <row r="951" spans="1:13" ht="12.75">
      <c r="A951" s="1" t="s">
        <v>57</v>
      </c>
      <c r="B951" s="7">
        <v>42706.75</v>
      </c>
      <c r="C951" s="7">
        <v>42706.791666666664</v>
      </c>
      <c r="D951" s="1" t="s">
        <v>624</v>
      </c>
      <c r="E951" s="1" t="s">
        <v>624</v>
      </c>
      <c r="F951" s="1">
        <v>27368427</v>
      </c>
      <c r="G951" s="1" t="s">
        <v>625</v>
      </c>
      <c r="H951" s="1" t="s">
        <v>16</v>
      </c>
      <c r="I951" s="1" t="s">
        <v>17</v>
      </c>
      <c r="J951" s="7">
        <v>42705.507638888892</v>
      </c>
      <c r="K951" s="7">
        <v>42705.508333333331</v>
      </c>
      <c r="L951" s="1">
        <v>18</v>
      </c>
      <c r="M951" s="6"/>
    </row>
    <row r="952" spans="1:13" ht="12.75">
      <c r="A952" s="1" t="s">
        <v>28</v>
      </c>
      <c r="B952" s="7">
        <v>42706.791666666664</v>
      </c>
      <c r="C952" s="7">
        <v>42706.833333333336</v>
      </c>
      <c r="D952" s="1" t="s">
        <v>536</v>
      </c>
      <c r="F952" s="1">
        <v>26807450</v>
      </c>
      <c r="G952" s="1" t="s">
        <v>626</v>
      </c>
      <c r="H952" s="1" t="s">
        <v>16</v>
      </c>
      <c r="I952" s="1" t="s">
        <v>17</v>
      </c>
      <c r="J952" s="7">
        <v>42680.847222222219</v>
      </c>
      <c r="K952" s="7">
        <v>42680.847222222219</v>
      </c>
      <c r="L952" s="1">
        <v>18</v>
      </c>
      <c r="M952" s="6"/>
    </row>
    <row r="953" spans="1:13" ht="12.75">
      <c r="A953" s="1" t="s">
        <v>111</v>
      </c>
      <c r="B953" s="7">
        <v>42707.458333333336</v>
      </c>
      <c r="C953" s="7">
        <v>42707.520833333336</v>
      </c>
      <c r="D953" s="1" t="s">
        <v>462</v>
      </c>
      <c r="F953" s="1">
        <v>27363108</v>
      </c>
      <c r="G953" s="1" t="s">
        <v>627</v>
      </c>
      <c r="H953" s="1" t="s">
        <v>48</v>
      </c>
      <c r="I953" s="1" t="s">
        <v>17</v>
      </c>
      <c r="J953" s="7">
        <v>42705.361111111109</v>
      </c>
      <c r="K953" s="7">
        <v>42705.361111111109</v>
      </c>
      <c r="L953" s="1">
        <v>27</v>
      </c>
      <c r="M953" s="6"/>
    </row>
    <row r="954" spans="1:13" ht="12.75">
      <c r="A954" s="1" t="s">
        <v>24</v>
      </c>
      <c r="B954" s="7">
        <v>42707.479166666664</v>
      </c>
      <c r="C954" s="7">
        <v>42707.520833333336</v>
      </c>
      <c r="D954" s="1" t="s">
        <v>405</v>
      </c>
      <c r="F954" s="1">
        <v>27171871</v>
      </c>
      <c r="G954" s="1"/>
      <c r="H954" s="1" t="s">
        <v>16</v>
      </c>
      <c r="I954" s="1" t="s">
        <v>17</v>
      </c>
      <c r="J954" s="7">
        <v>42696.731249999997</v>
      </c>
      <c r="K954" s="7">
        <v>42696.731249999997</v>
      </c>
      <c r="L954" s="1">
        <v>18</v>
      </c>
      <c r="M954" s="6"/>
    </row>
    <row r="955" spans="1:13" ht="12.75">
      <c r="A955" s="1" t="s">
        <v>18</v>
      </c>
      <c r="B955" s="7">
        <v>42707.5</v>
      </c>
      <c r="C955" s="7">
        <v>42707.541666666664</v>
      </c>
      <c r="D955" s="1" t="s">
        <v>567</v>
      </c>
      <c r="F955" s="1">
        <v>27410226</v>
      </c>
      <c r="G955" s="1" t="s">
        <v>628</v>
      </c>
      <c r="H955" s="1" t="s">
        <v>16</v>
      </c>
      <c r="I955" s="1" t="s">
        <v>17</v>
      </c>
      <c r="J955" s="7">
        <v>42706.960416666669</v>
      </c>
      <c r="K955" s="7">
        <v>42706.960416666669</v>
      </c>
      <c r="L955" s="1">
        <v>18</v>
      </c>
      <c r="M955" s="6"/>
    </row>
    <row r="956" spans="1:13" ht="12.75">
      <c r="A956" s="1" t="s">
        <v>41</v>
      </c>
      <c r="B956" s="7">
        <v>42707.604166666664</v>
      </c>
      <c r="C956" s="7">
        <v>42707.645833333336</v>
      </c>
      <c r="D956" s="1" t="s">
        <v>507</v>
      </c>
      <c r="F956" s="1">
        <v>27413121</v>
      </c>
      <c r="G956" s="1"/>
      <c r="H956" s="1" t="s">
        <v>16</v>
      </c>
      <c r="I956" s="1" t="s">
        <v>17</v>
      </c>
      <c r="J956" s="7">
        <v>42707.388194444444</v>
      </c>
      <c r="K956" s="7">
        <v>42707.388194444444</v>
      </c>
      <c r="L956" s="1">
        <v>18</v>
      </c>
      <c r="M956" s="6"/>
    </row>
    <row r="957" spans="1:13" ht="12.75">
      <c r="A957" s="1" t="s">
        <v>24</v>
      </c>
      <c r="B957" s="7">
        <v>42707.666666666664</v>
      </c>
      <c r="C957" s="7">
        <v>42707.708333333336</v>
      </c>
      <c r="D957" s="1" t="s">
        <v>405</v>
      </c>
      <c r="F957" s="1">
        <v>27171883</v>
      </c>
      <c r="G957" s="1"/>
      <c r="H957" s="1" t="s">
        <v>16</v>
      </c>
      <c r="I957" s="1" t="s">
        <v>17</v>
      </c>
      <c r="J957" s="7">
        <v>42696.731249999997</v>
      </c>
      <c r="K957" s="7">
        <v>42696.731249999997</v>
      </c>
      <c r="L957" s="1">
        <v>18</v>
      </c>
      <c r="M957" s="6"/>
    </row>
    <row r="958" spans="1:13" ht="12.75">
      <c r="A958" s="1" t="s">
        <v>41</v>
      </c>
      <c r="B958" s="7">
        <v>42707.666666666664</v>
      </c>
      <c r="C958" s="7">
        <v>42707.708333333336</v>
      </c>
      <c r="D958" s="1" t="s">
        <v>410</v>
      </c>
      <c r="F958" s="1">
        <v>27003930</v>
      </c>
      <c r="G958" s="1"/>
      <c r="H958" s="1" t="s">
        <v>16</v>
      </c>
      <c r="I958" s="1" t="s">
        <v>17</v>
      </c>
      <c r="J958" s="7">
        <v>42689.479861111111</v>
      </c>
      <c r="K958" s="7">
        <v>42689.479861111111</v>
      </c>
      <c r="L958" s="1">
        <v>18</v>
      </c>
      <c r="M958" s="6"/>
    </row>
    <row r="959" spans="1:13" ht="12.75">
      <c r="A959" s="1" t="s">
        <v>24</v>
      </c>
      <c r="B959" s="7">
        <v>42707.75</v>
      </c>
      <c r="C959" s="7">
        <v>42707.791666666664</v>
      </c>
      <c r="D959" s="1" t="s">
        <v>405</v>
      </c>
      <c r="F959" s="1">
        <v>27280887</v>
      </c>
      <c r="G959" s="1"/>
      <c r="H959" s="1" t="s">
        <v>16</v>
      </c>
      <c r="I959" s="1" t="s">
        <v>17</v>
      </c>
      <c r="J959" s="7">
        <v>42702.59375</v>
      </c>
      <c r="K959" s="7">
        <v>42702.59375</v>
      </c>
      <c r="L959" s="1">
        <v>18</v>
      </c>
      <c r="M959" s="6"/>
    </row>
    <row r="960" spans="1:13" ht="12.75">
      <c r="A960" s="1" t="s">
        <v>32</v>
      </c>
      <c r="B960" s="7">
        <v>42708.416666666664</v>
      </c>
      <c r="C960" s="7">
        <v>42708.458333333336</v>
      </c>
      <c r="D960" s="1" t="s">
        <v>15</v>
      </c>
      <c r="F960" s="1">
        <v>27400017</v>
      </c>
      <c r="G960" s="1"/>
      <c r="H960" s="1" t="s">
        <v>16</v>
      </c>
      <c r="I960" s="1" t="s">
        <v>85</v>
      </c>
      <c r="J960" s="7">
        <v>42706.602777777778</v>
      </c>
      <c r="K960" s="7">
        <v>42706.602777777778</v>
      </c>
      <c r="L960" s="1">
        <v>21.06</v>
      </c>
      <c r="M960" s="6"/>
    </row>
    <row r="961" spans="1:13" ht="12.75">
      <c r="A961" s="1" t="s">
        <v>41</v>
      </c>
      <c r="B961" s="7">
        <v>42709.416666666664</v>
      </c>
      <c r="C961" s="7">
        <v>42709.458333333336</v>
      </c>
      <c r="D961" s="1" t="s">
        <v>174</v>
      </c>
      <c r="E961" s="1" t="s">
        <v>174</v>
      </c>
      <c r="F961" s="1">
        <v>27427223</v>
      </c>
      <c r="G961" s="1" t="s">
        <v>629</v>
      </c>
      <c r="H961" s="1" t="s">
        <v>16</v>
      </c>
      <c r="I961" s="1" t="s">
        <v>85</v>
      </c>
      <c r="J961" s="7">
        <v>42708.894444444442</v>
      </c>
      <c r="K961" s="7">
        <v>42708.895138888889</v>
      </c>
      <c r="L961" s="1">
        <v>14.4</v>
      </c>
      <c r="M961" s="6"/>
    </row>
    <row r="962" spans="1:13" ht="12.75">
      <c r="A962" s="1" t="s">
        <v>46</v>
      </c>
      <c r="B962" s="7">
        <v>42709.458333333336</v>
      </c>
      <c r="C962" s="7">
        <v>42709.5</v>
      </c>
      <c r="D962" s="1" t="s">
        <v>174</v>
      </c>
      <c r="F962" s="1">
        <v>27262832</v>
      </c>
      <c r="G962" s="1" t="s">
        <v>630</v>
      </c>
      <c r="H962" s="1" t="s">
        <v>16</v>
      </c>
      <c r="I962" s="1" t="s">
        <v>85</v>
      </c>
      <c r="J962" s="7">
        <v>42701.831944444442</v>
      </c>
      <c r="K962" s="7">
        <v>42701.831944444442</v>
      </c>
      <c r="L962" s="1">
        <v>14.4</v>
      </c>
      <c r="M962" s="6"/>
    </row>
    <row r="963" spans="1:13" ht="12.75">
      <c r="A963" s="1" t="s">
        <v>46</v>
      </c>
      <c r="B963" s="7">
        <v>42709.5</v>
      </c>
      <c r="C963" s="7">
        <v>42709.541666666664</v>
      </c>
      <c r="D963" s="1" t="s">
        <v>403</v>
      </c>
      <c r="F963" s="1">
        <v>27290024</v>
      </c>
      <c r="G963" s="1" t="s">
        <v>631</v>
      </c>
      <c r="H963" s="1" t="s">
        <v>16</v>
      </c>
      <c r="I963" s="1" t="s">
        <v>17</v>
      </c>
      <c r="J963" s="7">
        <v>42702.78402777778</v>
      </c>
      <c r="K963" s="7">
        <v>42702.78402777778</v>
      </c>
      <c r="L963" s="1">
        <v>16.2</v>
      </c>
      <c r="M963" s="6"/>
    </row>
    <row r="964" spans="1:13" ht="12.75">
      <c r="A964" s="1" t="s">
        <v>24</v>
      </c>
      <c r="B964" s="7">
        <v>42709.5</v>
      </c>
      <c r="C964" s="7">
        <v>42709.583333333336</v>
      </c>
      <c r="D964" s="1" t="s">
        <v>457</v>
      </c>
      <c r="F964" s="1">
        <v>27367772</v>
      </c>
      <c r="G964" s="1" t="s">
        <v>632</v>
      </c>
      <c r="H964" s="1" t="s">
        <v>56</v>
      </c>
      <c r="I964" s="1" t="s">
        <v>17</v>
      </c>
      <c r="J964" s="7">
        <v>42705.487500000003</v>
      </c>
      <c r="K964" s="7">
        <v>42705.487500000003</v>
      </c>
      <c r="L964" s="1">
        <v>32.4</v>
      </c>
      <c r="M964" s="6"/>
    </row>
    <row r="965" spans="1:13" ht="12.75">
      <c r="A965" s="1" t="s">
        <v>46</v>
      </c>
      <c r="B965" s="7">
        <v>42709.541666666664</v>
      </c>
      <c r="C965" s="7">
        <v>42709.583333333336</v>
      </c>
      <c r="D965" s="1" t="s">
        <v>403</v>
      </c>
      <c r="F965" s="1">
        <v>27369215</v>
      </c>
      <c r="G965" s="1" t="s">
        <v>633</v>
      </c>
      <c r="H965" s="1" t="s">
        <v>16</v>
      </c>
      <c r="I965" s="1" t="s">
        <v>17</v>
      </c>
      <c r="J965" s="7">
        <v>42705.536111111112</v>
      </c>
      <c r="K965" s="7">
        <v>42705.536111111112</v>
      </c>
      <c r="L965" s="1">
        <v>16.2</v>
      </c>
      <c r="M965" s="6"/>
    </row>
    <row r="966" spans="1:13" ht="12.75">
      <c r="A966" s="1" t="s">
        <v>431</v>
      </c>
      <c r="B966" s="7">
        <v>42709.8125</v>
      </c>
      <c r="C966" s="7">
        <v>42709.875</v>
      </c>
      <c r="D966" s="1" t="s">
        <v>398</v>
      </c>
      <c r="F966" s="1">
        <v>26599545</v>
      </c>
      <c r="G966" s="1" t="s">
        <v>634</v>
      </c>
      <c r="H966" s="1" t="s">
        <v>48</v>
      </c>
      <c r="I966" s="1" t="s">
        <v>17</v>
      </c>
      <c r="J966" s="7">
        <v>42670.50277777778</v>
      </c>
      <c r="K966" s="7">
        <v>42670.50277777778</v>
      </c>
      <c r="L966" s="1">
        <v>47.25</v>
      </c>
      <c r="M966" s="6"/>
    </row>
    <row r="967" spans="1:13" ht="12.75">
      <c r="A967" s="1" t="s">
        <v>24</v>
      </c>
      <c r="B967" s="7">
        <v>42710.604166666664</v>
      </c>
      <c r="C967" s="7">
        <v>42710.666666666664</v>
      </c>
      <c r="D967" s="1" t="s">
        <v>430</v>
      </c>
      <c r="F967" s="1">
        <v>27466071</v>
      </c>
      <c r="G967" s="1" t="s">
        <v>635</v>
      </c>
      <c r="H967" s="1" t="s">
        <v>48</v>
      </c>
      <c r="I967" s="1" t="s">
        <v>17</v>
      </c>
      <c r="J967" s="7">
        <v>42710.435416666667</v>
      </c>
      <c r="K967" s="7">
        <v>42710.435416666667</v>
      </c>
      <c r="L967" s="1">
        <v>21.6</v>
      </c>
      <c r="M967" s="6"/>
    </row>
    <row r="968" spans="1:13" ht="12.75">
      <c r="A968" s="1" t="s">
        <v>18</v>
      </c>
      <c r="B968" s="7">
        <v>42710.708333333336</v>
      </c>
      <c r="C968" s="7">
        <v>42710.75</v>
      </c>
      <c r="D968" s="1" t="s">
        <v>454</v>
      </c>
      <c r="F968" s="1">
        <v>27476142</v>
      </c>
      <c r="G968" s="1"/>
      <c r="H968" s="1" t="s">
        <v>16</v>
      </c>
      <c r="I968" s="1" t="s">
        <v>17</v>
      </c>
      <c r="J968" s="7">
        <v>42710.693055555559</v>
      </c>
      <c r="K968" s="7">
        <v>42710.693055555559</v>
      </c>
      <c r="L968" s="1">
        <v>18</v>
      </c>
      <c r="M968" s="6"/>
    </row>
    <row r="969" spans="1:13" ht="12.75">
      <c r="A969" s="1" t="s">
        <v>24</v>
      </c>
      <c r="B969" s="7">
        <v>42710.708333333336</v>
      </c>
      <c r="C969" s="7">
        <v>42710.770833333336</v>
      </c>
      <c r="D969" s="1" t="s">
        <v>457</v>
      </c>
      <c r="F969" s="1">
        <v>27427373</v>
      </c>
      <c r="G969" s="1" t="s">
        <v>636</v>
      </c>
      <c r="H969" s="1" t="s">
        <v>48</v>
      </c>
      <c r="I969" s="1" t="s">
        <v>17</v>
      </c>
      <c r="J969" s="7">
        <v>42708.90625</v>
      </c>
      <c r="K969" s="7">
        <v>42708.90625</v>
      </c>
      <c r="L969" s="1">
        <v>27</v>
      </c>
      <c r="M969" s="6"/>
    </row>
    <row r="970" spans="1:13" ht="12.75">
      <c r="A970" s="1" t="s">
        <v>32</v>
      </c>
      <c r="B970" s="7">
        <v>42710.791666666664</v>
      </c>
      <c r="C970" s="7">
        <v>42710.854166666664</v>
      </c>
      <c r="D970" s="1" t="s">
        <v>174</v>
      </c>
      <c r="E970" s="1" t="s">
        <v>398</v>
      </c>
      <c r="F970" s="1">
        <v>25094756</v>
      </c>
      <c r="G970" s="1" t="s">
        <v>637</v>
      </c>
      <c r="H970" s="1" t="s">
        <v>48</v>
      </c>
      <c r="I970" s="1" t="s">
        <v>85</v>
      </c>
      <c r="J970" s="7">
        <v>42601.688194444447</v>
      </c>
      <c r="K970" s="7">
        <v>42641.661111111112</v>
      </c>
      <c r="L970" s="1">
        <v>28.08</v>
      </c>
      <c r="M970" s="6"/>
    </row>
    <row r="971" spans="1:13" ht="12.75">
      <c r="A971" s="1" t="s">
        <v>80</v>
      </c>
      <c r="B971" s="7">
        <v>42711.375</v>
      </c>
      <c r="C971" s="7">
        <v>42711.458333333336</v>
      </c>
      <c r="D971" s="1" t="s">
        <v>497</v>
      </c>
      <c r="F971" s="1">
        <v>27480620</v>
      </c>
      <c r="G971" s="1"/>
      <c r="H971" s="1" t="s">
        <v>56</v>
      </c>
      <c r="I971" s="1" t="s">
        <v>17</v>
      </c>
      <c r="J971" s="7">
        <v>42710.822222222225</v>
      </c>
      <c r="K971" s="7">
        <v>42710.822222222225</v>
      </c>
      <c r="L971" s="1">
        <v>28.8</v>
      </c>
      <c r="M971" s="6"/>
    </row>
    <row r="972" spans="1:13" ht="12.75">
      <c r="A972" s="1" t="s">
        <v>24</v>
      </c>
      <c r="B972" s="7">
        <v>42711.416666666664</v>
      </c>
      <c r="C972" s="7">
        <v>42711.479166666664</v>
      </c>
      <c r="D972" s="1" t="s">
        <v>418</v>
      </c>
      <c r="E972" s="1"/>
      <c r="F972" s="1">
        <v>27340511</v>
      </c>
      <c r="G972" s="1" t="s">
        <v>638</v>
      </c>
      <c r="H972" s="1" t="s">
        <v>48</v>
      </c>
      <c r="I972" s="1" t="s">
        <v>17</v>
      </c>
      <c r="J972" s="7">
        <v>42704.531944444447</v>
      </c>
      <c r="K972" s="7">
        <v>42704.531944444447</v>
      </c>
      <c r="L972" s="1">
        <v>21.6</v>
      </c>
      <c r="M972" s="6"/>
    </row>
    <row r="973" spans="1:13" ht="12.75">
      <c r="A973" s="1" t="s">
        <v>24</v>
      </c>
      <c r="B973" s="7">
        <v>42711.583333333336</v>
      </c>
      <c r="C973" s="7">
        <v>42711.625</v>
      </c>
      <c r="D973" s="1" t="s">
        <v>457</v>
      </c>
      <c r="F973" s="1">
        <v>27334002</v>
      </c>
      <c r="G973" s="1" t="s">
        <v>639</v>
      </c>
      <c r="H973" s="1" t="s">
        <v>16</v>
      </c>
      <c r="I973" s="1" t="s">
        <v>17</v>
      </c>
      <c r="J973" s="7">
        <v>42704.381944444445</v>
      </c>
      <c r="K973" s="7">
        <v>42704.381944444445</v>
      </c>
      <c r="L973" s="1">
        <v>16.2</v>
      </c>
      <c r="M973" s="6"/>
    </row>
    <row r="974" spans="1:13" ht="12.75">
      <c r="A974" s="1" t="s">
        <v>24</v>
      </c>
      <c r="B974" s="7">
        <v>42712.416666666664</v>
      </c>
      <c r="C974" s="7">
        <v>42712.458333333336</v>
      </c>
      <c r="D974" s="1" t="s">
        <v>405</v>
      </c>
      <c r="F974" s="1">
        <v>27280913</v>
      </c>
      <c r="G974" s="1"/>
      <c r="H974" s="1" t="s">
        <v>16</v>
      </c>
      <c r="I974" s="1" t="s">
        <v>17</v>
      </c>
      <c r="J974" s="7">
        <v>42702.594444444447</v>
      </c>
      <c r="K974" s="7">
        <v>42702.594444444447</v>
      </c>
      <c r="L974" s="1">
        <v>14.4</v>
      </c>
      <c r="M974" s="6"/>
    </row>
    <row r="975" spans="1:13" ht="12.75">
      <c r="A975" s="1" t="s">
        <v>46</v>
      </c>
      <c r="B975" s="7">
        <v>42712.541666666664</v>
      </c>
      <c r="C975" s="7">
        <v>42712.583333333336</v>
      </c>
      <c r="D975" s="1" t="s">
        <v>403</v>
      </c>
      <c r="F975" s="1">
        <v>27451100</v>
      </c>
      <c r="G975" s="1" t="s">
        <v>640</v>
      </c>
      <c r="H975" s="1" t="s">
        <v>16</v>
      </c>
      <c r="I975" s="1" t="s">
        <v>17</v>
      </c>
      <c r="J975" s="7">
        <v>42709.730555555558</v>
      </c>
      <c r="K975" s="7">
        <v>42709.730555555558</v>
      </c>
      <c r="L975" s="1">
        <v>16.2</v>
      </c>
      <c r="M975" s="6"/>
    </row>
    <row r="976" spans="1:13" ht="12.75">
      <c r="A976" s="1" t="s">
        <v>24</v>
      </c>
      <c r="B976" s="7">
        <v>42712.583333333336</v>
      </c>
      <c r="C976" s="7">
        <v>42712.625</v>
      </c>
      <c r="D976" s="1" t="s">
        <v>405</v>
      </c>
      <c r="E976" s="1"/>
      <c r="F976" s="1">
        <v>27280942</v>
      </c>
      <c r="G976" s="1"/>
      <c r="H976" s="1" t="s">
        <v>16</v>
      </c>
      <c r="I976" s="1" t="s">
        <v>17</v>
      </c>
      <c r="J976" s="7">
        <v>42702.595138888886</v>
      </c>
      <c r="K976" s="7">
        <v>42702.595138888886</v>
      </c>
      <c r="L976" s="1">
        <v>14.4</v>
      </c>
      <c r="M976" s="6"/>
    </row>
    <row r="977" spans="1:13" ht="12.75">
      <c r="A977" s="1" t="s">
        <v>46</v>
      </c>
      <c r="B977" s="7">
        <v>42712.583333333336</v>
      </c>
      <c r="C977" s="7">
        <v>42712.625</v>
      </c>
      <c r="D977" s="1" t="s">
        <v>403</v>
      </c>
      <c r="F977" s="1">
        <v>27458753</v>
      </c>
      <c r="G977" s="1" t="s">
        <v>641</v>
      </c>
      <c r="H977" s="1" t="s">
        <v>16</v>
      </c>
      <c r="I977" s="1" t="s">
        <v>17</v>
      </c>
      <c r="J977" s="7">
        <v>42709.980555555558</v>
      </c>
      <c r="K977" s="7">
        <v>42709.980555555558</v>
      </c>
      <c r="L977" s="1">
        <v>14.4</v>
      </c>
      <c r="M977" s="6"/>
    </row>
    <row r="978" spans="1:13" ht="12.75">
      <c r="A978" s="1" t="s">
        <v>46</v>
      </c>
      <c r="B978" s="7">
        <v>42712.625</v>
      </c>
      <c r="C978" s="7">
        <v>42712.666666666664</v>
      </c>
      <c r="D978" s="1" t="s">
        <v>403</v>
      </c>
      <c r="F978" s="1">
        <v>27433186</v>
      </c>
      <c r="G978" s="1" t="s">
        <v>642</v>
      </c>
      <c r="H978" s="1" t="s">
        <v>16</v>
      </c>
      <c r="I978" s="1" t="s">
        <v>17</v>
      </c>
      <c r="J978" s="7">
        <v>42709.34375</v>
      </c>
      <c r="K978" s="7">
        <v>42709.34375</v>
      </c>
      <c r="L978" s="1">
        <v>14.4</v>
      </c>
      <c r="M978" s="6"/>
    </row>
    <row r="979" spans="1:13" ht="12.75">
      <c r="A979" s="1" t="s">
        <v>46</v>
      </c>
      <c r="B979" s="7">
        <v>42712.666666666664</v>
      </c>
      <c r="C979" s="7">
        <v>42712.708333333336</v>
      </c>
      <c r="D979" s="1" t="s">
        <v>403</v>
      </c>
      <c r="F979" s="1">
        <v>27338615</v>
      </c>
      <c r="G979" s="1" t="s">
        <v>643</v>
      </c>
      <c r="H979" s="1" t="s">
        <v>16</v>
      </c>
      <c r="I979" s="1" t="s">
        <v>17</v>
      </c>
      <c r="J979" s="7">
        <v>42704.478472222225</v>
      </c>
      <c r="K979" s="7">
        <v>42704.478472222225</v>
      </c>
      <c r="L979" s="1">
        <v>16.2</v>
      </c>
      <c r="M979" s="6"/>
    </row>
    <row r="980" spans="1:13" ht="12.75">
      <c r="A980" s="1" t="s">
        <v>41</v>
      </c>
      <c r="B980" s="7">
        <v>42712.666666666664</v>
      </c>
      <c r="C980" s="7">
        <v>42712.708333333336</v>
      </c>
      <c r="D980" s="1" t="s">
        <v>410</v>
      </c>
      <c r="F980" s="1">
        <v>27501423</v>
      </c>
      <c r="H980" s="1" t="s">
        <v>16</v>
      </c>
      <c r="I980" s="1" t="s">
        <v>17</v>
      </c>
      <c r="J980" s="7">
        <v>42711.697916666664</v>
      </c>
      <c r="K980" s="7">
        <v>42711.697916666664</v>
      </c>
      <c r="L980" s="1">
        <v>16.2</v>
      </c>
      <c r="M980" s="6"/>
    </row>
    <row r="981" spans="1:13" ht="12.75">
      <c r="A981" s="1" t="s">
        <v>32</v>
      </c>
      <c r="B981" s="7">
        <v>42712.791666666664</v>
      </c>
      <c r="C981" s="7">
        <v>42712.833333333336</v>
      </c>
      <c r="D981" s="1" t="s">
        <v>416</v>
      </c>
      <c r="F981" s="1">
        <v>25286794</v>
      </c>
      <c r="H981" s="1" t="s">
        <v>16</v>
      </c>
      <c r="I981" s="1" t="s">
        <v>17</v>
      </c>
      <c r="J981" s="7">
        <v>42612.541666666664</v>
      </c>
      <c r="K981" s="7">
        <v>42612.541666666664</v>
      </c>
      <c r="L981" s="1">
        <v>18.72</v>
      </c>
      <c r="M981" s="6"/>
    </row>
    <row r="982" spans="1:13" ht="12.75">
      <c r="A982" s="1" t="s">
        <v>18</v>
      </c>
      <c r="B982" s="7">
        <v>42713.375</v>
      </c>
      <c r="C982" s="7">
        <v>42713.416666666664</v>
      </c>
      <c r="D982" s="1" t="s">
        <v>497</v>
      </c>
      <c r="F982" s="1">
        <v>27523377</v>
      </c>
      <c r="H982" s="1" t="s">
        <v>16</v>
      </c>
      <c r="I982" s="1" t="s">
        <v>17</v>
      </c>
      <c r="J982" s="7">
        <v>42712.702777777777</v>
      </c>
      <c r="K982" s="7">
        <v>42712.702777777777</v>
      </c>
      <c r="L982" s="1">
        <v>14.4</v>
      </c>
      <c r="M982" s="6"/>
    </row>
    <row r="983" spans="1:13" ht="12.75">
      <c r="A983" s="1" t="s">
        <v>18</v>
      </c>
      <c r="B983" s="7">
        <v>42713.708333333336</v>
      </c>
      <c r="C983" s="7">
        <v>42713.75</v>
      </c>
      <c r="D983" s="1" t="s">
        <v>467</v>
      </c>
      <c r="F983" s="1">
        <v>27352150</v>
      </c>
      <c r="G983" s="1" t="s">
        <v>644</v>
      </c>
      <c r="H983" s="1" t="s">
        <v>16</v>
      </c>
      <c r="I983" s="1" t="s">
        <v>17</v>
      </c>
      <c r="J983" s="7">
        <v>42704.822222222225</v>
      </c>
      <c r="K983" s="7">
        <v>42704.822222222225</v>
      </c>
      <c r="L983" s="1">
        <v>18</v>
      </c>
      <c r="M983" s="6"/>
    </row>
    <row r="984" spans="1:13" ht="12.75">
      <c r="A984" s="1" t="s">
        <v>46</v>
      </c>
      <c r="B984" s="7">
        <v>42713.75</v>
      </c>
      <c r="C984" s="7">
        <v>42713.791666666664</v>
      </c>
      <c r="D984" s="1" t="s">
        <v>403</v>
      </c>
      <c r="F984" s="1">
        <v>27537272</v>
      </c>
      <c r="G984" s="1" t="s">
        <v>645</v>
      </c>
      <c r="H984" s="1" t="s">
        <v>16</v>
      </c>
      <c r="I984" s="1" t="s">
        <v>17</v>
      </c>
      <c r="J984" s="7">
        <v>42713.481249999997</v>
      </c>
      <c r="K984" s="7">
        <v>42713.481249999997</v>
      </c>
      <c r="L984" s="1">
        <v>18</v>
      </c>
      <c r="M984" s="6"/>
    </row>
    <row r="985" spans="1:13" ht="12.75">
      <c r="A985" s="1" t="s">
        <v>32</v>
      </c>
      <c r="B985" s="7">
        <v>42713.770833333336</v>
      </c>
      <c r="C985" s="7">
        <v>42713.833333333336</v>
      </c>
      <c r="D985" s="1" t="s">
        <v>414</v>
      </c>
      <c r="F985" s="1">
        <v>25988055</v>
      </c>
      <c r="G985" s="1" t="s">
        <v>646</v>
      </c>
      <c r="H985" s="1" t="s">
        <v>48</v>
      </c>
      <c r="I985" s="1" t="s">
        <v>17</v>
      </c>
      <c r="J985" s="7">
        <v>42643.506944444445</v>
      </c>
      <c r="K985" s="7">
        <v>42643.506944444445</v>
      </c>
      <c r="L985" s="1">
        <v>28.08</v>
      </c>
      <c r="M985" s="6"/>
    </row>
    <row r="986" spans="1:13" ht="12.75">
      <c r="A986" s="1" t="s">
        <v>57</v>
      </c>
      <c r="B986" s="7">
        <v>42713.791666666664</v>
      </c>
      <c r="C986" s="7">
        <v>42713.833333333336</v>
      </c>
      <c r="D986" s="1" t="s">
        <v>624</v>
      </c>
      <c r="F986" s="1">
        <v>27415520</v>
      </c>
      <c r="G986" s="1" t="s">
        <v>647</v>
      </c>
      <c r="H986" s="1" t="s">
        <v>16</v>
      </c>
      <c r="I986" s="1" t="s">
        <v>17</v>
      </c>
      <c r="J986" s="7">
        <v>42707.584027777775</v>
      </c>
      <c r="K986" s="7">
        <v>42707.584027777775</v>
      </c>
      <c r="L986" s="1">
        <v>18</v>
      </c>
      <c r="M986" s="6"/>
    </row>
    <row r="987" spans="1:13" ht="12.75">
      <c r="A987" s="1" t="s">
        <v>46</v>
      </c>
      <c r="B987" s="7">
        <v>42713.791666666664</v>
      </c>
      <c r="C987" s="7">
        <v>42713.833333333336</v>
      </c>
      <c r="D987" s="1" t="s">
        <v>403</v>
      </c>
      <c r="F987" s="1">
        <v>26786666</v>
      </c>
      <c r="G987" s="1" t="s">
        <v>648</v>
      </c>
      <c r="H987" s="1" t="s">
        <v>16</v>
      </c>
      <c r="I987" s="1" t="s">
        <v>17</v>
      </c>
      <c r="J987" s="7">
        <v>42678.838888888888</v>
      </c>
      <c r="K987" s="7">
        <v>42678.838888888888</v>
      </c>
      <c r="L987" s="1">
        <v>16.2</v>
      </c>
      <c r="M987" s="6"/>
    </row>
    <row r="988" spans="1:13" ht="12.75">
      <c r="A988" s="1" t="s">
        <v>111</v>
      </c>
      <c r="B988" s="7">
        <v>42714.520833333336</v>
      </c>
      <c r="C988" s="7">
        <v>42714.604166666664</v>
      </c>
      <c r="D988" s="1" t="s">
        <v>462</v>
      </c>
      <c r="F988" s="1">
        <v>27551341</v>
      </c>
      <c r="G988" s="1" t="s">
        <v>649</v>
      </c>
      <c r="H988" s="1" t="s">
        <v>56</v>
      </c>
      <c r="I988" s="1" t="s">
        <v>17</v>
      </c>
      <c r="J988" s="7">
        <v>42714.324999999997</v>
      </c>
      <c r="K988" s="7">
        <v>42714.324999999997</v>
      </c>
      <c r="L988" s="1">
        <v>36</v>
      </c>
      <c r="M988" s="6"/>
    </row>
    <row r="989" spans="1:13" ht="12.75">
      <c r="A989" s="1" t="s">
        <v>28</v>
      </c>
      <c r="B989" s="7">
        <v>42714.541666666664</v>
      </c>
      <c r="C989" s="7">
        <v>42714.604166666664</v>
      </c>
      <c r="D989" s="1" t="s">
        <v>430</v>
      </c>
      <c r="E989" s="1"/>
      <c r="F989" s="1">
        <v>27114281</v>
      </c>
      <c r="G989" s="1" t="s">
        <v>650</v>
      </c>
      <c r="H989" s="1" t="s">
        <v>48</v>
      </c>
      <c r="I989" s="1" t="s">
        <v>17</v>
      </c>
      <c r="J989" s="7">
        <v>42694.474305555559</v>
      </c>
      <c r="K989" s="7">
        <v>42694.474305555559</v>
      </c>
      <c r="L989" s="1">
        <v>27</v>
      </c>
      <c r="M989" s="6"/>
    </row>
    <row r="990" spans="1:13" ht="12.75">
      <c r="A990" s="1" t="s">
        <v>24</v>
      </c>
      <c r="B990" s="7">
        <v>42714.604166666664</v>
      </c>
      <c r="C990" s="7">
        <v>42714.645833333336</v>
      </c>
      <c r="D990" s="1" t="s">
        <v>418</v>
      </c>
      <c r="F990" s="1">
        <v>26647290</v>
      </c>
      <c r="G990" s="1" t="s">
        <v>651</v>
      </c>
      <c r="H990" s="1" t="s">
        <v>16</v>
      </c>
      <c r="I990" s="1" t="s">
        <v>17</v>
      </c>
      <c r="J990" s="7">
        <v>42673.339583333334</v>
      </c>
      <c r="K990" s="7">
        <v>42673.339583333334</v>
      </c>
      <c r="L990" s="1">
        <v>16.2</v>
      </c>
      <c r="M990" s="6"/>
    </row>
    <row r="991" spans="1:13" ht="12.75">
      <c r="A991" s="1" t="s">
        <v>80</v>
      </c>
      <c r="B991" s="7">
        <v>42714.625</v>
      </c>
      <c r="C991" s="7">
        <v>42714.708333333336</v>
      </c>
      <c r="D991" s="1" t="s">
        <v>443</v>
      </c>
      <c r="F991" s="1">
        <v>26609493</v>
      </c>
      <c r="G991" s="1" t="s">
        <v>528</v>
      </c>
      <c r="H991" s="1" t="s">
        <v>56</v>
      </c>
      <c r="I991" s="1" t="s">
        <v>17</v>
      </c>
      <c r="J991" s="7">
        <v>42670.789583333331</v>
      </c>
      <c r="K991" s="7">
        <v>42670.789583333331</v>
      </c>
      <c r="L991" s="1">
        <v>32.4</v>
      </c>
      <c r="M991" s="6"/>
    </row>
    <row r="992" spans="1:13" ht="12.75">
      <c r="A992" s="1" t="s">
        <v>28</v>
      </c>
      <c r="B992" s="7">
        <v>42714.708333333336</v>
      </c>
      <c r="C992" s="7">
        <v>42714.75</v>
      </c>
      <c r="D992" s="1" t="s">
        <v>536</v>
      </c>
      <c r="F992" s="1">
        <v>27489154</v>
      </c>
      <c r="G992" s="1" t="s">
        <v>652</v>
      </c>
      <c r="H992" s="1" t="s">
        <v>16</v>
      </c>
      <c r="I992" s="1" t="s">
        <v>17</v>
      </c>
      <c r="J992" s="7">
        <v>42711.366666666669</v>
      </c>
      <c r="K992" s="7">
        <v>42711.366666666669</v>
      </c>
      <c r="L992" s="1">
        <v>18</v>
      </c>
      <c r="M992" s="6"/>
    </row>
    <row r="993" spans="1:13" ht="12.75">
      <c r="A993" s="1" t="s">
        <v>18</v>
      </c>
      <c r="B993" s="7">
        <v>42714.708333333336</v>
      </c>
      <c r="C993" s="7">
        <v>42714.75</v>
      </c>
      <c r="D993" s="1" t="s">
        <v>531</v>
      </c>
      <c r="F993" s="1">
        <v>27257692</v>
      </c>
      <c r="G993" s="1" t="s">
        <v>604</v>
      </c>
      <c r="H993" s="1" t="s">
        <v>16</v>
      </c>
      <c r="I993" s="1" t="s">
        <v>17</v>
      </c>
      <c r="J993" s="7">
        <v>42701.464583333334</v>
      </c>
      <c r="K993" s="7">
        <v>42701.464583333334</v>
      </c>
      <c r="L993" s="1">
        <v>18</v>
      </c>
      <c r="M993" s="6"/>
    </row>
    <row r="994" spans="1:13" ht="12.75">
      <c r="A994" s="1" t="s">
        <v>18</v>
      </c>
      <c r="B994" s="7">
        <v>42714.75</v>
      </c>
      <c r="C994" s="7">
        <v>42714.791666666664</v>
      </c>
      <c r="D994" s="1" t="s">
        <v>531</v>
      </c>
      <c r="F994" s="1">
        <v>27537237</v>
      </c>
      <c r="G994" s="1" t="s">
        <v>653</v>
      </c>
      <c r="H994" s="1" t="s">
        <v>16</v>
      </c>
      <c r="I994" s="1" t="s">
        <v>17</v>
      </c>
      <c r="J994" s="7">
        <v>42713.479861111111</v>
      </c>
      <c r="K994" s="7">
        <v>42713.479861111111</v>
      </c>
      <c r="L994" s="1">
        <v>18</v>
      </c>
      <c r="M994" s="6"/>
    </row>
    <row r="995" spans="1:13" ht="12.75">
      <c r="A995" s="1" t="s">
        <v>18</v>
      </c>
      <c r="B995" s="7">
        <v>42716.4375</v>
      </c>
      <c r="C995" s="7">
        <v>42716.5</v>
      </c>
      <c r="D995" s="1" t="s">
        <v>454</v>
      </c>
      <c r="F995" s="1">
        <v>27571265</v>
      </c>
      <c r="G995" s="1" t="s">
        <v>455</v>
      </c>
      <c r="H995" s="1" t="s">
        <v>48</v>
      </c>
      <c r="I995" s="1" t="s">
        <v>17</v>
      </c>
      <c r="J995" s="7">
        <v>42716.408333333333</v>
      </c>
      <c r="K995" s="7">
        <v>42716.408333333333</v>
      </c>
      <c r="L995" s="1">
        <v>21.6</v>
      </c>
      <c r="M995" s="6"/>
    </row>
    <row r="996" spans="1:13" ht="12.75">
      <c r="A996" s="1" t="s">
        <v>46</v>
      </c>
      <c r="B996" s="7">
        <v>42716.458333333336</v>
      </c>
      <c r="C996" s="7">
        <v>42716.5</v>
      </c>
      <c r="D996" s="1" t="s">
        <v>403</v>
      </c>
      <c r="F996" s="1">
        <v>27521993</v>
      </c>
      <c r="G996" s="1" t="s">
        <v>654</v>
      </c>
      <c r="H996" s="1" t="s">
        <v>16</v>
      </c>
      <c r="I996" s="1" t="s">
        <v>17</v>
      </c>
      <c r="J996" s="7">
        <v>42712.671527777777</v>
      </c>
      <c r="K996" s="7">
        <v>42712.671527777777</v>
      </c>
      <c r="L996" s="1">
        <v>14.4</v>
      </c>
      <c r="M996" s="6"/>
    </row>
    <row r="997" spans="1:13" ht="12.75">
      <c r="A997" s="1" t="s">
        <v>46</v>
      </c>
      <c r="B997" s="7">
        <v>42716.541666666664</v>
      </c>
      <c r="C997" s="7">
        <v>42716.583333333336</v>
      </c>
      <c r="D997" s="1" t="s">
        <v>403</v>
      </c>
      <c r="F997" s="1">
        <v>26363430</v>
      </c>
      <c r="G997" s="1" t="s">
        <v>655</v>
      </c>
      <c r="H997" s="1" t="s">
        <v>16</v>
      </c>
      <c r="I997" s="1" t="s">
        <v>17</v>
      </c>
      <c r="J997" s="7">
        <v>42660.666666666664</v>
      </c>
      <c r="K997" s="7">
        <v>42660.666666666664</v>
      </c>
      <c r="L997" s="1">
        <v>14.58</v>
      </c>
      <c r="M997" s="6"/>
    </row>
    <row r="998" spans="1:13" ht="12.75">
      <c r="A998" s="1" t="s">
        <v>46</v>
      </c>
      <c r="B998" s="7">
        <v>42716.583333333336</v>
      </c>
      <c r="C998" s="7">
        <v>42716.625</v>
      </c>
      <c r="D998" s="1" t="s">
        <v>403</v>
      </c>
      <c r="F998" s="1">
        <v>27525206</v>
      </c>
      <c r="G998" s="1" t="s">
        <v>656</v>
      </c>
      <c r="H998" s="1" t="s">
        <v>16</v>
      </c>
      <c r="I998" s="1" t="s">
        <v>17</v>
      </c>
      <c r="J998" s="7">
        <v>42712.765277777777</v>
      </c>
      <c r="K998" s="7">
        <v>42712.765277777777</v>
      </c>
      <c r="L998" s="1">
        <v>14.4</v>
      </c>
      <c r="M998" s="6"/>
    </row>
    <row r="999" spans="1:13" ht="12.75">
      <c r="A999" s="1" t="s">
        <v>24</v>
      </c>
      <c r="B999" s="7">
        <v>42716.583333333336</v>
      </c>
      <c r="C999" s="7">
        <v>42716.645833333336</v>
      </c>
      <c r="D999" s="1" t="s">
        <v>457</v>
      </c>
      <c r="F999" s="1">
        <v>27514350</v>
      </c>
      <c r="G999" s="1" t="s">
        <v>657</v>
      </c>
      <c r="H999" s="1" t="s">
        <v>48</v>
      </c>
      <c r="I999" s="1" t="s">
        <v>17</v>
      </c>
      <c r="J999" s="7">
        <v>42712.395833333336</v>
      </c>
      <c r="K999" s="7">
        <v>42712.395833333336</v>
      </c>
      <c r="L999" s="1">
        <v>21.6</v>
      </c>
      <c r="M999" s="6"/>
    </row>
    <row r="1000" spans="1:13" ht="12.75">
      <c r="A1000" s="1" t="s">
        <v>18</v>
      </c>
      <c r="B1000" s="7">
        <v>42716.645833333336</v>
      </c>
      <c r="C1000" s="7">
        <v>42716.6875</v>
      </c>
      <c r="D1000" s="1" t="s">
        <v>454</v>
      </c>
      <c r="F1000" s="1">
        <v>27555002</v>
      </c>
      <c r="G1000" s="1" t="s">
        <v>658</v>
      </c>
      <c r="H1000" s="1" t="s">
        <v>16</v>
      </c>
      <c r="I1000" s="1" t="s">
        <v>17</v>
      </c>
      <c r="J1000" s="7">
        <v>42714.729861111111</v>
      </c>
      <c r="K1000" s="7">
        <v>42714.729861111111</v>
      </c>
      <c r="L1000" s="1">
        <v>15.3</v>
      </c>
      <c r="M1000" s="6"/>
    </row>
    <row r="1001" spans="1:13" ht="12.75">
      <c r="A1001" s="1" t="s">
        <v>24</v>
      </c>
      <c r="B1001" s="7">
        <v>42716.645833333336</v>
      </c>
      <c r="C1001" s="7">
        <v>42716.708333333336</v>
      </c>
      <c r="D1001" s="1" t="s">
        <v>418</v>
      </c>
      <c r="F1001" s="1">
        <v>27580875</v>
      </c>
      <c r="G1001" s="1" t="s">
        <v>165</v>
      </c>
      <c r="H1001" s="1" t="s">
        <v>48</v>
      </c>
      <c r="I1001" s="1" t="s">
        <v>17</v>
      </c>
      <c r="J1001" s="7">
        <v>42716.62222222222</v>
      </c>
      <c r="K1001" s="7">
        <v>42716.62222222222</v>
      </c>
      <c r="L1001" s="1">
        <v>23.4</v>
      </c>
      <c r="M1001" s="6"/>
    </row>
    <row r="1002" spans="1:13" ht="12.75">
      <c r="A1002" s="1" t="s">
        <v>18</v>
      </c>
      <c r="B1002" s="7">
        <v>42716.708333333336</v>
      </c>
      <c r="C1002" s="7">
        <v>42716.75</v>
      </c>
      <c r="D1002" s="1" t="s">
        <v>454</v>
      </c>
      <c r="F1002" s="1">
        <v>27555007</v>
      </c>
      <c r="G1002" s="1" t="s">
        <v>610</v>
      </c>
      <c r="H1002" s="1" t="s">
        <v>16</v>
      </c>
      <c r="I1002" s="1" t="s">
        <v>17</v>
      </c>
      <c r="J1002" s="7">
        <v>42714.730555555558</v>
      </c>
      <c r="K1002" s="7">
        <v>42714.730555555558</v>
      </c>
      <c r="L1002" s="1">
        <v>18</v>
      </c>
      <c r="M1002" s="6"/>
    </row>
    <row r="1003" spans="1:13" ht="12.75">
      <c r="A1003" s="1" t="s">
        <v>28</v>
      </c>
      <c r="B1003" s="7">
        <v>42716.729166666664</v>
      </c>
      <c r="C1003" s="7">
        <v>42716.770833333336</v>
      </c>
      <c r="D1003" s="1" t="s">
        <v>174</v>
      </c>
      <c r="F1003" s="1">
        <v>27401735</v>
      </c>
      <c r="G1003" s="1" t="s">
        <v>659</v>
      </c>
      <c r="H1003" s="1" t="s">
        <v>16</v>
      </c>
      <c r="I1003" s="1" t="s">
        <v>85</v>
      </c>
      <c r="J1003" s="7">
        <v>42706.65902777778</v>
      </c>
      <c r="K1003" s="7">
        <v>42706.65902777778</v>
      </c>
      <c r="L1003" s="1">
        <v>18</v>
      </c>
      <c r="M1003" s="6"/>
    </row>
    <row r="1004" spans="1:13" ht="12.75">
      <c r="A1004" s="1" t="s">
        <v>431</v>
      </c>
      <c r="B1004" s="7">
        <v>42716.8125</v>
      </c>
      <c r="C1004" s="7">
        <v>42716.895833333336</v>
      </c>
      <c r="D1004" s="1" t="s">
        <v>174</v>
      </c>
      <c r="E1004" s="1" t="s">
        <v>398</v>
      </c>
      <c r="F1004" s="1">
        <v>25094799</v>
      </c>
      <c r="G1004" s="1" t="s">
        <v>660</v>
      </c>
      <c r="H1004" s="1" t="s">
        <v>56</v>
      </c>
      <c r="I1004" s="1" t="s">
        <v>85</v>
      </c>
      <c r="J1004" s="7">
        <v>42601.689583333333</v>
      </c>
      <c r="K1004" s="7">
        <v>42680.841666666667</v>
      </c>
      <c r="L1004" s="1">
        <v>63</v>
      </c>
      <c r="M1004" s="6"/>
    </row>
    <row r="1005" spans="1:13" ht="12.75">
      <c r="A1005" s="1" t="s">
        <v>57</v>
      </c>
      <c r="B1005" s="7">
        <v>42717.395833333336</v>
      </c>
      <c r="C1005" s="7">
        <v>42717.458333333336</v>
      </c>
      <c r="D1005" s="1" t="s">
        <v>401</v>
      </c>
      <c r="F1005" s="1">
        <v>27597880</v>
      </c>
      <c r="G1005" s="1"/>
      <c r="H1005" s="1" t="s">
        <v>48</v>
      </c>
      <c r="I1005" s="1" t="s">
        <v>17</v>
      </c>
      <c r="J1005" s="7">
        <v>42717.362500000003</v>
      </c>
      <c r="K1005" s="7">
        <v>42717.362500000003</v>
      </c>
      <c r="L1005" s="1">
        <v>21.6</v>
      </c>
      <c r="M1005" s="6"/>
    </row>
    <row r="1006" spans="1:13" ht="12.75">
      <c r="A1006" s="1" t="s">
        <v>80</v>
      </c>
      <c r="B1006" s="7">
        <v>42717.395833333336</v>
      </c>
      <c r="C1006" s="7">
        <v>42717.479166666664</v>
      </c>
      <c r="D1006" s="1" t="s">
        <v>526</v>
      </c>
      <c r="F1006" s="1">
        <v>27597997</v>
      </c>
      <c r="G1006" s="1"/>
      <c r="H1006" s="1" t="s">
        <v>56</v>
      </c>
      <c r="I1006" s="1" t="s">
        <v>17</v>
      </c>
      <c r="J1006" s="7">
        <v>42717.366666666669</v>
      </c>
      <c r="K1006" s="7">
        <v>42717.366666666669</v>
      </c>
      <c r="L1006" s="1">
        <v>28.8</v>
      </c>
      <c r="M1006" s="6"/>
    </row>
    <row r="1007" spans="1:13" ht="12.75">
      <c r="A1007" s="1" t="s">
        <v>24</v>
      </c>
      <c r="B1007" s="7">
        <v>42717.416666666664</v>
      </c>
      <c r="C1007" s="7">
        <v>42717.458333333336</v>
      </c>
      <c r="D1007" s="1" t="s">
        <v>418</v>
      </c>
      <c r="F1007" s="1">
        <v>27463274</v>
      </c>
      <c r="G1007" s="1" t="s">
        <v>195</v>
      </c>
      <c r="H1007" s="1" t="s">
        <v>16</v>
      </c>
      <c r="I1007" s="1" t="s">
        <v>17</v>
      </c>
      <c r="J1007" s="7">
        <v>42710.344444444447</v>
      </c>
      <c r="K1007" s="7">
        <v>42710.344444444447</v>
      </c>
      <c r="L1007" s="1">
        <v>14.4</v>
      </c>
      <c r="M1007" s="6"/>
    </row>
    <row r="1008" spans="1:13" ht="12.75">
      <c r="A1008" s="1" t="s">
        <v>24</v>
      </c>
      <c r="B1008" s="7">
        <v>42717.583333333336</v>
      </c>
      <c r="C1008" s="7">
        <v>42717.625</v>
      </c>
      <c r="D1008" s="1" t="s">
        <v>418</v>
      </c>
      <c r="F1008" s="1">
        <v>27498268</v>
      </c>
      <c r="G1008" s="1" t="s">
        <v>661</v>
      </c>
      <c r="H1008" s="1" t="s">
        <v>16</v>
      </c>
      <c r="I1008" s="1" t="s">
        <v>17</v>
      </c>
      <c r="J1008" s="7">
        <v>42711.617361111108</v>
      </c>
      <c r="K1008" s="7">
        <v>42711.617361111108</v>
      </c>
      <c r="L1008" s="1">
        <v>14.4</v>
      </c>
      <c r="M1008" s="6"/>
    </row>
    <row r="1009" spans="1:16" ht="12.75">
      <c r="A1009" s="1" t="s">
        <v>24</v>
      </c>
      <c r="B1009" s="7">
        <v>42717.625</v>
      </c>
      <c r="C1009" s="7">
        <v>42717.6875</v>
      </c>
      <c r="D1009" s="1" t="s">
        <v>418</v>
      </c>
      <c r="F1009" s="1">
        <v>26321335</v>
      </c>
      <c r="G1009" s="1" t="s">
        <v>662</v>
      </c>
      <c r="H1009" s="1" t="s">
        <v>48</v>
      </c>
      <c r="I1009" s="1" t="s">
        <v>17</v>
      </c>
      <c r="J1009" s="7">
        <v>42657.695138888892</v>
      </c>
      <c r="K1009" s="7">
        <v>42657.695138888892</v>
      </c>
      <c r="L1009" s="1">
        <v>20.25</v>
      </c>
      <c r="M1009" s="6"/>
    </row>
    <row r="1010" spans="1:16" ht="12.75">
      <c r="A1010" s="1" t="s">
        <v>46</v>
      </c>
      <c r="B1010" s="7">
        <v>42717.666666666664</v>
      </c>
      <c r="C1010" s="7">
        <v>42717.708333333336</v>
      </c>
      <c r="D1010" s="1" t="s">
        <v>403</v>
      </c>
      <c r="F1010" s="1">
        <v>27522008</v>
      </c>
      <c r="G1010" s="1" t="s">
        <v>663</v>
      </c>
      <c r="H1010" s="1" t="s">
        <v>16</v>
      </c>
      <c r="I1010" s="1" t="s">
        <v>17</v>
      </c>
      <c r="J1010" s="7">
        <v>42712.671527777777</v>
      </c>
      <c r="K1010" s="7">
        <v>42712.671527777777</v>
      </c>
      <c r="L1010" s="1">
        <v>16.2</v>
      </c>
      <c r="M1010" s="6"/>
    </row>
    <row r="1011" spans="1:16" ht="12.75">
      <c r="A1011" s="1" t="s">
        <v>32</v>
      </c>
      <c r="B1011" s="7">
        <v>42717.791666666664</v>
      </c>
      <c r="C1011" s="7">
        <v>42717.875</v>
      </c>
      <c r="D1011" s="1" t="s">
        <v>398</v>
      </c>
      <c r="F1011" s="1">
        <v>27187376</v>
      </c>
      <c r="G1011" s="1" t="s">
        <v>664</v>
      </c>
      <c r="H1011" s="1" t="s">
        <v>56</v>
      </c>
      <c r="I1011" s="1" t="s">
        <v>17</v>
      </c>
      <c r="J1011" s="7">
        <v>42697.493750000001</v>
      </c>
      <c r="K1011" s="7">
        <v>42697.493750000001</v>
      </c>
      <c r="L1011" s="1">
        <v>46.8</v>
      </c>
      <c r="M1011" s="6"/>
      <c r="O1011" s="15"/>
      <c r="P1011" s="15"/>
    </row>
    <row r="1012" spans="1:16" ht="12.75">
      <c r="A1012" s="1" t="s">
        <v>24</v>
      </c>
      <c r="B1012" s="7">
        <v>42718.5625</v>
      </c>
      <c r="C1012" s="7">
        <v>42718.604166666664</v>
      </c>
      <c r="D1012" s="1" t="s">
        <v>418</v>
      </c>
      <c r="F1012" s="1">
        <v>26724198</v>
      </c>
      <c r="G1012" s="1" t="s">
        <v>433</v>
      </c>
      <c r="H1012" s="1" t="s">
        <v>16</v>
      </c>
      <c r="I1012" s="1" t="s">
        <v>17</v>
      </c>
      <c r="J1012" s="7">
        <v>42676.630555555559</v>
      </c>
      <c r="K1012" s="7">
        <v>42676.630555555559</v>
      </c>
      <c r="L1012" s="1">
        <v>14.58</v>
      </c>
      <c r="M1012" s="6"/>
    </row>
    <row r="1013" spans="1:16" ht="12.75">
      <c r="A1013" s="1" t="s">
        <v>41</v>
      </c>
      <c r="B1013" s="7">
        <v>42718.583333333336</v>
      </c>
      <c r="C1013" s="7">
        <v>42718.625</v>
      </c>
      <c r="D1013" s="1" t="s">
        <v>507</v>
      </c>
      <c r="F1013" s="1">
        <v>27415898</v>
      </c>
      <c r="G1013" s="1"/>
      <c r="H1013" s="1" t="s">
        <v>16</v>
      </c>
      <c r="I1013" s="1" t="s">
        <v>17</v>
      </c>
      <c r="J1013" s="7">
        <v>42707.626388888886</v>
      </c>
      <c r="K1013" s="7">
        <v>42707.626388888886</v>
      </c>
      <c r="L1013" s="1">
        <v>16.2</v>
      </c>
      <c r="M1013" s="6"/>
      <c r="N1013" s="1"/>
      <c r="O1013" s="1"/>
      <c r="P1013" s="1"/>
    </row>
    <row r="1014" spans="1:16" ht="12.75">
      <c r="A1014" s="1" t="s">
        <v>46</v>
      </c>
      <c r="B1014" s="7">
        <v>42718.708333333336</v>
      </c>
      <c r="C1014" s="7">
        <v>42718.75</v>
      </c>
      <c r="D1014" s="1" t="s">
        <v>679</v>
      </c>
      <c r="E1014" s="1"/>
      <c r="F1014" s="1">
        <v>27538375</v>
      </c>
      <c r="G1014" s="1" t="s">
        <v>665</v>
      </c>
      <c r="H1014" s="1" t="s">
        <v>16</v>
      </c>
      <c r="I1014" s="1" t="s">
        <v>17</v>
      </c>
      <c r="J1014" s="7">
        <v>42713.520833333336</v>
      </c>
      <c r="K1014" s="7">
        <v>42713.520833333336</v>
      </c>
      <c r="L1014" s="1">
        <v>18</v>
      </c>
      <c r="M1014" s="6"/>
    </row>
    <row r="1015" spans="1:16" ht="12.75">
      <c r="A1015" s="1" t="s">
        <v>18</v>
      </c>
      <c r="B1015" s="7">
        <v>42719.375</v>
      </c>
      <c r="C1015" s="7">
        <v>42719.458333333336</v>
      </c>
      <c r="D1015" s="1" t="s">
        <v>497</v>
      </c>
      <c r="F1015" s="1">
        <v>27609661</v>
      </c>
      <c r="G1015" s="1"/>
      <c r="H1015" s="1" t="s">
        <v>56</v>
      </c>
      <c r="I1015" s="1" t="s">
        <v>17</v>
      </c>
      <c r="J1015" s="7">
        <v>42717.686111111114</v>
      </c>
      <c r="K1015" s="7">
        <v>42717.686111111114</v>
      </c>
      <c r="L1015" s="1">
        <v>28.8</v>
      </c>
      <c r="M1015" s="6"/>
    </row>
    <row r="1016" spans="1:16" ht="12.75">
      <c r="A1016" s="1" t="s">
        <v>46</v>
      </c>
      <c r="B1016" s="7">
        <v>42719.458333333336</v>
      </c>
      <c r="C1016" s="7">
        <v>42719.5</v>
      </c>
      <c r="D1016" s="1" t="s">
        <v>403</v>
      </c>
      <c r="F1016" s="1">
        <v>26971817</v>
      </c>
      <c r="G1016" s="1" t="s">
        <v>666</v>
      </c>
      <c r="H1016" s="1" t="s">
        <v>16</v>
      </c>
      <c r="I1016" s="1" t="s">
        <v>17</v>
      </c>
      <c r="J1016" s="7">
        <v>42688.461805555555</v>
      </c>
      <c r="K1016" s="7">
        <v>42688.461805555555</v>
      </c>
      <c r="L1016" s="1">
        <v>12.96</v>
      </c>
      <c r="M1016" s="6"/>
    </row>
    <row r="1017" spans="1:16" ht="12.75">
      <c r="A1017" s="1" t="s">
        <v>46</v>
      </c>
      <c r="B1017" s="7">
        <v>42719.583333333336</v>
      </c>
      <c r="C1017" s="7">
        <v>42719.625</v>
      </c>
      <c r="D1017" s="1" t="s">
        <v>403</v>
      </c>
      <c r="F1017" s="1">
        <v>27067786</v>
      </c>
      <c r="G1017" s="1" t="s">
        <v>667</v>
      </c>
      <c r="H1017" s="1" t="s">
        <v>16</v>
      </c>
      <c r="I1017" s="1" t="s">
        <v>17</v>
      </c>
      <c r="J1017" s="7">
        <v>42691.645833333336</v>
      </c>
      <c r="K1017" s="7">
        <v>42691.645833333336</v>
      </c>
      <c r="L1017" s="1">
        <v>14.4</v>
      </c>
      <c r="M1017" s="6"/>
    </row>
    <row r="1018" spans="1:16" ht="12.75">
      <c r="A1018" s="1" t="s">
        <v>46</v>
      </c>
      <c r="B1018" s="7">
        <v>42719.625</v>
      </c>
      <c r="C1018" s="7">
        <v>42719.666666666664</v>
      </c>
      <c r="D1018" s="1" t="s">
        <v>403</v>
      </c>
      <c r="F1018" s="1">
        <v>27139371</v>
      </c>
      <c r="G1018" s="1" t="s">
        <v>668</v>
      </c>
      <c r="H1018" s="1" t="s">
        <v>16</v>
      </c>
      <c r="I1018" s="1" t="s">
        <v>17</v>
      </c>
      <c r="J1018" s="7">
        <v>42695.645833333336</v>
      </c>
      <c r="K1018" s="7">
        <v>42695.645833333336</v>
      </c>
      <c r="L1018" s="1">
        <v>14.4</v>
      </c>
      <c r="M1018" s="6"/>
    </row>
    <row r="1019" spans="1:16" ht="12.75">
      <c r="A1019" s="1" t="s">
        <v>80</v>
      </c>
      <c r="B1019" s="7">
        <v>42719.645833333336</v>
      </c>
      <c r="C1019" s="7">
        <v>42719.6875</v>
      </c>
      <c r="D1019" s="1" t="s">
        <v>414</v>
      </c>
      <c r="F1019" s="1">
        <v>27656777</v>
      </c>
      <c r="G1019" s="1" t="s">
        <v>370</v>
      </c>
      <c r="H1019" s="1" t="s">
        <v>16</v>
      </c>
      <c r="I1019" s="1" t="s">
        <v>17</v>
      </c>
      <c r="J1019" s="7">
        <v>42719.613194444442</v>
      </c>
      <c r="K1019" s="7">
        <v>42719.613194444442</v>
      </c>
      <c r="L1019" s="1">
        <v>15.3</v>
      </c>
      <c r="M1019" s="6"/>
    </row>
    <row r="1020" spans="1:16" ht="12.75">
      <c r="A1020" s="1" t="s">
        <v>46</v>
      </c>
      <c r="B1020" s="7">
        <v>42719.666666666664</v>
      </c>
      <c r="C1020" s="7">
        <v>42719.708333333336</v>
      </c>
      <c r="D1020" s="1" t="s">
        <v>403</v>
      </c>
      <c r="F1020" s="1">
        <v>27615659</v>
      </c>
      <c r="G1020" s="1" t="s">
        <v>669</v>
      </c>
      <c r="H1020" s="1" t="s">
        <v>16</v>
      </c>
      <c r="I1020" s="1" t="s">
        <v>17</v>
      </c>
      <c r="J1020" s="7">
        <v>42717.856944444444</v>
      </c>
      <c r="K1020" s="7">
        <v>42717.856944444444</v>
      </c>
      <c r="L1020" s="1">
        <v>16.2</v>
      </c>
      <c r="M1020" s="6"/>
    </row>
    <row r="1021" spans="1:16" ht="12.75">
      <c r="A1021" s="1" t="s">
        <v>46</v>
      </c>
      <c r="B1021" s="7">
        <v>42719.708333333336</v>
      </c>
      <c r="C1021" s="7">
        <v>42719.75</v>
      </c>
      <c r="D1021" s="1" t="s">
        <v>89</v>
      </c>
      <c r="E1021" s="1" t="s">
        <v>403</v>
      </c>
      <c r="F1021" s="1">
        <v>25573476</v>
      </c>
      <c r="G1021" s="1" t="s">
        <v>670</v>
      </c>
      <c r="H1021" s="1" t="s">
        <v>16</v>
      </c>
      <c r="I1021" s="1" t="s">
        <v>17</v>
      </c>
      <c r="J1021" s="7">
        <v>42625.669444444444</v>
      </c>
      <c r="K1021" s="7">
        <v>42646.928472222222</v>
      </c>
      <c r="L1021" s="1">
        <v>14.4</v>
      </c>
      <c r="M1021" s="6"/>
    </row>
    <row r="1022" spans="1:16" ht="12.75">
      <c r="A1022" s="1" t="s">
        <v>28</v>
      </c>
      <c r="B1022" s="7">
        <v>42719.791666666664</v>
      </c>
      <c r="C1022" s="7">
        <v>42719.833333333336</v>
      </c>
      <c r="D1022" s="1" t="s">
        <v>405</v>
      </c>
      <c r="E1022" s="1" t="s">
        <v>405</v>
      </c>
      <c r="F1022" s="1">
        <v>27395329</v>
      </c>
      <c r="G1022" s="1"/>
      <c r="H1022" s="1" t="s">
        <v>16</v>
      </c>
      <c r="I1022" s="1" t="s">
        <v>17</v>
      </c>
      <c r="J1022" s="7">
        <v>42706.467361111114</v>
      </c>
      <c r="K1022" s="7">
        <v>42719.6875</v>
      </c>
      <c r="L1022" s="1">
        <v>18</v>
      </c>
      <c r="M1022" s="6"/>
    </row>
    <row r="1023" spans="1:16" ht="12.75">
      <c r="A1023" s="1" t="s">
        <v>46</v>
      </c>
      <c r="B1023" s="7">
        <v>42719.791666666664</v>
      </c>
      <c r="C1023" s="7">
        <v>42719.833333333336</v>
      </c>
      <c r="D1023" s="1" t="s">
        <v>403</v>
      </c>
      <c r="F1023" s="1">
        <v>27521850</v>
      </c>
      <c r="G1023" s="1" t="s">
        <v>671</v>
      </c>
      <c r="H1023" s="1" t="s">
        <v>16</v>
      </c>
      <c r="I1023" s="1" t="s">
        <v>17</v>
      </c>
      <c r="J1023" s="7">
        <v>42712.668055555558</v>
      </c>
      <c r="K1023" s="7">
        <v>42712.668055555558</v>
      </c>
      <c r="L1023" s="1">
        <v>18</v>
      </c>
      <c r="M1023" s="6"/>
    </row>
    <row r="1024" spans="1:16" ht="12.75">
      <c r="A1024" s="1" t="s">
        <v>32</v>
      </c>
      <c r="B1024" s="7">
        <v>42719.791666666664</v>
      </c>
      <c r="C1024" s="7">
        <v>42719.833333333336</v>
      </c>
      <c r="D1024" s="1" t="s">
        <v>416</v>
      </c>
      <c r="F1024" s="1">
        <v>25286797</v>
      </c>
      <c r="G1024" s="1"/>
      <c r="H1024" s="1" t="s">
        <v>16</v>
      </c>
      <c r="I1024" s="1" t="s">
        <v>17</v>
      </c>
      <c r="J1024" s="7">
        <v>42612.541666666664</v>
      </c>
      <c r="K1024" s="7">
        <v>42612.541666666664</v>
      </c>
      <c r="L1024" s="1">
        <v>18.72</v>
      </c>
      <c r="M1024" s="6"/>
    </row>
    <row r="1025" spans="1:13" ht="12.75">
      <c r="A1025" s="1" t="s">
        <v>24</v>
      </c>
      <c r="B1025" s="7">
        <v>42719.8125</v>
      </c>
      <c r="C1025" s="7">
        <v>42719.854166666664</v>
      </c>
      <c r="D1025" s="1" t="s">
        <v>457</v>
      </c>
      <c r="E1025" s="1" t="s">
        <v>457</v>
      </c>
      <c r="F1025" s="1">
        <v>27514241</v>
      </c>
      <c r="G1025" s="1" t="s">
        <v>672</v>
      </c>
      <c r="H1025" s="1" t="s">
        <v>16</v>
      </c>
      <c r="I1025" s="1" t="s">
        <v>17</v>
      </c>
      <c r="J1025" s="7">
        <v>42712.39166666667</v>
      </c>
      <c r="K1025" s="7">
        <v>42712.392361111109</v>
      </c>
      <c r="L1025" s="1">
        <v>18</v>
      </c>
      <c r="M1025" s="6"/>
    </row>
    <row r="1026" spans="1:13" ht="12.75">
      <c r="A1026" s="1" t="s">
        <v>24</v>
      </c>
      <c r="B1026" s="7">
        <v>42720.416666666664</v>
      </c>
      <c r="C1026" s="7">
        <v>42720.458333333336</v>
      </c>
      <c r="D1026" s="1" t="s">
        <v>405</v>
      </c>
      <c r="F1026" s="1">
        <v>27504019</v>
      </c>
      <c r="G1026" s="1"/>
      <c r="H1026" s="1" t="s">
        <v>16</v>
      </c>
      <c r="I1026" s="1" t="s">
        <v>17</v>
      </c>
      <c r="J1026" s="7">
        <v>42711.775694444441</v>
      </c>
      <c r="K1026" s="7">
        <v>42711.775694444441</v>
      </c>
      <c r="L1026" s="1">
        <v>14.4</v>
      </c>
      <c r="M1026" s="6"/>
    </row>
    <row r="1027" spans="1:13" ht="12.75">
      <c r="A1027" s="1" t="s">
        <v>28</v>
      </c>
      <c r="B1027" s="7">
        <v>42720.458333333336</v>
      </c>
      <c r="C1027" s="7">
        <v>42720.5</v>
      </c>
      <c r="D1027" s="1" t="s">
        <v>439</v>
      </c>
      <c r="F1027" s="1">
        <v>27587636</v>
      </c>
      <c r="G1027" s="1" t="s">
        <v>673</v>
      </c>
      <c r="H1027" s="1" t="s">
        <v>16</v>
      </c>
      <c r="I1027" s="1" t="s">
        <v>17</v>
      </c>
      <c r="J1027" s="7">
        <v>42716.770138888889</v>
      </c>
      <c r="K1027" s="7">
        <v>42716.770138888889</v>
      </c>
      <c r="L1027" s="1">
        <v>14.4</v>
      </c>
      <c r="M1027" s="6"/>
    </row>
    <row r="1028" spans="1:13" ht="12.75">
      <c r="A1028" s="1" t="s">
        <v>46</v>
      </c>
      <c r="B1028" s="7">
        <v>42720.541666666664</v>
      </c>
      <c r="C1028" s="7">
        <v>42720.583333333336</v>
      </c>
      <c r="D1028" s="1" t="s">
        <v>403</v>
      </c>
      <c r="F1028" s="1">
        <v>27627753</v>
      </c>
      <c r="G1028" s="1" t="s">
        <v>99</v>
      </c>
      <c r="H1028" s="1" t="s">
        <v>16</v>
      </c>
      <c r="I1028" s="1" t="s">
        <v>17</v>
      </c>
      <c r="J1028" s="7">
        <v>42718.535416666666</v>
      </c>
      <c r="K1028" s="7">
        <v>42718.535416666666</v>
      </c>
      <c r="L1028" s="1">
        <v>16.2</v>
      </c>
      <c r="M1028" s="6"/>
    </row>
    <row r="1029" spans="1:13" ht="12.75">
      <c r="A1029" s="1" t="s">
        <v>46</v>
      </c>
      <c r="B1029" s="7">
        <v>42720.583333333336</v>
      </c>
      <c r="C1029" s="7">
        <v>42720.625</v>
      </c>
      <c r="D1029" s="1" t="s">
        <v>403</v>
      </c>
      <c r="F1029" s="1">
        <v>27647419</v>
      </c>
      <c r="G1029" s="1" t="s">
        <v>674</v>
      </c>
      <c r="H1029" s="1" t="s">
        <v>16</v>
      </c>
      <c r="I1029" s="1" t="s">
        <v>17</v>
      </c>
      <c r="J1029" s="7">
        <v>42719.402083333334</v>
      </c>
      <c r="K1029" s="7">
        <v>42719.402083333334</v>
      </c>
      <c r="L1029" s="1">
        <v>16.2</v>
      </c>
      <c r="M1029" s="6"/>
    </row>
    <row r="1030" spans="1:13" ht="12.75">
      <c r="A1030" s="1" t="s">
        <v>24</v>
      </c>
      <c r="B1030" s="7">
        <v>42720.625</v>
      </c>
      <c r="C1030" s="7">
        <v>42720.666666666664</v>
      </c>
      <c r="D1030" s="1" t="s">
        <v>405</v>
      </c>
      <c r="F1030" s="1">
        <v>27677762</v>
      </c>
      <c r="G1030" s="1"/>
      <c r="H1030" s="1" t="s">
        <v>16</v>
      </c>
      <c r="I1030" s="1" t="s">
        <v>17</v>
      </c>
      <c r="J1030" s="7">
        <v>42720.520833333336</v>
      </c>
      <c r="K1030" s="7">
        <v>42720.520833333336</v>
      </c>
      <c r="L1030" s="1">
        <v>16.2</v>
      </c>
      <c r="M1030" s="6"/>
    </row>
    <row r="1031" spans="1:13" ht="12.75">
      <c r="A1031" s="1" t="s">
        <v>28</v>
      </c>
      <c r="B1031" s="7">
        <v>42720.708333333336</v>
      </c>
      <c r="C1031" s="7">
        <v>42720.75</v>
      </c>
      <c r="D1031" s="1" t="s">
        <v>504</v>
      </c>
      <c r="F1031" s="1">
        <v>27483447</v>
      </c>
      <c r="G1031" s="1"/>
      <c r="H1031" s="1" t="s">
        <v>16</v>
      </c>
      <c r="I1031" s="1" t="s">
        <v>17</v>
      </c>
      <c r="J1031" s="7">
        <v>42710.923611111109</v>
      </c>
      <c r="K1031" s="7">
        <v>42710.923611111109</v>
      </c>
      <c r="L1031" s="1">
        <v>18</v>
      </c>
      <c r="M1031" s="6"/>
    </row>
    <row r="1032" spans="1:13" ht="12.75">
      <c r="A1032" s="1" t="s">
        <v>24</v>
      </c>
      <c r="B1032" s="7">
        <v>42720.770833333336</v>
      </c>
      <c r="C1032" s="7">
        <v>42720.833333333336</v>
      </c>
      <c r="D1032" s="1" t="s">
        <v>418</v>
      </c>
      <c r="F1032" s="1">
        <v>27405989</v>
      </c>
      <c r="G1032" s="1" t="s">
        <v>675</v>
      </c>
      <c r="H1032" s="1" t="s">
        <v>48</v>
      </c>
      <c r="I1032" s="1" t="s">
        <v>17</v>
      </c>
      <c r="J1032" s="7">
        <v>42706.786111111112</v>
      </c>
      <c r="K1032" s="7">
        <v>42706.786111111112</v>
      </c>
      <c r="L1032" s="1">
        <v>27</v>
      </c>
      <c r="M1032" s="6"/>
    </row>
    <row r="1033" spans="1:13" ht="12.75">
      <c r="A1033" s="1" t="s">
        <v>57</v>
      </c>
      <c r="B1033" s="7">
        <v>42720.8125</v>
      </c>
      <c r="C1033" s="7">
        <v>42720.854166666664</v>
      </c>
      <c r="D1033" s="1" t="s">
        <v>624</v>
      </c>
      <c r="F1033" s="1">
        <v>27672234</v>
      </c>
      <c r="G1033" s="1" t="s">
        <v>676</v>
      </c>
      <c r="H1033" s="1" t="s">
        <v>16</v>
      </c>
      <c r="I1033" s="1" t="s">
        <v>17</v>
      </c>
      <c r="J1033" s="7">
        <v>42720.388194444444</v>
      </c>
      <c r="K1033" s="7">
        <v>42720.388194444444</v>
      </c>
      <c r="L1033" s="1">
        <v>18</v>
      </c>
      <c r="M1033" s="6"/>
    </row>
    <row r="1034" spans="1:13" ht="12.75">
      <c r="A1034" s="1" t="s">
        <v>28</v>
      </c>
      <c r="B1034" s="7">
        <v>42721.416666666664</v>
      </c>
      <c r="C1034" s="7">
        <v>42721.458333333336</v>
      </c>
      <c r="D1034" s="1" t="s">
        <v>405</v>
      </c>
      <c r="F1034" s="1">
        <v>27172299</v>
      </c>
      <c r="G1034" s="1"/>
      <c r="H1034" s="1" t="s">
        <v>16</v>
      </c>
      <c r="I1034" s="1" t="s">
        <v>17</v>
      </c>
      <c r="J1034" s="7">
        <v>42696.742361111108</v>
      </c>
      <c r="K1034" s="7">
        <v>42696.742361111108</v>
      </c>
      <c r="L1034" s="1">
        <v>18</v>
      </c>
      <c r="M1034" s="6"/>
    </row>
    <row r="1035" spans="1:13" ht="12.75">
      <c r="A1035" s="1" t="s">
        <v>28</v>
      </c>
      <c r="B1035" s="7">
        <v>42721.5625</v>
      </c>
      <c r="C1035" s="7">
        <v>42721.604166666664</v>
      </c>
      <c r="D1035" s="1" t="s">
        <v>536</v>
      </c>
      <c r="F1035" s="1">
        <v>27523204</v>
      </c>
      <c r="G1035" s="1" t="s">
        <v>677</v>
      </c>
      <c r="H1035" s="1" t="s">
        <v>16</v>
      </c>
      <c r="I1035" s="1" t="s">
        <v>17</v>
      </c>
      <c r="J1035" s="7">
        <v>42712.697916666664</v>
      </c>
      <c r="K1035" s="7">
        <v>42712.697916666664</v>
      </c>
      <c r="L1035" s="1">
        <v>18</v>
      </c>
      <c r="M1035" s="6"/>
    </row>
    <row r="1036" spans="1:13" ht="12.75">
      <c r="A1036" s="1" t="s">
        <v>46</v>
      </c>
      <c r="B1036" s="7">
        <v>42721.5625</v>
      </c>
      <c r="C1036" s="7">
        <v>42721.604166666664</v>
      </c>
      <c r="D1036" s="1" t="s">
        <v>405</v>
      </c>
      <c r="E1036" s="1" t="s">
        <v>405</v>
      </c>
      <c r="F1036" s="1">
        <v>27280957</v>
      </c>
      <c r="G1036" s="1"/>
      <c r="H1036" s="1" t="s">
        <v>16</v>
      </c>
      <c r="I1036" s="1" t="s">
        <v>17</v>
      </c>
      <c r="J1036" s="7">
        <v>42702.595833333333</v>
      </c>
      <c r="K1036" s="7">
        <v>42720.911805555559</v>
      </c>
      <c r="L1036" s="1">
        <v>18</v>
      </c>
      <c r="M1036" s="6"/>
    </row>
    <row r="1037" spans="1:13" ht="12.75">
      <c r="A1037" s="1" t="s">
        <v>24</v>
      </c>
      <c r="B1037" s="7">
        <v>42721.583333333336</v>
      </c>
      <c r="C1037" s="7">
        <v>42721.791666666664</v>
      </c>
      <c r="D1037" s="1" t="s">
        <v>418</v>
      </c>
      <c r="F1037" s="1">
        <v>27691902</v>
      </c>
      <c r="G1037" s="1" t="s">
        <v>165</v>
      </c>
      <c r="H1037" s="1" t="s">
        <v>678</v>
      </c>
      <c r="I1037" s="1" t="s">
        <v>17</v>
      </c>
      <c r="J1037" s="7">
        <v>42721.581250000003</v>
      </c>
      <c r="K1037" s="7">
        <v>42721.581250000003</v>
      </c>
      <c r="L1037" s="1">
        <v>72</v>
      </c>
      <c r="M1037" s="6"/>
    </row>
    <row r="1038" spans="1:13" ht="12.75">
      <c r="A1038" s="1" t="s">
        <v>57</v>
      </c>
      <c r="B1038" s="7">
        <v>42721.625</v>
      </c>
      <c r="C1038" s="7">
        <v>42721.708333333336</v>
      </c>
      <c r="D1038" s="1" t="s">
        <v>587</v>
      </c>
      <c r="E1038" s="1" t="s">
        <v>587</v>
      </c>
      <c r="F1038" s="1">
        <v>27632719</v>
      </c>
      <c r="G1038" s="1" t="s">
        <v>680</v>
      </c>
      <c r="H1038" s="1" t="s">
        <v>56</v>
      </c>
      <c r="I1038" s="1" t="s">
        <v>17</v>
      </c>
      <c r="J1038" s="7">
        <v>42718.679166666669</v>
      </c>
      <c r="K1038" s="7">
        <v>42718.679166666669</v>
      </c>
      <c r="L1038" s="1">
        <v>36</v>
      </c>
      <c r="M1038" s="6"/>
    </row>
    <row r="1039" spans="1:13" ht="12.75">
      <c r="A1039" s="1" t="s">
        <v>28</v>
      </c>
      <c r="B1039" s="7">
        <v>42721.645833333336</v>
      </c>
      <c r="C1039" s="7">
        <v>42721.6875</v>
      </c>
      <c r="D1039" s="1" t="s">
        <v>536</v>
      </c>
      <c r="F1039" s="1">
        <v>27526065</v>
      </c>
      <c r="G1039" s="1" t="s">
        <v>681</v>
      </c>
      <c r="H1039" s="1" t="s">
        <v>16</v>
      </c>
      <c r="I1039" s="1" t="s">
        <v>17</v>
      </c>
      <c r="J1039" s="7">
        <v>42712.794444444444</v>
      </c>
      <c r="K1039" s="7">
        <v>42712.794444444444</v>
      </c>
      <c r="L1039" s="1">
        <v>18</v>
      </c>
      <c r="M1039" s="6"/>
    </row>
    <row r="1040" spans="1:13" ht="12.75">
      <c r="A1040" s="1" t="s">
        <v>46</v>
      </c>
      <c r="B1040" s="7">
        <v>42721.6875</v>
      </c>
      <c r="C1040" s="7">
        <v>42721.729166666664</v>
      </c>
      <c r="D1040" s="1" t="s">
        <v>405</v>
      </c>
      <c r="E1040" s="1" t="s">
        <v>405</v>
      </c>
      <c r="F1040" s="1">
        <v>27172313</v>
      </c>
      <c r="G1040" s="1"/>
      <c r="H1040" s="1" t="s">
        <v>16</v>
      </c>
      <c r="I1040" s="1" t="s">
        <v>17</v>
      </c>
      <c r="J1040" s="7">
        <v>42696.742361111108</v>
      </c>
      <c r="K1040" s="7">
        <v>42720.912499999999</v>
      </c>
      <c r="L1040" s="1">
        <v>18</v>
      </c>
      <c r="M1040" s="6"/>
    </row>
    <row r="1041" spans="1:13" ht="12.75">
      <c r="A1041" s="1" t="s">
        <v>18</v>
      </c>
      <c r="B1041" s="7">
        <v>42721.708333333336</v>
      </c>
      <c r="C1041" s="7">
        <v>42721.75</v>
      </c>
      <c r="D1041" s="1" t="s">
        <v>531</v>
      </c>
      <c r="F1041" s="1">
        <v>27578828</v>
      </c>
      <c r="G1041" s="1" t="s">
        <v>653</v>
      </c>
      <c r="H1041" s="1" t="s">
        <v>16</v>
      </c>
      <c r="I1041" s="1" t="s">
        <v>17</v>
      </c>
      <c r="J1041" s="7">
        <v>42716.579861111109</v>
      </c>
      <c r="K1041" s="7">
        <v>42716.579861111109</v>
      </c>
      <c r="L1041" s="1">
        <v>18</v>
      </c>
      <c r="M1041" s="6"/>
    </row>
    <row r="1042" spans="1:13" ht="12.75">
      <c r="A1042" s="1" t="s">
        <v>18</v>
      </c>
      <c r="B1042" s="7">
        <v>42721.75</v>
      </c>
      <c r="C1042" s="7">
        <v>42721.791666666664</v>
      </c>
      <c r="D1042" s="1" t="s">
        <v>531</v>
      </c>
      <c r="F1042" s="1">
        <v>27257686</v>
      </c>
      <c r="G1042" s="1" t="s">
        <v>605</v>
      </c>
      <c r="H1042" s="1" t="s">
        <v>16</v>
      </c>
      <c r="I1042" s="1" t="s">
        <v>17</v>
      </c>
      <c r="J1042" s="7">
        <v>42701.463888888888</v>
      </c>
      <c r="K1042" s="7">
        <v>42701.463888888888</v>
      </c>
      <c r="L1042" s="1">
        <v>18</v>
      </c>
      <c r="M1042" s="6"/>
    </row>
    <row r="1043" spans="1:13" ht="12.75">
      <c r="A1043" s="1" t="s">
        <v>46</v>
      </c>
      <c r="B1043" s="7">
        <v>42723.375</v>
      </c>
      <c r="C1043" s="7">
        <v>42723.458333333336</v>
      </c>
      <c r="D1043" s="1" t="s">
        <v>403</v>
      </c>
      <c r="F1043" s="1">
        <v>27690758</v>
      </c>
      <c r="G1043" s="1" t="s">
        <v>682</v>
      </c>
      <c r="H1043" s="1" t="s">
        <v>56</v>
      </c>
      <c r="I1043" s="1" t="s">
        <v>17</v>
      </c>
      <c r="J1043" s="7">
        <v>42721.466666666667</v>
      </c>
      <c r="K1043" s="7">
        <v>42721.466666666667</v>
      </c>
      <c r="L1043" s="1">
        <v>28.8</v>
      </c>
      <c r="M1043" s="6"/>
    </row>
    <row r="1044" spans="1:13" ht="12.75">
      <c r="A1044" s="1" t="s">
        <v>57</v>
      </c>
      <c r="B1044" s="7">
        <v>42723.416666666664</v>
      </c>
      <c r="C1044" s="7">
        <v>42723.458333333336</v>
      </c>
      <c r="D1044" s="1" t="s">
        <v>624</v>
      </c>
      <c r="F1044" s="1">
        <v>27368445</v>
      </c>
      <c r="G1044" s="1" t="s">
        <v>683</v>
      </c>
      <c r="H1044" s="1" t="s">
        <v>16</v>
      </c>
      <c r="I1044" s="1" t="s">
        <v>17</v>
      </c>
      <c r="J1044" s="7">
        <v>42705.508333333331</v>
      </c>
      <c r="K1044" s="7">
        <v>42705.508333333331</v>
      </c>
      <c r="L1044" s="1">
        <v>14.4</v>
      </c>
      <c r="M1044" s="6"/>
    </row>
    <row r="1045" spans="1:13" ht="12.75">
      <c r="A1045" s="1" t="s">
        <v>28</v>
      </c>
      <c r="B1045" s="7">
        <v>42723.416666666664</v>
      </c>
      <c r="C1045" s="7">
        <v>42723.5</v>
      </c>
      <c r="D1045" s="1" t="s">
        <v>398</v>
      </c>
      <c r="F1045" s="1">
        <v>27492245</v>
      </c>
      <c r="G1045" s="1" t="s">
        <v>684</v>
      </c>
      <c r="H1045" s="1" t="s">
        <v>56</v>
      </c>
      <c r="I1045" s="1" t="s">
        <v>17</v>
      </c>
      <c r="J1045" s="7">
        <v>42711.45</v>
      </c>
      <c r="K1045" s="7">
        <v>42711.45</v>
      </c>
      <c r="L1045" s="1">
        <v>28.8</v>
      </c>
      <c r="M1045" s="6"/>
    </row>
    <row r="1046" spans="1:13" ht="12.75">
      <c r="A1046" s="1" t="s">
        <v>57</v>
      </c>
      <c r="B1046" s="7">
        <v>42723.479166666664</v>
      </c>
      <c r="C1046" s="7">
        <v>42723.520833333336</v>
      </c>
      <c r="D1046" s="1" t="s">
        <v>624</v>
      </c>
      <c r="F1046" s="1">
        <v>27614086</v>
      </c>
      <c r="G1046" s="1" t="s">
        <v>685</v>
      </c>
      <c r="H1046" s="1" t="s">
        <v>16</v>
      </c>
      <c r="I1046" s="1" t="s">
        <v>17</v>
      </c>
      <c r="J1046" s="7">
        <v>42717.802083333336</v>
      </c>
      <c r="K1046" s="7">
        <v>42717.802083333336</v>
      </c>
      <c r="L1046" s="1">
        <v>15.3</v>
      </c>
      <c r="M1046" s="6"/>
    </row>
    <row r="1047" spans="1:13" ht="12.75">
      <c r="A1047" s="1" t="s">
        <v>18</v>
      </c>
      <c r="B1047" s="7">
        <v>42723.541666666664</v>
      </c>
      <c r="C1047" s="7">
        <v>42723.583333333336</v>
      </c>
      <c r="D1047" s="1" t="s">
        <v>454</v>
      </c>
      <c r="F1047" s="1">
        <v>27710987</v>
      </c>
      <c r="G1047" s="1" t="s">
        <v>610</v>
      </c>
      <c r="H1047" s="1" t="s">
        <v>16</v>
      </c>
      <c r="I1047" s="1" t="s">
        <v>17</v>
      </c>
      <c r="J1047" s="7">
        <v>42723.399305555555</v>
      </c>
      <c r="K1047" s="7">
        <v>42723.399305555555</v>
      </c>
      <c r="L1047" s="1">
        <v>16.2</v>
      </c>
      <c r="M1047" s="6"/>
    </row>
    <row r="1048" spans="1:13" ht="12.75">
      <c r="A1048" s="1" t="s">
        <v>46</v>
      </c>
      <c r="B1048" s="7">
        <v>42723.583333333336</v>
      </c>
      <c r="C1048" s="7">
        <v>42723.625</v>
      </c>
      <c r="D1048" s="1" t="s">
        <v>403</v>
      </c>
      <c r="F1048" s="1">
        <v>27592763</v>
      </c>
      <c r="G1048" s="1" t="s">
        <v>686</v>
      </c>
      <c r="H1048" s="1" t="s">
        <v>16</v>
      </c>
      <c r="I1048" s="1" t="s">
        <v>17</v>
      </c>
      <c r="J1048" s="7">
        <v>42716.947222222225</v>
      </c>
      <c r="K1048" s="7">
        <v>42716.947222222225</v>
      </c>
      <c r="L1048" s="1">
        <v>14.4</v>
      </c>
      <c r="M1048" s="6"/>
    </row>
    <row r="1049" spans="1:13" ht="12.75">
      <c r="A1049" s="1" t="s">
        <v>111</v>
      </c>
      <c r="B1049" s="7">
        <v>42723.583333333336</v>
      </c>
      <c r="C1049" s="7">
        <v>42723.625</v>
      </c>
      <c r="D1049" s="1" t="s">
        <v>474</v>
      </c>
      <c r="F1049" s="1">
        <v>27304820</v>
      </c>
      <c r="G1049" s="1"/>
      <c r="H1049" s="1" t="s">
        <v>16</v>
      </c>
      <c r="I1049" s="1" t="s">
        <v>17</v>
      </c>
      <c r="J1049" s="7">
        <v>42703.441666666666</v>
      </c>
      <c r="K1049" s="7">
        <v>42703.441666666666</v>
      </c>
      <c r="L1049" s="1">
        <v>14.4</v>
      </c>
      <c r="M1049" s="6"/>
    </row>
    <row r="1050" spans="1:13" ht="12.75">
      <c r="A1050" s="1" t="s">
        <v>28</v>
      </c>
      <c r="B1050" s="7">
        <v>42723.583333333336</v>
      </c>
      <c r="C1050" s="7">
        <v>42723.666666666664</v>
      </c>
      <c r="D1050" s="1" t="s">
        <v>398</v>
      </c>
      <c r="F1050" s="1">
        <v>27492266</v>
      </c>
      <c r="G1050" s="1" t="s">
        <v>687</v>
      </c>
      <c r="H1050" s="1" t="s">
        <v>56</v>
      </c>
      <c r="I1050" s="1" t="s">
        <v>17</v>
      </c>
      <c r="J1050" s="7">
        <v>42711.45</v>
      </c>
      <c r="K1050" s="7">
        <v>42711.45</v>
      </c>
      <c r="L1050" s="1">
        <v>28.8</v>
      </c>
      <c r="M1050" s="6"/>
    </row>
    <row r="1051" spans="1:13" ht="12.75">
      <c r="A1051" s="1" t="s">
        <v>18</v>
      </c>
      <c r="B1051" s="7">
        <v>42723.645833333336</v>
      </c>
      <c r="C1051" s="7">
        <v>42723.6875</v>
      </c>
      <c r="D1051" s="1" t="s">
        <v>454</v>
      </c>
      <c r="F1051" s="1">
        <v>27710995</v>
      </c>
      <c r="G1051" s="1" t="s">
        <v>688</v>
      </c>
      <c r="H1051" s="1" t="s">
        <v>16</v>
      </c>
      <c r="I1051" s="1" t="s">
        <v>17</v>
      </c>
      <c r="J1051" s="7">
        <v>42723.399305555555</v>
      </c>
      <c r="K1051" s="7">
        <v>42723.399305555555</v>
      </c>
      <c r="L1051" s="1">
        <v>15.3</v>
      </c>
      <c r="M1051" s="6"/>
    </row>
    <row r="1052" spans="1:13" ht="12.75">
      <c r="A1052" s="1" t="s">
        <v>46</v>
      </c>
      <c r="B1052" s="7">
        <v>42723.666666666664</v>
      </c>
      <c r="C1052" s="7">
        <v>42723.708333333336</v>
      </c>
      <c r="D1052" s="1" t="s">
        <v>403</v>
      </c>
      <c r="F1052" s="1">
        <v>27592787</v>
      </c>
      <c r="G1052" s="1" t="s">
        <v>689</v>
      </c>
      <c r="H1052" s="1" t="s">
        <v>16</v>
      </c>
      <c r="I1052" s="1" t="s">
        <v>17</v>
      </c>
      <c r="J1052" s="7">
        <v>42716.947916666664</v>
      </c>
      <c r="K1052" s="7">
        <v>42716.947916666664</v>
      </c>
      <c r="L1052" s="1">
        <v>16.2</v>
      </c>
      <c r="M1052" s="6"/>
    </row>
    <row r="1053" spans="1:13" ht="12.75">
      <c r="A1053" s="1" t="s">
        <v>24</v>
      </c>
      <c r="B1053" s="7">
        <v>42723.729166666664</v>
      </c>
      <c r="C1053" s="7">
        <v>42723.770833333336</v>
      </c>
      <c r="D1053" s="1" t="s">
        <v>457</v>
      </c>
      <c r="F1053" s="1">
        <v>27586942</v>
      </c>
      <c r="G1053" s="1" t="s">
        <v>690</v>
      </c>
      <c r="H1053" s="1" t="s">
        <v>16</v>
      </c>
      <c r="I1053" s="1" t="s">
        <v>17</v>
      </c>
      <c r="J1053" s="7">
        <v>42716.757638888892</v>
      </c>
      <c r="K1053" s="7">
        <v>42716.757638888892</v>
      </c>
      <c r="L1053" s="1">
        <v>18</v>
      </c>
      <c r="M1053" s="6"/>
    </row>
    <row r="1054" spans="1:13" ht="12.75">
      <c r="A1054" s="1" t="s">
        <v>24</v>
      </c>
      <c r="B1054" s="7">
        <v>42723.770833333336</v>
      </c>
      <c r="C1054" s="7">
        <v>42723.8125</v>
      </c>
      <c r="D1054" s="1" t="s">
        <v>457</v>
      </c>
      <c r="F1054" s="1">
        <v>27717256</v>
      </c>
      <c r="G1054" s="1" t="s">
        <v>691</v>
      </c>
      <c r="H1054" s="1" t="s">
        <v>16</v>
      </c>
      <c r="I1054" s="1" t="s">
        <v>17</v>
      </c>
      <c r="J1054" s="7">
        <v>42723.555555555555</v>
      </c>
      <c r="K1054" s="7">
        <v>42723.555555555555</v>
      </c>
      <c r="L1054" s="1">
        <v>18</v>
      </c>
      <c r="M1054" s="6"/>
    </row>
    <row r="1055" spans="1:13" ht="12.75">
      <c r="A1055" s="1" t="s">
        <v>57</v>
      </c>
      <c r="B1055" s="7">
        <v>42723.770833333336</v>
      </c>
      <c r="C1055" s="7">
        <v>42723.854166666664</v>
      </c>
      <c r="D1055" s="1" t="s">
        <v>174</v>
      </c>
      <c r="F1055" s="1">
        <v>27715328</v>
      </c>
      <c r="G1055" s="1" t="s">
        <v>692</v>
      </c>
      <c r="H1055" s="1" t="s">
        <v>56</v>
      </c>
      <c r="I1055" s="1" t="s">
        <v>85</v>
      </c>
      <c r="J1055" s="7">
        <v>42723.501388888886</v>
      </c>
      <c r="K1055" s="7">
        <v>42723.501388888886</v>
      </c>
      <c r="L1055" s="1">
        <v>36</v>
      </c>
      <c r="M1055" s="6"/>
    </row>
    <row r="1056" spans="1:13" ht="12.75">
      <c r="A1056" s="1" t="s">
        <v>46</v>
      </c>
      <c r="B1056" s="7">
        <v>42723.8125</v>
      </c>
      <c r="C1056" s="7">
        <v>42723.854166666664</v>
      </c>
      <c r="D1056" s="1" t="s">
        <v>403</v>
      </c>
      <c r="F1056" s="1">
        <v>27690742</v>
      </c>
      <c r="G1056" s="1" t="s">
        <v>693</v>
      </c>
      <c r="H1056" s="1" t="s">
        <v>16</v>
      </c>
      <c r="I1056" s="1" t="s">
        <v>17</v>
      </c>
      <c r="J1056" s="7">
        <v>42721.46597222222</v>
      </c>
      <c r="K1056" s="7">
        <v>42721.46597222222</v>
      </c>
      <c r="L1056" s="1">
        <v>18</v>
      </c>
      <c r="M1056" s="6"/>
    </row>
    <row r="1057" spans="1:13" ht="12.75">
      <c r="A1057" s="1" t="s">
        <v>46</v>
      </c>
      <c r="B1057" s="7">
        <v>42724.416666666664</v>
      </c>
      <c r="C1057" s="7">
        <v>42724.458333333336</v>
      </c>
      <c r="D1057" s="1" t="s">
        <v>403</v>
      </c>
      <c r="E1057" s="1" t="s">
        <v>398</v>
      </c>
      <c r="F1057" s="1">
        <v>27723819</v>
      </c>
      <c r="G1057" s="1" t="s">
        <v>514</v>
      </c>
      <c r="H1057" s="1" t="s">
        <v>16</v>
      </c>
      <c r="I1057" s="1" t="s">
        <v>17</v>
      </c>
      <c r="J1057" s="7">
        <v>42723.725694444445</v>
      </c>
      <c r="K1057" s="7">
        <v>42724.729861111111</v>
      </c>
      <c r="L1057" s="1">
        <v>14.4</v>
      </c>
      <c r="M1057" s="6"/>
    </row>
    <row r="1058" spans="1:13" ht="12.75">
      <c r="A1058" s="1" t="s">
        <v>46</v>
      </c>
      <c r="B1058" s="7">
        <v>42724.458333333336</v>
      </c>
      <c r="C1058" s="7">
        <v>42724.5</v>
      </c>
      <c r="D1058" s="1" t="s">
        <v>398</v>
      </c>
      <c r="F1058" s="1">
        <v>27748479</v>
      </c>
      <c r="G1058" s="1" t="s">
        <v>694</v>
      </c>
      <c r="H1058" s="1" t="s">
        <v>16</v>
      </c>
      <c r="I1058" s="1" t="s">
        <v>17</v>
      </c>
      <c r="J1058" s="7">
        <v>42724.730555555558</v>
      </c>
      <c r="K1058" s="7">
        <v>42724.730555555558</v>
      </c>
      <c r="L1058" s="1">
        <v>14.4</v>
      </c>
      <c r="M1058" s="6"/>
    </row>
    <row r="1059" spans="1:13" ht="12.75">
      <c r="A1059" s="1" t="s">
        <v>46</v>
      </c>
      <c r="B1059" s="7">
        <v>42724.541666666664</v>
      </c>
      <c r="C1059" s="7">
        <v>42724.583333333336</v>
      </c>
      <c r="D1059" s="1" t="s">
        <v>403</v>
      </c>
      <c r="F1059" s="1">
        <v>27585083</v>
      </c>
      <c r="G1059" s="1" t="s">
        <v>695</v>
      </c>
      <c r="H1059" s="1" t="s">
        <v>16</v>
      </c>
      <c r="I1059" s="1" t="s">
        <v>17</v>
      </c>
      <c r="J1059" s="7">
        <v>42716.709722222222</v>
      </c>
      <c r="K1059" s="7">
        <v>42716.709722222222</v>
      </c>
      <c r="L1059" s="1">
        <v>16.2</v>
      </c>
      <c r="M1059" s="6"/>
    </row>
    <row r="1060" spans="1:13" ht="12.75">
      <c r="A1060" s="1" t="s">
        <v>46</v>
      </c>
      <c r="B1060" s="7">
        <v>42724.583333333336</v>
      </c>
      <c r="C1060" s="7">
        <v>42724.645833333336</v>
      </c>
      <c r="D1060" s="1" t="s">
        <v>15</v>
      </c>
      <c r="F1060" s="1">
        <v>27681593</v>
      </c>
      <c r="G1060" s="1"/>
      <c r="H1060" s="1" t="s">
        <v>48</v>
      </c>
      <c r="I1060" s="1" t="s">
        <v>85</v>
      </c>
      <c r="J1060" s="7">
        <v>42720.682638888888</v>
      </c>
      <c r="K1060" s="7">
        <v>42720.682638888888</v>
      </c>
      <c r="L1060" s="1">
        <v>21.6</v>
      </c>
      <c r="M1060" s="6"/>
    </row>
    <row r="1061" spans="1:13" ht="12.75">
      <c r="A1061" s="1" t="s">
        <v>24</v>
      </c>
      <c r="B1061" s="7">
        <v>42724.666666666664</v>
      </c>
      <c r="C1061" s="7">
        <v>42724.729166666664</v>
      </c>
      <c r="D1061" s="1" t="s">
        <v>418</v>
      </c>
      <c r="F1061" s="1">
        <v>27380097</v>
      </c>
      <c r="G1061" s="1" t="s">
        <v>411</v>
      </c>
      <c r="H1061" s="1" t="s">
        <v>48</v>
      </c>
      <c r="I1061" s="1" t="s">
        <v>17</v>
      </c>
      <c r="J1061" s="7">
        <v>42705.813888888886</v>
      </c>
      <c r="K1061" s="7">
        <v>42705.813888888886</v>
      </c>
      <c r="L1061" s="1">
        <v>25.2</v>
      </c>
      <c r="M1061" s="6"/>
    </row>
    <row r="1062" spans="1:13" ht="12.75">
      <c r="A1062" s="1" t="s">
        <v>24</v>
      </c>
      <c r="B1062" s="7">
        <v>42724.75</v>
      </c>
      <c r="C1062" s="7">
        <v>42724.8125</v>
      </c>
      <c r="D1062" s="1" t="s">
        <v>418</v>
      </c>
      <c r="F1062" s="1">
        <v>27188142</v>
      </c>
      <c r="G1062" s="1" t="s">
        <v>283</v>
      </c>
      <c r="H1062" s="1" t="s">
        <v>48</v>
      </c>
      <c r="I1062" s="1" t="s">
        <v>17</v>
      </c>
      <c r="J1062" s="7">
        <v>42697.504861111112</v>
      </c>
      <c r="K1062" s="7">
        <v>42697.504861111112</v>
      </c>
      <c r="L1062" s="1">
        <v>27</v>
      </c>
      <c r="M1062" s="6"/>
    </row>
    <row r="1063" spans="1:13" ht="12.75">
      <c r="A1063" s="1" t="s">
        <v>18</v>
      </c>
      <c r="B1063" s="7">
        <v>42725.458333333336</v>
      </c>
      <c r="C1063" s="7">
        <v>42725.5</v>
      </c>
      <c r="D1063" s="1" t="s">
        <v>531</v>
      </c>
      <c r="F1063" s="1">
        <v>27738812</v>
      </c>
      <c r="G1063" s="1" t="s">
        <v>696</v>
      </c>
      <c r="H1063" s="1" t="s">
        <v>16</v>
      </c>
      <c r="I1063" s="1" t="s">
        <v>17</v>
      </c>
      <c r="J1063" s="7">
        <v>42724.473611111112</v>
      </c>
      <c r="K1063" s="7">
        <v>42724.473611111112</v>
      </c>
      <c r="L1063" s="1">
        <v>14.4</v>
      </c>
      <c r="M1063" s="6"/>
    </row>
    <row r="1064" spans="1:13" ht="12.75">
      <c r="A1064" s="1" t="s">
        <v>24</v>
      </c>
      <c r="B1064" s="7">
        <v>42725.583333333336</v>
      </c>
      <c r="C1064" s="7">
        <v>42725.625</v>
      </c>
      <c r="D1064" s="1" t="s">
        <v>405</v>
      </c>
      <c r="E1064" s="1" t="s">
        <v>405</v>
      </c>
      <c r="F1064" s="1">
        <v>27737890</v>
      </c>
      <c r="G1064" s="1"/>
      <c r="H1064" s="1" t="s">
        <v>16</v>
      </c>
      <c r="I1064" s="1" t="s">
        <v>17</v>
      </c>
      <c r="J1064" s="7">
        <v>42724.452777777777</v>
      </c>
      <c r="K1064" s="7">
        <v>42725.394444444442</v>
      </c>
      <c r="L1064" s="1">
        <v>16.2</v>
      </c>
      <c r="M1064" s="6"/>
    </row>
    <row r="1065" spans="1:13" ht="12.75">
      <c r="A1065" s="1" t="s">
        <v>24</v>
      </c>
      <c r="B1065" s="7">
        <v>42725.6875</v>
      </c>
      <c r="C1065" s="7">
        <v>42725.729166666664</v>
      </c>
      <c r="D1065" s="1" t="s">
        <v>405</v>
      </c>
      <c r="F1065" s="1">
        <v>27737892</v>
      </c>
      <c r="G1065" s="1"/>
      <c r="H1065" s="1" t="s">
        <v>16</v>
      </c>
      <c r="I1065" s="1" t="s">
        <v>17</v>
      </c>
      <c r="J1065" s="7">
        <v>42724.453472222223</v>
      </c>
      <c r="K1065" s="7">
        <v>42724.453472222223</v>
      </c>
      <c r="L1065" s="1">
        <v>17.100000000000001</v>
      </c>
      <c r="M1065" s="6"/>
    </row>
    <row r="1066" spans="1:13" ht="12.75">
      <c r="A1066" s="1" t="s">
        <v>46</v>
      </c>
      <c r="B1066" s="7">
        <v>42725.791666666664</v>
      </c>
      <c r="C1066" s="7">
        <v>42725.833333333336</v>
      </c>
      <c r="D1066" s="1" t="s">
        <v>507</v>
      </c>
      <c r="F1066" s="1">
        <v>27686863</v>
      </c>
      <c r="G1066" s="1"/>
      <c r="H1066" s="1" t="s">
        <v>16</v>
      </c>
      <c r="I1066" s="1" t="s">
        <v>17</v>
      </c>
      <c r="J1066" s="7">
        <v>42720.897916666669</v>
      </c>
      <c r="K1066" s="7">
        <v>42720.897916666669</v>
      </c>
      <c r="L1066" s="1">
        <v>18</v>
      </c>
      <c r="M1066" s="6"/>
    </row>
    <row r="1067" spans="1:13" ht="12.75">
      <c r="A1067" s="1" t="s">
        <v>46</v>
      </c>
      <c r="B1067" s="7">
        <v>42726.583333333336</v>
      </c>
      <c r="C1067" s="7">
        <v>42726.625</v>
      </c>
      <c r="D1067" s="1" t="s">
        <v>507</v>
      </c>
      <c r="E1067" s="1" t="s">
        <v>507</v>
      </c>
      <c r="F1067" s="1">
        <v>27630455</v>
      </c>
      <c r="G1067" s="1"/>
      <c r="H1067" s="1" t="s">
        <v>16</v>
      </c>
      <c r="I1067" s="1" t="s">
        <v>17</v>
      </c>
      <c r="J1067" s="7">
        <v>42718.614583333336</v>
      </c>
      <c r="K1067" s="7">
        <v>42726.398611111108</v>
      </c>
      <c r="L1067" s="1">
        <v>14.4</v>
      </c>
      <c r="M1067" s="6"/>
    </row>
    <row r="1068" spans="1:13" ht="12.75">
      <c r="A1068" s="1" t="s">
        <v>24</v>
      </c>
      <c r="B1068" s="7">
        <v>42726.708333333336</v>
      </c>
      <c r="C1068" s="7">
        <v>42726.770833333336</v>
      </c>
      <c r="D1068" s="1" t="s">
        <v>418</v>
      </c>
      <c r="F1068" s="1">
        <v>27380109</v>
      </c>
      <c r="G1068" s="1" t="s">
        <v>697</v>
      </c>
      <c r="H1068" s="1" t="s">
        <v>48</v>
      </c>
      <c r="I1068" s="1" t="s">
        <v>17</v>
      </c>
      <c r="J1068" s="7">
        <v>42705.814583333333</v>
      </c>
      <c r="K1068" s="7">
        <v>42705.814583333333</v>
      </c>
      <c r="L1068" s="1">
        <v>27</v>
      </c>
      <c r="M1068" s="6"/>
    </row>
    <row r="1069" spans="1:13" ht="12.75">
      <c r="A1069" s="1" t="s">
        <v>46</v>
      </c>
      <c r="B1069" s="7">
        <v>42727.458333333336</v>
      </c>
      <c r="C1069" s="7">
        <v>42727.5</v>
      </c>
      <c r="D1069" s="1" t="s">
        <v>403</v>
      </c>
      <c r="F1069" s="1">
        <v>27723841</v>
      </c>
      <c r="G1069" s="1" t="s">
        <v>698</v>
      </c>
      <c r="H1069" s="1" t="s">
        <v>16</v>
      </c>
      <c r="I1069" s="1" t="s">
        <v>17</v>
      </c>
      <c r="J1069" s="7">
        <v>42723.726388888892</v>
      </c>
      <c r="K1069" s="7">
        <v>42723.726388888892</v>
      </c>
      <c r="L1069" s="1">
        <v>14.4</v>
      </c>
      <c r="M1069" s="6"/>
    </row>
    <row r="1070" spans="1:13" ht="12.75">
      <c r="A1070" s="1" t="s">
        <v>28</v>
      </c>
      <c r="B1070" s="7">
        <v>42727.583333333336</v>
      </c>
      <c r="C1070" s="7">
        <v>42727.625</v>
      </c>
      <c r="D1070" s="1" t="s">
        <v>405</v>
      </c>
      <c r="E1070" s="1" t="s">
        <v>405</v>
      </c>
      <c r="F1070" s="1">
        <v>27759189</v>
      </c>
      <c r="G1070" s="1"/>
      <c r="H1070" s="1" t="s">
        <v>16</v>
      </c>
      <c r="I1070" s="1" t="s">
        <v>17</v>
      </c>
      <c r="J1070" s="7">
        <v>42725.396527777775</v>
      </c>
      <c r="K1070" s="7">
        <v>42727.515277777777</v>
      </c>
      <c r="L1070" s="1">
        <v>16.2</v>
      </c>
      <c r="M1070" s="6"/>
    </row>
    <row r="1071" spans="1:13" ht="12.75">
      <c r="A1071" s="1" t="s">
        <v>24</v>
      </c>
      <c r="B1071" s="7">
        <v>42727.625</v>
      </c>
      <c r="C1071" s="7">
        <v>42727.666666666664</v>
      </c>
      <c r="D1071" s="1" t="s">
        <v>418</v>
      </c>
      <c r="F1071" s="1">
        <v>27470377</v>
      </c>
      <c r="G1071" s="1" t="s">
        <v>699</v>
      </c>
      <c r="H1071" s="1" t="s">
        <v>16</v>
      </c>
      <c r="I1071" s="1" t="s">
        <v>17</v>
      </c>
      <c r="J1071" s="7">
        <v>42710.559027777781</v>
      </c>
      <c r="K1071" s="7">
        <v>42710.559027777781</v>
      </c>
      <c r="L1071" s="1">
        <v>16.2</v>
      </c>
      <c r="M1071" s="6"/>
    </row>
    <row r="1072" spans="1:13" ht="12.75">
      <c r="A1072" s="1" t="s">
        <v>46</v>
      </c>
      <c r="B1072" s="7">
        <v>42727.625</v>
      </c>
      <c r="C1072" s="7">
        <v>42727.666666666664</v>
      </c>
      <c r="D1072" s="1" t="s">
        <v>420</v>
      </c>
      <c r="F1072" s="1">
        <v>27808109</v>
      </c>
      <c r="G1072" s="1"/>
      <c r="H1072" s="1" t="s">
        <v>16</v>
      </c>
      <c r="I1072" s="1" t="s">
        <v>17</v>
      </c>
      <c r="J1072" s="7">
        <v>42727.575694444444</v>
      </c>
      <c r="K1072" s="7">
        <v>42727.575694444444</v>
      </c>
      <c r="L1072" s="1">
        <v>16.2</v>
      </c>
      <c r="M1072" s="6"/>
    </row>
    <row r="1073" spans="1:13" ht="12.75">
      <c r="A1073" s="1" t="s">
        <v>41</v>
      </c>
      <c r="B1073" s="7">
        <v>42727.645833333336</v>
      </c>
      <c r="C1073" s="7">
        <v>42727.6875</v>
      </c>
      <c r="D1073" s="1" t="s">
        <v>410</v>
      </c>
      <c r="F1073" s="1">
        <v>27537297</v>
      </c>
      <c r="G1073" s="1"/>
      <c r="H1073" s="1" t="s">
        <v>16</v>
      </c>
      <c r="I1073" s="1" t="s">
        <v>17</v>
      </c>
      <c r="J1073" s="7">
        <v>42713.481944444444</v>
      </c>
      <c r="K1073" s="7">
        <v>42713.481944444444</v>
      </c>
      <c r="L1073" s="1">
        <v>16.2</v>
      </c>
      <c r="M1073" s="6"/>
    </row>
    <row r="1074" spans="1:13" ht="12.75">
      <c r="A1074" s="1" t="s">
        <v>41</v>
      </c>
      <c r="B1074" s="7">
        <v>42727.6875</v>
      </c>
      <c r="C1074" s="7">
        <v>42727.729166666664</v>
      </c>
      <c r="D1074" s="1" t="s">
        <v>711</v>
      </c>
      <c r="F1074" s="1">
        <v>27810770</v>
      </c>
      <c r="G1074" s="1"/>
      <c r="H1074" s="1" t="s">
        <v>16</v>
      </c>
      <c r="I1074" s="1" t="s">
        <v>17</v>
      </c>
      <c r="J1074" s="7">
        <v>42727.741666666669</v>
      </c>
      <c r="K1074" s="7">
        <v>42727.741666666669</v>
      </c>
      <c r="L1074" s="1">
        <v>17.100000000000001</v>
      </c>
      <c r="M1074" s="6"/>
    </row>
    <row r="1075" spans="1:13" ht="12.75">
      <c r="A1075" s="1" t="s">
        <v>18</v>
      </c>
      <c r="B1075" s="7">
        <v>42727.729166666664</v>
      </c>
      <c r="C1075" s="7">
        <v>42727.791666666664</v>
      </c>
      <c r="D1075" s="1" t="s">
        <v>401</v>
      </c>
      <c r="F1075" s="1">
        <v>27807851</v>
      </c>
      <c r="G1075" s="1"/>
      <c r="H1075" s="1" t="s">
        <v>48</v>
      </c>
      <c r="I1075" s="1" t="s">
        <v>17</v>
      </c>
      <c r="J1075" s="7">
        <v>42727.554166666669</v>
      </c>
      <c r="K1075" s="7">
        <v>42727.554166666669</v>
      </c>
      <c r="L1075" s="1">
        <v>27</v>
      </c>
      <c r="M1075" s="6"/>
    </row>
    <row r="1076" spans="1:13" ht="12.75">
      <c r="A1076" s="1" t="s">
        <v>57</v>
      </c>
      <c r="B1076" s="7">
        <v>42727.791666666664</v>
      </c>
      <c r="C1076" s="7">
        <v>42727.833333333336</v>
      </c>
      <c r="D1076" s="1" t="s">
        <v>624</v>
      </c>
      <c r="F1076" s="1">
        <v>27805267</v>
      </c>
      <c r="G1076" s="1" t="s">
        <v>700</v>
      </c>
      <c r="H1076" s="1" t="s">
        <v>16</v>
      </c>
      <c r="I1076" s="1" t="s">
        <v>17</v>
      </c>
      <c r="J1076" s="7">
        <v>42727.436111111114</v>
      </c>
      <c r="K1076" s="7">
        <v>42727.436111111114</v>
      </c>
      <c r="L1076" s="1">
        <v>18</v>
      </c>
      <c r="M1076" s="6"/>
    </row>
    <row r="1077" spans="1:13" ht="12.75">
      <c r="A1077" s="1" t="s">
        <v>24</v>
      </c>
      <c r="B1077" s="7">
        <v>42731.416666666664</v>
      </c>
      <c r="C1077" s="7">
        <v>42731.458333333336</v>
      </c>
      <c r="D1077" s="1" t="s">
        <v>457</v>
      </c>
      <c r="F1077" s="1">
        <v>27827441</v>
      </c>
      <c r="G1077" s="1" t="s">
        <v>701</v>
      </c>
      <c r="H1077" s="1" t="s">
        <v>16</v>
      </c>
      <c r="I1077" s="1" t="s">
        <v>17</v>
      </c>
      <c r="J1077" s="7">
        <v>42730.713888888888</v>
      </c>
      <c r="K1077" s="7">
        <v>42730.713888888888</v>
      </c>
      <c r="L1077" s="1">
        <v>14.4</v>
      </c>
      <c r="M1077" s="6"/>
    </row>
    <row r="1078" spans="1:13" ht="12.75">
      <c r="A1078" s="1" t="s">
        <v>24</v>
      </c>
      <c r="B1078" s="7">
        <v>42732.416666666664</v>
      </c>
      <c r="C1078" s="7">
        <v>42732.5</v>
      </c>
      <c r="D1078" s="1" t="s">
        <v>457</v>
      </c>
      <c r="F1078" s="1">
        <v>27763775</v>
      </c>
      <c r="G1078" s="1" t="s">
        <v>702</v>
      </c>
      <c r="H1078" s="1" t="s">
        <v>56</v>
      </c>
      <c r="I1078" s="1" t="s">
        <v>17</v>
      </c>
      <c r="J1078" s="7">
        <v>42725.518055555556</v>
      </c>
      <c r="K1078" s="7">
        <v>42725.518055555556</v>
      </c>
      <c r="L1078" s="1">
        <v>28.8</v>
      </c>
      <c r="M1078" s="6"/>
    </row>
    <row r="1079" spans="1:13" ht="12.75">
      <c r="A1079" s="1" t="s">
        <v>24</v>
      </c>
      <c r="B1079" s="7">
        <v>42733.416666666664</v>
      </c>
      <c r="C1079" s="7">
        <v>42733.5</v>
      </c>
      <c r="D1079" s="1" t="s">
        <v>418</v>
      </c>
      <c r="F1079" s="1">
        <v>27836436</v>
      </c>
      <c r="G1079" s="1" t="s">
        <v>165</v>
      </c>
      <c r="H1079" s="1" t="s">
        <v>56</v>
      </c>
      <c r="I1079" s="1" t="s">
        <v>17</v>
      </c>
      <c r="J1079" s="7">
        <v>42731.55</v>
      </c>
      <c r="K1079" s="7">
        <v>42731.55</v>
      </c>
      <c r="L1079" s="1">
        <v>28.8</v>
      </c>
      <c r="M1079" s="6"/>
    </row>
    <row r="1080" spans="1:13" ht="12.75">
      <c r="A1080" s="1" t="s">
        <v>46</v>
      </c>
      <c r="B1080" s="7">
        <v>42733.708333333336</v>
      </c>
      <c r="C1080" s="7">
        <v>42733.75</v>
      </c>
      <c r="D1080" s="1" t="s">
        <v>507</v>
      </c>
      <c r="F1080" s="1">
        <v>27828540</v>
      </c>
      <c r="G1080" s="1"/>
      <c r="H1080" s="1" t="s">
        <v>16</v>
      </c>
      <c r="I1080" s="1" t="s">
        <v>17</v>
      </c>
      <c r="J1080" s="7">
        <v>42730.818055555559</v>
      </c>
      <c r="K1080" s="7">
        <v>42730.818055555559</v>
      </c>
      <c r="L1080" s="1">
        <v>18</v>
      </c>
      <c r="M1080" s="6"/>
    </row>
    <row r="1081" spans="1:13" ht="12.75">
      <c r="A1081" s="1" t="s">
        <v>18</v>
      </c>
      <c r="B1081" s="7">
        <v>42737.458333333336</v>
      </c>
      <c r="C1081" s="7">
        <v>42737.5</v>
      </c>
      <c r="D1081" s="1" t="s">
        <v>531</v>
      </c>
      <c r="F1081" s="1">
        <v>27765340</v>
      </c>
      <c r="G1081" s="1" t="s">
        <v>696</v>
      </c>
      <c r="H1081" s="1" t="s">
        <v>16</v>
      </c>
      <c r="I1081" s="1" t="s">
        <v>17</v>
      </c>
      <c r="J1081" s="7">
        <v>42725.575694444444</v>
      </c>
      <c r="K1081" s="7">
        <v>42725.575694444444</v>
      </c>
      <c r="L1081" s="1">
        <v>14.4</v>
      </c>
      <c r="M1081" s="6"/>
    </row>
    <row r="1082" spans="1:13" ht="12.75">
      <c r="A1082" s="1" t="s">
        <v>24</v>
      </c>
      <c r="B1082" s="7">
        <v>42737.583333333336</v>
      </c>
      <c r="C1082" s="7">
        <v>42737.666666666664</v>
      </c>
      <c r="D1082" s="1" t="s">
        <v>457</v>
      </c>
      <c r="F1082" s="1">
        <v>27886807</v>
      </c>
      <c r="G1082" s="1" t="s">
        <v>703</v>
      </c>
      <c r="H1082" s="1" t="s">
        <v>56</v>
      </c>
      <c r="I1082" s="1" t="s">
        <v>17</v>
      </c>
      <c r="J1082" s="7">
        <v>42734.752083333333</v>
      </c>
      <c r="K1082" s="7">
        <v>42734.752083333333</v>
      </c>
      <c r="L1082" s="1">
        <v>28.8</v>
      </c>
      <c r="M1082" s="6"/>
    </row>
    <row r="1083" spans="1:13" ht="12.75">
      <c r="A1083" s="1" t="s">
        <v>18</v>
      </c>
      <c r="B1083" s="7">
        <v>42737.583333333336</v>
      </c>
      <c r="C1083" s="7">
        <v>42737.6875</v>
      </c>
      <c r="D1083" s="1" t="s">
        <v>454</v>
      </c>
      <c r="E1083" s="1" t="s">
        <v>704</v>
      </c>
      <c r="F1083" s="1">
        <v>27825600</v>
      </c>
      <c r="G1083" s="1"/>
      <c r="H1083" s="1" t="s">
        <v>59</v>
      </c>
      <c r="I1083" s="1" t="s">
        <v>17</v>
      </c>
      <c r="J1083" s="7">
        <v>42730.566666666666</v>
      </c>
      <c r="K1083" s="7">
        <v>42738.511805555558</v>
      </c>
      <c r="L1083" s="1">
        <v>36.9</v>
      </c>
      <c r="M1083" s="6"/>
    </row>
    <row r="1084" spans="1:13" ht="12.75">
      <c r="A1084" s="1" t="s">
        <v>57</v>
      </c>
      <c r="B1084" s="7">
        <v>42737.666666666664</v>
      </c>
      <c r="C1084" s="7">
        <v>42737.708333333336</v>
      </c>
      <c r="D1084" s="1" t="s">
        <v>624</v>
      </c>
      <c r="F1084" s="1">
        <v>27905709</v>
      </c>
      <c r="G1084" s="1" t="s">
        <v>705</v>
      </c>
      <c r="H1084" s="1" t="s">
        <v>16</v>
      </c>
      <c r="I1084" s="1" t="s">
        <v>17</v>
      </c>
      <c r="J1084" s="7">
        <v>42737.431250000001</v>
      </c>
      <c r="K1084" s="7">
        <v>42737.431250000001</v>
      </c>
      <c r="L1084" s="1">
        <v>16.2</v>
      </c>
      <c r="M1084" s="6"/>
    </row>
    <row r="1085" spans="1:13" ht="12.75">
      <c r="A1085" s="1" t="s">
        <v>32</v>
      </c>
      <c r="B1085" s="7">
        <v>42738.4375</v>
      </c>
      <c r="C1085" s="7">
        <v>42738.791666666664</v>
      </c>
      <c r="D1085" s="1" t="s">
        <v>15</v>
      </c>
      <c r="F1085" s="1">
        <v>27293370</v>
      </c>
      <c r="G1085" s="1" t="s">
        <v>706</v>
      </c>
      <c r="H1085" s="1" t="s">
        <v>707</v>
      </c>
      <c r="I1085" s="1" t="s">
        <v>85</v>
      </c>
      <c r="J1085" s="7">
        <v>42702.87777777778</v>
      </c>
      <c r="K1085" s="7">
        <v>42702.87777777778</v>
      </c>
      <c r="L1085" s="1">
        <v>118.46</v>
      </c>
      <c r="M1085" s="6"/>
    </row>
    <row r="1086" spans="1:13" ht="12.75">
      <c r="A1086" s="1" t="s">
        <v>18</v>
      </c>
      <c r="B1086" s="7">
        <v>42739.375</v>
      </c>
      <c r="C1086" s="7">
        <v>42739.458333333336</v>
      </c>
      <c r="D1086" s="1" t="s">
        <v>489</v>
      </c>
      <c r="F1086" s="1">
        <v>27942981</v>
      </c>
      <c r="G1086" s="1"/>
      <c r="H1086" s="1" t="s">
        <v>56</v>
      </c>
      <c r="I1086" s="1" t="s">
        <v>17</v>
      </c>
      <c r="J1086" s="7">
        <v>42738.824305555558</v>
      </c>
      <c r="K1086" s="7">
        <v>42738.824305555558</v>
      </c>
      <c r="L1086" s="1">
        <v>28.8</v>
      </c>
      <c r="M1086" s="6"/>
    </row>
    <row r="1087" spans="1:13" ht="12.75">
      <c r="A1087" s="1" t="s">
        <v>24</v>
      </c>
      <c r="B1087" s="7">
        <v>42739.416666666664</v>
      </c>
      <c r="C1087" s="7">
        <v>42739.458333333336</v>
      </c>
      <c r="D1087" s="1" t="s">
        <v>418</v>
      </c>
      <c r="F1087" s="1">
        <v>27836481</v>
      </c>
      <c r="G1087" s="1" t="s">
        <v>708</v>
      </c>
      <c r="H1087" s="1" t="s">
        <v>16</v>
      </c>
      <c r="I1087" s="1" t="s">
        <v>17</v>
      </c>
      <c r="J1087" s="7">
        <v>42731.552777777775</v>
      </c>
      <c r="K1087" s="7">
        <v>42731.552777777775</v>
      </c>
      <c r="L1087" s="1">
        <v>14.4</v>
      </c>
      <c r="M1087" s="6"/>
    </row>
    <row r="1088" spans="1:13" ht="12.75">
      <c r="A1088" s="1" t="s">
        <v>46</v>
      </c>
      <c r="B1088" s="7">
        <v>42739.416666666664</v>
      </c>
      <c r="C1088" s="7">
        <v>42739.5</v>
      </c>
      <c r="D1088" s="1" t="s">
        <v>403</v>
      </c>
      <c r="F1088" s="1">
        <v>27690770</v>
      </c>
      <c r="G1088" s="1" t="s">
        <v>709</v>
      </c>
      <c r="H1088" s="1" t="s">
        <v>56</v>
      </c>
      <c r="I1088" s="1" t="s">
        <v>17</v>
      </c>
      <c r="J1088" s="7">
        <v>42721.468055555553</v>
      </c>
      <c r="K1088" s="7">
        <v>42721.468055555553</v>
      </c>
      <c r="L1088" s="1">
        <v>28.8</v>
      </c>
      <c r="M1088" s="6"/>
    </row>
    <row r="1089" spans="1:13" ht="12.75">
      <c r="A1089" s="1" t="s">
        <v>28</v>
      </c>
      <c r="B1089" s="7">
        <v>42739.791666666664</v>
      </c>
      <c r="C1089" s="7">
        <v>42739.833333333336</v>
      </c>
      <c r="D1089" s="1" t="s">
        <v>536</v>
      </c>
      <c r="F1089" s="1">
        <v>26807459</v>
      </c>
      <c r="G1089" s="1" t="s">
        <v>626</v>
      </c>
      <c r="H1089" s="1" t="s">
        <v>16</v>
      </c>
      <c r="I1089" s="1" t="s">
        <v>17</v>
      </c>
      <c r="J1089" s="7">
        <v>42680.847916666666</v>
      </c>
      <c r="K1089" s="7">
        <v>42680.847916666666</v>
      </c>
      <c r="L1089" s="1">
        <v>16.2</v>
      </c>
      <c r="M1089" s="6"/>
    </row>
    <row r="1090" spans="1:13" ht="12.75">
      <c r="A1090" s="1" t="s">
        <v>32</v>
      </c>
      <c r="B1090" s="7">
        <v>42739.833333333336</v>
      </c>
      <c r="C1090" s="7">
        <v>42739.875</v>
      </c>
      <c r="D1090" s="1" t="s">
        <v>63</v>
      </c>
      <c r="F1090" s="1">
        <v>27925079</v>
      </c>
      <c r="G1090" s="1"/>
      <c r="H1090" s="1" t="s">
        <v>16</v>
      </c>
      <c r="I1090" s="1" t="s">
        <v>17</v>
      </c>
      <c r="J1090" s="7">
        <v>42738.40625</v>
      </c>
      <c r="K1090" s="7">
        <v>42738.40625</v>
      </c>
      <c r="L1090" s="1">
        <v>23.4</v>
      </c>
      <c r="M1090" s="6"/>
    </row>
    <row r="1091" spans="1:13" ht="12.75">
      <c r="A1091" s="1" t="s">
        <v>28</v>
      </c>
      <c r="B1091" s="7">
        <v>42740.479166666664</v>
      </c>
      <c r="C1091" s="7">
        <v>42740.520833333336</v>
      </c>
      <c r="D1091" s="1" t="s">
        <v>357</v>
      </c>
      <c r="E1091" s="1"/>
      <c r="F1091" s="1">
        <v>27979574</v>
      </c>
      <c r="G1091" s="1"/>
      <c r="H1091" s="1" t="s">
        <v>16</v>
      </c>
      <c r="I1091" s="1" t="s">
        <v>17</v>
      </c>
      <c r="J1091" s="7">
        <v>42740.376388888886</v>
      </c>
      <c r="K1091" s="7">
        <v>42740.376388888886</v>
      </c>
      <c r="L1091" s="1">
        <v>15.3</v>
      </c>
      <c r="M1091" s="6"/>
    </row>
    <row r="1092" spans="1:13" ht="12.75">
      <c r="A1092" s="1" t="s">
        <v>24</v>
      </c>
      <c r="B1092" s="7">
        <v>42740.604166666664</v>
      </c>
      <c r="C1092" s="7">
        <v>42740.729166666664</v>
      </c>
      <c r="D1092" s="1" t="s">
        <v>263</v>
      </c>
      <c r="F1092" s="1">
        <v>27965416</v>
      </c>
      <c r="G1092" s="1" t="s">
        <v>710</v>
      </c>
      <c r="H1092" s="1" t="s">
        <v>321</v>
      </c>
      <c r="I1092" s="1" t="s">
        <v>17</v>
      </c>
      <c r="J1092" s="7">
        <v>42739.693055555559</v>
      </c>
      <c r="K1092" s="7">
        <v>42739.693055555559</v>
      </c>
      <c r="L1092" s="1">
        <v>46.8</v>
      </c>
      <c r="M1092" s="6"/>
    </row>
    <row r="1093" spans="1:13" ht="12.75">
      <c r="A1093" s="1" t="s">
        <v>57</v>
      </c>
      <c r="B1093" s="7">
        <v>42740.708333333336</v>
      </c>
      <c r="C1093" s="7">
        <v>42740.75</v>
      </c>
      <c r="D1093" s="1" t="s">
        <v>299</v>
      </c>
      <c r="F1093" s="1">
        <v>27969397</v>
      </c>
      <c r="G1093" s="1" t="s">
        <v>712</v>
      </c>
      <c r="H1093" s="1" t="s">
        <v>16</v>
      </c>
      <c r="I1093" s="1" t="s">
        <v>17</v>
      </c>
      <c r="J1093" s="7">
        <v>42739.790972222225</v>
      </c>
      <c r="K1093" s="7">
        <v>42739.790972222225</v>
      </c>
      <c r="L1093" s="1">
        <v>18</v>
      </c>
      <c r="M1093" s="6"/>
    </row>
    <row r="1094" spans="1:13" ht="12.75">
      <c r="A1094" s="1" t="s">
        <v>28</v>
      </c>
      <c r="B1094" s="7">
        <v>42740.729166666664</v>
      </c>
      <c r="C1094" s="7">
        <v>42740.791666666664</v>
      </c>
      <c r="D1094" s="1" t="s">
        <v>210</v>
      </c>
      <c r="E1094" s="1"/>
      <c r="F1094" s="1">
        <v>27969585</v>
      </c>
      <c r="G1094" s="1" t="s">
        <v>713</v>
      </c>
      <c r="H1094" s="1" t="s">
        <v>48</v>
      </c>
      <c r="I1094" s="1" t="s">
        <v>17</v>
      </c>
      <c r="J1094" s="7">
        <v>42739.796527777777</v>
      </c>
      <c r="K1094" s="7">
        <v>42739.796527777777</v>
      </c>
      <c r="L1094" s="1">
        <v>27</v>
      </c>
      <c r="M1094" s="6"/>
    </row>
    <row r="1095" spans="1:13" ht="12.75">
      <c r="A1095" s="1" t="s">
        <v>24</v>
      </c>
      <c r="B1095" s="7">
        <v>42741.458333333336</v>
      </c>
      <c r="C1095" s="7">
        <v>42741.5</v>
      </c>
      <c r="D1095" s="1" t="s">
        <v>140</v>
      </c>
      <c r="F1095" s="1">
        <v>27934335</v>
      </c>
      <c r="G1095" s="1" t="s">
        <v>714</v>
      </c>
      <c r="H1095" s="1" t="s">
        <v>16</v>
      </c>
      <c r="I1095" s="1" t="s">
        <v>17</v>
      </c>
      <c r="J1095" s="7">
        <v>42738.624305555553</v>
      </c>
      <c r="K1095" s="7">
        <v>42738.624305555553</v>
      </c>
      <c r="L1095" s="1">
        <v>14.4</v>
      </c>
      <c r="M1095" s="6"/>
    </row>
    <row r="1096" spans="1:13" ht="12.75">
      <c r="A1096" s="1" t="s">
        <v>32</v>
      </c>
      <c r="B1096" s="7">
        <v>42741.5625</v>
      </c>
      <c r="C1096" s="7">
        <v>42741.833333333336</v>
      </c>
      <c r="D1096" s="1" t="s">
        <v>15</v>
      </c>
      <c r="F1096" s="1">
        <v>27293535</v>
      </c>
      <c r="G1096" s="1"/>
      <c r="H1096" s="1" t="s">
        <v>114</v>
      </c>
      <c r="I1096" s="1" t="s">
        <v>85</v>
      </c>
      <c r="J1096" s="7">
        <v>42702.882638888892</v>
      </c>
      <c r="K1096" s="7">
        <v>42702.882638888892</v>
      </c>
      <c r="L1096" s="1">
        <v>97.13</v>
      </c>
      <c r="M1096" s="6"/>
    </row>
    <row r="1097" spans="1:13" ht="12.75">
      <c r="A1097" s="1" t="s">
        <v>24</v>
      </c>
      <c r="B1097" s="7">
        <v>42741.729166666664</v>
      </c>
      <c r="C1097" s="7">
        <v>42741.770833333336</v>
      </c>
      <c r="D1097" s="1" t="s">
        <v>418</v>
      </c>
      <c r="F1097" s="1">
        <v>27240599</v>
      </c>
      <c r="G1097" s="1" t="s">
        <v>362</v>
      </c>
      <c r="H1097" s="1" t="s">
        <v>16</v>
      </c>
      <c r="I1097" s="1" t="s">
        <v>17</v>
      </c>
      <c r="J1097" s="7">
        <v>42699.792361111111</v>
      </c>
      <c r="K1097" s="7">
        <v>42699.792361111111</v>
      </c>
      <c r="L1097" s="1">
        <v>16.2</v>
      </c>
      <c r="M1097" s="6"/>
    </row>
    <row r="1098" spans="1:13" ht="12.75">
      <c r="A1098" s="1" t="s">
        <v>28</v>
      </c>
      <c r="B1098" s="7">
        <v>42742.458333333336</v>
      </c>
      <c r="C1098" s="7">
        <v>42742.5</v>
      </c>
      <c r="D1098" s="1" t="s">
        <v>398</v>
      </c>
      <c r="F1098" s="1">
        <v>27884046</v>
      </c>
      <c r="G1098" s="1" t="s">
        <v>715</v>
      </c>
      <c r="H1098" s="1" t="s">
        <v>16</v>
      </c>
      <c r="I1098" s="1" t="s">
        <v>17</v>
      </c>
      <c r="J1098" s="7">
        <v>42734.611111111109</v>
      </c>
      <c r="K1098" s="7">
        <v>42734.611111111109</v>
      </c>
      <c r="L1098" s="1">
        <v>18</v>
      </c>
      <c r="M1098" s="6"/>
    </row>
    <row r="1099" spans="1:13" ht="12.75">
      <c r="A1099" s="1" t="s">
        <v>32</v>
      </c>
      <c r="B1099" s="7">
        <v>42742.5</v>
      </c>
      <c r="C1099" s="7">
        <v>42742.666666666664</v>
      </c>
      <c r="D1099" s="1" t="s">
        <v>15</v>
      </c>
      <c r="E1099" s="1" t="s">
        <v>15</v>
      </c>
      <c r="F1099" s="1">
        <v>27294337</v>
      </c>
      <c r="G1099" s="1" t="s">
        <v>706</v>
      </c>
      <c r="H1099" s="1" t="s">
        <v>59</v>
      </c>
      <c r="I1099" s="1" t="s">
        <v>85</v>
      </c>
      <c r="J1099" s="7">
        <v>42702.9</v>
      </c>
      <c r="K1099" s="7">
        <v>42702.9</v>
      </c>
      <c r="L1099" s="1">
        <v>67.39</v>
      </c>
      <c r="M1099" s="6"/>
    </row>
    <row r="1100" spans="1:13" ht="12.75">
      <c r="A1100" s="1" t="s">
        <v>46</v>
      </c>
      <c r="B1100" s="7">
        <v>42742.583333333336</v>
      </c>
      <c r="C1100" s="7">
        <v>42742.625</v>
      </c>
      <c r="D1100" s="1" t="s">
        <v>494</v>
      </c>
      <c r="F1100" s="1">
        <v>27615251</v>
      </c>
      <c r="G1100" s="1" t="s">
        <v>716</v>
      </c>
      <c r="H1100" s="1" t="s">
        <v>16</v>
      </c>
      <c r="I1100" s="1" t="s">
        <v>17</v>
      </c>
      <c r="J1100" s="7">
        <v>42717.842361111114</v>
      </c>
      <c r="K1100" s="7">
        <v>42717.842361111114</v>
      </c>
      <c r="L1100" s="1">
        <v>18</v>
      </c>
      <c r="M1100" s="6"/>
    </row>
    <row r="1101" spans="1:13" ht="12.75">
      <c r="A1101" s="1" t="s">
        <v>24</v>
      </c>
      <c r="B1101" s="7">
        <v>42742.604166666664</v>
      </c>
      <c r="C1101" s="7">
        <v>42742.645833333336</v>
      </c>
      <c r="D1101" s="1" t="s">
        <v>418</v>
      </c>
      <c r="F1101" s="1">
        <v>27554262</v>
      </c>
      <c r="G1101" s="1" t="s">
        <v>717</v>
      </c>
      <c r="H1101" s="1" t="s">
        <v>16</v>
      </c>
      <c r="I1101" s="1" t="s">
        <v>17</v>
      </c>
      <c r="J1101" s="7">
        <v>42714.647222222222</v>
      </c>
      <c r="K1101" s="7">
        <v>42714.647222222222</v>
      </c>
      <c r="L1101" s="1">
        <v>18</v>
      </c>
      <c r="M1101" s="6"/>
    </row>
    <row r="1102" spans="1:13" ht="12.75">
      <c r="A1102" s="1" t="s">
        <v>57</v>
      </c>
      <c r="B1102" s="7">
        <v>42742.604166666664</v>
      </c>
      <c r="C1102" s="7">
        <v>42742.645833333336</v>
      </c>
      <c r="D1102" s="1" t="s">
        <v>299</v>
      </c>
      <c r="F1102" s="1">
        <v>27969418</v>
      </c>
      <c r="G1102" s="1" t="s">
        <v>718</v>
      </c>
      <c r="H1102" s="1" t="s">
        <v>16</v>
      </c>
      <c r="I1102" s="1" t="s">
        <v>17</v>
      </c>
      <c r="J1102" s="7">
        <v>42739.791666666664</v>
      </c>
      <c r="K1102" s="7">
        <v>42739.791666666664</v>
      </c>
      <c r="L1102" s="1">
        <v>18</v>
      </c>
      <c r="M1102" s="6"/>
    </row>
    <row r="1103" spans="1:13" ht="12.75">
      <c r="A1103" s="1" t="s">
        <v>28</v>
      </c>
      <c r="B1103" s="7">
        <v>42742.625</v>
      </c>
      <c r="C1103" s="7">
        <v>42742.666666666664</v>
      </c>
      <c r="D1103" s="1" t="s">
        <v>572</v>
      </c>
      <c r="F1103" s="1">
        <v>27725253</v>
      </c>
      <c r="G1103" s="1" t="s">
        <v>279</v>
      </c>
      <c r="H1103" s="1" t="s">
        <v>16</v>
      </c>
      <c r="I1103" s="1" t="s">
        <v>17</v>
      </c>
      <c r="J1103" s="7">
        <v>42723.769444444442</v>
      </c>
      <c r="K1103" s="7">
        <v>42723.769444444442</v>
      </c>
      <c r="L1103" s="1">
        <v>18</v>
      </c>
      <c r="M1103" s="6"/>
    </row>
    <row r="1104" spans="1:13" ht="12.75">
      <c r="A1104" s="1" t="s">
        <v>314</v>
      </c>
      <c r="B1104" s="7">
        <v>42742.625</v>
      </c>
      <c r="C1104" s="7">
        <v>42742.708333333336</v>
      </c>
      <c r="D1104" s="1" t="s">
        <v>73</v>
      </c>
      <c r="F1104" s="1">
        <v>28027322</v>
      </c>
      <c r="G1104" s="1" t="s">
        <v>719</v>
      </c>
      <c r="H1104" s="1" t="s">
        <v>56</v>
      </c>
      <c r="I1104" s="1" t="s">
        <v>17</v>
      </c>
      <c r="J1104" s="7">
        <v>42742.546527777777</v>
      </c>
      <c r="K1104" s="7">
        <v>42742.546527777777</v>
      </c>
      <c r="L1104" s="1">
        <v>36</v>
      </c>
      <c r="M1104" s="6"/>
    </row>
    <row r="1105" spans="1:16" ht="12.75">
      <c r="A1105" s="1" t="s">
        <v>24</v>
      </c>
      <c r="B1105" s="7">
        <v>42742.666666666664</v>
      </c>
      <c r="C1105" s="7">
        <v>42742.729166666664</v>
      </c>
      <c r="D1105" s="1" t="s">
        <v>418</v>
      </c>
      <c r="F1105" s="1">
        <v>27694057</v>
      </c>
      <c r="G1105" s="1" t="s">
        <v>720</v>
      </c>
      <c r="H1105" s="1" t="s">
        <v>48</v>
      </c>
      <c r="I1105" s="1" t="s">
        <v>17</v>
      </c>
      <c r="J1105" s="7">
        <v>42721.819444444445</v>
      </c>
      <c r="K1105" s="7">
        <v>42721.819444444445</v>
      </c>
      <c r="L1105" s="1">
        <v>27</v>
      </c>
      <c r="M1105" s="6"/>
    </row>
    <row r="1106" spans="1:16" ht="12.75">
      <c r="A1106" s="1" t="s">
        <v>32</v>
      </c>
      <c r="B1106" s="7">
        <v>42743.458333333336</v>
      </c>
      <c r="C1106" s="7">
        <v>42743.5</v>
      </c>
      <c r="D1106" s="1" t="s">
        <v>15</v>
      </c>
      <c r="F1106" s="1">
        <v>27192795</v>
      </c>
      <c r="G1106" s="1"/>
      <c r="H1106" s="1" t="s">
        <v>16</v>
      </c>
      <c r="I1106" s="1" t="s">
        <v>85</v>
      </c>
      <c r="J1106" s="7">
        <v>42697.620833333334</v>
      </c>
      <c r="K1106" s="7">
        <v>42697.620833333334</v>
      </c>
      <c r="L1106" s="1">
        <v>18.95</v>
      </c>
      <c r="M1106" s="6"/>
    </row>
    <row r="1107" spans="1:16" ht="12.75">
      <c r="A1107" s="1" t="s">
        <v>21</v>
      </c>
      <c r="B1107" s="7">
        <v>42744.583333333336</v>
      </c>
      <c r="C1107" s="7">
        <v>42744.791666666664</v>
      </c>
      <c r="D1107" s="1" t="s">
        <v>15</v>
      </c>
      <c r="F1107" s="1">
        <v>27291439</v>
      </c>
      <c r="G1107" s="1"/>
      <c r="H1107" s="1" t="s">
        <v>678</v>
      </c>
      <c r="I1107" s="1" t="s">
        <v>85</v>
      </c>
      <c r="J1107" s="7">
        <v>42702.826388888891</v>
      </c>
      <c r="K1107" s="7">
        <v>42702.826388888891</v>
      </c>
      <c r="L1107" s="1">
        <v>64.790000000000006</v>
      </c>
      <c r="M1107" s="6"/>
    </row>
    <row r="1108" spans="1:16" ht="12.75">
      <c r="A1108" s="1" t="s">
        <v>32</v>
      </c>
      <c r="B1108" s="7">
        <v>42744.583333333336</v>
      </c>
      <c r="C1108" s="7">
        <v>42744.791666666664</v>
      </c>
      <c r="D1108" s="1" t="s">
        <v>15</v>
      </c>
      <c r="E1108" s="1"/>
      <c r="F1108" s="1">
        <v>27292812</v>
      </c>
      <c r="G1108" s="1" t="s">
        <v>706</v>
      </c>
      <c r="H1108" s="1" t="s">
        <v>678</v>
      </c>
      <c r="I1108" s="1" t="s">
        <v>85</v>
      </c>
      <c r="J1108" s="7">
        <v>42702.863888888889</v>
      </c>
      <c r="K1108" s="7">
        <v>42702.863888888889</v>
      </c>
      <c r="L1108" s="1">
        <v>75.81</v>
      </c>
      <c r="M1108" s="6"/>
    </row>
    <row r="1109" spans="1:16" ht="12.75">
      <c r="A1109" s="1" t="s">
        <v>28</v>
      </c>
      <c r="B1109" s="7">
        <v>42744.666666666664</v>
      </c>
      <c r="C1109" s="7">
        <v>42744.708333333336</v>
      </c>
      <c r="D1109" s="1" t="s">
        <v>174</v>
      </c>
      <c r="F1109" s="1">
        <v>27747268</v>
      </c>
      <c r="G1109" s="1" t="s">
        <v>721</v>
      </c>
      <c r="H1109" s="1" t="s">
        <v>16</v>
      </c>
      <c r="I1109" s="1" t="s">
        <v>85</v>
      </c>
      <c r="J1109" s="7">
        <v>42724.697222222225</v>
      </c>
      <c r="K1109" s="7">
        <v>42724.697222222225</v>
      </c>
      <c r="L1109" s="1">
        <v>16.2</v>
      </c>
      <c r="M1109" s="6"/>
    </row>
    <row r="1110" spans="1:16" ht="12.75">
      <c r="A1110" s="1" t="s">
        <v>18</v>
      </c>
      <c r="B1110" s="7">
        <v>42744.708333333336</v>
      </c>
      <c r="C1110" s="7">
        <v>42744.75</v>
      </c>
      <c r="D1110" s="1" t="s">
        <v>246</v>
      </c>
      <c r="F1110" s="1">
        <v>28048346</v>
      </c>
      <c r="G1110" s="1" t="s">
        <v>610</v>
      </c>
      <c r="H1110" s="1" t="s">
        <v>16</v>
      </c>
      <c r="I1110" s="1" t="s">
        <v>17</v>
      </c>
      <c r="J1110" s="7">
        <v>42744.406944444447</v>
      </c>
      <c r="K1110" s="7">
        <v>42744.406944444447</v>
      </c>
      <c r="L1110" s="1">
        <v>18</v>
      </c>
      <c r="M1110" s="6"/>
    </row>
    <row r="1111" spans="1:16" ht="12.75">
      <c r="A1111" s="1" t="s">
        <v>24</v>
      </c>
      <c r="B1111" s="7">
        <v>42744.729166666664</v>
      </c>
      <c r="C1111" s="7">
        <v>42744.770833333336</v>
      </c>
      <c r="D1111" s="1" t="s">
        <v>458</v>
      </c>
      <c r="E1111" s="1"/>
      <c r="F1111" s="1">
        <v>27916563</v>
      </c>
      <c r="G1111" s="1" t="s">
        <v>722</v>
      </c>
      <c r="H1111" s="1" t="s">
        <v>16</v>
      </c>
      <c r="I1111" s="1" t="s">
        <v>17</v>
      </c>
      <c r="J1111" s="7">
        <v>42737.788194444445</v>
      </c>
      <c r="K1111" s="7">
        <v>42737.788194444445</v>
      </c>
      <c r="L1111" s="1">
        <v>18</v>
      </c>
      <c r="M1111" s="6"/>
    </row>
    <row r="1112" spans="1:16" ht="12.75">
      <c r="A1112" s="1" t="s">
        <v>28</v>
      </c>
      <c r="B1112" s="7">
        <v>42744.729166666664</v>
      </c>
      <c r="C1112" s="7">
        <v>42744.770833333336</v>
      </c>
      <c r="D1112" s="1" t="s">
        <v>174</v>
      </c>
      <c r="E1112" s="1"/>
      <c r="F1112" s="1">
        <v>27678755</v>
      </c>
      <c r="G1112" s="1" t="s">
        <v>723</v>
      </c>
      <c r="H1112" s="1" t="s">
        <v>16</v>
      </c>
      <c r="I1112" s="1" t="s">
        <v>85</v>
      </c>
      <c r="J1112" s="7">
        <v>42720.577777777777</v>
      </c>
      <c r="K1112" s="7">
        <v>42720.577777777777</v>
      </c>
      <c r="L1112" s="1">
        <v>18</v>
      </c>
      <c r="M1112" s="6"/>
      <c r="O1112" s="15"/>
      <c r="P1112" s="15"/>
    </row>
    <row r="1113" spans="1:16" ht="12.75">
      <c r="A1113" s="1" t="s">
        <v>24</v>
      </c>
      <c r="B1113" s="7">
        <v>42744.770833333336</v>
      </c>
      <c r="C1113" s="7">
        <v>42744.8125</v>
      </c>
      <c r="D1113" s="1" t="s">
        <v>457</v>
      </c>
      <c r="F1113" s="1">
        <v>27323189</v>
      </c>
      <c r="G1113" s="1" t="s">
        <v>724</v>
      </c>
      <c r="H1113" s="1" t="s">
        <v>16</v>
      </c>
      <c r="I1113" s="1" t="s">
        <v>17</v>
      </c>
      <c r="J1113" s="7">
        <v>42703.809027777781</v>
      </c>
      <c r="K1113" s="7">
        <v>42703.809027777781</v>
      </c>
      <c r="L1113" s="1">
        <v>16.2</v>
      </c>
      <c r="M1113" s="6"/>
    </row>
    <row r="1114" spans="1:16" ht="12.75">
      <c r="A1114" s="1" t="s">
        <v>41</v>
      </c>
      <c r="B1114" s="7">
        <v>42744.770833333336</v>
      </c>
      <c r="C1114" s="7">
        <v>42744.8125</v>
      </c>
      <c r="D1114" s="1" t="s">
        <v>410</v>
      </c>
      <c r="F1114" s="1">
        <v>27812603</v>
      </c>
      <c r="G1114" s="1"/>
      <c r="H1114" s="1" t="s">
        <v>16</v>
      </c>
      <c r="I1114" s="1" t="s">
        <v>17</v>
      </c>
      <c r="J1114" s="7">
        <v>42727.90625</v>
      </c>
      <c r="K1114" s="7">
        <v>42727.90625</v>
      </c>
      <c r="L1114" s="1">
        <v>18</v>
      </c>
      <c r="M1114" s="6"/>
      <c r="N1114" s="1"/>
      <c r="O1114" s="1"/>
      <c r="P1114" s="1"/>
    </row>
    <row r="1115" spans="1:16" ht="12.75">
      <c r="A1115" s="1" t="s">
        <v>431</v>
      </c>
      <c r="B1115" s="7">
        <v>42744.8125</v>
      </c>
      <c r="C1115" s="7">
        <v>42744.875</v>
      </c>
      <c r="D1115" s="1" t="s">
        <v>75</v>
      </c>
      <c r="E1115" s="1"/>
      <c r="F1115" s="1">
        <v>25295223</v>
      </c>
      <c r="G1115" s="1" t="s">
        <v>725</v>
      </c>
      <c r="H1115" s="1" t="s">
        <v>48</v>
      </c>
      <c r="I1115" s="1" t="s">
        <v>17</v>
      </c>
      <c r="J1115" s="7">
        <v>42612.755555555559</v>
      </c>
      <c r="K1115" s="7">
        <v>42612.755555555559</v>
      </c>
      <c r="L1115" s="1">
        <v>42</v>
      </c>
      <c r="M1115" s="6"/>
    </row>
    <row r="1116" spans="1:16" ht="12.75">
      <c r="A1116" s="1" t="s">
        <v>32</v>
      </c>
      <c r="B1116" s="7">
        <v>42745.4375</v>
      </c>
      <c r="C1116" s="7">
        <v>42745.791666666664</v>
      </c>
      <c r="D1116" s="1" t="s">
        <v>15</v>
      </c>
      <c r="E1116" s="1"/>
      <c r="F1116" s="1">
        <v>27293359</v>
      </c>
      <c r="G1116" s="1" t="s">
        <v>706</v>
      </c>
      <c r="H1116" s="1" t="s">
        <v>707</v>
      </c>
      <c r="I1116" s="1" t="s">
        <v>85</v>
      </c>
      <c r="J1116" s="7">
        <v>42702.87777777778</v>
      </c>
      <c r="K1116" s="7">
        <v>42702.87777777778</v>
      </c>
      <c r="L1116" s="1">
        <v>118.46</v>
      </c>
      <c r="M1116" s="6"/>
    </row>
    <row r="1117" spans="1:16" ht="12.75">
      <c r="A1117" s="1" t="s">
        <v>18</v>
      </c>
      <c r="B1117" s="7">
        <v>42745.583333333336</v>
      </c>
      <c r="C1117" s="7">
        <v>42745.645833333336</v>
      </c>
      <c r="D1117" s="1" t="s">
        <v>246</v>
      </c>
      <c r="F1117" s="1">
        <v>28048369</v>
      </c>
      <c r="G1117" s="1" t="s">
        <v>726</v>
      </c>
      <c r="H1117" s="1" t="s">
        <v>48</v>
      </c>
      <c r="I1117" s="1" t="s">
        <v>17</v>
      </c>
      <c r="J1117" s="7">
        <v>42744.406944444447</v>
      </c>
      <c r="K1117" s="7">
        <v>42744.406944444447</v>
      </c>
      <c r="L1117" s="1">
        <v>21.6</v>
      </c>
      <c r="M1117" s="6"/>
    </row>
    <row r="1118" spans="1:16" ht="12.75">
      <c r="A1118" s="1" t="s">
        <v>18</v>
      </c>
      <c r="B1118" s="7">
        <v>42745.708333333336</v>
      </c>
      <c r="C1118" s="7">
        <v>42745.75</v>
      </c>
      <c r="D1118" s="1" t="s">
        <v>174</v>
      </c>
      <c r="F1118" s="1">
        <v>28048189</v>
      </c>
      <c r="G1118" s="1" t="s">
        <v>727</v>
      </c>
      <c r="H1118" s="1" t="s">
        <v>16</v>
      </c>
      <c r="I1118" s="1" t="s">
        <v>85</v>
      </c>
      <c r="J1118" s="7">
        <v>42744.40347222222</v>
      </c>
      <c r="K1118" s="7">
        <v>42744.40347222222</v>
      </c>
      <c r="L1118" s="1">
        <v>18</v>
      </c>
      <c r="M1118" s="6"/>
    </row>
    <row r="1119" spans="1:16" ht="12.75">
      <c r="A1119" s="1" t="s">
        <v>57</v>
      </c>
      <c r="B1119" s="7">
        <v>42745.729166666664</v>
      </c>
      <c r="C1119" s="7">
        <v>42745.770833333336</v>
      </c>
      <c r="D1119" s="1" t="s">
        <v>43</v>
      </c>
      <c r="E1119" s="1"/>
      <c r="F1119" s="1">
        <v>28085846</v>
      </c>
      <c r="G1119" s="1"/>
      <c r="H1119" s="1" t="s">
        <v>16</v>
      </c>
      <c r="I1119" s="1" t="s">
        <v>17</v>
      </c>
      <c r="J1119" s="7">
        <v>42745.52847222222</v>
      </c>
      <c r="K1119" s="7">
        <v>42745.52847222222</v>
      </c>
      <c r="L1119" s="1">
        <v>18</v>
      </c>
      <c r="M1119" s="6"/>
    </row>
    <row r="1120" spans="1:16" ht="12.75">
      <c r="A1120" s="1" t="s">
        <v>46</v>
      </c>
      <c r="B1120" s="7">
        <v>42745.791666666664</v>
      </c>
      <c r="C1120" s="7">
        <v>42745.875</v>
      </c>
      <c r="D1120" s="1" t="s">
        <v>398</v>
      </c>
      <c r="E1120" s="1"/>
      <c r="F1120" s="1">
        <v>26599638</v>
      </c>
      <c r="G1120" s="1" t="s">
        <v>728</v>
      </c>
      <c r="H1120" s="1" t="s">
        <v>56</v>
      </c>
      <c r="I1120" s="1" t="s">
        <v>17</v>
      </c>
      <c r="J1120" s="7">
        <v>42670.506249999999</v>
      </c>
      <c r="K1120" s="7">
        <v>42670.506249999999</v>
      </c>
      <c r="L1120" s="1">
        <v>28.8</v>
      </c>
      <c r="M1120" s="6"/>
    </row>
    <row r="1121" spans="1:13" ht="12.75">
      <c r="A1121" s="1" t="s">
        <v>28</v>
      </c>
      <c r="B1121" s="7">
        <v>42746.416666666664</v>
      </c>
      <c r="C1121" s="7">
        <v>42746.479166666664</v>
      </c>
      <c r="D1121" s="1" t="s">
        <v>457</v>
      </c>
      <c r="E1121" s="1" t="s">
        <v>458</v>
      </c>
      <c r="F1121" s="1">
        <v>27827369</v>
      </c>
      <c r="G1121" s="1"/>
      <c r="H1121" s="1" t="s">
        <v>48</v>
      </c>
      <c r="I1121" s="1" t="s">
        <v>17</v>
      </c>
      <c r="J1121" s="7">
        <v>42730.709027777775</v>
      </c>
      <c r="K1121" s="7">
        <v>42741.736805555556</v>
      </c>
      <c r="L1121" s="1">
        <v>21.6</v>
      </c>
      <c r="M1121" s="6"/>
    </row>
    <row r="1122" spans="1:13" ht="12.75">
      <c r="A1122" s="1" t="s">
        <v>57</v>
      </c>
      <c r="B1122" s="7">
        <v>42746.4375</v>
      </c>
      <c r="C1122" s="7">
        <v>42746.479166666664</v>
      </c>
      <c r="D1122" s="1" t="s">
        <v>299</v>
      </c>
      <c r="F1122" s="1">
        <v>28111213</v>
      </c>
      <c r="G1122" s="1" t="s">
        <v>729</v>
      </c>
      <c r="H1122" s="1" t="s">
        <v>16</v>
      </c>
      <c r="I1122" s="1" t="s">
        <v>17</v>
      </c>
      <c r="J1122" s="7">
        <v>42746.393750000003</v>
      </c>
      <c r="K1122" s="7">
        <v>42746.393750000003</v>
      </c>
      <c r="L1122" s="1">
        <v>14.4</v>
      </c>
      <c r="M1122" s="6"/>
    </row>
    <row r="1123" spans="1:13" ht="12.75">
      <c r="A1123" s="1" t="s">
        <v>28</v>
      </c>
      <c r="B1123" s="7">
        <v>42746.479166666664</v>
      </c>
      <c r="C1123" s="7">
        <v>42746.520833333336</v>
      </c>
      <c r="D1123" s="1" t="s">
        <v>458</v>
      </c>
      <c r="F1123" s="1">
        <v>28016472</v>
      </c>
      <c r="G1123" s="1" t="s">
        <v>730</v>
      </c>
      <c r="H1123" s="1" t="s">
        <v>16</v>
      </c>
      <c r="I1123" s="1" t="s">
        <v>17</v>
      </c>
      <c r="J1123" s="7">
        <v>42741.755555555559</v>
      </c>
      <c r="K1123" s="7">
        <v>42741.755555555559</v>
      </c>
      <c r="L1123" s="1">
        <v>15.3</v>
      </c>
      <c r="M1123" s="6"/>
    </row>
    <row r="1124" spans="1:13" ht="12.75">
      <c r="A1124" s="1" t="s">
        <v>32</v>
      </c>
      <c r="B1124" s="7">
        <v>42746.5</v>
      </c>
      <c r="C1124" s="7">
        <v>42746.8125</v>
      </c>
      <c r="D1124" s="1" t="s">
        <v>15</v>
      </c>
      <c r="E1124" s="1"/>
      <c r="F1124" s="1">
        <v>27293425</v>
      </c>
      <c r="G1124" s="1" t="s">
        <v>706</v>
      </c>
      <c r="H1124" s="1" t="s">
        <v>731</v>
      </c>
      <c r="I1124" s="1" t="s">
        <v>85</v>
      </c>
      <c r="J1124" s="7">
        <v>42702.879166666666</v>
      </c>
      <c r="K1124" s="7">
        <v>42702.879166666666</v>
      </c>
      <c r="L1124" s="1">
        <v>110.56</v>
      </c>
      <c r="M1124" s="6"/>
    </row>
    <row r="1125" spans="1:13" ht="12.75">
      <c r="A1125" s="1" t="s">
        <v>18</v>
      </c>
      <c r="B1125" s="7">
        <v>42746.6875</v>
      </c>
      <c r="C1125" s="7">
        <v>42746.75</v>
      </c>
      <c r="D1125" s="1" t="s">
        <v>467</v>
      </c>
      <c r="E1125" s="1"/>
      <c r="F1125" s="1">
        <v>27352205</v>
      </c>
      <c r="G1125" s="1" t="s">
        <v>644</v>
      </c>
      <c r="H1125" s="1" t="s">
        <v>48</v>
      </c>
      <c r="I1125" s="1" t="s">
        <v>17</v>
      </c>
      <c r="J1125" s="7">
        <v>42704.824999999997</v>
      </c>
      <c r="K1125" s="7">
        <v>42704.824999999997</v>
      </c>
      <c r="L1125" s="1">
        <v>23.49</v>
      </c>
      <c r="M1125" s="6"/>
    </row>
    <row r="1126" spans="1:13" ht="12.75">
      <c r="A1126" s="1" t="s">
        <v>24</v>
      </c>
      <c r="B1126" s="7">
        <v>42747.416666666664</v>
      </c>
      <c r="C1126" s="7">
        <v>42747.458333333336</v>
      </c>
      <c r="D1126" s="1" t="s">
        <v>405</v>
      </c>
      <c r="F1126" s="1">
        <v>27677797</v>
      </c>
      <c r="G1126" s="1"/>
      <c r="H1126" s="1" t="s">
        <v>16</v>
      </c>
      <c r="I1126" s="1" t="s">
        <v>17</v>
      </c>
      <c r="J1126" s="7">
        <v>42720.522222222222</v>
      </c>
      <c r="K1126" s="7">
        <v>42720.522222222222</v>
      </c>
      <c r="L1126" s="1">
        <v>14.4</v>
      </c>
      <c r="M1126" s="6"/>
    </row>
    <row r="1127" spans="1:13" ht="12.75">
      <c r="A1127" s="1" t="s">
        <v>57</v>
      </c>
      <c r="B1127" s="7">
        <v>42747.416666666664</v>
      </c>
      <c r="C1127" s="7">
        <v>42747.479166666664</v>
      </c>
      <c r="D1127" s="1" t="s">
        <v>43</v>
      </c>
      <c r="E1127" s="1"/>
      <c r="F1127" s="1">
        <v>28136271</v>
      </c>
      <c r="G1127" s="1"/>
      <c r="H1127" s="1" t="s">
        <v>48</v>
      </c>
      <c r="I1127" s="1" t="s">
        <v>17</v>
      </c>
      <c r="J1127" s="7">
        <v>42747.324305555558</v>
      </c>
      <c r="K1127" s="7">
        <v>42747.324305555558</v>
      </c>
      <c r="L1127" s="1">
        <v>21.6</v>
      </c>
      <c r="M1127" s="6"/>
    </row>
    <row r="1128" spans="1:13" ht="12.75">
      <c r="A1128" s="1" t="s">
        <v>24</v>
      </c>
      <c r="B1128" s="7">
        <v>42747.458333333336</v>
      </c>
      <c r="C1128" s="7">
        <v>42747.5</v>
      </c>
      <c r="D1128" s="1" t="s">
        <v>357</v>
      </c>
      <c r="F1128" s="1">
        <v>28136784</v>
      </c>
      <c r="G1128" s="1"/>
      <c r="H1128" s="1" t="s">
        <v>16</v>
      </c>
      <c r="I1128" s="1" t="s">
        <v>17</v>
      </c>
      <c r="J1128" s="7">
        <v>42747.354166666664</v>
      </c>
      <c r="K1128" s="7">
        <v>42747.354166666664</v>
      </c>
      <c r="L1128" s="1">
        <v>14.4</v>
      </c>
      <c r="M1128" s="6"/>
    </row>
    <row r="1129" spans="1:13" ht="12.75">
      <c r="A1129" s="1" t="s">
        <v>46</v>
      </c>
      <c r="B1129" s="7">
        <v>42747.583333333336</v>
      </c>
      <c r="C1129" s="7">
        <v>42747.625</v>
      </c>
      <c r="D1129" s="1" t="s">
        <v>507</v>
      </c>
      <c r="F1129" s="1">
        <v>27786693</v>
      </c>
      <c r="G1129" s="1"/>
      <c r="H1129" s="1" t="s">
        <v>16</v>
      </c>
      <c r="I1129" s="1" t="s">
        <v>17</v>
      </c>
      <c r="J1129" s="7">
        <v>42726.612500000003</v>
      </c>
      <c r="K1129" s="7">
        <v>42726.612500000003</v>
      </c>
      <c r="L1129" s="1">
        <v>14.4</v>
      </c>
      <c r="M1129" s="6"/>
    </row>
    <row r="1130" spans="1:13" ht="12.75">
      <c r="A1130" s="1" t="s">
        <v>41</v>
      </c>
      <c r="B1130" s="7">
        <v>42747.666666666664</v>
      </c>
      <c r="C1130" s="7">
        <v>42747.708333333336</v>
      </c>
      <c r="D1130" s="1" t="s">
        <v>359</v>
      </c>
      <c r="F1130" s="1">
        <v>28063782</v>
      </c>
      <c r="G1130" s="1"/>
      <c r="H1130" s="1" t="s">
        <v>16</v>
      </c>
      <c r="I1130" s="1" t="s">
        <v>17</v>
      </c>
      <c r="J1130" s="7">
        <v>42744.711111111108</v>
      </c>
      <c r="K1130" s="7">
        <v>42744.711111111108</v>
      </c>
      <c r="L1130" s="1">
        <v>16.2</v>
      </c>
      <c r="M1130" s="6"/>
    </row>
    <row r="1131" spans="1:13" ht="12.75">
      <c r="A1131" s="1" t="s">
        <v>32</v>
      </c>
      <c r="B1131" s="7">
        <v>42747.791666666664</v>
      </c>
      <c r="C1131" s="7">
        <v>42747.833333333336</v>
      </c>
      <c r="D1131" s="1" t="s">
        <v>15</v>
      </c>
      <c r="E1131" s="1"/>
      <c r="F1131" s="1">
        <v>28031576</v>
      </c>
      <c r="G1131" s="1" t="s">
        <v>732</v>
      </c>
      <c r="H1131" s="1" t="s">
        <v>16</v>
      </c>
      <c r="I1131" s="1" t="s">
        <v>85</v>
      </c>
      <c r="J1131" s="7">
        <v>42742.918749999997</v>
      </c>
      <c r="K1131" s="7">
        <v>42742.918749999997</v>
      </c>
      <c r="L1131" s="1">
        <v>23.4</v>
      </c>
      <c r="M1131" s="6"/>
    </row>
    <row r="1132" spans="1:13" ht="12.75">
      <c r="A1132" s="1" t="s">
        <v>28</v>
      </c>
      <c r="B1132" s="7">
        <v>42747.8125</v>
      </c>
      <c r="C1132" s="7">
        <v>42747.854166666664</v>
      </c>
      <c r="D1132" s="1" t="s">
        <v>174</v>
      </c>
      <c r="E1132" s="1"/>
      <c r="F1132" s="1">
        <v>28004163</v>
      </c>
      <c r="G1132" s="1" t="s">
        <v>733</v>
      </c>
      <c r="H1132" s="1" t="s">
        <v>16</v>
      </c>
      <c r="I1132" s="1" t="s">
        <v>85</v>
      </c>
      <c r="J1132" s="7">
        <v>42741.4</v>
      </c>
      <c r="K1132" s="7">
        <v>42741.4</v>
      </c>
      <c r="L1132" s="1">
        <v>18</v>
      </c>
      <c r="M1132" s="6"/>
    </row>
    <row r="1133" spans="1:13" ht="12.75">
      <c r="A1133" s="1" t="s">
        <v>46</v>
      </c>
      <c r="B1133" s="7">
        <v>42748.375</v>
      </c>
      <c r="C1133" s="7">
        <v>42748.416666666664</v>
      </c>
      <c r="D1133" s="1" t="s">
        <v>43</v>
      </c>
      <c r="F1133" s="1">
        <v>28164202</v>
      </c>
      <c r="G1133" s="1"/>
      <c r="H1133" s="1" t="s">
        <v>16</v>
      </c>
      <c r="I1133" s="1" t="s">
        <v>17</v>
      </c>
      <c r="J1133" s="7">
        <v>42748.291666666664</v>
      </c>
      <c r="K1133" s="7">
        <v>42748.291666666664</v>
      </c>
      <c r="L1133" s="1">
        <v>14.4</v>
      </c>
      <c r="M1133" s="6"/>
    </row>
    <row r="1134" spans="1:13" ht="12.75">
      <c r="A1134" s="1" t="s">
        <v>28</v>
      </c>
      <c r="B1134" s="7">
        <v>42748.416666666664</v>
      </c>
      <c r="C1134" s="7">
        <v>42748.458333333336</v>
      </c>
      <c r="D1134" s="1" t="s">
        <v>357</v>
      </c>
      <c r="E1134" s="1"/>
      <c r="F1134" s="1">
        <v>28117315</v>
      </c>
      <c r="G1134" s="1"/>
      <c r="H1134" s="1" t="s">
        <v>16</v>
      </c>
      <c r="I1134" s="1" t="s">
        <v>17</v>
      </c>
      <c r="J1134" s="7">
        <v>42746.538194444445</v>
      </c>
      <c r="K1134" s="7">
        <v>42746.538194444445</v>
      </c>
      <c r="L1134" s="1">
        <v>14.4</v>
      </c>
      <c r="M1134" s="6"/>
    </row>
    <row r="1135" spans="1:13" ht="12.75">
      <c r="A1135" s="1" t="s">
        <v>46</v>
      </c>
      <c r="B1135" s="7">
        <v>42748.416666666664</v>
      </c>
      <c r="C1135" s="7">
        <v>42748.458333333336</v>
      </c>
      <c r="D1135" s="1" t="s">
        <v>88</v>
      </c>
      <c r="F1135" s="1">
        <v>27961339</v>
      </c>
      <c r="G1135" s="1" t="s">
        <v>734</v>
      </c>
      <c r="H1135" s="1" t="s">
        <v>16</v>
      </c>
      <c r="I1135" s="1" t="s">
        <v>17</v>
      </c>
      <c r="J1135" s="7">
        <v>42739.599305555559</v>
      </c>
      <c r="K1135" s="7">
        <v>42739.599305555559</v>
      </c>
      <c r="L1135" s="1">
        <v>14.4</v>
      </c>
      <c r="M1135" s="6"/>
    </row>
    <row r="1136" spans="1:13" ht="12.75">
      <c r="A1136" s="1" t="s">
        <v>46</v>
      </c>
      <c r="B1136" s="7">
        <v>42748.541666666664</v>
      </c>
      <c r="C1136" s="7">
        <v>42748.583333333336</v>
      </c>
      <c r="D1136" s="1" t="s">
        <v>317</v>
      </c>
      <c r="E1136" s="1"/>
      <c r="F1136" s="1">
        <v>27941175</v>
      </c>
      <c r="G1136" s="1" t="s">
        <v>735</v>
      </c>
      <c r="H1136" s="1" t="s">
        <v>16</v>
      </c>
      <c r="I1136" s="1" t="s">
        <v>17</v>
      </c>
      <c r="J1136" s="7">
        <v>42738.770138888889</v>
      </c>
      <c r="K1136" s="7">
        <v>42738.770138888889</v>
      </c>
      <c r="L1136" s="1">
        <v>16.2</v>
      </c>
      <c r="M1136" s="6"/>
    </row>
    <row r="1137" spans="1:13" ht="12.75">
      <c r="A1137" s="1" t="s">
        <v>32</v>
      </c>
      <c r="B1137" s="7">
        <v>42748.5625</v>
      </c>
      <c r="C1137" s="7">
        <v>42748.833333333336</v>
      </c>
      <c r="D1137" s="1" t="s">
        <v>15</v>
      </c>
      <c r="F1137" s="1">
        <v>27293534</v>
      </c>
      <c r="G1137" s="1"/>
      <c r="H1137" s="1" t="s">
        <v>114</v>
      </c>
      <c r="I1137" s="1" t="s">
        <v>85</v>
      </c>
      <c r="J1137" s="7">
        <v>42702.882638888892</v>
      </c>
      <c r="K1137" s="7">
        <v>42702.882638888892</v>
      </c>
      <c r="L1137" s="1">
        <v>97.13</v>
      </c>
      <c r="M1137" s="6"/>
    </row>
    <row r="1138" spans="1:13" ht="12.75">
      <c r="A1138" s="1" t="s">
        <v>46</v>
      </c>
      <c r="B1138" s="7">
        <v>42748.583333333336</v>
      </c>
      <c r="C1138" s="7">
        <v>42748.666666666664</v>
      </c>
      <c r="D1138" s="1" t="s">
        <v>88</v>
      </c>
      <c r="E1138" s="1"/>
      <c r="F1138" s="1">
        <v>28172108</v>
      </c>
      <c r="G1138" s="1" t="s">
        <v>736</v>
      </c>
      <c r="H1138" s="1" t="s">
        <v>56</v>
      </c>
      <c r="I1138" s="1" t="s">
        <v>17</v>
      </c>
      <c r="J1138" s="7">
        <v>42748.568055555559</v>
      </c>
      <c r="K1138" s="7">
        <v>42748.568055555559</v>
      </c>
      <c r="L1138" s="1">
        <v>32.4</v>
      </c>
      <c r="M1138" s="6"/>
    </row>
    <row r="1139" spans="1:13" ht="12.75">
      <c r="A1139" s="1" t="s">
        <v>80</v>
      </c>
      <c r="B1139" s="7">
        <v>42748.6875</v>
      </c>
      <c r="C1139" s="7">
        <v>42748.729166666664</v>
      </c>
      <c r="D1139" s="1" t="s">
        <v>112</v>
      </c>
      <c r="E1139" s="1"/>
      <c r="F1139" s="1">
        <v>28136800</v>
      </c>
      <c r="G1139" s="1" t="s">
        <v>370</v>
      </c>
      <c r="H1139" s="1" t="s">
        <v>16</v>
      </c>
      <c r="I1139" s="1" t="s">
        <v>17</v>
      </c>
      <c r="J1139" s="7">
        <v>42747.355555555558</v>
      </c>
      <c r="K1139" s="7">
        <v>42747.355555555558</v>
      </c>
      <c r="L1139" s="1">
        <v>17.100000000000001</v>
      </c>
      <c r="M1139" s="6"/>
    </row>
    <row r="1140" spans="1:13" ht="12.75">
      <c r="A1140" s="1" t="s">
        <v>24</v>
      </c>
      <c r="B1140" s="7">
        <v>42748.75</v>
      </c>
      <c r="C1140" s="7">
        <v>42748.791666666664</v>
      </c>
      <c r="D1140" s="1" t="s">
        <v>418</v>
      </c>
      <c r="E1140" s="1"/>
      <c r="F1140" s="1">
        <v>27364058</v>
      </c>
      <c r="G1140" s="1" t="s">
        <v>737</v>
      </c>
      <c r="H1140" s="1" t="s">
        <v>16</v>
      </c>
      <c r="I1140" s="1" t="s">
        <v>17</v>
      </c>
      <c r="J1140" s="7">
        <v>42705.394444444442</v>
      </c>
      <c r="K1140" s="7">
        <v>42705.394444444442</v>
      </c>
      <c r="L1140" s="1">
        <v>16.2</v>
      </c>
      <c r="M1140" s="6"/>
    </row>
    <row r="1141" spans="1:13" ht="12.75">
      <c r="A1141" s="1" t="s">
        <v>46</v>
      </c>
      <c r="B1141" s="7">
        <v>42748.75</v>
      </c>
      <c r="C1141" s="7">
        <v>42748.791666666664</v>
      </c>
      <c r="D1141" s="1" t="s">
        <v>88</v>
      </c>
      <c r="E1141" s="1"/>
      <c r="F1141" s="1">
        <v>28172113</v>
      </c>
      <c r="G1141" s="1" t="s">
        <v>500</v>
      </c>
      <c r="H1141" s="1" t="s">
        <v>16</v>
      </c>
      <c r="I1141" s="1" t="s">
        <v>17</v>
      </c>
      <c r="J1141" s="7">
        <v>42748.568749999999</v>
      </c>
      <c r="K1141" s="7">
        <v>42748.568749999999</v>
      </c>
      <c r="L1141" s="1">
        <v>18</v>
      </c>
      <c r="M1141" s="6"/>
    </row>
    <row r="1142" spans="1:13" ht="12.75">
      <c r="A1142" s="1" t="s">
        <v>80</v>
      </c>
      <c r="B1142" s="7">
        <v>42749.458333333336</v>
      </c>
      <c r="C1142" s="7">
        <v>42749.5</v>
      </c>
      <c r="D1142" s="1" t="s">
        <v>738</v>
      </c>
      <c r="E1142" s="1"/>
      <c r="F1142" s="1">
        <v>28143201</v>
      </c>
      <c r="G1142" s="1"/>
      <c r="H1142" s="1" t="s">
        <v>16</v>
      </c>
      <c r="I1142" s="1" t="s">
        <v>17</v>
      </c>
      <c r="J1142" s="7">
        <v>42747.50277777778</v>
      </c>
      <c r="K1142" s="7">
        <v>42747.50277777778</v>
      </c>
      <c r="L1142" s="1">
        <v>18</v>
      </c>
      <c r="M1142" s="6"/>
    </row>
    <row r="1143" spans="1:13" ht="12.75">
      <c r="A1143" s="1" t="s">
        <v>32</v>
      </c>
      <c r="B1143" s="7">
        <v>42749.5</v>
      </c>
      <c r="C1143" s="7">
        <v>42749.666666666664</v>
      </c>
      <c r="D1143" s="1" t="s">
        <v>15</v>
      </c>
      <c r="E1143" s="1" t="s">
        <v>15</v>
      </c>
      <c r="F1143" s="1">
        <v>27294331</v>
      </c>
      <c r="G1143" s="1" t="s">
        <v>706</v>
      </c>
      <c r="H1143" s="1" t="s">
        <v>59</v>
      </c>
      <c r="I1143" s="1" t="s">
        <v>85</v>
      </c>
      <c r="J1143" s="7">
        <v>42702.9</v>
      </c>
      <c r="K1143" s="7">
        <v>42702.902083333334</v>
      </c>
      <c r="L1143" s="1">
        <v>67.39</v>
      </c>
      <c r="M1143" s="6"/>
    </row>
    <row r="1144" spans="1:13" ht="12.75">
      <c r="A1144" s="1" t="s">
        <v>28</v>
      </c>
      <c r="B1144" s="7">
        <v>42749.583333333336</v>
      </c>
      <c r="C1144" s="7">
        <v>42749.625</v>
      </c>
      <c r="D1144" s="1" t="s">
        <v>83</v>
      </c>
      <c r="F1144" s="1">
        <v>27942511</v>
      </c>
      <c r="G1144" s="1" t="s">
        <v>677</v>
      </c>
      <c r="H1144" s="1" t="s">
        <v>16</v>
      </c>
      <c r="I1144" s="1" t="s">
        <v>17</v>
      </c>
      <c r="J1144" s="7">
        <v>42738.80972222222</v>
      </c>
      <c r="K1144" s="7">
        <v>42738.80972222222</v>
      </c>
      <c r="L1144" s="1">
        <v>18</v>
      </c>
      <c r="M1144" s="6"/>
    </row>
    <row r="1145" spans="1:13" ht="12.75">
      <c r="A1145" s="1" t="s">
        <v>24</v>
      </c>
      <c r="B1145" s="7">
        <v>42749.583333333336</v>
      </c>
      <c r="C1145" s="7">
        <v>42749.645833333336</v>
      </c>
      <c r="D1145" s="1" t="s">
        <v>418</v>
      </c>
      <c r="F1145" s="1">
        <v>27694060</v>
      </c>
      <c r="G1145" s="1" t="s">
        <v>739</v>
      </c>
      <c r="H1145" s="1" t="s">
        <v>48</v>
      </c>
      <c r="I1145" s="1" t="s">
        <v>17</v>
      </c>
      <c r="J1145" s="7">
        <v>42721.820138888892</v>
      </c>
      <c r="K1145" s="7">
        <v>42721.820138888892</v>
      </c>
      <c r="L1145" s="1">
        <v>27</v>
      </c>
      <c r="M1145" s="6"/>
    </row>
    <row r="1146" spans="1:13" ht="12.75">
      <c r="A1146" s="1" t="s">
        <v>80</v>
      </c>
      <c r="B1146" s="7">
        <v>42749.583333333336</v>
      </c>
      <c r="C1146" s="7">
        <v>42749.666666666664</v>
      </c>
      <c r="D1146" s="1" t="s">
        <v>443</v>
      </c>
      <c r="E1146" s="1"/>
      <c r="F1146" s="1">
        <v>26609566</v>
      </c>
      <c r="G1146" s="1" t="s">
        <v>528</v>
      </c>
      <c r="H1146" s="1" t="s">
        <v>56</v>
      </c>
      <c r="I1146" s="1" t="s">
        <v>17</v>
      </c>
      <c r="J1146" s="7">
        <v>42670.791666666664</v>
      </c>
      <c r="K1146" s="7">
        <v>42670.791666666664</v>
      </c>
      <c r="L1146" s="1">
        <v>28.8</v>
      </c>
      <c r="M1146" s="6"/>
    </row>
    <row r="1147" spans="1:13" ht="12.75">
      <c r="A1147" s="1" t="s">
        <v>57</v>
      </c>
      <c r="B1147" s="7">
        <v>42749.604166666664</v>
      </c>
      <c r="C1147" s="7">
        <v>42749.645833333336</v>
      </c>
      <c r="D1147" s="1" t="s">
        <v>299</v>
      </c>
      <c r="F1147" s="1">
        <v>28111261</v>
      </c>
      <c r="G1147" s="1" t="s">
        <v>740</v>
      </c>
      <c r="H1147" s="1" t="s">
        <v>16</v>
      </c>
      <c r="I1147" s="1" t="s">
        <v>17</v>
      </c>
      <c r="J1147" s="7">
        <v>42746.395138888889</v>
      </c>
      <c r="K1147" s="7">
        <v>42746.395138888889</v>
      </c>
      <c r="L1147" s="1">
        <v>18</v>
      </c>
      <c r="M1147" s="6"/>
    </row>
    <row r="1148" spans="1:13" ht="12.75">
      <c r="A1148" s="1" t="s">
        <v>28</v>
      </c>
      <c r="B1148" s="7">
        <v>42749.645833333336</v>
      </c>
      <c r="C1148" s="7">
        <v>42749.6875</v>
      </c>
      <c r="D1148" s="1" t="s">
        <v>174</v>
      </c>
      <c r="E1148" s="1"/>
      <c r="F1148" s="1">
        <v>28155982</v>
      </c>
      <c r="G1148" s="1" t="s">
        <v>603</v>
      </c>
      <c r="H1148" s="1" t="s">
        <v>16</v>
      </c>
      <c r="I1148" s="1" t="s">
        <v>85</v>
      </c>
      <c r="J1148" s="7">
        <v>42747.79791666667</v>
      </c>
      <c r="K1148" s="7">
        <v>42747.79791666667</v>
      </c>
      <c r="L1148" s="1">
        <v>18</v>
      </c>
      <c r="M1148" s="6"/>
    </row>
    <row r="1149" spans="1:13" ht="12.75">
      <c r="A1149" s="1" t="s">
        <v>24</v>
      </c>
      <c r="B1149" s="7">
        <v>42749.666666666664</v>
      </c>
      <c r="C1149" s="7">
        <v>42749.708333333336</v>
      </c>
      <c r="D1149" s="1" t="s">
        <v>140</v>
      </c>
      <c r="F1149" s="1">
        <v>28175049</v>
      </c>
      <c r="G1149" s="1" t="s">
        <v>741</v>
      </c>
      <c r="H1149" s="1" t="s">
        <v>16</v>
      </c>
      <c r="I1149" s="1" t="s">
        <v>17</v>
      </c>
      <c r="J1149" s="7">
        <v>42748.63958333333</v>
      </c>
      <c r="K1149" s="7">
        <v>42748.63958333333</v>
      </c>
      <c r="L1149" s="1">
        <v>18</v>
      </c>
      <c r="M1149" s="6"/>
    </row>
    <row r="1150" spans="1:13" ht="12.75">
      <c r="A1150" s="1" t="s">
        <v>41</v>
      </c>
      <c r="B1150" s="7">
        <v>42749.666666666664</v>
      </c>
      <c r="C1150" s="7">
        <v>42749.729166666664</v>
      </c>
      <c r="D1150" s="1" t="s">
        <v>359</v>
      </c>
      <c r="F1150" s="1">
        <v>28189181</v>
      </c>
      <c r="G1150" s="1"/>
      <c r="H1150" s="1" t="s">
        <v>48</v>
      </c>
      <c r="I1150" s="1" t="s">
        <v>17</v>
      </c>
      <c r="J1150" s="7">
        <v>42749.544444444444</v>
      </c>
      <c r="K1150" s="7">
        <v>42749.544444444444</v>
      </c>
      <c r="L1150" s="1">
        <v>27</v>
      </c>
      <c r="M1150" s="6"/>
    </row>
    <row r="1151" spans="1:13" ht="12.75">
      <c r="A1151" s="1" t="s">
        <v>18</v>
      </c>
      <c r="B1151" s="7">
        <v>42750.458333333336</v>
      </c>
      <c r="C1151" s="7">
        <v>42750.5</v>
      </c>
      <c r="D1151" s="1" t="s">
        <v>531</v>
      </c>
      <c r="E1151" s="1" t="s">
        <v>237</v>
      </c>
      <c r="F1151" s="1">
        <v>27809508</v>
      </c>
      <c r="G1151" s="1" t="s">
        <v>653</v>
      </c>
      <c r="H1151" s="1" t="s">
        <v>16</v>
      </c>
      <c r="I1151" s="1" t="s">
        <v>17</v>
      </c>
      <c r="J1151" s="7">
        <v>42727.657638888886</v>
      </c>
      <c r="K1151" s="7">
        <v>42743.427083333336</v>
      </c>
      <c r="L1151" s="1">
        <v>16.2</v>
      </c>
      <c r="M1151" s="6"/>
    </row>
    <row r="1152" spans="1:13" ht="12.75">
      <c r="A1152" s="1" t="s">
        <v>32</v>
      </c>
      <c r="B1152" s="7">
        <v>42750.458333333336</v>
      </c>
      <c r="C1152" s="7">
        <v>42750.5</v>
      </c>
      <c r="D1152" s="1" t="s">
        <v>15</v>
      </c>
      <c r="F1152" s="1">
        <v>27192806</v>
      </c>
      <c r="G1152" s="1"/>
      <c r="H1152" s="1" t="s">
        <v>16</v>
      </c>
      <c r="I1152" s="1" t="s">
        <v>85</v>
      </c>
      <c r="J1152" s="7">
        <v>42697.620833333334</v>
      </c>
      <c r="K1152" s="7">
        <v>42697.620833333334</v>
      </c>
      <c r="L1152" s="1">
        <v>18.95</v>
      </c>
      <c r="M1152" s="6"/>
    </row>
    <row r="1153" spans="1:13" ht="12.75">
      <c r="A1153" s="1" t="s">
        <v>18</v>
      </c>
      <c r="B1153" s="7">
        <v>42750.75</v>
      </c>
      <c r="C1153" s="7">
        <v>42750.791666666664</v>
      </c>
      <c r="D1153" s="1" t="s">
        <v>531</v>
      </c>
      <c r="E1153" s="1"/>
      <c r="F1153" s="1">
        <v>27765354</v>
      </c>
      <c r="G1153" s="1" t="s">
        <v>696</v>
      </c>
      <c r="H1153" s="1" t="s">
        <v>16</v>
      </c>
      <c r="I1153" s="1" t="s">
        <v>17</v>
      </c>
      <c r="J1153" s="7">
        <v>42725.576388888891</v>
      </c>
      <c r="K1153" s="7">
        <v>42725.576388888891</v>
      </c>
      <c r="L1153" s="1">
        <v>16.2</v>
      </c>
      <c r="M1153" s="6"/>
    </row>
    <row r="1154" spans="1:13" ht="12.75">
      <c r="A1154" s="1" t="s">
        <v>46</v>
      </c>
      <c r="B1154" s="7">
        <v>42751.458333333336</v>
      </c>
      <c r="C1154" s="7">
        <v>42751.5</v>
      </c>
      <c r="D1154" s="1" t="s">
        <v>403</v>
      </c>
      <c r="F1154" s="1">
        <v>26973648</v>
      </c>
      <c r="G1154" s="1" t="s">
        <v>742</v>
      </c>
      <c r="H1154" s="1" t="s">
        <v>16</v>
      </c>
      <c r="I1154" s="1" t="s">
        <v>17</v>
      </c>
      <c r="J1154" s="7">
        <v>42688.5</v>
      </c>
      <c r="K1154" s="7">
        <v>42688.5</v>
      </c>
      <c r="L1154" s="1">
        <v>11.52</v>
      </c>
      <c r="M1154" s="6"/>
    </row>
    <row r="1155" spans="1:13" ht="12.75">
      <c r="A1155" s="1" t="s">
        <v>111</v>
      </c>
      <c r="B1155" s="7">
        <v>42751.458333333336</v>
      </c>
      <c r="C1155" s="7">
        <v>42751.5</v>
      </c>
      <c r="D1155" s="1" t="s">
        <v>596</v>
      </c>
      <c r="F1155" s="1">
        <v>28086324</v>
      </c>
      <c r="G1155" s="1" t="s">
        <v>743</v>
      </c>
      <c r="H1155" s="1" t="s">
        <v>16</v>
      </c>
      <c r="I1155" s="1" t="s">
        <v>17</v>
      </c>
      <c r="J1155" s="7">
        <v>42745.536111111112</v>
      </c>
      <c r="K1155" s="7">
        <v>42745.536111111112</v>
      </c>
      <c r="L1155" s="1">
        <v>14.4</v>
      </c>
      <c r="M1155" s="6"/>
    </row>
    <row r="1156" spans="1:13" ht="12.75">
      <c r="A1156" s="1" t="s">
        <v>24</v>
      </c>
      <c r="B1156" s="7">
        <v>42751.583333333336</v>
      </c>
      <c r="C1156" s="7">
        <v>42751.625</v>
      </c>
      <c r="D1156" s="1" t="s">
        <v>457</v>
      </c>
      <c r="F1156" s="1">
        <v>27587246</v>
      </c>
      <c r="G1156" s="1" t="s">
        <v>744</v>
      </c>
      <c r="H1156" s="1" t="s">
        <v>16</v>
      </c>
      <c r="I1156" s="1" t="s">
        <v>17</v>
      </c>
      <c r="J1156" s="7">
        <v>42716.762499999997</v>
      </c>
      <c r="K1156" s="7">
        <v>42716.762499999997</v>
      </c>
      <c r="L1156" s="1">
        <v>12.96</v>
      </c>
      <c r="M1156" s="6"/>
    </row>
    <row r="1157" spans="1:13" ht="12.75">
      <c r="A1157" s="1" t="s">
        <v>18</v>
      </c>
      <c r="B1157" s="7">
        <v>42751.645833333336</v>
      </c>
      <c r="C1157" s="7">
        <v>42751.6875</v>
      </c>
      <c r="D1157" s="1" t="s">
        <v>246</v>
      </c>
      <c r="E1157" s="1" t="s">
        <v>246</v>
      </c>
      <c r="F1157" s="1">
        <v>28189327</v>
      </c>
      <c r="G1157" s="1" t="s">
        <v>658</v>
      </c>
      <c r="H1157" s="1" t="s">
        <v>16</v>
      </c>
      <c r="I1157" s="1" t="s">
        <v>17</v>
      </c>
      <c r="J1157" s="7">
        <v>42749.555555555555</v>
      </c>
      <c r="K1157" s="7">
        <v>42749.555555555555</v>
      </c>
      <c r="L1157" s="1">
        <v>15.3</v>
      </c>
      <c r="M1157" s="6"/>
    </row>
    <row r="1158" spans="1:13" ht="12.75">
      <c r="A1158" s="1" t="s">
        <v>46</v>
      </c>
      <c r="B1158" s="7">
        <v>42751.75</v>
      </c>
      <c r="C1158" s="7">
        <v>42751.791666666664</v>
      </c>
      <c r="D1158" s="1" t="s">
        <v>88</v>
      </c>
      <c r="F1158" s="1">
        <v>28217356</v>
      </c>
      <c r="G1158" s="1" t="s">
        <v>745</v>
      </c>
      <c r="H1158" s="1" t="s">
        <v>16</v>
      </c>
      <c r="I1158" s="1" t="s">
        <v>17</v>
      </c>
      <c r="J1158" s="7">
        <v>42751.564583333333</v>
      </c>
      <c r="K1158" s="7">
        <v>42751.564583333333</v>
      </c>
      <c r="L1158" s="1">
        <v>18</v>
      </c>
      <c r="M1158" s="6"/>
    </row>
    <row r="1159" spans="1:13" ht="12.75">
      <c r="A1159" s="1" t="s">
        <v>46</v>
      </c>
      <c r="B1159" s="7">
        <v>42751.791666666664</v>
      </c>
      <c r="C1159" s="7">
        <v>42751.833333333336</v>
      </c>
      <c r="D1159" s="1" t="s">
        <v>88</v>
      </c>
      <c r="E1159" s="1"/>
      <c r="F1159" s="1">
        <v>28181631</v>
      </c>
      <c r="G1159" s="1" t="s">
        <v>746</v>
      </c>
      <c r="H1159" s="1" t="s">
        <v>16</v>
      </c>
      <c r="I1159" s="1" t="s">
        <v>17</v>
      </c>
      <c r="J1159" s="7">
        <v>42748.818749999999</v>
      </c>
      <c r="K1159" s="7">
        <v>42748.818749999999</v>
      </c>
      <c r="L1159" s="1">
        <v>18</v>
      </c>
      <c r="M1159" s="6"/>
    </row>
    <row r="1160" spans="1:13" ht="12.75">
      <c r="A1160" s="1" t="s">
        <v>57</v>
      </c>
      <c r="B1160" s="7">
        <v>42751.8125</v>
      </c>
      <c r="C1160" s="7">
        <v>42751.854166666664</v>
      </c>
      <c r="D1160" s="1" t="s">
        <v>299</v>
      </c>
      <c r="E1160" s="1" t="s">
        <v>299</v>
      </c>
      <c r="F1160" s="1">
        <v>27969429</v>
      </c>
      <c r="G1160" s="1" t="s">
        <v>747</v>
      </c>
      <c r="H1160" s="1" t="s">
        <v>16</v>
      </c>
      <c r="I1160" s="1" t="s">
        <v>17</v>
      </c>
      <c r="J1160" s="7">
        <v>42739.792361111111</v>
      </c>
      <c r="K1160" s="7">
        <v>42748.594444444447</v>
      </c>
      <c r="L1160" s="1">
        <v>18</v>
      </c>
      <c r="M1160" s="6"/>
    </row>
    <row r="1161" spans="1:13" ht="12.75">
      <c r="A1161" s="1" t="s">
        <v>431</v>
      </c>
      <c r="B1161" s="7">
        <v>42751.8125</v>
      </c>
      <c r="C1161" s="7">
        <v>42751.895833333336</v>
      </c>
      <c r="D1161" s="1" t="s">
        <v>75</v>
      </c>
      <c r="E1161" s="1" t="s">
        <v>398</v>
      </c>
      <c r="F1161" s="1">
        <v>25295278</v>
      </c>
      <c r="G1161" s="1" t="s">
        <v>748</v>
      </c>
      <c r="H1161" s="1" t="s">
        <v>56</v>
      </c>
      <c r="I1161" s="1" t="s">
        <v>17</v>
      </c>
      <c r="J1161" s="7">
        <v>42612.756944444445</v>
      </c>
      <c r="K1161" s="7">
        <v>42670.506944444445</v>
      </c>
      <c r="L1161" s="1">
        <v>56</v>
      </c>
      <c r="M1161" s="6"/>
    </row>
    <row r="1162" spans="1:13" ht="12.75">
      <c r="A1162" s="1" t="s">
        <v>32</v>
      </c>
      <c r="B1162" s="7">
        <v>42751.833333333336</v>
      </c>
      <c r="C1162" s="7">
        <v>42751.875</v>
      </c>
      <c r="D1162" s="1" t="s">
        <v>63</v>
      </c>
      <c r="E1162" s="1"/>
      <c r="F1162" s="1">
        <v>28020640</v>
      </c>
      <c r="G1162" s="1"/>
      <c r="H1162" s="1" t="s">
        <v>16</v>
      </c>
      <c r="I1162" s="1" t="s">
        <v>17</v>
      </c>
      <c r="J1162" s="7">
        <v>42741.884722222225</v>
      </c>
      <c r="K1162" s="7">
        <v>42741.884722222225</v>
      </c>
      <c r="L1162" s="1">
        <v>23.4</v>
      </c>
      <c r="M1162" s="6"/>
    </row>
    <row r="1163" spans="1:13" ht="12.75">
      <c r="A1163" s="1" t="s">
        <v>46</v>
      </c>
      <c r="B1163" s="7">
        <v>42752.583333333336</v>
      </c>
      <c r="C1163" s="7">
        <v>42752.625</v>
      </c>
      <c r="D1163" s="1" t="s">
        <v>403</v>
      </c>
      <c r="F1163" s="1">
        <v>27723864</v>
      </c>
      <c r="G1163" s="1" t="s">
        <v>749</v>
      </c>
      <c r="H1163" s="1" t="s">
        <v>16</v>
      </c>
      <c r="I1163" s="1" t="s">
        <v>17</v>
      </c>
      <c r="J1163" s="7">
        <v>42723.727083333331</v>
      </c>
      <c r="K1163" s="7">
        <v>42723.727083333331</v>
      </c>
      <c r="L1163" s="1">
        <v>14.4</v>
      </c>
      <c r="M1163" s="6"/>
    </row>
    <row r="1164" spans="1:13" ht="12.75">
      <c r="A1164" s="1" t="s">
        <v>41</v>
      </c>
      <c r="B1164" s="7">
        <v>42752.583333333336</v>
      </c>
      <c r="C1164" s="7">
        <v>42752.625</v>
      </c>
      <c r="D1164" s="1" t="s">
        <v>60</v>
      </c>
      <c r="F1164" s="1">
        <v>28195776</v>
      </c>
      <c r="G1164" s="1"/>
      <c r="H1164" s="1" t="s">
        <v>16</v>
      </c>
      <c r="I1164" s="1" t="s">
        <v>17</v>
      </c>
      <c r="J1164" s="7">
        <v>42750.42291666667</v>
      </c>
      <c r="K1164" s="7">
        <v>42750.42291666667</v>
      </c>
      <c r="L1164" s="1">
        <v>14.4</v>
      </c>
      <c r="M1164" s="6"/>
    </row>
    <row r="1165" spans="1:13" ht="12.75">
      <c r="A1165" s="1" t="s">
        <v>24</v>
      </c>
      <c r="B1165" s="7">
        <v>42752.604166666664</v>
      </c>
      <c r="C1165" s="7">
        <v>42752.645833333336</v>
      </c>
      <c r="D1165" s="1" t="s">
        <v>140</v>
      </c>
      <c r="F1165" s="1">
        <v>28119224</v>
      </c>
      <c r="G1165" s="1" t="s">
        <v>750</v>
      </c>
      <c r="H1165" s="1" t="s">
        <v>16</v>
      </c>
      <c r="I1165" s="1" t="s">
        <v>17</v>
      </c>
      <c r="J1165" s="7">
        <v>42746.585416666669</v>
      </c>
      <c r="K1165" s="7">
        <v>42746.585416666669</v>
      </c>
      <c r="L1165" s="1">
        <v>14.4</v>
      </c>
      <c r="M1165" s="6"/>
    </row>
    <row r="1166" spans="1:13" ht="12.75">
      <c r="A1166" s="1" t="s">
        <v>24</v>
      </c>
      <c r="B1166" s="7">
        <v>42752.666666666664</v>
      </c>
      <c r="C1166" s="7">
        <v>42752.708333333336</v>
      </c>
      <c r="D1166" s="1" t="s">
        <v>140</v>
      </c>
      <c r="F1166" s="1">
        <v>28119236</v>
      </c>
      <c r="G1166" s="1" t="s">
        <v>714</v>
      </c>
      <c r="H1166" s="1" t="s">
        <v>16</v>
      </c>
      <c r="I1166" s="1" t="s">
        <v>17</v>
      </c>
      <c r="J1166" s="7">
        <v>42746.585416666669</v>
      </c>
      <c r="K1166" s="7">
        <v>42746.585416666669</v>
      </c>
      <c r="L1166" s="1">
        <v>16.2</v>
      </c>
      <c r="M1166" s="6"/>
    </row>
    <row r="1167" spans="1:13" ht="12.75">
      <c r="A1167" s="1" t="s">
        <v>18</v>
      </c>
      <c r="B1167" s="7">
        <v>42752.75</v>
      </c>
      <c r="C1167" s="7">
        <v>42752.791666666664</v>
      </c>
      <c r="D1167" s="1" t="s">
        <v>174</v>
      </c>
      <c r="E1167" s="1"/>
      <c r="F1167" s="1">
        <v>28212174</v>
      </c>
      <c r="G1167" s="1" t="s">
        <v>530</v>
      </c>
      <c r="H1167" s="1" t="s">
        <v>16</v>
      </c>
      <c r="I1167" s="1" t="s">
        <v>85</v>
      </c>
      <c r="J1167" s="7">
        <v>42751.457638888889</v>
      </c>
      <c r="K1167" s="7">
        <v>42751.457638888889</v>
      </c>
      <c r="L1167" s="1">
        <v>18</v>
      </c>
      <c r="M1167" s="6"/>
    </row>
    <row r="1168" spans="1:13" ht="12.75">
      <c r="A1168" s="1" t="s">
        <v>18</v>
      </c>
      <c r="B1168" s="7">
        <v>42753.375</v>
      </c>
      <c r="C1168" s="7">
        <v>42753.416666666664</v>
      </c>
      <c r="D1168" s="1" t="s">
        <v>489</v>
      </c>
      <c r="E1168" s="1"/>
      <c r="F1168" s="1">
        <v>28236774</v>
      </c>
      <c r="G1168" s="1"/>
      <c r="H1168" s="1" t="s">
        <v>16</v>
      </c>
      <c r="I1168" s="1" t="s">
        <v>17</v>
      </c>
      <c r="J1168" s="7">
        <v>42752.345833333333</v>
      </c>
      <c r="K1168" s="7">
        <v>42752.345833333333</v>
      </c>
      <c r="L1168" s="1">
        <v>14.4</v>
      </c>
      <c r="M1168" s="6"/>
    </row>
    <row r="1169" spans="1:13" ht="12.75">
      <c r="A1169" s="1" t="s">
        <v>18</v>
      </c>
      <c r="B1169" s="7">
        <v>42753.4375</v>
      </c>
      <c r="C1169" s="7">
        <v>42753.479166666664</v>
      </c>
      <c r="D1169" s="1" t="s">
        <v>299</v>
      </c>
      <c r="E1169" s="1" t="s">
        <v>299</v>
      </c>
      <c r="F1169" s="1">
        <v>28224379</v>
      </c>
      <c r="G1169" s="1" t="s">
        <v>751</v>
      </c>
      <c r="H1169" s="1" t="s">
        <v>16</v>
      </c>
      <c r="I1169" s="1" t="s">
        <v>17</v>
      </c>
      <c r="J1169" s="7">
        <v>42751.706250000003</v>
      </c>
      <c r="K1169" s="7">
        <v>42751.706944444442</v>
      </c>
      <c r="L1169" s="1">
        <v>14.4</v>
      </c>
      <c r="M1169" s="6"/>
    </row>
    <row r="1170" spans="1:13" ht="12.75">
      <c r="A1170" s="1" t="s">
        <v>24</v>
      </c>
      <c r="B1170" s="7">
        <v>42753.458333333336</v>
      </c>
      <c r="C1170" s="7">
        <v>42753.5</v>
      </c>
      <c r="D1170" s="1" t="s">
        <v>140</v>
      </c>
      <c r="E1170" s="1"/>
      <c r="F1170" s="1">
        <v>28008861</v>
      </c>
      <c r="G1170" s="1" t="s">
        <v>714</v>
      </c>
      <c r="H1170" s="1" t="s">
        <v>16</v>
      </c>
      <c r="I1170" s="1" t="s">
        <v>17</v>
      </c>
      <c r="J1170" s="7">
        <v>42741.559027777781</v>
      </c>
      <c r="K1170" s="7">
        <v>42741.559027777781</v>
      </c>
      <c r="L1170" s="1">
        <v>14.4</v>
      </c>
      <c r="M1170" s="6"/>
    </row>
    <row r="1171" spans="1:13" ht="12.75">
      <c r="A1171" s="1" t="s">
        <v>41</v>
      </c>
      <c r="B1171" s="7">
        <v>42753.75</v>
      </c>
      <c r="C1171" s="7">
        <v>42753.791666666664</v>
      </c>
      <c r="D1171" s="1" t="s">
        <v>359</v>
      </c>
      <c r="F1171" s="1">
        <v>28071438</v>
      </c>
      <c r="G1171" s="1"/>
      <c r="H1171" s="1" t="s">
        <v>16</v>
      </c>
      <c r="I1171" s="1" t="s">
        <v>17</v>
      </c>
      <c r="J1171" s="7">
        <v>42744.907638888886</v>
      </c>
      <c r="K1171" s="7">
        <v>42744.907638888886</v>
      </c>
      <c r="L1171" s="1">
        <v>18</v>
      </c>
      <c r="M1171" s="6"/>
    </row>
    <row r="1172" spans="1:13" ht="12.75">
      <c r="A1172" s="1" t="s">
        <v>46</v>
      </c>
      <c r="B1172" s="7">
        <v>42754.583333333336</v>
      </c>
      <c r="C1172" s="7">
        <v>42754.625</v>
      </c>
      <c r="D1172" s="1" t="s">
        <v>501</v>
      </c>
      <c r="F1172" s="1">
        <v>28147031</v>
      </c>
      <c r="G1172" s="1"/>
      <c r="H1172" s="1" t="s">
        <v>16</v>
      </c>
      <c r="I1172" s="1" t="s">
        <v>17</v>
      </c>
      <c r="J1172" s="7">
        <v>42747.587500000001</v>
      </c>
      <c r="K1172" s="7">
        <v>42747.587500000001</v>
      </c>
      <c r="L1172" s="1">
        <v>14.4</v>
      </c>
      <c r="M1172" s="6"/>
    </row>
    <row r="1173" spans="1:13" ht="12.75">
      <c r="A1173" s="1" t="s">
        <v>32</v>
      </c>
      <c r="B1173" s="7">
        <v>42754.791666666664</v>
      </c>
      <c r="C1173" s="7">
        <v>42754.833333333336</v>
      </c>
      <c r="D1173" s="1" t="s">
        <v>437</v>
      </c>
      <c r="F1173" s="1">
        <v>25792939</v>
      </c>
      <c r="G1173" s="1" t="s">
        <v>752</v>
      </c>
      <c r="H1173" s="1" t="s">
        <v>16</v>
      </c>
      <c r="I1173" s="1" t="s">
        <v>17</v>
      </c>
      <c r="J1173" s="7">
        <v>42634.809027777781</v>
      </c>
      <c r="K1173" s="7">
        <v>42634.809027777781</v>
      </c>
      <c r="L1173" s="1">
        <v>18.72</v>
      </c>
      <c r="M1173" s="6"/>
    </row>
    <row r="1174" spans="1:13" ht="12.75">
      <c r="A1174" s="1" t="s">
        <v>431</v>
      </c>
      <c r="B1174" s="7">
        <v>42754.791666666664</v>
      </c>
      <c r="C1174" s="7">
        <v>42754.875</v>
      </c>
      <c r="D1174" s="1" t="s">
        <v>15</v>
      </c>
      <c r="E1174" s="1"/>
      <c r="F1174" s="1">
        <v>27969623</v>
      </c>
      <c r="G1174" s="1" t="s">
        <v>753</v>
      </c>
      <c r="H1174" s="1" t="s">
        <v>16</v>
      </c>
      <c r="I1174" s="1" t="s">
        <v>85</v>
      </c>
      <c r="J1174" s="7">
        <v>42739.79791666667</v>
      </c>
      <c r="K1174" s="7">
        <v>42739.79791666667</v>
      </c>
      <c r="L1174" s="1">
        <v>70</v>
      </c>
      <c r="M1174" s="6"/>
    </row>
    <row r="1175" spans="1:13" ht="12.75">
      <c r="A1175" s="1" t="s">
        <v>24</v>
      </c>
      <c r="B1175" s="7">
        <v>42755.416666666664</v>
      </c>
      <c r="C1175" s="7">
        <v>42755.458333333336</v>
      </c>
      <c r="D1175" s="1" t="s">
        <v>140</v>
      </c>
      <c r="E1175" s="1"/>
      <c r="F1175" s="1">
        <v>28145472</v>
      </c>
      <c r="G1175" s="1" t="s">
        <v>714</v>
      </c>
      <c r="H1175" s="1" t="s">
        <v>16</v>
      </c>
      <c r="I1175" s="1" t="s">
        <v>17</v>
      </c>
      <c r="J1175" s="7">
        <v>42747.550694444442</v>
      </c>
      <c r="K1175" s="7">
        <v>42747.550694444442</v>
      </c>
      <c r="L1175" s="1">
        <v>14.4</v>
      </c>
      <c r="M1175" s="6"/>
    </row>
    <row r="1176" spans="1:13" ht="12.75">
      <c r="A1176" s="1" t="s">
        <v>46</v>
      </c>
      <c r="B1176" s="7">
        <v>42755.583333333336</v>
      </c>
      <c r="C1176" s="7">
        <v>42755.625</v>
      </c>
      <c r="D1176" s="1" t="s">
        <v>88</v>
      </c>
      <c r="E1176" s="1"/>
      <c r="F1176" s="1">
        <v>28177735</v>
      </c>
      <c r="G1176" s="1" t="s">
        <v>754</v>
      </c>
      <c r="H1176" s="1" t="s">
        <v>16</v>
      </c>
      <c r="I1176" s="1" t="s">
        <v>17</v>
      </c>
      <c r="J1176" s="7">
        <v>42748.70208333333</v>
      </c>
      <c r="K1176" s="7">
        <v>42748.70208333333</v>
      </c>
      <c r="L1176" s="1">
        <v>16.2</v>
      </c>
      <c r="M1176" s="6"/>
    </row>
    <row r="1177" spans="1:13" ht="12.75">
      <c r="A1177" s="1" t="s">
        <v>57</v>
      </c>
      <c r="B1177" s="7">
        <v>42755.604166666664</v>
      </c>
      <c r="C1177" s="7">
        <v>42755.6875</v>
      </c>
      <c r="D1177" s="1" t="s">
        <v>174</v>
      </c>
      <c r="E1177" s="1"/>
      <c r="F1177" s="1">
        <v>28318593</v>
      </c>
      <c r="G1177" s="1"/>
      <c r="H1177" s="1" t="s">
        <v>56</v>
      </c>
      <c r="I1177" s="1" t="s">
        <v>85</v>
      </c>
      <c r="J1177" s="7">
        <v>42755.364583333336</v>
      </c>
      <c r="K1177" s="7">
        <v>42755.364583333336</v>
      </c>
      <c r="L1177" s="1">
        <v>32.4</v>
      </c>
      <c r="M1177" s="6"/>
    </row>
    <row r="1178" spans="1:13" ht="12.75">
      <c r="A1178" s="1" t="s">
        <v>46</v>
      </c>
      <c r="B1178" s="7">
        <v>42755.625</v>
      </c>
      <c r="C1178" s="7">
        <v>42755.666666666664</v>
      </c>
      <c r="D1178" s="1" t="s">
        <v>88</v>
      </c>
      <c r="E1178" s="1"/>
      <c r="F1178" s="1">
        <v>28248725</v>
      </c>
      <c r="G1178" s="1" t="s">
        <v>755</v>
      </c>
      <c r="H1178" s="1" t="s">
        <v>16</v>
      </c>
      <c r="I1178" s="1" t="s">
        <v>17</v>
      </c>
      <c r="J1178" s="7">
        <v>42752.638194444444</v>
      </c>
      <c r="K1178" s="7">
        <v>42752.638194444444</v>
      </c>
      <c r="L1178" s="1">
        <v>16.2</v>
      </c>
      <c r="M1178" s="6"/>
    </row>
    <row r="1179" spans="1:13" ht="12.75">
      <c r="A1179" s="1" t="s">
        <v>24</v>
      </c>
      <c r="B1179" s="7">
        <v>42755.645833333336</v>
      </c>
      <c r="C1179" s="7">
        <v>42755.708333333336</v>
      </c>
      <c r="D1179" s="1" t="s">
        <v>140</v>
      </c>
      <c r="E1179" s="1"/>
      <c r="F1179" s="1">
        <v>28207258</v>
      </c>
      <c r="G1179" s="1" t="s">
        <v>553</v>
      </c>
      <c r="H1179" s="1" t="s">
        <v>48</v>
      </c>
      <c r="I1179" s="1" t="s">
        <v>17</v>
      </c>
      <c r="J1179" s="7">
        <v>42751.357638888891</v>
      </c>
      <c r="K1179" s="7">
        <v>42751.357638888891</v>
      </c>
      <c r="L1179" s="1">
        <v>24.3</v>
      </c>
      <c r="M1179" s="6"/>
    </row>
    <row r="1180" spans="1:13" ht="12.75">
      <c r="A1180" s="1" t="s">
        <v>57</v>
      </c>
      <c r="B1180" s="7">
        <v>42755.6875</v>
      </c>
      <c r="C1180" s="7">
        <v>42755.729166666664</v>
      </c>
      <c r="D1180" s="1" t="s">
        <v>43</v>
      </c>
      <c r="E1180" s="1"/>
      <c r="F1180" s="1">
        <v>28318568</v>
      </c>
      <c r="G1180" s="1"/>
      <c r="H1180" s="1" t="s">
        <v>16</v>
      </c>
      <c r="I1180" s="1" t="s">
        <v>17</v>
      </c>
      <c r="J1180" s="7">
        <v>42755.363194444442</v>
      </c>
      <c r="K1180" s="7">
        <v>42755.363194444442</v>
      </c>
      <c r="L1180" s="1">
        <v>17.100000000000001</v>
      </c>
      <c r="M1180" s="6"/>
    </row>
    <row r="1181" spans="1:13" ht="12.75">
      <c r="A1181" s="1" t="s">
        <v>28</v>
      </c>
      <c r="B1181" s="7">
        <v>42755.708333333336</v>
      </c>
      <c r="C1181" s="7">
        <v>42755.75</v>
      </c>
      <c r="D1181" s="1" t="s">
        <v>496</v>
      </c>
      <c r="E1181" s="1"/>
      <c r="F1181" s="1">
        <v>28100535</v>
      </c>
      <c r="G1181" s="1"/>
      <c r="H1181" s="1" t="s">
        <v>16</v>
      </c>
      <c r="I1181" s="1" t="s">
        <v>17</v>
      </c>
      <c r="J1181" s="7">
        <v>42745.859027777777</v>
      </c>
      <c r="K1181" s="7">
        <v>42745.859027777777</v>
      </c>
      <c r="L1181" s="1">
        <v>18</v>
      </c>
      <c r="M1181" s="6"/>
    </row>
    <row r="1182" spans="1:13" ht="12.75">
      <c r="A1182" s="1" t="s">
        <v>111</v>
      </c>
      <c r="B1182" s="7">
        <v>42755.708333333336</v>
      </c>
      <c r="C1182" s="7">
        <v>42755.75</v>
      </c>
      <c r="D1182" s="1" t="s">
        <v>83</v>
      </c>
      <c r="E1182" s="1" t="s">
        <v>83</v>
      </c>
      <c r="F1182" s="1">
        <v>28239440</v>
      </c>
      <c r="G1182" s="1" t="s">
        <v>756</v>
      </c>
      <c r="H1182" s="1" t="s">
        <v>16</v>
      </c>
      <c r="I1182" s="1" t="s">
        <v>17</v>
      </c>
      <c r="J1182" s="7">
        <v>42752.418055555558</v>
      </c>
      <c r="K1182" s="7">
        <v>42752.418749999997</v>
      </c>
      <c r="L1182" s="1">
        <v>18</v>
      </c>
      <c r="M1182" s="6"/>
    </row>
    <row r="1183" spans="1:13" ht="12.75">
      <c r="A1183" s="1" t="s">
        <v>46</v>
      </c>
      <c r="B1183" s="7">
        <v>42755.729166666664</v>
      </c>
      <c r="C1183" s="7">
        <v>42755.770833333336</v>
      </c>
      <c r="D1183" s="1" t="s">
        <v>88</v>
      </c>
      <c r="E1183" s="1"/>
      <c r="F1183" s="1">
        <v>28274959</v>
      </c>
      <c r="G1183" s="1" t="s">
        <v>757</v>
      </c>
      <c r="H1183" s="1" t="s">
        <v>16</v>
      </c>
      <c r="I1183" s="1" t="s">
        <v>17</v>
      </c>
      <c r="J1183" s="7">
        <v>42753.618750000001</v>
      </c>
      <c r="K1183" s="7">
        <v>42753.618750000001</v>
      </c>
      <c r="L1183" s="1">
        <v>18</v>
      </c>
      <c r="M1183" s="6"/>
    </row>
    <row r="1184" spans="1:13" ht="12.75">
      <c r="A1184" s="1" t="s">
        <v>28</v>
      </c>
      <c r="B1184" s="7">
        <v>42755.75</v>
      </c>
      <c r="C1184" s="7">
        <v>42755.791666666664</v>
      </c>
      <c r="D1184" s="1" t="s">
        <v>496</v>
      </c>
      <c r="E1184" s="1"/>
      <c r="F1184" s="1">
        <v>28148109</v>
      </c>
      <c r="G1184" s="1"/>
      <c r="H1184" s="1" t="s">
        <v>16</v>
      </c>
      <c r="I1184" s="1" t="s">
        <v>17</v>
      </c>
      <c r="J1184" s="7">
        <v>42747.614583333336</v>
      </c>
      <c r="K1184" s="7">
        <v>42747.614583333336</v>
      </c>
      <c r="L1184" s="1">
        <v>18</v>
      </c>
      <c r="M1184" s="6"/>
    </row>
    <row r="1185" spans="1:13" ht="12.75">
      <c r="A1185" s="1" t="s">
        <v>18</v>
      </c>
      <c r="B1185" s="7">
        <v>42755.770833333336</v>
      </c>
      <c r="C1185" s="7">
        <v>42755.8125</v>
      </c>
      <c r="D1185" s="1" t="s">
        <v>770</v>
      </c>
      <c r="E1185" s="1"/>
      <c r="F1185" s="1">
        <v>28388378</v>
      </c>
      <c r="G1185" s="1"/>
      <c r="H1185" s="1" t="s">
        <v>16</v>
      </c>
      <c r="I1185" s="1" t="s">
        <v>17</v>
      </c>
      <c r="J1185" s="7">
        <v>42758.962500000001</v>
      </c>
      <c r="K1185" s="7">
        <v>42758.962500000001</v>
      </c>
      <c r="L1185" s="1">
        <v>18</v>
      </c>
      <c r="M1185" s="6"/>
    </row>
    <row r="1186" spans="1:13" ht="12.75">
      <c r="A1186" s="1" t="s">
        <v>24</v>
      </c>
      <c r="B1186" s="7">
        <v>42755.770833333336</v>
      </c>
      <c r="C1186" s="7">
        <v>42755.833333333336</v>
      </c>
      <c r="D1186" s="1" t="s">
        <v>418</v>
      </c>
      <c r="E1186" s="1"/>
      <c r="F1186" s="1">
        <v>27686739</v>
      </c>
      <c r="G1186" s="1" t="s">
        <v>758</v>
      </c>
      <c r="H1186" s="1" t="s">
        <v>48</v>
      </c>
      <c r="I1186" s="1" t="s">
        <v>17</v>
      </c>
      <c r="J1186" s="7">
        <v>42720.892361111109</v>
      </c>
      <c r="K1186" s="7">
        <v>42720.892361111109</v>
      </c>
      <c r="L1186" s="1">
        <v>24.3</v>
      </c>
      <c r="M1186" s="6"/>
    </row>
    <row r="1187" spans="1:13" ht="12.75">
      <c r="A1187" s="1" t="s">
        <v>46</v>
      </c>
      <c r="B1187" s="7">
        <v>42756.375</v>
      </c>
      <c r="C1187" s="7">
        <v>42756.416666666664</v>
      </c>
      <c r="D1187" s="1" t="s">
        <v>88</v>
      </c>
      <c r="E1187" s="1"/>
      <c r="F1187" s="1">
        <v>27957814</v>
      </c>
      <c r="G1187" s="1" t="s">
        <v>759</v>
      </c>
      <c r="H1187" s="1" t="s">
        <v>16</v>
      </c>
      <c r="I1187" s="1" t="s">
        <v>17</v>
      </c>
      <c r="J1187" s="7">
        <v>42739.506249999999</v>
      </c>
      <c r="K1187" s="7">
        <v>42739.506249999999</v>
      </c>
      <c r="L1187" s="1">
        <v>18</v>
      </c>
      <c r="M1187" s="6"/>
    </row>
    <row r="1188" spans="1:13" ht="12.75">
      <c r="A1188" s="1" t="s">
        <v>28</v>
      </c>
      <c r="B1188" s="7">
        <v>42756.458333333336</v>
      </c>
      <c r="C1188" s="7">
        <v>42756.5</v>
      </c>
      <c r="D1188" s="1" t="s">
        <v>174</v>
      </c>
      <c r="E1188" s="1"/>
      <c r="F1188" s="1">
        <v>28028736</v>
      </c>
      <c r="G1188" s="1" t="s">
        <v>760</v>
      </c>
      <c r="H1188" s="1" t="s">
        <v>16</v>
      </c>
      <c r="I1188" s="1" t="s">
        <v>85</v>
      </c>
      <c r="J1188" s="7">
        <v>42742.681944444441</v>
      </c>
      <c r="K1188" s="7">
        <v>42742.681944444441</v>
      </c>
      <c r="L1188" s="1">
        <v>18</v>
      </c>
      <c r="M1188" s="6"/>
    </row>
    <row r="1189" spans="1:13" ht="12.75">
      <c r="A1189" s="1" t="s">
        <v>46</v>
      </c>
      <c r="B1189" s="7">
        <v>42756.458333333336</v>
      </c>
      <c r="C1189" s="7">
        <v>42756.5</v>
      </c>
      <c r="D1189" s="1" t="s">
        <v>15</v>
      </c>
      <c r="E1189" s="1"/>
      <c r="F1189" s="1">
        <v>28030505</v>
      </c>
      <c r="G1189" s="1" t="s">
        <v>761</v>
      </c>
      <c r="H1189" s="1" t="s">
        <v>16</v>
      </c>
      <c r="I1189" s="1" t="s">
        <v>85</v>
      </c>
      <c r="J1189" s="7">
        <v>42742.825694444444</v>
      </c>
      <c r="K1189" s="7">
        <v>42742.825694444444</v>
      </c>
      <c r="L1189" s="1">
        <v>18</v>
      </c>
      <c r="M1189" s="6"/>
    </row>
    <row r="1190" spans="1:13" ht="12.75">
      <c r="A1190" s="1" t="s">
        <v>28</v>
      </c>
      <c r="B1190" s="7">
        <v>42756.520833333336</v>
      </c>
      <c r="C1190" s="7">
        <v>42756.5625</v>
      </c>
      <c r="D1190" s="1" t="s">
        <v>174</v>
      </c>
      <c r="F1190" s="1">
        <v>28081465</v>
      </c>
      <c r="G1190" s="1" t="s">
        <v>762</v>
      </c>
      <c r="H1190" s="1" t="s">
        <v>16</v>
      </c>
      <c r="I1190" s="1" t="s">
        <v>85</v>
      </c>
      <c r="J1190" s="7">
        <v>42745.429861111108</v>
      </c>
      <c r="K1190" s="7">
        <v>42745.429861111108</v>
      </c>
      <c r="L1190" s="1">
        <v>18</v>
      </c>
      <c r="M1190" s="6"/>
    </row>
    <row r="1191" spans="1:13" ht="12.75">
      <c r="A1191" s="1" t="s">
        <v>46</v>
      </c>
      <c r="B1191" s="7">
        <v>42756.5625</v>
      </c>
      <c r="C1191" s="7">
        <v>42756.604166666664</v>
      </c>
      <c r="D1191" s="1" t="s">
        <v>357</v>
      </c>
      <c r="E1191" s="1"/>
      <c r="F1191" s="1">
        <v>28334223</v>
      </c>
      <c r="G1191" s="1"/>
      <c r="H1191" s="1" t="s">
        <v>16</v>
      </c>
      <c r="I1191" s="1" t="s">
        <v>17</v>
      </c>
      <c r="J1191" s="7">
        <v>42755.856249999997</v>
      </c>
      <c r="K1191" s="7">
        <v>42755.856249999997</v>
      </c>
      <c r="L1191" s="1">
        <v>18</v>
      </c>
      <c r="M1191" s="6"/>
    </row>
    <row r="1192" spans="1:13" ht="12.75">
      <c r="A1192" s="1" t="s">
        <v>24</v>
      </c>
      <c r="B1192" s="7">
        <v>42756.604166666664</v>
      </c>
      <c r="C1192" s="7">
        <v>42756.666666666664</v>
      </c>
      <c r="D1192" s="1" t="s">
        <v>140</v>
      </c>
      <c r="E1192" s="1"/>
      <c r="F1192" s="1">
        <v>28049252</v>
      </c>
      <c r="G1192" s="1" t="s">
        <v>254</v>
      </c>
      <c r="H1192" s="1" t="s">
        <v>48</v>
      </c>
      <c r="I1192" s="1" t="s">
        <v>17</v>
      </c>
      <c r="J1192" s="7">
        <v>42744.425000000003</v>
      </c>
      <c r="K1192" s="7">
        <v>42744.425000000003</v>
      </c>
      <c r="L1192" s="1">
        <v>27</v>
      </c>
      <c r="M1192" s="6"/>
    </row>
    <row r="1193" spans="1:13" ht="12.75">
      <c r="A1193" s="1" t="s">
        <v>80</v>
      </c>
      <c r="B1193" s="7">
        <v>42756.625</v>
      </c>
      <c r="C1193" s="7">
        <v>42756.708333333336</v>
      </c>
      <c r="D1193" s="1" t="s">
        <v>443</v>
      </c>
      <c r="F1193" s="1">
        <v>26609590</v>
      </c>
      <c r="G1193" s="1" t="s">
        <v>528</v>
      </c>
      <c r="H1193" s="1" t="s">
        <v>56</v>
      </c>
      <c r="I1193" s="1" t="s">
        <v>17</v>
      </c>
      <c r="J1193" s="7">
        <v>42670.793055555558</v>
      </c>
      <c r="K1193" s="7">
        <v>42670.793055555558</v>
      </c>
      <c r="L1193" s="1">
        <v>28.8</v>
      </c>
      <c r="M1193" s="6"/>
    </row>
    <row r="1194" spans="1:13" ht="12.75">
      <c r="A1194" s="1" t="s">
        <v>46</v>
      </c>
      <c r="B1194" s="7">
        <v>42756.6875</v>
      </c>
      <c r="C1194" s="7">
        <v>42756.729166666664</v>
      </c>
      <c r="D1194" s="1" t="s">
        <v>357</v>
      </c>
      <c r="F1194" s="1">
        <v>28272256</v>
      </c>
      <c r="G1194" s="1"/>
      <c r="H1194" s="1" t="s">
        <v>16</v>
      </c>
      <c r="I1194" s="1" t="s">
        <v>17</v>
      </c>
      <c r="J1194" s="7">
        <v>42753.55</v>
      </c>
      <c r="K1194" s="7">
        <v>42753.55</v>
      </c>
      <c r="L1194" s="1">
        <v>18</v>
      </c>
      <c r="M1194" s="6"/>
    </row>
    <row r="1195" spans="1:13" ht="12.75">
      <c r="A1195" s="1" t="s">
        <v>32</v>
      </c>
      <c r="B1195" s="7">
        <v>42756.708333333336</v>
      </c>
      <c r="C1195" s="7">
        <v>42756.75</v>
      </c>
      <c r="D1195" s="1" t="s">
        <v>15</v>
      </c>
      <c r="F1195" s="1">
        <v>28041099</v>
      </c>
      <c r="G1195" s="1" t="s">
        <v>763</v>
      </c>
      <c r="H1195" s="1" t="s">
        <v>16</v>
      </c>
      <c r="I1195" s="1" t="s">
        <v>85</v>
      </c>
      <c r="J1195" s="7">
        <v>42743.912499999999</v>
      </c>
      <c r="K1195" s="7">
        <v>42743.912499999999</v>
      </c>
      <c r="L1195" s="1">
        <v>23.4</v>
      </c>
      <c r="M1195" s="6"/>
    </row>
    <row r="1196" spans="1:13" ht="12.75">
      <c r="A1196" s="1" t="s">
        <v>80</v>
      </c>
      <c r="B1196" s="7">
        <v>42756.708333333336</v>
      </c>
      <c r="C1196" s="7">
        <v>42756.791666666664</v>
      </c>
      <c r="D1196" s="1" t="s">
        <v>443</v>
      </c>
      <c r="E1196" s="1"/>
      <c r="F1196" s="1">
        <v>27740232</v>
      </c>
      <c r="G1196" s="1" t="s">
        <v>444</v>
      </c>
      <c r="H1196" s="1" t="s">
        <v>56</v>
      </c>
      <c r="I1196" s="1" t="s">
        <v>17</v>
      </c>
      <c r="J1196" s="7">
        <v>42724.501388888886</v>
      </c>
      <c r="K1196" s="7">
        <v>42724.501388888886</v>
      </c>
      <c r="L1196" s="1">
        <v>32.4</v>
      </c>
      <c r="M1196" s="6"/>
    </row>
    <row r="1197" spans="1:13" ht="12.75">
      <c r="A1197" s="1" t="s">
        <v>28</v>
      </c>
      <c r="B1197" s="7">
        <v>42758.395833333336</v>
      </c>
      <c r="C1197" s="7">
        <v>42758.479166666664</v>
      </c>
      <c r="D1197" s="1" t="s">
        <v>210</v>
      </c>
      <c r="E1197" s="1" t="s">
        <v>764</v>
      </c>
      <c r="F1197" s="1">
        <v>28353868</v>
      </c>
      <c r="G1197" s="1"/>
      <c r="H1197" s="1" t="s">
        <v>56</v>
      </c>
      <c r="I1197" s="1" t="s">
        <v>17</v>
      </c>
      <c r="J1197" s="7">
        <v>42757.833333333336</v>
      </c>
      <c r="K1197" s="7">
        <v>42758.980555555558</v>
      </c>
      <c r="L1197" s="1">
        <v>28.8</v>
      </c>
      <c r="M1197" s="6"/>
    </row>
    <row r="1198" spans="1:13" ht="12.75">
      <c r="A1198" s="1" t="s">
        <v>28</v>
      </c>
      <c r="B1198" s="7">
        <v>42758.541666666664</v>
      </c>
      <c r="C1198" s="7">
        <v>42758.604166666664</v>
      </c>
      <c r="D1198" s="1" t="s">
        <v>210</v>
      </c>
      <c r="E1198" s="1"/>
      <c r="F1198" s="1">
        <v>28353880</v>
      </c>
      <c r="G1198" s="1"/>
      <c r="H1198" s="1" t="s">
        <v>48</v>
      </c>
      <c r="I1198" s="1" t="s">
        <v>17</v>
      </c>
      <c r="J1198" s="7">
        <v>42757.834027777775</v>
      </c>
      <c r="K1198" s="7">
        <v>42757.834027777775</v>
      </c>
      <c r="L1198" s="1">
        <v>23.4</v>
      </c>
      <c r="M1198" s="6"/>
    </row>
    <row r="1199" spans="1:13" ht="12.75">
      <c r="A1199" s="1" t="s">
        <v>28</v>
      </c>
      <c r="B1199" s="7">
        <v>42758.666666666664</v>
      </c>
      <c r="C1199" s="7">
        <v>42758.708333333336</v>
      </c>
      <c r="D1199" s="1" t="s">
        <v>174</v>
      </c>
      <c r="F1199" s="1">
        <v>27747284</v>
      </c>
      <c r="G1199" s="1" t="s">
        <v>721</v>
      </c>
      <c r="H1199" s="1" t="s">
        <v>16</v>
      </c>
      <c r="I1199" s="1" t="s">
        <v>85</v>
      </c>
      <c r="J1199" s="7">
        <v>42724.697916666664</v>
      </c>
      <c r="K1199" s="7">
        <v>42724.697916666664</v>
      </c>
      <c r="L1199" s="1">
        <v>14.58</v>
      </c>
      <c r="M1199" s="6"/>
    </row>
    <row r="1200" spans="1:13" ht="12.75">
      <c r="A1200" s="1" t="s">
        <v>18</v>
      </c>
      <c r="B1200" s="7">
        <v>42758.708333333336</v>
      </c>
      <c r="C1200" s="7">
        <v>42758.75</v>
      </c>
      <c r="D1200" s="1" t="s">
        <v>246</v>
      </c>
      <c r="F1200" s="1">
        <v>28366392</v>
      </c>
      <c r="G1200" s="1" t="s">
        <v>610</v>
      </c>
      <c r="H1200" s="1" t="s">
        <v>16</v>
      </c>
      <c r="I1200" s="1" t="s">
        <v>17</v>
      </c>
      <c r="J1200" s="7">
        <v>42758.48333333333</v>
      </c>
      <c r="K1200" s="7">
        <v>42758.48333333333</v>
      </c>
      <c r="L1200" s="1">
        <v>18</v>
      </c>
      <c r="M1200" s="6"/>
    </row>
    <row r="1201" spans="1:16" ht="12.75">
      <c r="A1201" s="1" t="s">
        <v>41</v>
      </c>
      <c r="B1201" s="7">
        <v>42758.708333333336</v>
      </c>
      <c r="C1201" s="7">
        <v>42758.75</v>
      </c>
      <c r="D1201" s="1" t="s">
        <v>359</v>
      </c>
      <c r="F1201" s="1">
        <v>28192635</v>
      </c>
      <c r="G1201" s="1"/>
      <c r="H1201" s="1" t="s">
        <v>16</v>
      </c>
      <c r="I1201" s="1" t="s">
        <v>17</v>
      </c>
      <c r="J1201" s="7">
        <v>42749.831250000003</v>
      </c>
      <c r="K1201" s="7">
        <v>42749.831250000003</v>
      </c>
      <c r="L1201" s="1">
        <v>18</v>
      </c>
      <c r="M1201" s="6"/>
    </row>
    <row r="1202" spans="1:16" ht="12.75">
      <c r="A1202" s="1" t="s">
        <v>46</v>
      </c>
      <c r="B1202" s="7">
        <v>42759.416666666664</v>
      </c>
      <c r="C1202" s="7">
        <v>42759.458333333336</v>
      </c>
      <c r="D1202" s="1" t="s">
        <v>88</v>
      </c>
      <c r="F1202" s="1">
        <v>28323178</v>
      </c>
      <c r="G1202" s="1" t="s">
        <v>765</v>
      </c>
      <c r="H1202" s="1" t="s">
        <v>16</v>
      </c>
      <c r="I1202" s="1" t="s">
        <v>17</v>
      </c>
      <c r="J1202" s="7">
        <v>42755.493055555555</v>
      </c>
      <c r="K1202" s="7">
        <v>42755.493055555555</v>
      </c>
      <c r="L1202" s="1">
        <v>14.4</v>
      </c>
      <c r="M1202" s="6"/>
    </row>
    <row r="1203" spans="1:16" ht="12.75">
      <c r="A1203" s="1" t="s">
        <v>80</v>
      </c>
      <c r="B1203" s="7">
        <v>42759.416666666664</v>
      </c>
      <c r="C1203" s="7">
        <v>42759.5</v>
      </c>
      <c r="D1203" s="1" t="s">
        <v>515</v>
      </c>
      <c r="E1203" s="1"/>
      <c r="F1203" s="1">
        <v>28395061</v>
      </c>
      <c r="G1203" s="1" t="s">
        <v>766</v>
      </c>
      <c r="H1203" s="1" t="s">
        <v>56</v>
      </c>
      <c r="I1203" s="1" t="s">
        <v>17</v>
      </c>
      <c r="J1203" s="7">
        <v>42759.398611111108</v>
      </c>
      <c r="K1203" s="7">
        <v>42759.398611111108</v>
      </c>
      <c r="L1203" s="1">
        <v>28.8</v>
      </c>
      <c r="M1203" s="6"/>
    </row>
    <row r="1204" spans="1:16" ht="12.75">
      <c r="A1204" s="1" t="s">
        <v>41</v>
      </c>
      <c r="B1204" s="7">
        <v>42759.541666666664</v>
      </c>
      <c r="C1204" s="7">
        <v>42759.583333333336</v>
      </c>
      <c r="D1204" s="1" t="s">
        <v>13</v>
      </c>
      <c r="E1204" s="1"/>
      <c r="F1204" s="1">
        <v>28394287</v>
      </c>
      <c r="G1204" s="1" t="s">
        <v>767</v>
      </c>
      <c r="H1204" s="1" t="s">
        <v>16</v>
      </c>
      <c r="I1204" s="1" t="s">
        <v>85</v>
      </c>
      <c r="J1204" s="7">
        <v>42759.379861111112</v>
      </c>
      <c r="K1204" s="7">
        <v>42759.379861111112</v>
      </c>
      <c r="L1204" s="1">
        <v>16.2</v>
      </c>
      <c r="M1204" s="6"/>
    </row>
    <row r="1205" spans="1:16" ht="12.75">
      <c r="A1205" s="1" t="s">
        <v>24</v>
      </c>
      <c r="B1205" s="7">
        <v>42759.604166666664</v>
      </c>
      <c r="C1205" s="7">
        <v>42759.645833333336</v>
      </c>
      <c r="D1205" s="1" t="s">
        <v>140</v>
      </c>
      <c r="E1205" s="1"/>
      <c r="F1205" s="1">
        <v>28252942</v>
      </c>
      <c r="G1205" s="1" t="s">
        <v>714</v>
      </c>
      <c r="H1205" s="1" t="s">
        <v>16</v>
      </c>
      <c r="I1205" s="1" t="s">
        <v>17</v>
      </c>
      <c r="J1205" s="7">
        <v>42752.725694444445</v>
      </c>
      <c r="K1205" s="7">
        <v>42752.725694444445</v>
      </c>
      <c r="L1205" s="1">
        <v>14.4</v>
      </c>
      <c r="M1205" s="6"/>
    </row>
    <row r="1206" spans="1:16" ht="12.75">
      <c r="A1206" s="1" t="s">
        <v>46</v>
      </c>
      <c r="B1206" s="7">
        <v>42759.708333333336</v>
      </c>
      <c r="C1206" s="7">
        <v>42759.75</v>
      </c>
      <c r="D1206" s="1" t="s">
        <v>88</v>
      </c>
      <c r="F1206" s="1">
        <v>28402238</v>
      </c>
      <c r="G1206" s="1" t="s">
        <v>768</v>
      </c>
      <c r="H1206" s="1" t="s">
        <v>16</v>
      </c>
      <c r="I1206" s="1" t="s">
        <v>17</v>
      </c>
      <c r="J1206" s="7">
        <v>42759.578472222223</v>
      </c>
      <c r="K1206" s="7">
        <v>42759.578472222223</v>
      </c>
      <c r="L1206" s="1">
        <v>18</v>
      </c>
      <c r="M1206" s="6"/>
    </row>
    <row r="1207" spans="1:16" ht="12.75">
      <c r="A1207" s="1" t="s">
        <v>18</v>
      </c>
      <c r="B1207" s="7">
        <v>42760.375</v>
      </c>
      <c r="C1207" s="7">
        <v>42760.416666666664</v>
      </c>
      <c r="D1207" s="1" t="s">
        <v>489</v>
      </c>
      <c r="F1207" s="1">
        <v>28408866</v>
      </c>
      <c r="G1207" s="1"/>
      <c r="H1207" s="1" t="s">
        <v>16</v>
      </c>
      <c r="I1207" s="1" t="s">
        <v>17</v>
      </c>
      <c r="J1207" s="7">
        <v>42759.734027777777</v>
      </c>
      <c r="K1207" s="7">
        <v>42759.734027777777</v>
      </c>
      <c r="L1207" s="1">
        <v>14.4</v>
      </c>
      <c r="M1207" s="6"/>
    </row>
    <row r="1208" spans="1:16" ht="12.75">
      <c r="A1208" s="1" t="s">
        <v>57</v>
      </c>
      <c r="B1208" s="7">
        <v>42760.4375</v>
      </c>
      <c r="C1208" s="7">
        <v>42760.479166666664</v>
      </c>
      <c r="D1208" s="1" t="s">
        <v>299</v>
      </c>
      <c r="F1208" s="1">
        <v>28272490</v>
      </c>
      <c r="G1208" s="1" t="s">
        <v>769</v>
      </c>
      <c r="H1208" s="1" t="s">
        <v>16</v>
      </c>
      <c r="I1208" s="1" t="s">
        <v>17</v>
      </c>
      <c r="J1208" s="7">
        <v>42753.557638888888</v>
      </c>
      <c r="K1208" s="7">
        <v>42753.557638888888</v>
      </c>
      <c r="L1208" s="1">
        <v>14.4</v>
      </c>
      <c r="M1208" s="6"/>
    </row>
    <row r="1209" spans="1:16" ht="12.75">
      <c r="A1209" s="1" t="s">
        <v>24</v>
      </c>
      <c r="B1209" s="7">
        <v>42760.4375</v>
      </c>
      <c r="C1209" s="7">
        <v>42760.5</v>
      </c>
      <c r="D1209" s="1" t="s">
        <v>140</v>
      </c>
      <c r="F1209" s="1">
        <v>28277018</v>
      </c>
      <c r="G1209" s="1" t="s">
        <v>340</v>
      </c>
      <c r="H1209" s="1" t="s">
        <v>48</v>
      </c>
      <c r="I1209" s="1" t="s">
        <v>17</v>
      </c>
      <c r="J1209" s="7">
        <v>42753.662499999999</v>
      </c>
      <c r="K1209" s="7">
        <v>42753.662499999999</v>
      </c>
      <c r="L1209" s="1">
        <v>21.6</v>
      </c>
      <c r="M1209" s="6"/>
    </row>
    <row r="1210" spans="1:16" ht="12.75">
      <c r="A1210" s="1" t="s">
        <v>24</v>
      </c>
      <c r="B1210" s="7">
        <v>42760.583333333336</v>
      </c>
      <c r="C1210" s="7">
        <v>42760.645833333336</v>
      </c>
      <c r="D1210" s="1" t="s">
        <v>140</v>
      </c>
      <c r="F1210" s="1">
        <v>28119263</v>
      </c>
      <c r="G1210" s="1" t="s">
        <v>433</v>
      </c>
      <c r="H1210" s="1" t="s">
        <v>48</v>
      </c>
      <c r="I1210" s="1" t="s">
        <v>17</v>
      </c>
      <c r="J1210" s="7">
        <v>42746.586111111108</v>
      </c>
      <c r="K1210" s="7">
        <v>42746.586111111108</v>
      </c>
      <c r="L1210" s="1">
        <v>24.3</v>
      </c>
      <c r="M1210" s="6"/>
    </row>
    <row r="1211" spans="1:16" ht="12.75">
      <c r="A1211" s="1" t="s">
        <v>28</v>
      </c>
      <c r="B1211" s="7">
        <v>42760.708333333336</v>
      </c>
      <c r="C1211" s="7">
        <v>42760.75</v>
      </c>
      <c r="D1211" s="1" t="s">
        <v>174</v>
      </c>
      <c r="E1211" s="1"/>
      <c r="F1211" s="1">
        <v>28416805</v>
      </c>
      <c r="G1211" s="1" t="s">
        <v>771</v>
      </c>
      <c r="H1211" s="1" t="s">
        <v>16</v>
      </c>
      <c r="I1211" s="1" t="s">
        <v>85</v>
      </c>
      <c r="J1211" s="7">
        <v>42759.986805555556</v>
      </c>
      <c r="K1211" s="7">
        <v>42759.986805555556</v>
      </c>
      <c r="L1211" s="1">
        <v>18</v>
      </c>
      <c r="M1211" s="6"/>
    </row>
    <row r="1212" spans="1:16" ht="12.75">
      <c r="A1212" s="1" t="s">
        <v>57</v>
      </c>
      <c r="B1212" s="7">
        <v>42760.770833333336</v>
      </c>
      <c r="C1212" s="7">
        <v>42760.8125</v>
      </c>
      <c r="D1212" s="1" t="s">
        <v>299</v>
      </c>
      <c r="E1212" s="1"/>
      <c r="F1212" s="1">
        <v>28272492</v>
      </c>
      <c r="G1212" s="1" t="s">
        <v>772</v>
      </c>
      <c r="H1212" s="1" t="s">
        <v>16</v>
      </c>
      <c r="I1212" s="1" t="s">
        <v>17</v>
      </c>
      <c r="J1212" s="7">
        <v>42753.558333333334</v>
      </c>
      <c r="K1212" s="7">
        <v>42753.558333333334</v>
      </c>
      <c r="L1212" s="1">
        <v>18</v>
      </c>
      <c r="M1212" s="6"/>
    </row>
    <row r="1213" spans="1:16" ht="12.75">
      <c r="A1213" s="1" t="s">
        <v>46</v>
      </c>
      <c r="B1213" s="7">
        <v>42760.791666666664</v>
      </c>
      <c r="C1213" s="7">
        <v>42760.833333333336</v>
      </c>
      <c r="D1213" s="1" t="s">
        <v>507</v>
      </c>
      <c r="F1213" s="1">
        <v>27772443</v>
      </c>
      <c r="G1213" s="1"/>
      <c r="H1213" s="1" t="s">
        <v>16</v>
      </c>
      <c r="I1213" s="1" t="s">
        <v>17</v>
      </c>
      <c r="J1213" s="7">
        <v>42725.837500000001</v>
      </c>
      <c r="K1213" s="7">
        <v>42725.837500000001</v>
      </c>
      <c r="L1213" s="1">
        <v>16.2</v>
      </c>
      <c r="M1213" s="6"/>
      <c r="O1213" s="15"/>
      <c r="P1213" s="15"/>
    </row>
    <row r="1214" spans="1:16" ht="12.75">
      <c r="A1214" s="1" t="s">
        <v>24</v>
      </c>
      <c r="B1214" s="7">
        <v>42761.458333333336</v>
      </c>
      <c r="C1214" s="7">
        <v>42761.5</v>
      </c>
      <c r="D1214" s="1" t="s">
        <v>357</v>
      </c>
      <c r="E1214" s="1"/>
      <c r="F1214" s="1">
        <v>28339978</v>
      </c>
      <c r="G1214" s="1"/>
      <c r="H1214" s="1" t="s">
        <v>16</v>
      </c>
      <c r="I1214" s="1" t="s">
        <v>17</v>
      </c>
      <c r="J1214" s="7">
        <v>42756.481249999997</v>
      </c>
      <c r="K1214" s="7">
        <v>42756.481249999997</v>
      </c>
      <c r="L1214" s="1">
        <v>14.4</v>
      </c>
      <c r="M1214" s="6"/>
    </row>
    <row r="1215" spans="1:16" ht="12.75">
      <c r="A1215" s="1" t="s">
        <v>24</v>
      </c>
      <c r="B1215" s="7">
        <v>42761.6875</v>
      </c>
      <c r="C1215" s="7">
        <v>42761.729166666664</v>
      </c>
      <c r="D1215" s="1" t="s">
        <v>357</v>
      </c>
      <c r="E1215" s="1"/>
      <c r="F1215" s="1">
        <v>28437901</v>
      </c>
      <c r="G1215" s="1"/>
      <c r="H1215" s="1" t="s">
        <v>16</v>
      </c>
      <c r="I1215" s="1" t="s">
        <v>17</v>
      </c>
      <c r="J1215" s="7">
        <v>42760.777083333334</v>
      </c>
      <c r="K1215" s="7">
        <v>42760.777083333334</v>
      </c>
      <c r="L1215" s="1">
        <v>17.100000000000001</v>
      </c>
      <c r="M1215" s="6"/>
      <c r="N1215" s="1"/>
      <c r="O1215" s="1"/>
      <c r="P1215" s="1"/>
    </row>
    <row r="1216" spans="1:16" ht="12.75">
      <c r="A1216" s="1" t="s">
        <v>46</v>
      </c>
      <c r="B1216" s="7">
        <v>42761.75</v>
      </c>
      <c r="C1216" s="7">
        <v>42761.791666666664</v>
      </c>
      <c r="D1216" s="1" t="s">
        <v>501</v>
      </c>
      <c r="F1216" s="1">
        <v>28302055</v>
      </c>
      <c r="G1216" s="1"/>
      <c r="H1216" s="1" t="s">
        <v>16</v>
      </c>
      <c r="I1216" s="1" t="s">
        <v>17</v>
      </c>
      <c r="J1216" s="7">
        <v>42754.609722222223</v>
      </c>
      <c r="K1216" s="7">
        <v>42754.609722222223</v>
      </c>
      <c r="L1216" s="1">
        <v>18</v>
      </c>
      <c r="M1216" s="6"/>
    </row>
    <row r="1217" spans="1:13" ht="12.75">
      <c r="A1217" s="1" t="s">
        <v>46</v>
      </c>
      <c r="B1217" s="7">
        <v>42761.791666666664</v>
      </c>
      <c r="C1217" s="7">
        <v>42761.833333333336</v>
      </c>
      <c r="D1217" s="1" t="s">
        <v>437</v>
      </c>
      <c r="E1217" s="1" t="s">
        <v>15</v>
      </c>
      <c r="F1217" s="1">
        <v>25792955</v>
      </c>
      <c r="G1217" s="1" t="s">
        <v>752</v>
      </c>
      <c r="H1217" s="1" t="s">
        <v>16</v>
      </c>
      <c r="I1217" s="1" t="s">
        <v>17</v>
      </c>
      <c r="J1217" s="7">
        <v>42634.80972222222</v>
      </c>
      <c r="K1217" s="7">
        <v>42800.761111111111</v>
      </c>
      <c r="L1217" s="1">
        <v>18</v>
      </c>
      <c r="M1217" s="6"/>
    </row>
    <row r="1218" spans="1:13" ht="12.75">
      <c r="A1218" s="1" t="s">
        <v>18</v>
      </c>
      <c r="B1218" s="7">
        <v>42762.416666666664</v>
      </c>
      <c r="C1218" s="7">
        <v>42762.458333333336</v>
      </c>
      <c r="D1218" s="1" t="s">
        <v>773</v>
      </c>
      <c r="E1218" s="1"/>
      <c r="F1218" s="1">
        <v>28350533</v>
      </c>
      <c r="G1218" s="1" t="s">
        <v>774</v>
      </c>
      <c r="H1218" s="1" t="s">
        <v>16</v>
      </c>
      <c r="I1218" s="1" t="s">
        <v>17</v>
      </c>
      <c r="J1218" s="7">
        <v>42757.607638888891</v>
      </c>
      <c r="K1218" s="7">
        <v>42757.607638888891</v>
      </c>
      <c r="L1218" s="1">
        <v>14.4</v>
      </c>
      <c r="M1218" s="6"/>
    </row>
    <row r="1219" spans="1:13" ht="12.75">
      <c r="A1219" s="1" t="s">
        <v>46</v>
      </c>
      <c r="B1219" s="7">
        <v>42762.416666666664</v>
      </c>
      <c r="C1219" s="7">
        <v>42762.458333333336</v>
      </c>
      <c r="D1219" s="1" t="s">
        <v>317</v>
      </c>
      <c r="F1219" s="1">
        <v>28326535</v>
      </c>
      <c r="G1219" s="1" t="s">
        <v>481</v>
      </c>
      <c r="H1219" s="1" t="s">
        <v>16</v>
      </c>
      <c r="I1219" s="1" t="s">
        <v>17</v>
      </c>
      <c r="J1219" s="7">
        <v>42755.578472222223</v>
      </c>
      <c r="K1219" s="7">
        <v>42755.578472222223</v>
      </c>
      <c r="L1219" s="1">
        <v>14.4</v>
      </c>
      <c r="M1219" s="6"/>
    </row>
    <row r="1220" spans="1:13" ht="12.75">
      <c r="A1220" s="1" t="s">
        <v>111</v>
      </c>
      <c r="B1220" s="7">
        <v>42762.416666666664</v>
      </c>
      <c r="C1220" s="7">
        <v>42762.479166666664</v>
      </c>
      <c r="D1220" s="1" t="s">
        <v>210</v>
      </c>
      <c r="E1220" s="1"/>
      <c r="F1220" s="1">
        <v>28388413</v>
      </c>
      <c r="G1220" s="1" t="s">
        <v>775</v>
      </c>
      <c r="H1220" s="1" t="s">
        <v>48</v>
      </c>
      <c r="I1220" s="1" t="s">
        <v>17</v>
      </c>
      <c r="J1220" s="7">
        <v>42758.964583333334</v>
      </c>
      <c r="K1220" s="7">
        <v>42758.964583333334</v>
      </c>
      <c r="L1220" s="1">
        <v>21.6</v>
      </c>
      <c r="M1220" s="6"/>
    </row>
    <row r="1221" spans="1:13" ht="12.75">
      <c r="A1221" s="1" t="s">
        <v>24</v>
      </c>
      <c r="B1221" s="7">
        <v>42762.416666666664</v>
      </c>
      <c r="C1221" s="7">
        <v>42762.5</v>
      </c>
      <c r="D1221" s="1" t="s">
        <v>790</v>
      </c>
      <c r="E1221" s="1"/>
      <c r="F1221" s="1">
        <v>28373385</v>
      </c>
      <c r="G1221" s="1"/>
      <c r="H1221" s="1" t="s">
        <v>16</v>
      </c>
      <c r="I1221" s="1" t="s">
        <v>17</v>
      </c>
      <c r="J1221" s="7">
        <v>42758.625694444447</v>
      </c>
      <c r="K1221" s="7">
        <v>42758.625694444447</v>
      </c>
      <c r="L1221" s="1">
        <v>28.8</v>
      </c>
      <c r="M1221" s="6"/>
    </row>
    <row r="1222" spans="1:13" ht="12.75">
      <c r="A1222" s="1" t="s">
        <v>111</v>
      </c>
      <c r="B1222" s="7">
        <v>42762.479166666664</v>
      </c>
      <c r="C1222" s="7">
        <v>42762.541666666664</v>
      </c>
      <c r="D1222" s="1" t="s">
        <v>210</v>
      </c>
      <c r="F1222" s="1">
        <v>28388426</v>
      </c>
      <c r="G1222" s="1" t="s">
        <v>776</v>
      </c>
      <c r="H1222" s="1" t="s">
        <v>48</v>
      </c>
      <c r="I1222" s="1" t="s">
        <v>17</v>
      </c>
      <c r="J1222" s="7">
        <v>42758.965277777781</v>
      </c>
      <c r="K1222" s="7">
        <v>42758.965277777781</v>
      </c>
      <c r="L1222" s="1">
        <v>23.4</v>
      </c>
      <c r="M1222" s="6"/>
    </row>
    <row r="1223" spans="1:13" ht="12.75">
      <c r="A1223" s="1" t="s">
        <v>18</v>
      </c>
      <c r="B1223" s="7">
        <v>42762.583333333336</v>
      </c>
      <c r="C1223" s="7">
        <v>42762.625</v>
      </c>
      <c r="D1223" s="1" t="s">
        <v>773</v>
      </c>
      <c r="E1223" s="1"/>
      <c r="F1223" s="1">
        <v>28350549</v>
      </c>
      <c r="G1223" s="1" t="s">
        <v>777</v>
      </c>
      <c r="H1223" s="1" t="s">
        <v>16</v>
      </c>
      <c r="I1223" s="1" t="s">
        <v>17</v>
      </c>
      <c r="J1223" s="7">
        <v>42757.60833333333</v>
      </c>
      <c r="K1223" s="7">
        <v>42757.60833333333</v>
      </c>
      <c r="L1223" s="1">
        <v>16.2</v>
      </c>
      <c r="M1223" s="6"/>
    </row>
    <row r="1224" spans="1:13" ht="12.75">
      <c r="A1224" s="1" t="s">
        <v>46</v>
      </c>
      <c r="B1224" s="7">
        <v>42762.645833333336</v>
      </c>
      <c r="C1224" s="7">
        <v>42762.6875</v>
      </c>
      <c r="D1224" s="1" t="s">
        <v>88</v>
      </c>
      <c r="F1224" s="1">
        <v>28432277</v>
      </c>
      <c r="G1224" s="1" t="s">
        <v>746</v>
      </c>
      <c r="H1224" s="1" t="s">
        <v>16</v>
      </c>
      <c r="I1224" s="1" t="s">
        <v>17</v>
      </c>
      <c r="J1224" s="7">
        <v>42760.634722222225</v>
      </c>
      <c r="K1224" s="7">
        <v>42760.634722222225</v>
      </c>
      <c r="L1224" s="1">
        <v>16.2</v>
      </c>
      <c r="M1224" s="6"/>
    </row>
    <row r="1225" spans="1:13" ht="12.75">
      <c r="A1225" s="1" t="s">
        <v>57</v>
      </c>
      <c r="B1225" s="7">
        <v>42762.666666666664</v>
      </c>
      <c r="C1225" s="7">
        <v>42762.708333333336</v>
      </c>
      <c r="D1225" s="1" t="s">
        <v>299</v>
      </c>
      <c r="F1225" s="1">
        <v>28428748</v>
      </c>
      <c r="G1225" s="1" t="s">
        <v>778</v>
      </c>
      <c r="H1225" s="1" t="s">
        <v>16</v>
      </c>
      <c r="I1225" s="1" t="s">
        <v>17</v>
      </c>
      <c r="J1225" s="7">
        <v>42760.552777777775</v>
      </c>
      <c r="K1225" s="7">
        <v>42760.552777777775</v>
      </c>
      <c r="L1225" s="1">
        <v>16.2</v>
      </c>
      <c r="M1225" s="6"/>
    </row>
    <row r="1226" spans="1:13" ht="12.75">
      <c r="A1226" s="1" t="s">
        <v>46</v>
      </c>
      <c r="B1226" s="7">
        <v>42762.75</v>
      </c>
      <c r="C1226" s="7">
        <v>42762.791666666664</v>
      </c>
      <c r="D1226" s="1" t="s">
        <v>88</v>
      </c>
      <c r="F1226" s="1">
        <v>28332730</v>
      </c>
      <c r="G1226" s="1" t="s">
        <v>779</v>
      </c>
      <c r="H1226" s="1" t="s">
        <v>16</v>
      </c>
      <c r="I1226" s="1" t="s">
        <v>17</v>
      </c>
      <c r="J1226" s="7">
        <v>42755.786111111112</v>
      </c>
      <c r="K1226" s="7">
        <v>42755.786111111112</v>
      </c>
      <c r="L1226" s="1">
        <v>18</v>
      </c>
      <c r="M1226" s="6"/>
    </row>
    <row r="1227" spans="1:13" ht="12.75">
      <c r="A1227" s="1" t="s">
        <v>57</v>
      </c>
      <c r="B1227" s="7">
        <v>42762.8125</v>
      </c>
      <c r="C1227" s="7">
        <v>42762.854166666664</v>
      </c>
      <c r="D1227" s="1" t="s">
        <v>299</v>
      </c>
      <c r="E1227" s="1"/>
      <c r="F1227" s="1">
        <v>28272502</v>
      </c>
      <c r="G1227" s="1" t="s">
        <v>780</v>
      </c>
      <c r="H1227" s="1" t="s">
        <v>16</v>
      </c>
      <c r="I1227" s="1" t="s">
        <v>17</v>
      </c>
      <c r="J1227" s="7">
        <v>42753.558333333334</v>
      </c>
      <c r="K1227" s="7">
        <v>42753.558333333334</v>
      </c>
      <c r="L1227" s="1">
        <v>18</v>
      </c>
      <c r="M1227" s="6"/>
    </row>
    <row r="1228" spans="1:13" ht="12.75">
      <c r="A1228" s="1" t="s">
        <v>46</v>
      </c>
      <c r="B1228" s="7">
        <v>42763.416666666664</v>
      </c>
      <c r="C1228" s="7">
        <v>42763.458333333336</v>
      </c>
      <c r="D1228" s="1" t="s">
        <v>174</v>
      </c>
      <c r="E1228" s="1" t="s">
        <v>174</v>
      </c>
      <c r="F1228" s="1">
        <v>28395953</v>
      </c>
      <c r="G1228" s="1" t="s">
        <v>781</v>
      </c>
      <c r="H1228" s="1" t="s">
        <v>16</v>
      </c>
      <c r="I1228" s="1" t="s">
        <v>85</v>
      </c>
      <c r="J1228" s="7">
        <v>42759.420138888891</v>
      </c>
      <c r="K1228" s="7">
        <v>42759.420138888891</v>
      </c>
      <c r="L1228" s="1">
        <v>18</v>
      </c>
      <c r="M1228" s="6"/>
    </row>
    <row r="1229" spans="1:13" ht="12.75">
      <c r="A1229" s="1" t="s">
        <v>24</v>
      </c>
      <c r="B1229" s="7">
        <v>42763.458333333336</v>
      </c>
      <c r="C1229" s="7">
        <v>42763.5</v>
      </c>
      <c r="D1229" s="1" t="s">
        <v>357</v>
      </c>
      <c r="F1229" s="1">
        <v>28458598</v>
      </c>
      <c r="G1229" s="1"/>
      <c r="H1229" s="1" t="s">
        <v>16</v>
      </c>
      <c r="I1229" s="1" t="s">
        <v>17</v>
      </c>
      <c r="J1229" s="7">
        <v>42761.643750000003</v>
      </c>
      <c r="K1229" s="7">
        <v>42761.643750000003</v>
      </c>
      <c r="L1229" s="1">
        <v>18</v>
      </c>
      <c r="M1229" s="6"/>
    </row>
    <row r="1230" spans="1:13" ht="12.75">
      <c r="A1230" s="1" t="s">
        <v>28</v>
      </c>
      <c r="B1230" s="7">
        <v>42763.458333333336</v>
      </c>
      <c r="C1230" s="7">
        <v>42763.5</v>
      </c>
      <c r="D1230" s="1" t="s">
        <v>174</v>
      </c>
      <c r="E1230" s="1"/>
      <c r="F1230" s="1">
        <v>28355804</v>
      </c>
      <c r="G1230" s="1" t="s">
        <v>603</v>
      </c>
      <c r="H1230" s="1" t="s">
        <v>16</v>
      </c>
      <c r="I1230" s="1" t="s">
        <v>85</v>
      </c>
      <c r="J1230" s="7">
        <v>42757.990972222222</v>
      </c>
      <c r="K1230" s="7">
        <v>42757.990972222222</v>
      </c>
      <c r="L1230" s="1">
        <v>18</v>
      </c>
      <c r="M1230" s="6"/>
    </row>
    <row r="1231" spans="1:13" ht="12.75">
      <c r="A1231" s="1" t="s">
        <v>80</v>
      </c>
      <c r="B1231" s="7">
        <v>42763.458333333336</v>
      </c>
      <c r="C1231" s="7">
        <v>42763.5</v>
      </c>
      <c r="D1231" s="1" t="s">
        <v>738</v>
      </c>
      <c r="F1231" s="1">
        <v>28452368</v>
      </c>
      <c r="G1231" s="1"/>
      <c r="H1231" s="1" t="s">
        <v>16</v>
      </c>
      <c r="I1231" s="1" t="s">
        <v>17</v>
      </c>
      <c r="J1231" s="7">
        <v>42761.486805555556</v>
      </c>
      <c r="K1231" s="7">
        <v>42761.486805555556</v>
      </c>
      <c r="L1231" s="1">
        <v>18</v>
      </c>
      <c r="M1231" s="6"/>
    </row>
    <row r="1232" spans="1:13" ht="12.75">
      <c r="A1232" s="1" t="s">
        <v>57</v>
      </c>
      <c r="B1232" s="7">
        <v>42763.604166666664</v>
      </c>
      <c r="C1232" s="7">
        <v>42763.645833333336</v>
      </c>
      <c r="D1232" s="1" t="s">
        <v>299</v>
      </c>
      <c r="E1232" s="1"/>
      <c r="F1232" s="1">
        <v>28224456</v>
      </c>
      <c r="G1232" s="1" t="s">
        <v>782</v>
      </c>
      <c r="H1232" s="1" t="s">
        <v>16</v>
      </c>
      <c r="I1232" s="1" t="s">
        <v>17</v>
      </c>
      <c r="J1232" s="7">
        <v>42751.707638888889</v>
      </c>
      <c r="K1232" s="7">
        <v>42751.707638888889</v>
      </c>
      <c r="L1232" s="1">
        <v>18</v>
      </c>
      <c r="M1232" s="6"/>
    </row>
    <row r="1233" spans="1:13" ht="12.75">
      <c r="A1233" s="1" t="s">
        <v>24</v>
      </c>
      <c r="B1233" s="7">
        <v>42763.625</v>
      </c>
      <c r="C1233" s="7">
        <v>42763.6875</v>
      </c>
      <c r="D1233" s="1" t="s">
        <v>140</v>
      </c>
      <c r="E1233" s="1" t="s">
        <v>140</v>
      </c>
      <c r="F1233" s="1">
        <v>28436089</v>
      </c>
      <c r="G1233" s="1" t="s">
        <v>783</v>
      </c>
      <c r="H1233" s="1" t="s">
        <v>48</v>
      </c>
      <c r="I1233" s="1" t="s">
        <v>17</v>
      </c>
      <c r="J1233" s="7">
        <v>42760.724305555559</v>
      </c>
      <c r="K1233" s="7">
        <v>42762.411111111112</v>
      </c>
      <c r="L1233" s="1">
        <v>27</v>
      </c>
      <c r="M1233" s="6"/>
    </row>
    <row r="1234" spans="1:13" ht="12.75">
      <c r="A1234" s="1" t="s">
        <v>80</v>
      </c>
      <c r="B1234" s="7">
        <v>42763.625</v>
      </c>
      <c r="C1234" s="7">
        <v>42763.708333333336</v>
      </c>
      <c r="D1234" s="1" t="s">
        <v>443</v>
      </c>
      <c r="F1234" s="1">
        <v>26609615</v>
      </c>
      <c r="G1234" s="1" t="s">
        <v>528</v>
      </c>
      <c r="H1234" s="1" t="s">
        <v>56</v>
      </c>
      <c r="I1234" s="1" t="s">
        <v>17</v>
      </c>
      <c r="J1234" s="7">
        <v>42670.793749999997</v>
      </c>
      <c r="K1234" s="7">
        <v>42670.793749999997</v>
      </c>
      <c r="L1234" s="1">
        <v>28.8</v>
      </c>
      <c r="M1234" s="6"/>
    </row>
    <row r="1235" spans="1:13" ht="12.75">
      <c r="A1235" s="1" t="s">
        <v>18</v>
      </c>
      <c r="B1235" s="7">
        <v>42764.666666666664</v>
      </c>
      <c r="C1235" s="7">
        <v>42764.708333333336</v>
      </c>
      <c r="D1235" s="1" t="s">
        <v>237</v>
      </c>
      <c r="E1235" s="1"/>
      <c r="F1235" s="1">
        <v>28275874</v>
      </c>
      <c r="G1235" s="1" t="s">
        <v>605</v>
      </c>
      <c r="H1235" s="1" t="s">
        <v>16</v>
      </c>
      <c r="I1235" s="1" t="s">
        <v>17</v>
      </c>
      <c r="J1235" s="7">
        <v>42753.636805555558</v>
      </c>
      <c r="K1235" s="7">
        <v>42753.636805555558</v>
      </c>
      <c r="L1235" s="1">
        <v>16.2</v>
      </c>
      <c r="M1235" s="6"/>
    </row>
    <row r="1236" spans="1:13" ht="12.75">
      <c r="A1236" s="1" t="s">
        <v>18</v>
      </c>
      <c r="B1236" s="7">
        <v>42764.708333333336</v>
      </c>
      <c r="C1236" s="7">
        <v>42764.75</v>
      </c>
      <c r="D1236" s="1" t="s">
        <v>237</v>
      </c>
      <c r="F1236" s="1">
        <v>28275637</v>
      </c>
      <c r="G1236" s="1" t="s">
        <v>653</v>
      </c>
      <c r="H1236" s="1" t="s">
        <v>16</v>
      </c>
      <c r="I1236" s="1" t="s">
        <v>17</v>
      </c>
      <c r="J1236" s="7">
        <v>42753.633333333331</v>
      </c>
      <c r="K1236" s="7">
        <v>42753.633333333331</v>
      </c>
      <c r="L1236" s="1">
        <v>16.2</v>
      </c>
      <c r="M1236" s="6"/>
    </row>
    <row r="1237" spans="1:13" ht="12.75">
      <c r="A1237" s="1" t="s">
        <v>18</v>
      </c>
      <c r="B1237" s="7">
        <v>42764.75</v>
      </c>
      <c r="C1237" s="7">
        <v>42764.791666666664</v>
      </c>
      <c r="D1237" s="1" t="s">
        <v>531</v>
      </c>
      <c r="F1237" s="1">
        <v>27765372</v>
      </c>
      <c r="G1237" s="1" t="s">
        <v>696</v>
      </c>
      <c r="H1237" s="1" t="s">
        <v>16</v>
      </c>
      <c r="I1237" s="1" t="s">
        <v>17</v>
      </c>
      <c r="J1237" s="7">
        <v>42725.576388888891</v>
      </c>
      <c r="K1237" s="7">
        <v>42725.576388888891</v>
      </c>
      <c r="L1237" s="1">
        <v>14.58</v>
      </c>
      <c r="M1237" s="6"/>
    </row>
    <row r="1238" spans="1:13" ht="12.75">
      <c r="A1238" s="1" t="s">
        <v>111</v>
      </c>
      <c r="B1238" s="7">
        <v>42765.5625</v>
      </c>
      <c r="C1238" s="7">
        <v>42765.604166666664</v>
      </c>
      <c r="D1238" s="1" t="s">
        <v>472</v>
      </c>
      <c r="F1238" s="1">
        <v>28210220</v>
      </c>
      <c r="G1238" s="1"/>
      <c r="H1238" s="1" t="s">
        <v>16</v>
      </c>
      <c r="I1238" s="1" t="s">
        <v>17</v>
      </c>
      <c r="J1238" s="7">
        <v>42751.421527777777</v>
      </c>
      <c r="K1238" s="7">
        <v>42751.421527777777</v>
      </c>
      <c r="L1238" s="1">
        <v>15.3</v>
      </c>
      <c r="M1238" s="6"/>
    </row>
    <row r="1239" spans="1:13" ht="12.75">
      <c r="A1239" s="1" t="s">
        <v>41</v>
      </c>
      <c r="B1239" s="7">
        <v>42765.604166666664</v>
      </c>
      <c r="C1239" s="7">
        <v>42765.645833333336</v>
      </c>
      <c r="D1239" s="1" t="s">
        <v>784</v>
      </c>
      <c r="F1239" s="1">
        <v>28353923</v>
      </c>
      <c r="G1239" s="1" t="s">
        <v>785</v>
      </c>
      <c r="H1239" s="1" t="s">
        <v>16</v>
      </c>
      <c r="I1239" s="1" t="s">
        <v>17</v>
      </c>
      <c r="J1239" s="7">
        <v>42757.839583333334</v>
      </c>
      <c r="K1239" s="7">
        <v>42757.839583333334</v>
      </c>
      <c r="L1239" s="1">
        <v>14.4</v>
      </c>
      <c r="M1239" s="6"/>
    </row>
    <row r="1240" spans="1:13" ht="12.75">
      <c r="A1240" s="1" t="s">
        <v>18</v>
      </c>
      <c r="B1240" s="7">
        <v>42765.645833333336</v>
      </c>
      <c r="C1240" s="7">
        <v>42765.708333333336</v>
      </c>
      <c r="D1240" s="1" t="s">
        <v>246</v>
      </c>
      <c r="E1240" s="1"/>
      <c r="F1240" s="1">
        <v>28513565</v>
      </c>
      <c r="G1240" s="1"/>
      <c r="H1240" s="1" t="s">
        <v>48</v>
      </c>
      <c r="I1240" s="1" t="s">
        <v>17</v>
      </c>
      <c r="J1240" s="7">
        <v>42765.402777777781</v>
      </c>
      <c r="K1240" s="7">
        <v>42765.402777777781</v>
      </c>
      <c r="L1240" s="1">
        <v>23.4</v>
      </c>
      <c r="M1240" s="6"/>
    </row>
    <row r="1241" spans="1:13" ht="12.75">
      <c r="A1241" s="1" t="s">
        <v>24</v>
      </c>
      <c r="B1241" s="7">
        <v>42765.666666666664</v>
      </c>
      <c r="C1241" s="7">
        <v>42765.729166666664</v>
      </c>
      <c r="D1241" s="1" t="s">
        <v>418</v>
      </c>
      <c r="E1241" s="1" t="s">
        <v>418</v>
      </c>
      <c r="F1241" s="1">
        <v>27751160</v>
      </c>
      <c r="G1241" s="1" t="s">
        <v>411</v>
      </c>
      <c r="H1241" s="1" t="s">
        <v>48</v>
      </c>
      <c r="I1241" s="1" t="s">
        <v>17</v>
      </c>
      <c r="J1241" s="7">
        <v>42724.822916666664</v>
      </c>
      <c r="K1241" s="7">
        <v>42725.597916666666</v>
      </c>
      <c r="L1241" s="1">
        <v>22.68</v>
      </c>
      <c r="M1241" s="6"/>
    </row>
    <row r="1242" spans="1:13" ht="12.75">
      <c r="A1242" s="1" t="s">
        <v>80</v>
      </c>
      <c r="B1242" s="7">
        <v>42765.708333333336</v>
      </c>
      <c r="C1242" s="7">
        <v>42765.791666666664</v>
      </c>
      <c r="D1242" s="1" t="s">
        <v>464</v>
      </c>
      <c r="F1242" s="1">
        <v>28528766</v>
      </c>
      <c r="G1242" s="1" t="s">
        <v>102</v>
      </c>
      <c r="H1242" s="1" t="s">
        <v>56</v>
      </c>
      <c r="I1242" s="1" t="s">
        <v>17</v>
      </c>
      <c r="J1242" s="7">
        <v>42765.685416666667</v>
      </c>
      <c r="K1242" s="7">
        <v>42765.685416666667</v>
      </c>
      <c r="L1242" s="1">
        <v>36</v>
      </c>
      <c r="M1242" s="6"/>
    </row>
    <row r="1243" spans="1:13" ht="12.75">
      <c r="A1243" s="1" t="s">
        <v>28</v>
      </c>
      <c r="B1243" s="7">
        <v>42765.729166666664</v>
      </c>
      <c r="C1243" s="7">
        <v>42765.770833333336</v>
      </c>
      <c r="D1243" s="1" t="s">
        <v>174</v>
      </c>
      <c r="F1243" s="1">
        <v>28383334</v>
      </c>
      <c r="G1243" s="1" t="s">
        <v>760</v>
      </c>
      <c r="H1243" s="1" t="s">
        <v>16</v>
      </c>
      <c r="I1243" s="1" t="s">
        <v>85</v>
      </c>
      <c r="J1243" s="7">
        <v>42758.815972222219</v>
      </c>
      <c r="K1243" s="7">
        <v>42758.815972222219</v>
      </c>
      <c r="L1243" s="1">
        <v>18</v>
      </c>
      <c r="M1243" s="6"/>
    </row>
    <row r="1244" spans="1:13" ht="12.75">
      <c r="A1244" s="1" t="s">
        <v>24</v>
      </c>
      <c r="B1244" s="7">
        <v>42765.770833333336</v>
      </c>
      <c r="C1244" s="7">
        <v>42765.8125</v>
      </c>
      <c r="D1244" s="1" t="s">
        <v>458</v>
      </c>
      <c r="F1244" s="1">
        <v>28111340</v>
      </c>
      <c r="G1244" s="1" t="s">
        <v>786</v>
      </c>
      <c r="H1244" s="1" t="s">
        <v>16</v>
      </c>
      <c r="I1244" s="1" t="s">
        <v>17</v>
      </c>
      <c r="J1244" s="7">
        <v>42746.397222222222</v>
      </c>
      <c r="K1244" s="7">
        <v>42746.397222222222</v>
      </c>
      <c r="L1244" s="1">
        <v>18</v>
      </c>
      <c r="M1244" s="6"/>
    </row>
    <row r="1245" spans="1:13" ht="12.75">
      <c r="A1245" s="1" t="s">
        <v>18</v>
      </c>
      <c r="B1245" s="7">
        <v>42765.791666666664</v>
      </c>
      <c r="C1245" s="7">
        <v>42765.833333333336</v>
      </c>
      <c r="D1245" s="1" t="s">
        <v>299</v>
      </c>
      <c r="E1245" s="1" t="s">
        <v>299</v>
      </c>
      <c r="F1245" s="1">
        <v>28428806</v>
      </c>
      <c r="G1245" s="1" t="s">
        <v>787</v>
      </c>
      <c r="H1245" s="1" t="s">
        <v>16</v>
      </c>
      <c r="I1245" s="1" t="s">
        <v>17</v>
      </c>
      <c r="J1245" s="7">
        <v>42760.554166666669</v>
      </c>
      <c r="K1245" s="7">
        <v>42765.490277777775</v>
      </c>
      <c r="L1245" s="1">
        <v>18</v>
      </c>
      <c r="M1245" s="6"/>
    </row>
    <row r="1246" spans="1:13" ht="12.75">
      <c r="A1246" s="1" t="s">
        <v>24</v>
      </c>
      <c r="B1246" s="7">
        <v>42766.625</v>
      </c>
      <c r="C1246" s="7">
        <v>42766.666666666664</v>
      </c>
      <c r="D1246" s="1" t="s">
        <v>140</v>
      </c>
      <c r="E1246" s="1"/>
      <c r="F1246" s="1">
        <v>28496682</v>
      </c>
      <c r="G1246" s="1" t="s">
        <v>714</v>
      </c>
      <c r="H1246" s="1" t="s">
        <v>16</v>
      </c>
      <c r="I1246" s="1" t="s">
        <v>17</v>
      </c>
      <c r="J1246" s="7">
        <v>42763.709722222222</v>
      </c>
      <c r="K1246" s="7">
        <v>42763.709722222222</v>
      </c>
      <c r="L1246" s="1">
        <v>14.4</v>
      </c>
      <c r="M1246" s="6"/>
    </row>
    <row r="1247" spans="1:13" ht="12.75">
      <c r="A1247" s="1" t="s">
        <v>28</v>
      </c>
      <c r="B1247" s="7">
        <v>42766.75</v>
      </c>
      <c r="C1247" s="7">
        <v>42766.791666666664</v>
      </c>
      <c r="D1247" s="1" t="s">
        <v>174</v>
      </c>
      <c r="E1247" s="1" t="s">
        <v>174</v>
      </c>
      <c r="F1247" s="1">
        <v>28424743</v>
      </c>
      <c r="G1247" s="1" t="s">
        <v>788</v>
      </c>
      <c r="H1247" s="1" t="s">
        <v>16</v>
      </c>
      <c r="I1247" s="1" t="s">
        <v>85</v>
      </c>
      <c r="J1247" s="7">
        <v>42760.435416666667</v>
      </c>
      <c r="K1247" s="7">
        <v>42760.884027777778</v>
      </c>
      <c r="L1247" s="1">
        <v>18</v>
      </c>
      <c r="M1247" s="6"/>
    </row>
    <row r="1248" spans="1:13" ht="12.75">
      <c r="A1248" s="1" t="s">
        <v>18</v>
      </c>
      <c r="B1248" s="7">
        <v>42766.75</v>
      </c>
      <c r="C1248" s="7">
        <v>42766.791666666664</v>
      </c>
      <c r="D1248" s="1" t="s">
        <v>174</v>
      </c>
      <c r="E1248" s="1" t="s">
        <v>174</v>
      </c>
      <c r="F1248" s="1">
        <v>28501083</v>
      </c>
      <c r="G1248" s="1" t="s">
        <v>530</v>
      </c>
      <c r="H1248" s="1" t="s">
        <v>16</v>
      </c>
      <c r="I1248" s="1" t="s">
        <v>85</v>
      </c>
      <c r="J1248" s="7">
        <v>42764.442361111112</v>
      </c>
      <c r="K1248" s="7">
        <v>42766.575694444444</v>
      </c>
      <c r="L1248" s="1">
        <v>18</v>
      </c>
      <c r="M1248" s="6"/>
    </row>
    <row r="1249" spans="1:13" ht="12.75">
      <c r="A1249" s="1" t="s">
        <v>57</v>
      </c>
      <c r="B1249" s="7">
        <v>42767.375</v>
      </c>
      <c r="C1249" s="7">
        <v>42767.416666666664</v>
      </c>
      <c r="D1249" s="1" t="s">
        <v>43</v>
      </c>
      <c r="E1249" s="1"/>
      <c r="F1249" s="1">
        <v>28582584</v>
      </c>
      <c r="G1249" s="1"/>
      <c r="H1249" s="1" t="s">
        <v>16</v>
      </c>
      <c r="I1249" s="1" t="s">
        <v>17</v>
      </c>
      <c r="J1249" s="7">
        <v>42767.348611111112</v>
      </c>
      <c r="K1249" s="7">
        <v>42767.348611111112</v>
      </c>
      <c r="L1249" s="1">
        <v>14.4</v>
      </c>
      <c r="M1249" s="6"/>
    </row>
    <row r="1250" spans="1:13" ht="12.75">
      <c r="A1250" s="1" t="s">
        <v>24</v>
      </c>
      <c r="B1250" s="7">
        <v>42767.416666666664</v>
      </c>
      <c r="C1250" s="7">
        <v>42767.458333333336</v>
      </c>
      <c r="D1250" s="1" t="s">
        <v>140</v>
      </c>
      <c r="F1250" s="1">
        <v>28252996</v>
      </c>
      <c r="G1250" s="1" t="s">
        <v>789</v>
      </c>
      <c r="H1250" s="1" t="s">
        <v>16</v>
      </c>
      <c r="I1250" s="1" t="s">
        <v>17</v>
      </c>
      <c r="J1250" s="7">
        <v>42752.727083333331</v>
      </c>
      <c r="K1250" s="7">
        <v>42752.727083333331</v>
      </c>
      <c r="L1250" s="1">
        <v>14.4</v>
      </c>
      <c r="M1250" s="6"/>
    </row>
    <row r="1251" spans="1:13" ht="12.75">
      <c r="A1251" s="1" t="s">
        <v>28</v>
      </c>
      <c r="B1251" s="7">
        <v>42767.416666666664</v>
      </c>
      <c r="C1251" s="7">
        <v>42767.479166666664</v>
      </c>
      <c r="D1251" s="1" t="s">
        <v>458</v>
      </c>
      <c r="F1251" s="1">
        <v>28172790</v>
      </c>
      <c r="G1251" s="1" t="s">
        <v>791</v>
      </c>
      <c r="H1251" s="1" t="s">
        <v>48</v>
      </c>
      <c r="I1251" s="1" t="s">
        <v>17</v>
      </c>
      <c r="J1251" s="7">
        <v>42748.586111111108</v>
      </c>
      <c r="K1251" s="7">
        <v>42748.586111111108</v>
      </c>
      <c r="L1251" s="1">
        <v>21.6</v>
      </c>
      <c r="M1251" s="6"/>
    </row>
    <row r="1252" spans="1:13" ht="12.75">
      <c r="A1252" s="1" t="s">
        <v>24</v>
      </c>
      <c r="B1252" s="7">
        <v>42767.458333333336</v>
      </c>
      <c r="C1252" s="7">
        <v>42767.5</v>
      </c>
      <c r="D1252" s="1" t="s">
        <v>140</v>
      </c>
      <c r="F1252" s="1">
        <v>28008841</v>
      </c>
      <c r="G1252" s="1" t="s">
        <v>714</v>
      </c>
      <c r="H1252" s="1" t="s">
        <v>16</v>
      </c>
      <c r="I1252" s="1" t="s">
        <v>17</v>
      </c>
      <c r="J1252" s="7">
        <v>42741.558333333334</v>
      </c>
      <c r="K1252" s="7">
        <v>42741.558333333334</v>
      </c>
      <c r="L1252" s="1">
        <v>14.4</v>
      </c>
      <c r="M1252" s="6"/>
    </row>
    <row r="1253" spans="1:13" ht="12.75">
      <c r="A1253" s="1" t="s">
        <v>18</v>
      </c>
      <c r="B1253" s="7">
        <v>42767.708333333336</v>
      </c>
      <c r="C1253" s="7">
        <v>42767.75</v>
      </c>
      <c r="D1253" s="1" t="s">
        <v>299</v>
      </c>
      <c r="E1253" s="1" t="s">
        <v>299</v>
      </c>
      <c r="F1253" s="1">
        <v>28482013</v>
      </c>
      <c r="G1253" s="1" t="s">
        <v>792</v>
      </c>
      <c r="H1253" s="1" t="s">
        <v>16</v>
      </c>
      <c r="I1253" s="1" t="s">
        <v>17</v>
      </c>
      <c r="J1253" s="7">
        <v>42762.637499999997</v>
      </c>
      <c r="K1253" s="7">
        <v>42765.490277777775</v>
      </c>
      <c r="L1253" s="1">
        <v>18</v>
      </c>
      <c r="M1253" s="6"/>
    </row>
    <row r="1254" spans="1:13" ht="12.75">
      <c r="A1254" s="1" t="s">
        <v>28</v>
      </c>
      <c r="B1254" s="7">
        <v>42767.75</v>
      </c>
      <c r="C1254" s="7">
        <v>42767.791666666664</v>
      </c>
      <c r="D1254" s="1" t="s">
        <v>174</v>
      </c>
      <c r="F1254" s="1">
        <v>28441229</v>
      </c>
      <c r="G1254" s="1" t="s">
        <v>603</v>
      </c>
      <c r="H1254" s="1" t="s">
        <v>16</v>
      </c>
      <c r="I1254" s="1" t="s">
        <v>85</v>
      </c>
      <c r="J1254" s="7">
        <v>42760.884722222225</v>
      </c>
      <c r="K1254" s="7">
        <v>42760.884722222225</v>
      </c>
      <c r="L1254" s="1">
        <v>18</v>
      </c>
      <c r="M1254" s="6"/>
    </row>
    <row r="1255" spans="1:13" ht="12.75">
      <c r="A1255" s="1" t="s">
        <v>46</v>
      </c>
      <c r="B1255" s="7">
        <v>42767.791666666664</v>
      </c>
      <c r="C1255" s="7">
        <v>42767.833333333336</v>
      </c>
      <c r="D1255" s="1" t="s">
        <v>501</v>
      </c>
      <c r="F1255" s="1">
        <v>28481394</v>
      </c>
      <c r="G1255" s="1"/>
      <c r="H1255" s="1" t="s">
        <v>16</v>
      </c>
      <c r="I1255" s="1" t="s">
        <v>17</v>
      </c>
      <c r="J1255" s="7">
        <v>42762.618750000001</v>
      </c>
      <c r="K1255" s="7">
        <v>42762.618750000001</v>
      </c>
      <c r="L1255" s="1">
        <v>18</v>
      </c>
      <c r="M1255" s="6"/>
    </row>
    <row r="1256" spans="1:13" ht="12.75">
      <c r="A1256" s="1" t="s">
        <v>24</v>
      </c>
      <c r="B1256" s="7">
        <v>42768.416666666664</v>
      </c>
      <c r="C1256" s="7">
        <v>42768.479166666664</v>
      </c>
      <c r="D1256" s="1" t="s">
        <v>458</v>
      </c>
      <c r="E1256" s="1"/>
      <c r="F1256" s="1">
        <v>28593424</v>
      </c>
      <c r="G1256" s="1" t="s">
        <v>793</v>
      </c>
      <c r="H1256" s="1" t="s">
        <v>48</v>
      </c>
      <c r="I1256" s="1" t="s">
        <v>17</v>
      </c>
      <c r="J1256" s="7">
        <v>42767.650694444441</v>
      </c>
      <c r="K1256" s="7">
        <v>42767.650694444441</v>
      </c>
      <c r="L1256" s="1">
        <v>21.6</v>
      </c>
      <c r="M1256" s="6"/>
    </row>
    <row r="1257" spans="1:13" ht="12.75">
      <c r="A1257" s="1" t="s">
        <v>28</v>
      </c>
      <c r="B1257" s="7">
        <v>42768.458333333336</v>
      </c>
      <c r="C1257" s="7">
        <v>42768.5</v>
      </c>
      <c r="D1257" s="1" t="s">
        <v>458</v>
      </c>
      <c r="E1257" s="1"/>
      <c r="F1257" s="1">
        <v>28627125</v>
      </c>
      <c r="G1257" s="1"/>
      <c r="H1257" s="1" t="s">
        <v>16</v>
      </c>
      <c r="I1257" s="1" t="s">
        <v>17</v>
      </c>
      <c r="J1257" s="7">
        <v>42768.736111111109</v>
      </c>
      <c r="K1257" s="7">
        <v>42768.736111111109</v>
      </c>
      <c r="L1257" s="1">
        <v>14.4</v>
      </c>
      <c r="M1257" s="6"/>
    </row>
    <row r="1258" spans="1:13" ht="12.75">
      <c r="A1258" s="1" t="s">
        <v>111</v>
      </c>
      <c r="B1258" s="7">
        <v>42768.458333333336</v>
      </c>
      <c r="C1258" s="7">
        <v>42768.5</v>
      </c>
      <c r="D1258" s="1" t="s">
        <v>15</v>
      </c>
      <c r="F1258" s="1">
        <v>28599063</v>
      </c>
      <c r="G1258" s="1" t="s">
        <v>794</v>
      </c>
      <c r="H1258" s="1" t="s">
        <v>16</v>
      </c>
      <c r="I1258" s="1" t="s">
        <v>85</v>
      </c>
      <c r="J1258" s="7">
        <v>42767.790972222225</v>
      </c>
      <c r="K1258" s="7">
        <v>42767.790972222225</v>
      </c>
      <c r="L1258" s="1">
        <v>14.4</v>
      </c>
      <c r="M1258" s="6"/>
    </row>
    <row r="1259" spans="1:13" ht="12.75">
      <c r="A1259" s="1" t="s">
        <v>24</v>
      </c>
      <c r="B1259" s="7">
        <v>42768.5625</v>
      </c>
      <c r="C1259" s="7">
        <v>42768.604166666664</v>
      </c>
      <c r="D1259" s="1" t="s">
        <v>357</v>
      </c>
      <c r="F1259" s="1">
        <v>28612295</v>
      </c>
      <c r="G1259" s="1"/>
      <c r="H1259" s="1" t="s">
        <v>16</v>
      </c>
      <c r="I1259" s="1" t="s">
        <v>17</v>
      </c>
      <c r="J1259" s="7">
        <v>42768.398611111108</v>
      </c>
      <c r="K1259" s="7">
        <v>42768.398611111108</v>
      </c>
      <c r="L1259" s="1">
        <v>15.3</v>
      </c>
      <c r="M1259" s="6"/>
    </row>
    <row r="1260" spans="1:13" ht="12.75">
      <c r="A1260" s="1" t="s">
        <v>46</v>
      </c>
      <c r="B1260" s="7">
        <v>42768.791666666664</v>
      </c>
      <c r="C1260" s="7">
        <v>42768.833333333336</v>
      </c>
      <c r="D1260" s="1" t="s">
        <v>437</v>
      </c>
      <c r="E1260" s="1" t="s">
        <v>15</v>
      </c>
      <c r="F1260" s="1">
        <v>25792974</v>
      </c>
      <c r="G1260" s="1" t="s">
        <v>752</v>
      </c>
      <c r="H1260" s="1" t="s">
        <v>16</v>
      </c>
      <c r="I1260" s="1" t="s">
        <v>17</v>
      </c>
      <c r="J1260" s="7">
        <v>42634.810416666667</v>
      </c>
      <c r="K1260" s="7">
        <v>42800.760416666664</v>
      </c>
      <c r="L1260" s="1">
        <v>18</v>
      </c>
      <c r="M1260" s="6"/>
    </row>
    <row r="1261" spans="1:13" ht="12.75">
      <c r="A1261" s="1" t="s">
        <v>46</v>
      </c>
      <c r="B1261" s="7">
        <v>42769.625</v>
      </c>
      <c r="C1261" s="7">
        <v>42769.666666666664</v>
      </c>
      <c r="D1261" s="1" t="s">
        <v>88</v>
      </c>
      <c r="E1261" s="1"/>
      <c r="F1261" s="1">
        <v>28330710</v>
      </c>
      <c r="G1261" s="1" t="s">
        <v>795</v>
      </c>
      <c r="H1261" s="1" t="s">
        <v>16</v>
      </c>
      <c r="I1261" s="1" t="s">
        <v>17</v>
      </c>
      <c r="J1261" s="7">
        <v>42755.709722222222</v>
      </c>
      <c r="K1261" s="7">
        <v>42755.709722222222</v>
      </c>
      <c r="L1261" s="1">
        <v>16.2</v>
      </c>
      <c r="M1261" s="6"/>
    </row>
    <row r="1262" spans="1:13" ht="12.75">
      <c r="A1262" s="1" t="s">
        <v>46</v>
      </c>
      <c r="B1262" s="7">
        <v>42769.666666666664</v>
      </c>
      <c r="C1262" s="7">
        <v>42769.708333333336</v>
      </c>
      <c r="D1262" s="1" t="s">
        <v>88</v>
      </c>
      <c r="F1262" s="1">
        <v>28427869</v>
      </c>
      <c r="G1262" s="1" t="s">
        <v>796</v>
      </c>
      <c r="H1262" s="1" t="s">
        <v>16</v>
      </c>
      <c r="I1262" s="1" t="s">
        <v>17</v>
      </c>
      <c r="J1262" s="7">
        <v>42760.526388888888</v>
      </c>
      <c r="K1262" s="7">
        <v>42760.526388888888</v>
      </c>
      <c r="L1262" s="1">
        <v>16.2</v>
      </c>
      <c r="M1262" s="6"/>
    </row>
    <row r="1263" spans="1:13" ht="12.75">
      <c r="A1263" s="1" t="s">
        <v>57</v>
      </c>
      <c r="B1263" s="7">
        <v>42769.770833333336</v>
      </c>
      <c r="C1263" s="7">
        <v>42769.8125</v>
      </c>
      <c r="D1263" s="1" t="s">
        <v>489</v>
      </c>
      <c r="F1263" s="1">
        <v>28647119</v>
      </c>
      <c r="G1263" s="1"/>
      <c r="H1263" s="1" t="s">
        <v>16</v>
      </c>
      <c r="I1263" s="1" t="s">
        <v>17</v>
      </c>
      <c r="J1263" s="7">
        <v>42769.630555555559</v>
      </c>
      <c r="K1263" s="7">
        <v>42769.630555555559</v>
      </c>
      <c r="L1263" s="1">
        <v>18</v>
      </c>
      <c r="M1263" s="6"/>
    </row>
    <row r="1264" spans="1:13" ht="12.75">
      <c r="A1264" s="1" t="s">
        <v>28</v>
      </c>
      <c r="B1264" s="7">
        <v>42769.791666666664</v>
      </c>
      <c r="C1264" s="7">
        <v>42769.833333333336</v>
      </c>
      <c r="D1264" s="1" t="s">
        <v>174</v>
      </c>
      <c r="F1264" s="1">
        <v>28005756</v>
      </c>
      <c r="G1264" s="1" t="s">
        <v>797</v>
      </c>
      <c r="H1264" s="1" t="s">
        <v>16</v>
      </c>
      <c r="I1264" s="1" t="s">
        <v>85</v>
      </c>
      <c r="J1264" s="7">
        <v>42741.446527777778</v>
      </c>
      <c r="K1264" s="7">
        <v>42741.446527777778</v>
      </c>
      <c r="L1264" s="1">
        <v>18</v>
      </c>
      <c r="M1264" s="6"/>
    </row>
    <row r="1265" spans="1:13" ht="12.75">
      <c r="A1265" s="1" t="s">
        <v>24</v>
      </c>
      <c r="B1265" s="7">
        <v>42770.395833333336</v>
      </c>
      <c r="C1265" s="7">
        <v>42770.458333333336</v>
      </c>
      <c r="D1265" s="1" t="s">
        <v>263</v>
      </c>
      <c r="E1265" s="1" t="s">
        <v>263</v>
      </c>
      <c r="F1265" s="1">
        <v>28355045</v>
      </c>
      <c r="G1265" s="1" t="s">
        <v>798</v>
      </c>
      <c r="H1265" s="1" t="s">
        <v>48</v>
      </c>
      <c r="I1265" s="1" t="s">
        <v>17</v>
      </c>
      <c r="J1265" s="7">
        <v>42757.925694444442</v>
      </c>
      <c r="K1265" s="7">
        <v>42757.926388888889</v>
      </c>
      <c r="L1265" s="1">
        <v>27</v>
      </c>
      <c r="M1265" s="6"/>
    </row>
    <row r="1266" spans="1:13" ht="12.75">
      <c r="A1266" s="1" t="s">
        <v>46</v>
      </c>
      <c r="B1266" s="7">
        <v>42770.416666666664</v>
      </c>
      <c r="C1266" s="7">
        <v>42770.458333333336</v>
      </c>
      <c r="D1266" s="1" t="s">
        <v>88</v>
      </c>
      <c r="E1266" s="1"/>
      <c r="F1266" s="1">
        <v>28407218</v>
      </c>
      <c r="G1266" s="1" t="s">
        <v>799</v>
      </c>
      <c r="H1266" s="1" t="s">
        <v>16</v>
      </c>
      <c r="I1266" s="1" t="s">
        <v>17</v>
      </c>
      <c r="J1266" s="7">
        <v>42759.697222222225</v>
      </c>
      <c r="K1266" s="7">
        <v>42759.697222222225</v>
      </c>
      <c r="L1266" s="1">
        <v>18</v>
      </c>
      <c r="M1266" s="6"/>
    </row>
    <row r="1267" spans="1:13" ht="12.75">
      <c r="A1267" s="1" t="s">
        <v>41</v>
      </c>
      <c r="B1267" s="7">
        <v>42770.416666666664</v>
      </c>
      <c r="C1267" s="7">
        <v>42770.458333333336</v>
      </c>
      <c r="D1267" s="1" t="s">
        <v>501</v>
      </c>
      <c r="E1267" s="1"/>
      <c r="F1267" s="1">
        <v>28598743</v>
      </c>
      <c r="G1267" s="1"/>
      <c r="H1267" s="1" t="s">
        <v>16</v>
      </c>
      <c r="I1267" s="1" t="s">
        <v>17</v>
      </c>
      <c r="J1267" s="7">
        <v>42767.779861111114</v>
      </c>
      <c r="K1267" s="7">
        <v>42767.779861111114</v>
      </c>
      <c r="L1267" s="1">
        <v>18</v>
      </c>
      <c r="M1267" s="6"/>
    </row>
    <row r="1268" spans="1:13" ht="12.75">
      <c r="A1268" s="1" t="s">
        <v>28</v>
      </c>
      <c r="B1268" s="7">
        <v>42770.458333333336</v>
      </c>
      <c r="C1268" s="7">
        <v>42770.5</v>
      </c>
      <c r="D1268" s="1" t="s">
        <v>800</v>
      </c>
      <c r="F1268" s="1">
        <v>28630053</v>
      </c>
      <c r="G1268" s="1"/>
      <c r="H1268" s="1" t="s">
        <v>16</v>
      </c>
      <c r="I1268" s="1" t="s">
        <v>17</v>
      </c>
      <c r="J1268" s="7">
        <v>42768.816666666666</v>
      </c>
      <c r="K1268" s="7">
        <v>42768.816666666666</v>
      </c>
      <c r="L1268" s="1">
        <v>18</v>
      </c>
      <c r="M1268" s="6"/>
    </row>
    <row r="1269" spans="1:13" ht="12.75">
      <c r="A1269" s="1" t="s">
        <v>18</v>
      </c>
      <c r="B1269" s="7">
        <v>42770.458333333336</v>
      </c>
      <c r="C1269" s="7">
        <v>42770.5</v>
      </c>
      <c r="D1269" s="1" t="s">
        <v>299</v>
      </c>
      <c r="E1269" s="1"/>
      <c r="F1269" s="1">
        <v>28518355</v>
      </c>
      <c r="G1269" s="1" t="s">
        <v>801</v>
      </c>
      <c r="H1269" s="1" t="s">
        <v>16</v>
      </c>
      <c r="I1269" s="1" t="s">
        <v>17</v>
      </c>
      <c r="J1269" s="7">
        <v>42765.490972222222</v>
      </c>
      <c r="K1269" s="7">
        <v>42765.490972222222</v>
      </c>
      <c r="L1269" s="1">
        <v>18</v>
      </c>
      <c r="M1269" s="6"/>
    </row>
    <row r="1270" spans="1:13" ht="12.75">
      <c r="A1270" s="1" t="s">
        <v>24</v>
      </c>
      <c r="B1270" s="7">
        <v>42770.458333333336</v>
      </c>
      <c r="C1270" s="7">
        <v>42770.520833333336</v>
      </c>
      <c r="D1270" s="1" t="s">
        <v>430</v>
      </c>
      <c r="F1270" s="1">
        <v>27871733</v>
      </c>
      <c r="G1270" s="1" t="s">
        <v>650</v>
      </c>
      <c r="H1270" s="1" t="s">
        <v>48</v>
      </c>
      <c r="I1270" s="1" t="s">
        <v>17</v>
      </c>
      <c r="J1270" s="7">
        <v>42733.673611111109</v>
      </c>
      <c r="K1270" s="7">
        <v>42733.673611111109</v>
      </c>
      <c r="L1270" s="1">
        <v>24.3</v>
      </c>
      <c r="M1270" s="6"/>
    </row>
    <row r="1271" spans="1:13" ht="12.75">
      <c r="A1271" s="1" t="s">
        <v>41</v>
      </c>
      <c r="B1271" s="7">
        <v>42770.458333333336</v>
      </c>
      <c r="C1271" s="7">
        <v>42770.583333333336</v>
      </c>
      <c r="D1271" s="1" t="s">
        <v>210</v>
      </c>
      <c r="E1271" s="1"/>
      <c r="F1271" s="1">
        <v>29175772</v>
      </c>
      <c r="G1271" s="1" t="s">
        <v>802</v>
      </c>
      <c r="H1271" s="1" t="s">
        <v>321</v>
      </c>
      <c r="I1271" s="1" t="s">
        <v>17</v>
      </c>
      <c r="J1271" s="7">
        <v>42794.507638888892</v>
      </c>
      <c r="K1271" s="7">
        <v>42794.507638888892</v>
      </c>
      <c r="L1271" s="1">
        <v>54</v>
      </c>
      <c r="M1271" s="6"/>
    </row>
    <row r="1272" spans="1:13" ht="12.75">
      <c r="A1272" s="1" t="s">
        <v>111</v>
      </c>
      <c r="B1272" s="7">
        <v>42770.479166666664</v>
      </c>
      <c r="C1272" s="7">
        <v>42770.520833333336</v>
      </c>
      <c r="D1272" s="1" t="s">
        <v>803</v>
      </c>
      <c r="E1272" s="1"/>
      <c r="F1272" s="1">
        <v>28642008</v>
      </c>
      <c r="G1272" s="1"/>
      <c r="H1272" s="1" t="s">
        <v>16</v>
      </c>
      <c r="I1272" s="1" t="s">
        <v>17</v>
      </c>
      <c r="J1272" s="7">
        <v>42769.470833333333</v>
      </c>
      <c r="K1272" s="7">
        <v>42769.470833333333</v>
      </c>
      <c r="L1272" s="1">
        <v>18</v>
      </c>
      <c r="M1272" s="6"/>
    </row>
    <row r="1273" spans="1:13" ht="12.75">
      <c r="A1273" s="1" t="s">
        <v>28</v>
      </c>
      <c r="B1273" s="7">
        <v>42770.520833333336</v>
      </c>
      <c r="C1273" s="7">
        <v>42770.5625</v>
      </c>
      <c r="D1273" s="1" t="s">
        <v>174</v>
      </c>
      <c r="E1273" s="1"/>
      <c r="F1273" s="1">
        <v>28355811</v>
      </c>
      <c r="G1273" s="1" t="s">
        <v>603</v>
      </c>
      <c r="H1273" s="1" t="s">
        <v>16</v>
      </c>
      <c r="I1273" s="1" t="s">
        <v>85</v>
      </c>
      <c r="J1273" s="7">
        <v>42757.991666666669</v>
      </c>
      <c r="K1273" s="7">
        <v>42757.991666666669</v>
      </c>
      <c r="L1273" s="1">
        <v>18</v>
      </c>
      <c r="M1273" s="6"/>
    </row>
    <row r="1274" spans="1:13" ht="12.75">
      <c r="A1274" s="1" t="s">
        <v>24</v>
      </c>
      <c r="B1274" s="7">
        <v>42770.625</v>
      </c>
      <c r="C1274" s="7">
        <v>42770.666666666664</v>
      </c>
      <c r="D1274" s="1" t="s">
        <v>100</v>
      </c>
      <c r="E1274" s="1"/>
      <c r="F1274" s="1">
        <v>28640713</v>
      </c>
      <c r="G1274" s="1"/>
      <c r="H1274" s="1" t="s">
        <v>16</v>
      </c>
      <c r="I1274" s="1" t="s">
        <v>17</v>
      </c>
      <c r="J1274" s="7">
        <v>42769.438888888886</v>
      </c>
      <c r="K1274" s="7">
        <v>42769.438888888886</v>
      </c>
      <c r="L1274" s="1">
        <v>18</v>
      </c>
      <c r="M1274" s="6"/>
    </row>
    <row r="1275" spans="1:13" ht="12.75">
      <c r="A1275" s="1" t="s">
        <v>28</v>
      </c>
      <c r="B1275" s="7">
        <v>42770.625</v>
      </c>
      <c r="C1275" s="7">
        <v>42770.666666666664</v>
      </c>
      <c r="D1275" s="1" t="s">
        <v>357</v>
      </c>
      <c r="E1275" s="1" t="s">
        <v>357</v>
      </c>
      <c r="F1275" s="1">
        <v>28577334</v>
      </c>
      <c r="G1275" s="1"/>
      <c r="H1275" s="1" t="s">
        <v>16</v>
      </c>
      <c r="I1275" s="1" t="s">
        <v>17</v>
      </c>
      <c r="J1275" s="7">
        <v>42767.003472222219</v>
      </c>
      <c r="K1275" s="7">
        <v>42767.65</v>
      </c>
      <c r="L1275" s="1">
        <v>18</v>
      </c>
      <c r="M1275" s="6"/>
    </row>
    <row r="1276" spans="1:13" ht="12.75">
      <c r="A1276" s="1" t="s">
        <v>28</v>
      </c>
      <c r="B1276" s="7">
        <v>42770.75</v>
      </c>
      <c r="C1276" s="7">
        <v>42770.791666666664</v>
      </c>
      <c r="D1276" s="1" t="s">
        <v>357</v>
      </c>
      <c r="F1276" s="1">
        <v>28663562</v>
      </c>
      <c r="G1276" s="1"/>
      <c r="H1276" s="1" t="s">
        <v>16</v>
      </c>
      <c r="I1276" s="1" t="s">
        <v>17</v>
      </c>
      <c r="J1276" s="7">
        <v>42770.5</v>
      </c>
      <c r="K1276" s="7">
        <v>42770.5</v>
      </c>
      <c r="L1276" s="1">
        <v>18</v>
      </c>
      <c r="M1276" s="6"/>
    </row>
    <row r="1277" spans="1:13" ht="12.75">
      <c r="A1277" s="1" t="s">
        <v>32</v>
      </c>
      <c r="B1277" s="7">
        <v>42771.458333333336</v>
      </c>
      <c r="C1277" s="7">
        <v>42771.5</v>
      </c>
      <c r="D1277" s="1" t="s">
        <v>15</v>
      </c>
      <c r="E1277" s="1"/>
      <c r="F1277" s="1">
        <v>27192876</v>
      </c>
      <c r="G1277" s="1" t="s">
        <v>804</v>
      </c>
      <c r="H1277" s="1" t="s">
        <v>16</v>
      </c>
      <c r="I1277" s="1" t="s">
        <v>85</v>
      </c>
      <c r="J1277" s="7">
        <v>42697.62222222222</v>
      </c>
      <c r="K1277" s="7">
        <v>42697.62222222222</v>
      </c>
      <c r="L1277" s="1">
        <v>16.84</v>
      </c>
      <c r="M1277" s="6"/>
    </row>
    <row r="1278" spans="1:13" ht="12.75">
      <c r="A1278" s="1" t="s">
        <v>18</v>
      </c>
      <c r="B1278" s="7">
        <v>42772.4375</v>
      </c>
      <c r="C1278" s="7">
        <v>42772.479166666664</v>
      </c>
      <c r="D1278" s="1" t="s">
        <v>299</v>
      </c>
      <c r="E1278" s="1" t="s">
        <v>299</v>
      </c>
      <c r="F1278" s="1">
        <v>28428832</v>
      </c>
      <c r="G1278" s="1" t="s">
        <v>805</v>
      </c>
      <c r="H1278" s="1" t="s">
        <v>16</v>
      </c>
      <c r="I1278" s="1" t="s">
        <v>17</v>
      </c>
      <c r="J1278" s="7">
        <v>42760.555555555555</v>
      </c>
      <c r="K1278" s="7">
        <v>42768.538194444445</v>
      </c>
      <c r="L1278" s="1">
        <v>14.4</v>
      </c>
      <c r="M1278" s="6"/>
    </row>
    <row r="1279" spans="1:13" ht="12.75">
      <c r="A1279" s="1" t="s">
        <v>111</v>
      </c>
      <c r="B1279" s="7">
        <v>42772.458333333336</v>
      </c>
      <c r="C1279" s="7">
        <v>42772.5</v>
      </c>
      <c r="D1279" s="1" t="s">
        <v>596</v>
      </c>
      <c r="F1279" s="1">
        <v>28406109</v>
      </c>
      <c r="G1279" s="1" t="s">
        <v>806</v>
      </c>
      <c r="H1279" s="1" t="s">
        <v>16</v>
      </c>
      <c r="I1279" s="1" t="s">
        <v>17</v>
      </c>
      <c r="J1279" s="7">
        <v>42759.67291666667</v>
      </c>
      <c r="K1279" s="7">
        <v>42759.67291666667</v>
      </c>
      <c r="L1279" s="1">
        <v>14.4</v>
      </c>
      <c r="M1279" s="6"/>
    </row>
    <row r="1280" spans="1:13" ht="12.75">
      <c r="A1280" s="1" t="s">
        <v>18</v>
      </c>
      <c r="B1280" s="7">
        <v>42772.583333333336</v>
      </c>
      <c r="C1280" s="7">
        <v>42772.625</v>
      </c>
      <c r="D1280" s="1" t="s">
        <v>246</v>
      </c>
      <c r="E1280" s="1"/>
      <c r="F1280" s="1">
        <v>28687868</v>
      </c>
      <c r="G1280" s="1" t="s">
        <v>610</v>
      </c>
      <c r="H1280" s="1" t="s">
        <v>16</v>
      </c>
      <c r="I1280" s="1" t="s">
        <v>17</v>
      </c>
      <c r="J1280" s="7">
        <v>42772.461805555555</v>
      </c>
      <c r="K1280" s="7">
        <v>42772.461805555555</v>
      </c>
      <c r="L1280" s="1">
        <v>14.4</v>
      </c>
      <c r="M1280" s="6"/>
    </row>
    <row r="1281" spans="1:13" ht="12.75">
      <c r="A1281" s="1" t="s">
        <v>111</v>
      </c>
      <c r="B1281" s="7">
        <v>42772.645833333336</v>
      </c>
      <c r="C1281" s="7">
        <v>42772.708333333336</v>
      </c>
      <c r="D1281" s="1" t="s">
        <v>246</v>
      </c>
      <c r="E1281" s="1" t="s">
        <v>807</v>
      </c>
      <c r="F1281" s="1">
        <v>28688017</v>
      </c>
      <c r="G1281" s="1"/>
      <c r="H1281" s="1" t="s">
        <v>48</v>
      </c>
      <c r="I1281" s="1" t="s">
        <v>17</v>
      </c>
      <c r="J1281" s="7">
        <v>42772.463888888888</v>
      </c>
      <c r="K1281" s="7">
        <v>42772.572916666664</v>
      </c>
      <c r="L1281" s="1">
        <v>23.4</v>
      </c>
      <c r="M1281" s="6"/>
    </row>
    <row r="1282" spans="1:13" ht="12.75">
      <c r="A1282" s="1" t="s">
        <v>18</v>
      </c>
      <c r="B1282" s="7">
        <v>42772.666666666664</v>
      </c>
      <c r="C1282" s="7">
        <v>42772.708333333336</v>
      </c>
      <c r="D1282" s="1" t="s">
        <v>299</v>
      </c>
      <c r="F1282" s="1">
        <v>28618094</v>
      </c>
      <c r="G1282" s="1" t="s">
        <v>808</v>
      </c>
      <c r="H1282" s="1" t="s">
        <v>16</v>
      </c>
      <c r="I1282" s="1" t="s">
        <v>17</v>
      </c>
      <c r="J1282" s="7">
        <v>42768.538194444445</v>
      </c>
      <c r="K1282" s="7">
        <v>42768.538194444445</v>
      </c>
      <c r="L1282" s="1">
        <v>16.2</v>
      </c>
      <c r="M1282" s="6"/>
    </row>
    <row r="1283" spans="1:13" ht="12.75">
      <c r="A1283" s="1" t="s">
        <v>41</v>
      </c>
      <c r="B1283" s="7">
        <v>42772.708333333336</v>
      </c>
      <c r="C1283" s="7">
        <v>42772.75</v>
      </c>
      <c r="D1283" s="1" t="s">
        <v>359</v>
      </c>
      <c r="F1283" s="1">
        <v>28431846</v>
      </c>
      <c r="G1283" s="1"/>
      <c r="H1283" s="1" t="s">
        <v>16</v>
      </c>
      <c r="I1283" s="1" t="s">
        <v>17</v>
      </c>
      <c r="J1283" s="7">
        <v>42760.625</v>
      </c>
      <c r="K1283" s="7">
        <v>42760.625</v>
      </c>
      <c r="L1283" s="1">
        <v>18</v>
      </c>
      <c r="M1283" s="6"/>
    </row>
    <row r="1284" spans="1:13" ht="12.75">
      <c r="A1284" s="1" t="s">
        <v>28</v>
      </c>
      <c r="B1284" s="7">
        <v>42772.729166666664</v>
      </c>
      <c r="C1284" s="7">
        <v>42772.770833333336</v>
      </c>
      <c r="D1284" s="1" t="s">
        <v>174</v>
      </c>
      <c r="F1284" s="1">
        <v>28383423</v>
      </c>
      <c r="G1284" s="1" t="s">
        <v>760</v>
      </c>
      <c r="H1284" s="1" t="s">
        <v>16</v>
      </c>
      <c r="I1284" s="1" t="s">
        <v>85</v>
      </c>
      <c r="J1284" s="7">
        <v>42758.818749999999</v>
      </c>
      <c r="K1284" s="7">
        <v>42758.818749999999</v>
      </c>
      <c r="L1284" s="1">
        <v>18</v>
      </c>
      <c r="M1284" s="6"/>
    </row>
    <row r="1285" spans="1:13" ht="12.75">
      <c r="A1285" s="1" t="s">
        <v>41</v>
      </c>
      <c r="B1285" s="7">
        <v>42772.75</v>
      </c>
      <c r="C1285" s="7">
        <v>42772.791666666664</v>
      </c>
      <c r="D1285" s="1" t="s">
        <v>359</v>
      </c>
      <c r="F1285" s="1">
        <v>28679033</v>
      </c>
      <c r="G1285" s="1"/>
      <c r="H1285" s="1" t="s">
        <v>16</v>
      </c>
      <c r="I1285" s="1" t="s">
        <v>17</v>
      </c>
      <c r="J1285" s="7">
        <v>42771.996527777781</v>
      </c>
      <c r="K1285" s="7">
        <v>42771.996527777781</v>
      </c>
      <c r="L1285" s="1">
        <v>18</v>
      </c>
      <c r="M1285" s="6"/>
    </row>
    <row r="1286" spans="1:13" ht="12.75">
      <c r="A1286" s="1" t="s">
        <v>80</v>
      </c>
      <c r="B1286" s="7">
        <v>42773.416666666664</v>
      </c>
      <c r="C1286" s="7">
        <v>42773.5</v>
      </c>
      <c r="D1286" s="1" t="s">
        <v>515</v>
      </c>
      <c r="E1286" s="1"/>
      <c r="F1286" s="1">
        <v>28702656</v>
      </c>
      <c r="G1286" s="1" t="s">
        <v>809</v>
      </c>
      <c r="H1286" s="1" t="s">
        <v>56</v>
      </c>
      <c r="I1286" s="1" t="s">
        <v>17</v>
      </c>
      <c r="J1286" s="7">
        <v>42772.786111111112</v>
      </c>
      <c r="K1286" s="7">
        <v>42772.786111111112</v>
      </c>
      <c r="L1286" s="1">
        <v>28.8</v>
      </c>
      <c r="M1286" s="6"/>
    </row>
    <row r="1287" spans="1:13" ht="12.75">
      <c r="A1287" s="1" t="s">
        <v>18</v>
      </c>
      <c r="B1287" s="7">
        <v>42773.770833333336</v>
      </c>
      <c r="C1287" s="7">
        <v>42773.8125</v>
      </c>
      <c r="D1287" s="1" t="s">
        <v>299</v>
      </c>
      <c r="E1287" s="1" t="s">
        <v>299</v>
      </c>
      <c r="F1287" s="1">
        <v>28618246</v>
      </c>
      <c r="G1287" s="1" t="s">
        <v>810</v>
      </c>
      <c r="H1287" s="1" t="s">
        <v>16</v>
      </c>
      <c r="I1287" s="1" t="s">
        <v>17</v>
      </c>
      <c r="J1287" s="7">
        <v>42768.539583333331</v>
      </c>
      <c r="K1287" s="7">
        <v>42768.539583333331</v>
      </c>
      <c r="L1287" s="1">
        <v>18</v>
      </c>
      <c r="M1287" s="6"/>
    </row>
    <row r="1288" spans="1:13" ht="12.75">
      <c r="A1288" s="1" t="s">
        <v>80</v>
      </c>
      <c r="B1288" s="7">
        <v>42773.770833333336</v>
      </c>
      <c r="C1288" s="7">
        <v>42773.8125</v>
      </c>
      <c r="D1288" s="1" t="s">
        <v>489</v>
      </c>
      <c r="F1288" s="1">
        <v>28731665</v>
      </c>
      <c r="G1288" s="1"/>
      <c r="H1288" s="1" t="s">
        <v>16</v>
      </c>
      <c r="I1288" s="1" t="s">
        <v>17</v>
      </c>
      <c r="J1288" s="7">
        <v>42773.736805555556</v>
      </c>
      <c r="K1288" s="7">
        <v>42773.736805555556</v>
      </c>
      <c r="L1288" s="1">
        <v>18</v>
      </c>
      <c r="M1288" s="6"/>
    </row>
    <row r="1289" spans="1:13" ht="12.75">
      <c r="A1289" s="1" t="s">
        <v>111</v>
      </c>
      <c r="B1289" s="7">
        <v>42774.458333333336</v>
      </c>
      <c r="C1289" s="7">
        <v>42774.5</v>
      </c>
      <c r="D1289" s="1" t="s">
        <v>43</v>
      </c>
      <c r="F1289" s="1">
        <v>28716629</v>
      </c>
      <c r="G1289" s="1"/>
      <c r="H1289" s="1" t="s">
        <v>16</v>
      </c>
      <c r="I1289" s="1" t="s">
        <v>17</v>
      </c>
      <c r="J1289" s="7">
        <v>42773.426388888889</v>
      </c>
      <c r="K1289" s="7">
        <v>42773.426388888889</v>
      </c>
      <c r="L1289" s="1">
        <v>14.4</v>
      </c>
      <c r="M1289" s="6"/>
    </row>
    <row r="1290" spans="1:13" ht="12.75">
      <c r="A1290" s="1" t="s">
        <v>111</v>
      </c>
      <c r="B1290" s="7">
        <v>42774.604166666664</v>
      </c>
      <c r="C1290" s="7">
        <v>42774.666666666664</v>
      </c>
      <c r="D1290" s="1" t="s">
        <v>73</v>
      </c>
      <c r="F1290" s="1">
        <v>28750728</v>
      </c>
      <c r="G1290" s="1" t="s">
        <v>811</v>
      </c>
      <c r="H1290" s="1" t="s">
        <v>48</v>
      </c>
      <c r="I1290" s="1" t="s">
        <v>17</v>
      </c>
      <c r="J1290" s="7">
        <v>42774.515277777777</v>
      </c>
      <c r="K1290" s="7">
        <v>42774.515277777777</v>
      </c>
      <c r="L1290" s="1">
        <v>24.3</v>
      </c>
      <c r="M1290" s="6"/>
    </row>
    <row r="1291" spans="1:13" ht="12.75">
      <c r="A1291" s="1" t="s">
        <v>46</v>
      </c>
      <c r="B1291" s="7">
        <v>42774.666666666664</v>
      </c>
      <c r="C1291" s="7">
        <v>42774.708333333336</v>
      </c>
      <c r="D1291" s="1" t="s">
        <v>88</v>
      </c>
      <c r="F1291" s="1">
        <v>28691379</v>
      </c>
      <c r="G1291" s="1" t="s">
        <v>99</v>
      </c>
      <c r="H1291" s="1" t="s">
        <v>16</v>
      </c>
      <c r="I1291" s="1" t="s">
        <v>17</v>
      </c>
      <c r="J1291" s="7">
        <v>42772.532638888886</v>
      </c>
      <c r="K1291" s="7">
        <v>42772.532638888886</v>
      </c>
      <c r="L1291" s="1">
        <v>16.2</v>
      </c>
      <c r="M1291" s="6"/>
    </row>
    <row r="1292" spans="1:13" ht="12.75">
      <c r="A1292" s="1" t="s">
        <v>111</v>
      </c>
      <c r="B1292" s="7">
        <v>42774.666666666664</v>
      </c>
      <c r="C1292" s="7">
        <v>42774.75</v>
      </c>
      <c r="D1292" s="1" t="s">
        <v>61</v>
      </c>
      <c r="F1292" s="1">
        <v>28652356</v>
      </c>
      <c r="G1292" s="1"/>
      <c r="H1292" s="1" t="s">
        <v>56</v>
      </c>
      <c r="I1292" s="1" t="s">
        <v>17</v>
      </c>
      <c r="J1292" s="7">
        <v>42769.75</v>
      </c>
      <c r="K1292" s="7">
        <v>42769.75</v>
      </c>
      <c r="L1292" s="1">
        <v>34.200000000000003</v>
      </c>
      <c r="M1292" s="6"/>
    </row>
    <row r="1293" spans="1:13" ht="12.75">
      <c r="A1293" s="1" t="s">
        <v>28</v>
      </c>
      <c r="B1293" s="7">
        <v>42774.708333333336</v>
      </c>
      <c r="C1293" s="7">
        <v>42774.75</v>
      </c>
      <c r="D1293" s="1" t="s">
        <v>174</v>
      </c>
      <c r="F1293" s="1">
        <v>28441240</v>
      </c>
      <c r="G1293" s="1" t="s">
        <v>603</v>
      </c>
      <c r="H1293" s="1" t="s">
        <v>16</v>
      </c>
      <c r="I1293" s="1" t="s">
        <v>85</v>
      </c>
      <c r="J1293" s="7">
        <v>42760.884722222225</v>
      </c>
      <c r="K1293" s="7">
        <v>42760.884722222225</v>
      </c>
      <c r="L1293" s="1">
        <v>18</v>
      </c>
      <c r="M1293" s="6"/>
    </row>
    <row r="1294" spans="1:13" ht="12.75">
      <c r="A1294" s="1" t="s">
        <v>18</v>
      </c>
      <c r="B1294" s="7">
        <v>42774.708333333336</v>
      </c>
      <c r="C1294" s="7">
        <v>42774.75</v>
      </c>
      <c r="D1294" s="1" t="s">
        <v>299</v>
      </c>
      <c r="F1294" s="1">
        <v>28618303</v>
      </c>
      <c r="G1294" s="1" t="s">
        <v>812</v>
      </c>
      <c r="H1294" s="1" t="s">
        <v>16</v>
      </c>
      <c r="I1294" s="1" t="s">
        <v>17</v>
      </c>
      <c r="J1294" s="7">
        <v>42768.539583333331</v>
      </c>
      <c r="K1294" s="7">
        <v>42768.539583333331</v>
      </c>
      <c r="L1294" s="1">
        <v>18</v>
      </c>
      <c r="M1294" s="6"/>
    </row>
    <row r="1295" spans="1:13" ht="12.75">
      <c r="A1295" s="1" t="s">
        <v>46</v>
      </c>
      <c r="B1295" s="7">
        <v>42774.708333333336</v>
      </c>
      <c r="C1295" s="7">
        <v>42774.75</v>
      </c>
      <c r="D1295" s="1" t="s">
        <v>88</v>
      </c>
      <c r="F1295" s="1">
        <v>28629773</v>
      </c>
      <c r="G1295" s="1" t="s">
        <v>813</v>
      </c>
      <c r="H1295" s="1" t="s">
        <v>16</v>
      </c>
      <c r="I1295" s="1" t="s">
        <v>17</v>
      </c>
      <c r="J1295" s="7">
        <v>42768.808333333334</v>
      </c>
      <c r="K1295" s="7">
        <v>42768.808333333334</v>
      </c>
      <c r="L1295" s="1">
        <v>18</v>
      </c>
      <c r="M1295" s="6"/>
    </row>
    <row r="1296" spans="1:13" ht="12.75">
      <c r="A1296" s="1" t="s">
        <v>80</v>
      </c>
      <c r="B1296" s="7">
        <v>42774.75</v>
      </c>
      <c r="C1296" s="7">
        <v>42774.8125</v>
      </c>
      <c r="D1296" s="1" t="s">
        <v>814</v>
      </c>
      <c r="F1296" s="1">
        <v>28673190</v>
      </c>
      <c r="G1296" s="1" t="s">
        <v>815</v>
      </c>
      <c r="H1296" s="1" t="s">
        <v>48</v>
      </c>
      <c r="I1296" s="1" t="s">
        <v>17</v>
      </c>
      <c r="J1296" s="7">
        <v>42771.556944444441</v>
      </c>
      <c r="K1296" s="7">
        <v>42771.556944444441</v>
      </c>
      <c r="L1296" s="1">
        <v>27</v>
      </c>
      <c r="M1296" s="6"/>
    </row>
    <row r="1297" spans="1:13" ht="12.75">
      <c r="A1297" s="1" t="s">
        <v>46</v>
      </c>
      <c r="B1297" s="7">
        <v>42775.395833333336</v>
      </c>
      <c r="C1297" s="7">
        <v>42775.708333333336</v>
      </c>
      <c r="D1297" s="1" t="s">
        <v>112</v>
      </c>
      <c r="F1297" s="1">
        <v>28734716</v>
      </c>
      <c r="H1297" s="1" t="s">
        <v>731</v>
      </c>
      <c r="I1297" s="1" t="s">
        <v>17</v>
      </c>
      <c r="J1297" s="7">
        <v>42773.822916666664</v>
      </c>
      <c r="K1297" s="7">
        <v>42773.822916666664</v>
      </c>
      <c r="L1297" s="1">
        <v>85.05</v>
      </c>
      <c r="M1297" s="6"/>
    </row>
    <row r="1298" spans="1:13" ht="12.75">
      <c r="A1298" s="1" t="s">
        <v>24</v>
      </c>
      <c r="B1298" s="7">
        <v>42775.479166666664</v>
      </c>
      <c r="C1298" s="7">
        <v>42775.520833333336</v>
      </c>
      <c r="D1298" s="1" t="s">
        <v>357</v>
      </c>
      <c r="F1298" s="1">
        <v>28774834</v>
      </c>
      <c r="H1298" s="1" t="s">
        <v>16</v>
      </c>
      <c r="I1298" s="1" t="s">
        <v>17</v>
      </c>
      <c r="J1298" s="7">
        <v>42775.421527777777</v>
      </c>
      <c r="K1298" s="7">
        <v>42775.421527777777</v>
      </c>
      <c r="L1298" s="1">
        <v>15.3</v>
      </c>
      <c r="M1298" s="6"/>
    </row>
    <row r="1299" spans="1:13" ht="12.75">
      <c r="A1299" s="1" t="s">
        <v>24</v>
      </c>
      <c r="B1299" s="7">
        <v>42775.625</v>
      </c>
      <c r="C1299" s="7">
        <v>42775.666666666664</v>
      </c>
      <c r="D1299" s="1" t="s">
        <v>357</v>
      </c>
      <c r="F1299" s="1">
        <v>28774823</v>
      </c>
      <c r="H1299" s="1" t="s">
        <v>16</v>
      </c>
      <c r="I1299" s="1" t="s">
        <v>17</v>
      </c>
      <c r="J1299" s="7">
        <v>42775.42083333333</v>
      </c>
      <c r="K1299" s="7">
        <v>42775.42083333333</v>
      </c>
      <c r="L1299" s="1">
        <v>14.4</v>
      </c>
      <c r="M1299" s="6"/>
    </row>
    <row r="1300" spans="1:13" ht="12.75">
      <c r="A1300" s="1" t="s">
        <v>41</v>
      </c>
      <c r="B1300" s="7">
        <v>42775.6875</v>
      </c>
      <c r="C1300" s="7">
        <v>42775.729166666664</v>
      </c>
      <c r="D1300" s="1" t="s">
        <v>359</v>
      </c>
      <c r="F1300" s="1">
        <v>28431866</v>
      </c>
      <c r="G1300" s="1"/>
      <c r="H1300" s="1" t="s">
        <v>16</v>
      </c>
      <c r="I1300" s="1" t="s">
        <v>17</v>
      </c>
      <c r="J1300" s="7">
        <v>42760.625694444447</v>
      </c>
      <c r="K1300" s="7">
        <v>42760.625694444447</v>
      </c>
      <c r="L1300" s="1">
        <v>17.100000000000001</v>
      </c>
      <c r="M1300" s="6"/>
    </row>
    <row r="1301" spans="1:13" ht="12.75">
      <c r="A1301" s="1" t="s">
        <v>28</v>
      </c>
      <c r="B1301" s="7">
        <v>42775.708333333336</v>
      </c>
      <c r="C1301" s="7">
        <v>42775.75</v>
      </c>
      <c r="D1301" s="1" t="s">
        <v>212</v>
      </c>
      <c r="F1301" s="1">
        <v>28786044</v>
      </c>
      <c r="G1301" s="1"/>
      <c r="H1301" s="1" t="s">
        <v>16</v>
      </c>
      <c r="I1301" s="1" t="s">
        <v>17</v>
      </c>
      <c r="J1301" s="7">
        <v>42775.67083333333</v>
      </c>
      <c r="K1301" s="7">
        <v>42775.67083333333</v>
      </c>
      <c r="L1301" s="1">
        <v>18</v>
      </c>
      <c r="M1301" s="6"/>
    </row>
    <row r="1302" spans="1:13" ht="12.75">
      <c r="A1302" s="1" t="s">
        <v>18</v>
      </c>
      <c r="B1302" s="7">
        <v>42775.770833333336</v>
      </c>
      <c r="C1302" s="7">
        <v>42775.8125</v>
      </c>
      <c r="D1302" s="1" t="s">
        <v>489</v>
      </c>
      <c r="E1302" s="1"/>
      <c r="F1302" s="1">
        <v>28784725</v>
      </c>
      <c r="G1302" s="1"/>
      <c r="H1302" s="1" t="s">
        <v>16</v>
      </c>
      <c r="I1302" s="1" t="s">
        <v>17</v>
      </c>
      <c r="J1302" s="7">
        <v>42775.636111111111</v>
      </c>
      <c r="K1302" s="7">
        <v>42775.636111111111</v>
      </c>
      <c r="L1302" s="1">
        <v>18</v>
      </c>
      <c r="M1302" s="6"/>
    </row>
    <row r="1303" spans="1:13" ht="12.75">
      <c r="A1303" s="1" t="s">
        <v>80</v>
      </c>
      <c r="B1303" s="7">
        <v>42775.770833333336</v>
      </c>
      <c r="C1303" s="7">
        <v>42775.8125</v>
      </c>
      <c r="D1303" s="1" t="s">
        <v>764</v>
      </c>
      <c r="F1303" s="1">
        <v>28959954</v>
      </c>
      <c r="G1303" s="1"/>
      <c r="H1303" s="1" t="s">
        <v>16</v>
      </c>
      <c r="I1303" s="1" t="s">
        <v>17</v>
      </c>
      <c r="J1303" s="7">
        <v>42783.685416666667</v>
      </c>
      <c r="K1303" s="7">
        <v>42783.685416666667</v>
      </c>
      <c r="L1303" s="1">
        <v>18</v>
      </c>
      <c r="M1303" s="6"/>
    </row>
    <row r="1304" spans="1:13" ht="12.75">
      <c r="A1304" s="1" t="s">
        <v>46</v>
      </c>
      <c r="B1304" s="7">
        <v>42775.791666666664</v>
      </c>
      <c r="C1304" s="7">
        <v>42775.833333333336</v>
      </c>
      <c r="D1304" s="1" t="s">
        <v>501</v>
      </c>
      <c r="E1304" s="1" t="s">
        <v>501</v>
      </c>
      <c r="F1304" s="1">
        <v>28600113</v>
      </c>
      <c r="G1304" s="1"/>
      <c r="H1304" s="1" t="s">
        <v>16</v>
      </c>
      <c r="I1304" s="1" t="s">
        <v>17</v>
      </c>
      <c r="J1304" s="7">
        <v>42767.822222222225</v>
      </c>
      <c r="K1304" s="7">
        <v>42767.865277777775</v>
      </c>
      <c r="L1304" s="1">
        <v>18</v>
      </c>
      <c r="M1304" s="6"/>
    </row>
    <row r="1305" spans="1:13" ht="12.75">
      <c r="A1305" s="1" t="s">
        <v>111</v>
      </c>
      <c r="B1305" s="7">
        <v>42776.375</v>
      </c>
      <c r="C1305" s="7">
        <v>42776.4375</v>
      </c>
      <c r="D1305" s="1" t="s">
        <v>43</v>
      </c>
      <c r="F1305" s="1">
        <v>28799092</v>
      </c>
      <c r="G1305" s="1"/>
      <c r="H1305" s="1" t="s">
        <v>48</v>
      </c>
      <c r="I1305" s="1" t="s">
        <v>17</v>
      </c>
      <c r="J1305" s="7">
        <v>42776.355555555558</v>
      </c>
      <c r="K1305" s="7">
        <v>42776.355555555558</v>
      </c>
      <c r="L1305" s="1">
        <v>21.6</v>
      </c>
      <c r="M1305" s="6"/>
    </row>
    <row r="1306" spans="1:13" ht="12.75">
      <c r="A1306" s="1" t="s">
        <v>46</v>
      </c>
      <c r="B1306" s="7">
        <v>42776.416666666664</v>
      </c>
      <c r="C1306" s="7">
        <v>42776.458333333336</v>
      </c>
      <c r="D1306" s="1" t="s">
        <v>88</v>
      </c>
      <c r="F1306" s="1">
        <v>28719937</v>
      </c>
      <c r="G1306" s="1" t="s">
        <v>816</v>
      </c>
      <c r="H1306" s="1" t="s">
        <v>16</v>
      </c>
      <c r="I1306" s="1" t="s">
        <v>17</v>
      </c>
      <c r="J1306" s="7">
        <v>42773.496527777781</v>
      </c>
      <c r="K1306" s="7">
        <v>42773.496527777781</v>
      </c>
      <c r="L1306" s="1">
        <v>14.4</v>
      </c>
      <c r="M1306" s="6"/>
    </row>
    <row r="1307" spans="1:13" ht="12.75">
      <c r="A1307" s="1" t="s">
        <v>46</v>
      </c>
      <c r="B1307" s="7">
        <v>42776.583333333336</v>
      </c>
      <c r="C1307" s="7">
        <v>42776.666666666664</v>
      </c>
      <c r="D1307" s="1" t="s">
        <v>15</v>
      </c>
      <c r="F1307" s="1">
        <v>28807623</v>
      </c>
      <c r="G1307" s="1"/>
      <c r="H1307" s="1" t="s">
        <v>56</v>
      </c>
      <c r="I1307" s="1" t="s">
        <v>85</v>
      </c>
      <c r="J1307" s="7">
        <v>42776.586805555555</v>
      </c>
      <c r="K1307" s="7">
        <v>42776.586805555555</v>
      </c>
      <c r="L1307" s="1">
        <v>32.4</v>
      </c>
      <c r="M1307" s="6"/>
    </row>
    <row r="1308" spans="1:13" ht="12.75">
      <c r="A1308" s="1" t="s">
        <v>46</v>
      </c>
      <c r="B1308" s="7">
        <v>42776.666666666664</v>
      </c>
      <c r="C1308" s="7">
        <v>42776.708333333336</v>
      </c>
      <c r="D1308" s="1" t="s">
        <v>88</v>
      </c>
      <c r="F1308" s="1">
        <v>28487322</v>
      </c>
      <c r="G1308" s="1" t="s">
        <v>522</v>
      </c>
      <c r="H1308" s="1" t="s">
        <v>16</v>
      </c>
      <c r="I1308" s="1" t="s">
        <v>17</v>
      </c>
      <c r="J1308" s="7">
        <v>42762.820833333331</v>
      </c>
      <c r="K1308" s="7">
        <v>42762.820833333331</v>
      </c>
      <c r="L1308" s="1">
        <v>16.2</v>
      </c>
      <c r="M1308" s="6"/>
    </row>
    <row r="1309" spans="1:13" ht="12.75">
      <c r="A1309" s="1" t="s">
        <v>18</v>
      </c>
      <c r="B1309" s="7">
        <v>42776.75</v>
      </c>
      <c r="C1309" s="7">
        <v>42776.791666666664</v>
      </c>
      <c r="D1309" s="1" t="s">
        <v>299</v>
      </c>
      <c r="F1309" s="1">
        <v>28807456</v>
      </c>
      <c r="G1309" s="1" t="s">
        <v>817</v>
      </c>
      <c r="H1309" s="1" t="s">
        <v>16</v>
      </c>
      <c r="I1309" s="1" t="s">
        <v>17</v>
      </c>
      <c r="J1309" s="7">
        <v>42776.581944444442</v>
      </c>
      <c r="K1309" s="7">
        <v>42776.581944444442</v>
      </c>
      <c r="L1309" s="1">
        <v>18</v>
      </c>
      <c r="M1309" s="6"/>
    </row>
    <row r="1310" spans="1:13" ht="12.75">
      <c r="A1310" s="1" t="s">
        <v>46</v>
      </c>
      <c r="B1310" s="7">
        <v>42777.375</v>
      </c>
      <c r="C1310" s="7">
        <v>42777.416666666664</v>
      </c>
      <c r="D1310" s="1" t="s">
        <v>88</v>
      </c>
      <c r="E1310" s="1"/>
      <c r="F1310" s="1">
        <v>28487338</v>
      </c>
      <c r="G1310" s="1" t="s">
        <v>818</v>
      </c>
      <c r="H1310" s="1" t="s">
        <v>16</v>
      </c>
      <c r="I1310" s="1" t="s">
        <v>17</v>
      </c>
      <c r="J1310" s="7">
        <v>42762.822222222225</v>
      </c>
      <c r="K1310" s="7">
        <v>42762.822222222225</v>
      </c>
      <c r="L1310" s="1">
        <v>18</v>
      </c>
      <c r="M1310" s="6"/>
    </row>
    <row r="1311" spans="1:13" ht="12.75">
      <c r="A1311" s="1" t="s">
        <v>28</v>
      </c>
      <c r="B1311" s="7">
        <v>42777.395833333336</v>
      </c>
      <c r="C1311" s="7">
        <v>42777.4375</v>
      </c>
      <c r="D1311" s="1" t="s">
        <v>100</v>
      </c>
      <c r="E1311" s="1" t="s">
        <v>100</v>
      </c>
      <c r="F1311" s="1">
        <v>28649840</v>
      </c>
      <c r="G1311" s="1"/>
      <c r="H1311" s="1" t="s">
        <v>16</v>
      </c>
      <c r="I1311" s="1" t="s">
        <v>17</v>
      </c>
      <c r="J1311" s="7">
        <v>42769.698611111111</v>
      </c>
      <c r="K1311" s="7">
        <v>42776.652777777781</v>
      </c>
      <c r="L1311" s="1">
        <v>18</v>
      </c>
      <c r="M1311" s="6"/>
    </row>
    <row r="1312" spans="1:13" ht="12.75">
      <c r="A1312" s="1" t="s">
        <v>24</v>
      </c>
      <c r="B1312" s="7">
        <v>42777.520833333336</v>
      </c>
      <c r="C1312" s="7">
        <v>42777.583333333336</v>
      </c>
      <c r="D1312" s="1" t="s">
        <v>140</v>
      </c>
      <c r="F1312" s="1">
        <v>28474831</v>
      </c>
      <c r="G1312" s="1" t="s">
        <v>283</v>
      </c>
      <c r="H1312" s="1" t="s">
        <v>48</v>
      </c>
      <c r="I1312" s="1" t="s">
        <v>17</v>
      </c>
      <c r="J1312" s="7">
        <v>42762.410416666666</v>
      </c>
      <c r="K1312" s="7">
        <v>42762.410416666666</v>
      </c>
      <c r="L1312" s="1">
        <v>27</v>
      </c>
      <c r="M1312" s="6"/>
    </row>
    <row r="1313" spans="1:16" ht="12.75">
      <c r="A1313" s="1" t="s">
        <v>24</v>
      </c>
      <c r="B1313" s="7">
        <v>42777.604166666664</v>
      </c>
      <c r="C1313" s="7">
        <v>42777.645833333336</v>
      </c>
      <c r="D1313" s="1" t="s">
        <v>140</v>
      </c>
      <c r="F1313" s="1">
        <v>28028418</v>
      </c>
      <c r="G1313" s="1" t="s">
        <v>717</v>
      </c>
      <c r="H1313" s="1" t="s">
        <v>16</v>
      </c>
      <c r="I1313" s="1" t="s">
        <v>17</v>
      </c>
      <c r="J1313" s="7">
        <v>42742.659722222219</v>
      </c>
      <c r="K1313" s="7">
        <v>42742.659722222219</v>
      </c>
      <c r="L1313" s="1">
        <v>16.2</v>
      </c>
      <c r="M1313" s="6"/>
    </row>
    <row r="1314" spans="1:16" ht="12.75">
      <c r="A1314" s="1" t="s">
        <v>24</v>
      </c>
      <c r="B1314" s="7">
        <v>42777.666666666664</v>
      </c>
      <c r="C1314" s="7">
        <v>42777.729166666664</v>
      </c>
      <c r="D1314" s="1" t="s">
        <v>140</v>
      </c>
      <c r="F1314" s="1">
        <v>28192514</v>
      </c>
      <c r="G1314" s="1" t="s">
        <v>819</v>
      </c>
      <c r="H1314" s="1" t="s">
        <v>48</v>
      </c>
      <c r="I1314" s="1" t="s">
        <v>17</v>
      </c>
      <c r="J1314" s="7">
        <v>42749.814583333333</v>
      </c>
      <c r="K1314" s="7">
        <v>42749.814583333333</v>
      </c>
      <c r="L1314" s="1">
        <v>27</v>
      </c>
      <c r="M1314" s="6"/>
      <c r="O1314" s="15"/>
      <c r="P1314" s="15"/>
    </row>
    <row r="1315" spans="1:16" ht="12.75">
      <c r="A1315" s="1" t="s">
        <v>111</v>
      </c>
      <c r="B1315" s="7">
        <v>42777.729166666664</v>
      </c>
      <c r="C1315" s="7">
        <v>42777.8125</v>
      </c>
      <c r="D1315" s="1" t="s">
        <v>174</v>
      </c>
      <c r="F1315" s="1">
        <v>28825024</v>
      </c>
      <c r="G1315" s="1" t="s">
        <v>820</v>
      </c>
      <c r="H1315" s="1" t="s">
        <v>56</v>
      </c>
      <c r="I1315" s="1" t="s">
        <v>85</v>
      </c>
      <c r="J1315" s="7">
        <v>42777.709722222222</v>
      </c>
      <c r="K1315" s="7">
        <v>42777.709722222222</v>
      </c>
      <c r="L1315" s="1">
        <v>36</v>
      </c>
      <c r="M1315" s="6"/>
    </row>
    <row r="1316" spans="1:16" ht="12.75">
      <c r="A1316" s="1" t="s">
        <v>24</v>
      </c>
      <c r="B1316" s="7">
        <v>42777.833333333336</v>
      </c>
      <c r="C1316" s="7">
        <v>42777.875</v>
      </c>
      <c r="D1316" s="1" t="s">
        <v>15</v>
      </c>
      <c r="F1316" s="1">
        <v>28825683</v>
      </c>
      <c r="G1316" s="1" t="s">
        <v>821</v>
      </c>
      <c r="H1316" s="1" t="s">
        <v>16</v>
      </c>
      <c r="I1316" s="1" t="s">
        <v>85</v>
      </c>
      <c r="J1316" s="7">
        <v>42777.765277777777</v>
      </c>
      <c r="K1316" s="7">
        <v>42777.765277777777</v>
      </c>
      <c r="L1316" s="1">
        <v>18</v>
      </c>
      <c r="M1316" s="6"/>
      <c r="N1316" s="1"/>
      <c r="O1316" s="1"/>
      <c r="P1316" s="1"/>
    </row>
    <row r="1317" spans="1:16" ht="12.75">
      <c r="A1317" s="1" t="s">
        <v>18</v>
      </c>
      <c r="B1317" s="7">
        <v>42778.708333333336</v>
      </c>
      <c r="C1317" s="7">
        <v>42778.75</v>
      </c>
      <c r="D1317" s="1" t="s">
        <v>237</v>
      </c>
      <c r="E1317" s="1"/>
      <c r="F1317" s="1">
        <v>28275721</v>
      </c>
      <c r="G1317" s="1" t="s">
        <v>653</v>
      </c>
      <c r="H1317" s="1" t="s">
        <v>16</v>
      </c>
      <c r="I1317" s="1" t="s">
        <v>17</v>
      </c>
      <c r="J1317" s="7">
        <v>42753.634027777778</v>
      </c>
      <c r="K1317" s="7">
        <v>42753.634027777778</v>
      </c>
      <c r="L1317" s="1">
        <v>16.2</v>
      </c>
      <c r="M1317" s="6"/>
    </row>
    <row r="1318" spans="1:16" ht="12.75">
      <c r="A1318" s="1" t="s">
        <v>32</v>
      </c>
      <c r="B1318" s="7">
        <v>42778.708333333336</v>
      </c>
      <c r="C1318" s="7">
        <v>42778.75</v>
      </c>
      <c r="D1318" s="1" t="s">
        <v>15</v>
      </c>
      <c r="E1318" s="1" t="s">
        <v>15</v>
      </c>
      <c r="F1318" s="1">
        <v>27192887</v>
      </c>
      <c r="G1318" s="1" t="s">
        <v>804</v>
      </c>
      <c r="H1318" s="1" t="s">
        <v>16</v>
      </c>
      <c r="I1318" s="1" t="s">
        <v>85</v>
      </c>
      <c r="J1318" s="7">
        <v>42697.62222222222</v>
      </c>
      <c r="K1318" s="7">
        <v>42746.472916666666</v>
      </c>
      <c r="L1318" s="1">
        <v>18.95</v>
      </c>
      <c r="M1318" s="6"/>
    </row>
    <row r="1319" spans="1:16" ht="12.75">
      <c r="A1319" s="1" t="s">
        <v>18</v>
      </c>
      <c r="B1319" s="7">
        <v>42778.75</v>
      </c>
      <c r="C1319" s="7">
        <v>42778.791666666664</v>
      </c>
      <c r="D1319" s="1" t="s">
        <v>531</v>
      </c>
      <c r="F1319" s="1">
        <v>27765384</v>
      </c>
      <c r="G1319" s="1" t="s">
        <v>696</v>
      </c>
      <c r="H1319" s="1" t="s">
        <v>16</v>
      </c>
      <c r="I1319" s="1" t="s">
        <v>17</v>
      </c>
      <c r="J1319" s="7">
        <v>42725.57708333333</v>
      </c>
      <c r="K1319" s="7">
        <v>42725.57708333333</v>
      </c>
      <c r="L1319" s="1">
        <v>14.58</v>
      </c>
      <c r="M1319" s="6"/>
    </row>
    <row r="1320" spans="1:16" ht="12.75">
      <c r="A1320" s="1" t="s">
        <v>12</v>
      </c>
      <c r="B1320" s="7">
        <v>42779.583333333336</v>
      </c>
      <c r="C1320" s="7">
        <v>42779.625</v>
      </c>
      <c r="D1320" s="1" t="s">
        <v>596</v>
      </c>
      <c r="F1320" s="1">
        <v>28762044</v>
      </c>
      <c r="G1320" s="1" t="s">
        <v>822</v>
      </c>
      <c r="H1320" s="1" t="s">
        <v>16</v>
      </c>
      <c r="I1320" s="1" t="s">
        <v>17</v>
      </c>
      <c r="J1320" s="7">
        <v>42774.79791666667</v>
      </c>
      <c r="K1320" s="7">
        <v>42774.79791666667</v>
      </c>
      <c r="L1320" s="1">
        <v>14.4</v>
      </c>
      <c r="M1320" s="6"/>
    </row>
    <row r="1321" spans="1:16" ht="12.75">
      <c r="A1321" s="1" t="s">
        <v>18</v>
      </c>
      <c r="B1321" s="7">
        <v>42779.583333333336</v>
      </c>
      <c r="C1321" s="7">
        <v>42779.625</v>
      </c>
      <c r="D1321" s="1" t="s">
        <v>246</v>
      </c>
      <c r="E1321" s="1"/>
      <c r="F1321" s="1">
        <v>28730340</v>
      </c>
      <c r="G1321" s="1" t="s">
        <v>610</v>
      </c>
      <c r="H1321" s="1" t="s">
        <v>16</v>
      </c>
      <c r="I1321" s="1" t="s">
        <v>17</v>
      </c>
      <c r="J1321" s="7">
        <v>42773.705555555556</v>
      </c>
      <c r="K1321" s="7">
        <v>42773.705555555556</v>
      </c>
      <c r="L1321" s="1">
        <v>14.4</v>
      </c>
      <c r="M1321" s="6"/>
    </row>
    <row r="1322" spans="1:16" ht="12.75">
      <c r="A1322" s="1" t="s">
        <v>111</v>
      </c>
      <c r="B1322" s="7">
        <v>42779.583333333336</v>
      </c>
      <c r="C1322" s="7">
        <v>42779.625</v>
      </c>
      <c r="D1322" s="1" t="s">
        <v>472</v>
      </c>
      <c r="E1322" s="1" t="s">
        <v>472</v>
      </c>
      <c r="F1322" s="1">
        <v>28402033</v>
      </c>
      <c r="G1322" s="1"/>
      <c r="H1322" s="1" t="s">
        <v>16</v>
      </c>
      <c r="I1322" s="1" t="s">
        <v>17</v>
      </c>
      <c r="J1322" s="7">
        <v>42759.572222222225</v>
      </c>
      <c r="K1322" s="7">
        <v>42759.573611111111</v>
      </c>
      <c r="L1322" s="1">
        <v>14.4</v>
      </c>
      <c r="M1322" s="6"/>
    </row>
    <row r="1323" spans="1:16" ht="12.75">
      <c r="A1323" s="1" t="s">
        <v>24</v>
      </c>
      <c r="B1323" s="7">
        <v>42779.604166666664</v>
      </c>
      <c r="C1323" s="7">
        <v>42779.645833333336</v>
      </c>
      <c r="D1323" s="1" t="s">
        <v>418</v>
      </c>
      <c r="F1323" s="1">
        <v>27610250</v>
      </c>
      <c r="G1323" s="1" t="s">
        <v>220</v>
      </c>
      <c r="H1323" s="1" t="s">
        <v>16</v>
      </c>
      <c r="I1323" s="1" t="s">
        <v>17</v>
      </c>
      <c r="J1323" s="7">
        <v>42717.701388888891</v>
      </c>
      <c r="K1323" s="7">
        <v>42717.701388888891</v>
      </c>
      <c r="L1323" s="1">
        <v>11.52</v>
      </c>
      <c r="M1323" s="6"/>
    </row>
    <row r="1324" spans="1:16" ht="12.75">
      <c r="A1324" s="1" t="s">
        <v>46</v>
      </c>
      <c r="B1324" s="7">
        <v>42779.625</v>
      </c>
      <c r="C1324" s="7">
        <v>42779.666666666664</v>
      </c>
      <c r="D1324" s="1" t="s">
        <v>88</v>
      </c>
      <c r="F1324" s="1">
        <v>27958142</v>
      </c>
      <c r="G1324" s="1" t="s">
        <v>823</v>
      </c>
      <c r="H1324" s="1" t="s">
        <v>16</v>
      </c>
      <c r="I1324" s="1" t="s">
        <v>17</v>
      </c>
      <c r="J1324" s="7">
        <v>42739.515277777777</v>
      </c>
      <c r="K1324" s="7">
        <v>42739.515277777777</v>
      </c>
      <c r="L1324" s="1">
        <v>12.96</v>
      </c>
      <c r="M1324" s="6"/>
    </row>
    <row r="1325" spans="1:16" ht="12.75">
      <c r="A1325" s="1" t="s">
        <v>24</v>
      </c>
      <c r="B1325" s="7">
        <v>42779.645833333336</v>
      </c>
      <c r="C1325" s="7">
        <v>42779.6875</v>
      </c>
      <c r="D1325" s="1" t="s">
        <v>140</v>
      </c>
      <c r="F1325" s="1">
        <v>28253050</v>
      </c>
      <c r="G1325" s="1" t="s">
        <v>714</v>
      </c>
      <c r="H1325" s="1" t="s">
        <v>16</v>
      </c>
      <c r="I1325" s="1" t="s">
        <v>17</v>
      </c>
      <c r="J1325" s="7">
        <v>42752.727777777778</v>
      </c>
      <c r="K1325" s="7">
        <v>42752.727777777778</v>
      </c>
      <c r="L1325" s="1">
        <v>15.3</v>
      </c>
      <c r="M1325" s="6"/>
    </row>
    <row r="1326" spans="1:16" ht="12.75">
      <c r="A1326" s="1" t="s">
        <v>24</v>
      </c>
      <c r="B1326" s="7">
        <v>42779.708333333336</v>
      </c>
      <c r="C1326" s="7">
        <v>42779.75</v>
      </c>
      <c r="D1326" s="1" t="s">
        <v>458</v>
      </c>
      <c r="E1326" s="1"/>
      <c r="F1326" s="1">
        <v>28643943</v>
      </c>
      <c r="G1326" s="1" t="s">
        <v>824</v>
      </c>
      <c r="H1326" s="1" t="s">
        <v>16</v>
      </c>
      <c r="I1326" s="1" t="s">
        <v>17</v>
      </c>
      <c r="J1326" s="7">
        <v>42769.53125</v>
      </c>
      <c r="K1326" s="7">
        <v>42769.53125</v>
      </c>
      <c r="L1326" s="1">
        <v>18</v>
      </c>
      <c r="M1326" s="6"/>
    </row>
    <row r="1327" spans="1:16" ht="12.75">
      <c r="A1327" s="1" t="s">
        <v>18</v>
      </c>
      <c r="B1327" s="7">
        <v>42779.75</v>
      </c>
      <c r="C1327" s="7">
        <v>42779.791666666664</v>
      </c>
      <c r="D1327" s="1" t="s">
        <v>174</v>
      </c>
      <c r="E1327" s="1" t="s">
        <v>174</v>
      </c>
      <c r="F1327" s="1">
        <v>28734110</v>
      </c>
      <c r="G1327" s="1" t="s">
        <v>825</v>
      </c>
      <c r="H1327" s="1" t="s">
        <v>16</v>
      </c>
      <c r="I1327" s="1" t="s">
        <v>85</v>
      </c>
      <c r="J1327" s="7">
        <v>42773.806944444441</v>
      </c>
      <c r="K1327" s="7">
        <v>42773.8125</v>
      </c>
      <c r="L1327" s="1">
        <v>18</v>
      </c>
      <c r="M1327" s="6"/>
    </row>
    <row r="1328" spans="1:16" ht="12.75">
      <c r="A1328" s="1" t="s">
        <v>46</v>
      </c>
      <c r="B1328" s="7">
        <v>42779.75</v>
      </c>
      <c r="C1328" s="7">
        <v>42779.791666666664</v>
      </c>
      <c r="D1328" s="1" t="s">
        <v>88</v>
      </c>
      <c r="E1328" s="1"/>
      <c r="F1328" s="1">
        <v>28175052</v>
      </c>
      <c r="G1328" s="1" t="s">
        <v>826</v>
      </c>
      <c r="H1328" s="1" t="s">
        <v>16</v>
      </c>
      <c r="I1328" s="1" t="s">
        <v>17</v>
      </c>
      <c r="J1328" s="7">
        <v>42748.63958333333</v>
      </c>
      <c r="K1328" s="7">
        <v>42748.63958333333</v>
      </c>
      <c r="L1328" s="1">
        <v>16.2</v>
      </c>
      <c r="M1328" s="6"/>
    </row>
    <row r="1329" spans="1:13" ht="12.75">
      <c r="A1329" s="1" t="s">
        <v>80</v>
      </c>
      <c r="B1329" s="7">
        <v>42779.770833333336</v>
      </c>
      <c r="C1329" s="7">
        <v>42779.8125</v>
      </c>
      <c r="D1329" s="1" t="s">
        <v>554</v>
      </c>
      <c r="E1329" s="1" t="s">
        <v>554</v>
      </c>
      <c r="F1329" s="1">
        <v>28854856</v>
      </c>
      <c r="G1329" s="1" t="s">
        <v>827</v>
      </c>
      <c r="H1329" s="1" t="s">
        <v>16</v>
      </c>
      <c r="I1329" s="1" t="s">
        <v>17</v>
      </c>
      <c r="J1329" s="7">
        <v>42779.652777777781</v>
      </c>
      <c r="K1329" s="7">
        <v>42779.654861111114</v>
      </c>
      <c r="L1329" s="1">
        <v>18</v>
      </c>
      <c r="M1329" s="6"/>
    </row>
    <row r="1330" spans="1:13" ht="12.75">
      <c r="A1330" s="1" t="s">
        <v>111</v>
      </c>
      <c r="B1330" s="7">
        <v>42779.770833333336</v>
      </c>
      <c r="C1330" s="7">
        <v>42779.833333333336</v>
      </c>
      <c r="D1330" s="1" t="s">
        <v>43</v>
      </c>
      <c r="E1330" s="1"/>
      <c r="F1330" s="1">
        <v>28825040</v>
      </c>
      <c r="G1330" s="1"/>
      <c r="H1330" s="1" t="s">
        <v>48</v>
      </c>
      <c r="I1330" s="1" t="s">
        <v>17</v>
      </c>
      <c r="J1330" s="7">
        <v>42777.711111111108</v>
      </c>
      <c r="K1330" s="7">
        <v>42777.711111111108</v>
      </c>
      <c r="L1330" s="1">
        <v>27</v>
      </c>
      <c r="M1330" s="6"/>
    </row>
    <row r="1331" spans="1:13" ht="12.75">
      <c r="A1331" s="1" t="s">
        <v>24</v>
      </c>
      <c r="B1331" s="7">
        <v>42780.416666666664</v>
      </c>
      <c r="C1331" s="7">
        <v>42780.458333333336</v>
      </c>
      <c r="D1331" s="1" t="s">
        <v>140</v>
      </c>
      <c r="E1331" s="1" t="s">
        <v>140</v>
      </c>
      <c r="F1331" s="1">
        <v>28820278</v>
      </c>
      <c r="G1331" s="1" t="s">
        <v>828</v>
      </c>
      <c r="H1331" s="1" t="s">
        <v>16</v>
      </c>
      <c r="I1331" s="1" t="s">
        <v>17</v>
      </c>
      <c r="J1331" s="7">
        <v>42777.322222222225</v>
      </c>
      <c r="K1331" s="7">
        <v>42777.597916666666</v>
      </c>
      <c r="L1331" s="1">
        <v>14.4</v>
      </c>
      <c r="M1331" s="6"/>
    </row>
    <row r="1332" spans="1:13" ht="12.75">
      <c r="A1332" s="1" t="s">
        <v>28</v>
      </c>
      <c r="B1332" s="7">
        <v>42780.5625</v>
      </c>
      <c r="C1332" s="7">
        <v>42780.625</v>
      </c>
      <c r="D1332" s="1" t="s">
        <v>212</v>
      </c>
      <c r="F1332" s="1">
        <v>28782251</v>
      </c>
      <c r="H1332" s="1" t="s">
        <v>48</v>
      </c>
      <c r="I1332" s="1" t="s">
        <v>17</v>
      </c>
      <c r="J1332" s="7">
        <v>42775.579861111109</v>
      </c>
      <c r="K1332" s="7">
        <v>42775.579861111109</v>
      </c>
      <c r="L1332" s="1">
        <v>22.5</v>
      </c>
      <c r="M1332" s="6"/>
    </row>
    <row r="1333" spans="1:13" ht="12.75">
      <c r="A1333" s="1" t="s">
        <v>18</v>
      </c>
      <c r="B1333" s="7">
        <v>42780.708333333336</v>
      </c>
      <c r="C1333" s="7">
        <v>42780.75</v>
      </c>
      <c r="D1333" s="1" t="s">
        <v>829</v>
      </c>
      <c r="F1333" s="1">
        <v>28876037</v>
      </c>
      <c r="G1333" s="1"/>
      <c r="H1333" s="1" t="s">
        <v>16</v>
      </c>
      <c r="I1333" s="1" t="s">
        <v>17</v>
      </c>
      <c r="J1333" s="7">
        <v>42780.490972222222</v>
      </c>
      <c r="K1333" s="7">
        <v>42780.490972222222</v>
      </c>
      <c r="L1333" s="1">
        <v>18</v>
      </c>
      <c r="M1333" s="6"/>
    </row>
    <row r="1334" spans="1:13" ht="12.75">
      <c r="A1334" s="1" t="s">
        <v>12</v>
      </c>
      <c r="B1334" s="7">
        <v>42780.729166666664</v>
      </c>
      <c r="C1334" s="7">
        <v>42780.770833333336</v>
      </c>
      <c r="D1334" s="1" t="s">
        <v>174</v>
      </c>
      <c r="F1334" s="1">
        <v>28837666</v>
      </c>
      <c r="G1334" s="1" t="s">
        <v>760</v>
      </c>
      <c r="H1334" s="1" t="s">
        <v>16</v>
      </c>
      <c r="I1334" s="1" t="s">
        <v>85</v>
      </c>
      <c r="J1334" s="7">
        <v>42778.981944444444</v>
      </c>
      <c r="K1334" s="7">
        <v>42778.981944444444</v>
      </c>
      <c r="L1334" s="1">
        <v>18</v>
      </c>
      <c r="M1334" s="6"/>
    </row>
    <row r="1335" spans="1:13" ht="12.75">
      <c r="A1335" s="1" t="s">
        <v>18</v>
      </c>
      <c r="B1335" s="7">
        <v>42781.416666666664</v>
      </c>
      <c r="C1335" s="7">
        <v>42781.458333333336</v>
      </c>
      <c r="D1335" s="1" t="s">
        <v>237</v>
      </c>
      <c r="F1335" s="1">
        <v>28642030</v>
      </c>
      <c r="G1335" s="1" t="s">
        <v>830</v>
      </c>
      <c r="H1335" s="1" t="s">
        <v>16</v>
      </c>
      <c r="I1335" s="1" t="s">
        <v>17</v>
      </c>
      <c r="J1335" s="7">
        <v>42769.470833333333</v>
      </c>
      <c r="K1335" s="7">
        <v>42769.470833333333</v>
      </c>
      <c r="L1335" s="1">
        <v>14.4</v>
      </c>
      <c r="M1335" s="6"/>
    </row>
    <row r="1336" spans="1:13" ht="12.75">
      <c r="A1336" s="1" t="s">
        <v>80</v>
      </c>
      <c r="B1336" s="7">
        <v>42781.4375</v>
      </c>
      <c r="C1336" s="7">
        <v>42781.479166666664</v>
      </c>
      <c r="D1336" s="1" t="s">
        <v>299</v>
      </c>
      <c r="F1336" s="1">
        <v>28887820</v>
      </c>
      <c r="G1336" s="1" t="s">
        <v>831</v>
      </c>
      <c r="H1336" s="1" t="s">
        <v>16</v>
      </c>
      <c r="I1336" s="1" t="s">
        <v>17</v>
      </c>
      <c r="J1336" s="7">
        <v>42780.762499999997</v>
      </c>
      <c r="K1336" s="7">
        <v>42780.762499999997</v>
      </c>
      <c r="L1336" s="1">
        <v>14.4</v>
      </c>
      <c r="M1336" s="6"/>
    </row>
    <row r="1337" spans="1:13" ht="12.75">
      <c r="A1337" s="1" t="s">
        <v>24</v>
      </c>
      <c r="B1337" s="7">
        <v>42781.5625</v>
      </c>
      <c r="C1337" s="7">
        <v>42781.604166666664</v>
      </c>
      <c r="D1337" s="1" t="s">
        <v>357</v>
      </c>
      <c r="F1337" s="1">
        <v>28901624</v>
      </c>
      <c r="G1337" s="1"/>
      <c r="H1337" s="1" t="s">
        <v>16</v>
      </c>
      <c r="I1337" s="1" t="s">
        <v>17</v>
      </c>
      <c r="J1337" s="7">
        <v>42781.455555555556</v>
      </c>
      <c r="K1337" s="7">
        <v>42781.455555555556</v>
      </c>
      <c r="L1337" s="1">
        <v>16.2</v>
      </c>
      <c r="M1337" s="6"/>
    </row>
    <row r="1338" spans="1:13" ht="12.75">
      <c r="A1338" s="1" t="s">
        <v>80</v>
      </c>
      <c r="B1338" s="7">
        <v>42781.708333333336</v>
      </c>
      <c r="C1338" s="7">
        <v>42781.75</v>
      </c>
      <c r="D1338" s="1" t="s">
        <v>299</v>
      </c>
      <c r="F1338" s="1">
        <v>28887828</v>
      </c>
      <c r="G1338" s="1" t="s">
        <v>832</v>
      </c>
      <c r="H1338" s="1" t="s">
        <v>16</v>
      </c>
      <c r="I1338" s="1" t="s">
        <v>17</v>
      </c>
      <c r="J1338" s="7">
        <v>42780.762499999997</v>
      </c>
      <c r="K1338" s="7">
        <v>42780.762499999997</v>
      </c>
      <c r="L1338" s="1">
        <v>18</v>
      </c>
      <c r="M1338" s="6"/>
    </row>
    <row r="1339" spans="1:13" ht="12.75">
      <c r="A1339" s="1" t="s">
        <v>18</v>
      </c>
      <c r="B1339" s="7">
        <v>42781.708333333336</v>
      </c>
      <c r="C1339" s="7">
        <v>42781.770833333336</v>
      </c>
      <c r="D1339" s="1" t="s">
        <v>464</v>
      </c>
      <c r="F1339" s="1">
        <v>28729573</v>
      </c>
      <c r="G1339" s="1" t="s">
        <v>833</v>
      </c>
      <c r="H1339" s="1" t="s">
        <v>48</v>
      </c>
      <c r="I1339" s="1" t="s">
        <v>17</v>
      </c>
      <c r="J1339" s="7">
        <v>42773.688888888886</v>
      </c>
      <c r="K1339" s="7">
        <v>42773.688888888886</v>
      </c>
      <c r="L1339" s="1">
        <v>27</v>
      </c>
      <c r="M1339" s="6"/>
    </row>
    <row r="1340" spans="1:13" ht="12.75">
      <c r="A1340" s="1" t="s">
        <v>41</v>
      </c>
      <c r="B1340" s="7">
        <v>42781.770833333336</v>
      </c>
      <c r="C1340" s="7">
        <v>42781.8125</v>
      </c>
      <c r="D1340" s="1" t="s">
        <v>359</v>
      </c>
      <c r="F1340" s="1">
        <v>28192677</v>
      </c>
      <c r="G1340" s="1"/>
      <c r="H1340" s="1" t="s">
        <v>16</v>
      </c>
      <c r="I1340" s="1" t="s">
        <v>17</v>
      </c>
      <c r="J1340" s="7">
        <v>42749.834027777775</v>
      </c>
      <c r="K1340" s="7">
        <v>42749.834027777775</v>
      </c>
      <c r="L1340" s="1">
        <v>16.2</v>
      </c>
      <c r="M1340" s="6"/>
    </row>
    <row r="1341" spans="1:13" ht="12.75">
      <c r="A1341" s="1" t="s">
        <v>111</v>
      </c>
      <c r="B1341" s="7">
        <v>42782.583333333336</v>
      </c>
      <c r="C1341" s="7">
        <v>42782.666666666664</v>
      </c>
      <c r="D1341" s="1" t="s">
        <v>73</v>
      </c>
      <c r="F1341" s="1">
        <v>28920127</v>
      </c>
      <c r="G1341" s="1" t="s">
        <v>834</v>
      </c>
      <c r="H1341" s="1" t="s">
        <v>56</v>
      </c>
      <c r="I1341" s="1" t="s">
        <v>17</v>
      </c>
      <c r="J1341" s="7">
        <v>42782.015972222223</v>
      </c>
      <c r="K1341" s="7">
        <v>42782.015972222223</v>
      </c>
      <c r="L1341" s="1">
        <v>28.8</v>
      </c>
      <c r="M1341" s="6"/>
    </row>
    <row r="1342" spans="1:13" ht="12.75">
      <c r="A1342" s="1" t="s">
        <v>46</v>
      </c>
      <c r="B1342" s="7">
        <v>42782.625</v>
      </c>
      <c r="C1342" s="7">
        <v>42782.666666666664</v>
      </c>
      <c r="D1342" s="1" t="s">
        <v>88</v>
      </c>
      <c r="E1342" s="1"/>
      <c r="F1342" s="1">
        <v>28693644</v>
      </c>
      <c r="G1342" s="1" t="s">
        <v>202</v>
      </c>
      <c r="H1342" s="1" t="s">
        <v>16</v>
      </c>
      <c r="I1342" s="1" t="s">
        <v>17</v>
      </c>
      <c r="J1342" s="7">
        <v>42772.587500000001</v>
      </c>
      <c r="K1342" s="7">
        <v>42772.587500000001</v>
      </c>
      <c r="L1342" s="1">
        <v>14.4</v>
      </c>
      <c r="M1342" s="6"/>
    </row>
    <row r="1343" spans="1:13" ht="12.75">
      <c r="A1343" s="1" t="s">
        <v>12</v>
      </c>
      <c r="B1343" s="7">
        <v>42782.75</v>
      </c>
      <c r="C1343" s="7">
        <v>42782.791666666664</v>
      </c>
      <c r="D1343" s="1" t="s">
        <v>174</v>
      </c>
      <c r="E1343" s="1" t="s">
        <v>174</v>
      </c>
      <c r="F1343" s="1">
        <v>28694879</v>
      </c>
      <c r="G1343" s="1" t="s">
        <v>760</v>
      </c>
      <c r="H1343" s="1" t="s">
        <v>16</v>
      </c>
      <c r="I1343" s="1" t="s">
        <v>85</v>
      </c>
      <c r="J1343" s="7">
        <v>42772.615277777775</v>
      </c>
      <c r="K1343" s="7">
        <v>42775.61041666667</v>
      </c>
      <c r="L1343" s="1">
        <v>18</v>
      </c>
      <c r="M1343" s="6"/>
    </row>
    <row r="1344" spans="1:13" ht="12.75">
      <c r="A1344" s="1" t="s">
        <v>18</v>
      </c>
      <c r="B1344" s="7">
        <v>42783.395833333336</v>
      </c>
      <c r="C1344" s="7">
        <v>42783.4375</v>
      </c>
      <c r="D1344" s="1" t="s">
        <v>299</v>
      </c>
      <c r="F1344" s="1">
        <v>28929833</v>
      </c>
      <c r="G1344" s="1" t="s">
        <v>835</v>
      </c>
      <c r="H1344" s="1" t="s">
        <v>16</v>
      </c>
      <c r="I1344" s="1" t="s">
        <v>17</v>
      </c>
      <c r="J1344" s="7">
        <v>42782.513888888891</v>
      </c>
      <c r="K1344" s="7">
        <v>42782.513888888891</v>
      </c>
      <c r="L1344" s="1">
        <v>14.4</v>
      </c>
      <c r="M1344" s="6"/>
    </row>
    <row r="1345" spans="1:13" ht="12.75">
      <c r="A1345" s="1" t="s">
        <v>24</v>
      </c>
      <c r="B1345" s="7">
        <v>42783.416666666664</v>
      </c>
      <c r="C1345" s="7">
        <v>42783.458333333336</v>
      </c>
      <c r="D1345" s="1" t="s">
        <v>357</v>
      </c>
      <c r="F1345" s="1">
        <v>28725157</v>
      </c>
      <c r="G1345" s="1"/>
      <c r="H1345" s="1" t="s">
        <v>16</v>
      </c>
      <c r="I1345" s="1" t="s">
        <v>17</v>
      </c>
      <c r="J1345" s="7">
        <v>42773.613888888889</v>
      </c>
      <c r="K1345" s="7">
        <v>42773.613888888889</v>
      </c>
      <c r="L1345" s="1">
        <v>14.4</v>
      </c>
      <c r="M1345" s="6"/>
    </row>
    <row r="1346" spans="1:13" ht="12.75">
      <c r="A1346" s="1" t="s">
        <v>46</v>
      </c>
      <c r="B1346" s="7">
        <v>42783.416666666664</v>
      </c>
      <c r="C1346" s="7">
        <v>42783.458333333336</v>
      </c>
      <c r="D1346" s="1" t="s">
        <v>88</v>
      </c>
      <c r="F1346" s="1">
        <v>28912034</v>
      </c>
      <c r="G1346" s="1" t="s">
        <v>836</v>
      </c>
      <c r="H1346" s="1" t="s">
        <v>16</v>
      </c>
      <c r="I1346" s="1" t="s">
        <v>17</v>
      </c>
      <c r="J1346" s="7">
        <v>42781.734027777777</v>
      </c>
      <c r="K1346" s="7">
        <v>42781.734027777777</v>
      </c>
      <c r="L1346" s="1">
        <v>14.4</v>
      </c>
      <c r="M1346" s="6"/>
    </row>
    <row r="1347" spans="1:13" ht="12.75">
      <c r="A1347" s="1" t="s">
        <v>111</v>
      </c>
      <c r="B1347" s="7">
        <v>42783.416666666664</v>
      </c>
      <c r="C1347" s="7">
        <v>42783.479166666664</v>
      </c>
      <c r="D1347" s="1" t="s">
        <v>43</v>
      </c>
      <c r="F1347" s="1">
        <v>28949462</v>
      </c>
      <c r="G1347" s="1"/>
      <c r="H1347" s="1" t="s">
        <v>48</v>
      </c>
      <c r="I1347" s="1" t="s">
        <v>17</v>
      </c>
      <c r="J1347" s="7">
        <v>42783.372916666667</v>
      </c>
      <c r="K1347" s="7">
        <v>42783.372916666667</v>
      </c>
      <c r="L1347" s="1">
        <v>21.6</v>
      </c>
      <c r="M1347" s="6"/>
    </row>
    <row r="1348" spans="1:13" ht="12.75">
      <c r="A1348" s="1" t="s">
        <v>80</v>
      </c>
      <c r="B1348" s="7">
        <v>42783.416666666664</v>
      </c>
      <c r="C1348" s="7">
        <v>42783.479166666664</v>
      </c>
      <c r="D1348" s="1" t="s">
        <v>515</v>
      </c>
      <c r="F1348" s="1">
        <v>28944141</v>
      </c>
      <c r="G1348" s="1" t="s">
        <v>609</v>
      </c>
      <c r="H1348" s="1" t="s">
        <v>48</v>
      </c>
      <c r="I1348" s="1" t="s">
        <v>17</v>
      </c>
      <c r="J1348" s="7">
        <v>42782.957638888889</v>
      </c>
      <c r="K1348" s="7">
        <v>42782.957638888889</v>
      </c>
      <c r="L1348" s="1">
        <v>21.6</v>
      </c>
      <c r="M1348" s="6"/>
    </row>
    <row r="1349" spans="1:13" ht="12.75">
      <c r="A1349" s="1" t="s">
        <v>28</v>
      </c>
      <c r="B1349" s="7">
        <v>42783.4375</v>
      </c>
      <c r="C1349" s="7">
        <v>42783.5</v>
      </c>
      <c r="D1349" s="1" t="s">
        <v>210</v>
      </c>
      <c r="F1349" s="1">
        <v>28616115</v>
      </c>
      <c r="G1349" s="1" t="s">
        <v>837</v>
      </c>
      <c r="H1349" s="1" t="s">
        <v>48</v>
      </c>
      <c r="I1349" s="1" t="s">
        <v>17</v>
      </c>
      <c r="J1349" s="7">
        <v>42768.492361111108</v>
      </c>
      <c r="K1349" s="7">
        <v>42768.492361111108</v>
      </c>
      <c r="L1349" s="1">
        <v>21.6</v>
      </c>
      <c r="M1349" s="6"/>
    </row>
    <row r="1350" spans="1:13" ht="12.75">
      <c r="A1350" s="1" t="s">
        <v>28</v>
      </c>
      <c r="B1350" s="7">
        <v>42783.541666666664</v>
      </c>
      <c r="C1350" s="7">
        <v>42783.604166666664</v>
      </c>
      <c r="D1350" s="1" t="s">
        <v>210</v>
      </c>
      <c r="F1350" s="1">
        <v>28616128</v>
      </c>
      <c r="G1350" s="1"/>
      <c r="H1350" s="1" t="s">
        <v>48</v>
      </c>
      <c r="I1350" s="1" t="s">
        <v>17</v>
      </c>
      <c r="J1350" s="7">
        <v>42768.492361111108</v>
      </c>
      <c r="K1350" s="7">
        <v>42768.492361111108</v>
      </c>
      <c r="L1350" s="1">
        <v>24.3</v>
      </c>
      <c r="M1350" s="6"/>
    </row>
    <row r="1351" spans="1:13" ht="12.75">
      <c r="A1351" s="1" t="s">
        <v>24</v>
      </c>
      <c r="B1351" s="7">
        <v>42783.5625</v>
      </c>
      <c r="C1351" s="7">
        <v>42783.604166666664</v>
      </c>
      <c r="D1351" s="1" t="s">
        <v>140</v>
      </c>
      <c r="F1351" s="1">
        <v>28877253</v>
      </c>
      <c r="G1351" s="1" t="s">
        <v>838</v>
      </c>
      <c r="H1351" s="1" t="s">
        <v>16</v>
      </c>
      <c r="I1351" s="1" t="s">
        <v>17</v>
      </c>
      <c r="J1351" s="7">
        <v>42780.524305555555</v>
      </c>
      <c r="K1351" s="7">
        <v>42780.524305555555</v>
      </c>
      <c r="L1351" s="1">
        <v>16.2</v>
      </c>
      <c r="M1351" s="6"/>
    </row>
    <row r="1352" spans="1:13" ht="12.75">
      <c r="A1352" s="1" t="s">
        <v>28</v>
      </c>
      <c r="B1352" s="7">
        <v>42783.604166666664</v>
      </c>
      <c r="C1352" s="7">
        <v>42783.666666666664</v>
      </c>
      <c r="D1352" s="1" t="s">
        <v>210</v>
      </c>
      <c r="F1352" s="1">
        <v>28749193</v>
      </c>
      <c r="G1352" s="1" t="s">
        <v>839</v>
      </c>
      <c r="H1352" s="1" t="s">
        <v>48</v>
      </c>
      <c r="I1352" s="1" t="s">
        <v>17</v>
      </c>
      <c r="J1352" s="7">
        <v>42774.478472222225</v>
      </c>
      <c r="K1352" s="7">
        <v>42774.478472222225</v>
      </c>
      <c r="L1352" s="1">
        <v>24.3</v>
      </c>
      <c r="M1352" s="6"/>
    </row>
    <row r="1353" spans="1:13" ht="12.75">
      <c r="A1353" s="1" t="s">
        <v>18</v>
      </c>
      <c r="B1353" s="7">
        <v>42783.625</v>
      </c>
      <c r="C1353" s="7">
        <v>42783.666666666664</v>
      </c>
      <c r="D1353" s="1" t="s">
        <v>773</v>
      </c>
      <c r="F1353" s="1">
        <v>28833498</v>
      </c>
      <c r="G1353" s="1" t="s">
        <v>840</v>
      </c>
      <c r="H1353" s="1" t="s">
        <v>16</v>
      </c>
      <c r="I1353" s="1" t="s">
        <v>17</v>
      </c>
      <c r="J1353" s="7">
        <v>42778.686805555553</v>
      </c>
      <c r="K1353" s="7">
        <v>42778.686805555553</v>
      </c>
      <c r="L1353" s="1">
        <v>16.2</v>
      </c>
      <c r="M1353" s="6"/>
    </row>
    <row r="1354" spans="1:13" ht="12.75">
      <c r="A1354" s="1" t="s">
        <v>24</v>
      </c>
      <c r="B1354" s="7">
        <v>42783.625</v>
      </c>
      <c r="C1354" s="7">
        <v>42783.6875</v>
      </c>
      <c r="D1354" s="1" t="s">
        <v>140</v>
      </c>
      <c r="F1354" s="1">
        <v>28192517</v>
      </c>
      <c r="G1354" s="1" t="s">
        <v>841</v>
      </c>
      <c r="H1354" s="1" t="s">
        <v>48</v>
      </c>
      <c r="I1354" s="1" t="s">
        <v>17</v>
      </c>
      <c r="J1354" s="7">
        <v>42749.81527777778</v>
      </c>
      <c r="K1354" s="7">
        <v>42749.81527777778</v>
      </c>
      <c r="L1354" s="1">
        <v>21.87</v>
      </c>
      <c r="M1354" s="6"/>
    </row>
    <row r="1355" spans="1:13" ht="12.75">
      <c r="A1355" s="1" t="s">
        <v>28</v>
      </c>
      <c r="B1355" s="7">
        <v>42783.6875</v>
      </c>
      <c r="C1355" s="7">
        <v>42783.729166666664</v>
      </c>
      <c r="D1355" s="1" t="s">
        <v>357</v>
      </c>
      <c r="E1355" s="1"/>
      <c r="F1355" s="1">
        <v>28789103</v>
      </c>
      <c r="G1355" s="1"/>
      <c r="H1355" s="1" t="s">
        <v>16</v>
      </c>
      <c r="I1355" s="1" t="s">
        <v>17</v>
      </c>
      <c r="J1355" s="7">
        <v>42775.749305555553</v>
      </c>
      <c r="K1355" s="7">
        <v>42775.749305555553</v>
      </c>
      <c r="L1355" s="1">
        <v>17.100000000000001</v>
      </c>
      <c r="M1355" s="6"/>
    </row>
    <row r="1356" spans="1:13" ht="12.75">
      <c r="A1356" s="1" t="s">
        <v>24</v>
      </c>
      <c r="B1356" s="7">
        <v>42783.708333333336</v>
      </c>
      <c r="C1356" s="7">
        <v>42783.75</v>
      </c>
      <c r="D1356" s="1" t="s">
        <v>140</v>
      </c>
      <c r="E1356" s="1"/>
      <c r="F1356" s="1">
        <v>28458438</v>
      </c>
      <c r="G1356" s="1" t="s">
        <v>842</v>
      </c>
      <c r="H1356" s="1" t="s">
        <v>16</v>
      </c>
      <c r="I1356" s="1" t="s">
        <v>17</v>
      </c>
      <c r="J1356" s="7">
        <v>42761.640277777777</v>
      </c>
      <c r="K1356" s="7">
        <v>42761.640277777777</v>
      </c>
      <c r="L1356" s="1">
        <v>18</v>
      </c>
      <c r="M1356" s="6"/>
    </row>
    <row r="1357" spans="1:13" ht="12.75">
      <c r="A1357" s="1" t="s">
        <v>12</v>
      </c>
      <c r="B1357" s="7">
        <v>42783.708333333336</v>
      </c>
      <c r="C1357" s="7">
        <v>42783.75</v>
      </c>
      <c r="D1357" s="1" t="s">
        <v>174</v>
      </c>
      <c r="E1357" s="1" t="s">
        <v>174</v>
      </c>
      <c r="F1357" s="1">
        <v>28441259</v>
      </c>
      <c r="G1357" s="1" t="s">
        <v>603</v>
      </c>
      <c r="H1357" s="1" t="s">
        <v>16</v>
      </c>
      <c r="I1357" s="1" t="s">
        <v>85</v>
      </c>
      <c r="J1357" s="7">
        <v>42760.885416666664</v>
      </c>
      <c r="K1357" s="7">
        <v>42775.611111111109</v>
      </c>
      <c r="L1357" s="1">
        <v>18</v>
      </c>
      <c r="M1357" s="6"/>
    </row>
    <row r="1358" spans="1:13" ht="12.75">
      <c r="A1358" s="1" t="s">
        <v>28</v>
      </c>
      <c r="B1358" s="7">
        <v>42783.75</v>
      </c>
      <c r="C1358" s="7">
        <v>42783.791666666664</v>
      </c>
      <c r="D1358" s="1" t="s">
        <v>357</v>
      </c>
      <c r="E1358" s="1" t="s">
        <v>83</v>
      </c>
      <c r="F1358" s="1">
        <v>28437945</v>
      </c>
      <c r="G1358" s="1"/>
      <c r="H1358" s="1" t="s">
        <v>16</v>
      </c>
      <c r="I1358" s="1" t="s">
        <v>17</v>
      </c>
      <c r="J1358" s="7">
        <v>42760.779166666667</v>
      </c>
      <c r="K1358" s="7">
        <v>42775.615277777775</v>
      </c>
      <c r="L1358" s="1">
        <v>18</v>
      </c>
      <c r="M1358" s="6"/>
    </row>
    <row r="1359" spans="1:13" ht="12.75">
      <c r="A1359" s="1" t="s">
        <v>12</v>
      </c>
      <c r="B1359" s="7">
        <v>42784.458333333336</v>
      </c>
      <c r="C1359" s="7">
        <v>42784.5</v>
      </c>
      <c r="D1359" s="1" t="s">
        <v>174</v>
      </c>
      <c r="E1359" s="1" t="s">
        <v>174</v>
      </c>
      <c r="F1359" s="1">
        <v>28611314</v>
      </c>
      <c r="G1359" s="1" t="s">
        <v>843</v>
      </c>
      <c r="H1359" s="1" t="s">
        <v>16</v>
      </c>
      <c r="I1359" s="1" t="s">
        <v>85</v>
      </c>
      <c r="J1359" s="7">
        <v>42768.379861111112</v>
      </c>
      <c r="K1359" s="7">
        <v>42775.611111111109</v>
      </c>
      <c r="L1359" s="1">
        <v>18</v>
      </c>
      <c r="M1359" s="6"/>
    </row>
    <row r="1360" spans="1:13" ht="12.75">
      <c r="A1360" s="1" t="s">
        <v>18</v>
      </c>
      <c r="B1360" s="7">
        <v>42784.458333333336</v>
      </c>
      <c r="C1360" s="7">
        <v>42784.5</v>
      </c>
      <c r="D1360" s="1" t="s">
        <v>299</v>
      </c>
      <c r="E1360" s="1"/>
      <c r="F1360" s="1">
        <v>28887839</v>
      </c>
      <c r="G1360" s="1" t="s">
        <v>844</v>
      </c>
      <c r="H1360" s="1" t="s">
        <v>16</v>
      </c>
      <c r="I1360" s="1" t="s">
        <v>17</v>
      </c>
      <c r="J1360" s="7">
        <v>42780.763194444444</v>
      </c>
      <c r="K1360" s="7">
        <v>42780.763194444444</v>
      </c>
      <c r="L1360" s="1">
        <v>18</v>
      </c>
      <c r="M1360" s="6"/>
    </row>
    <row r="1361" spans="1:13" ht="12.75">
      <c r="A1361" s="1" t="s">
        <v>28</v>
      </c>
      <c r="B1361" s="7">
        <v>42784.479166666664</v>
      </c>
      <c r="C1361" s="7">
        <v>42784.520833333336</v>
      </c>
      <c r="D1361" s="1" t="s">
        <v>357</v>
      </c>
      <c r="F1361" s="1">
        <v>28928571</v>
      </c>
      <c r="G1361" s="1"/>
      <c r="H1361" s="1" t="s">
        <v>16</v>
      </c>
      <c r="I1361" s="1" t="s">
        <v>17</v>
      </c>
      <c r="J1361" s="7">
        <v>42782.477777777778</v>
      </c>
      <c r="K1361" s="7">
        <v>42782.477777777778</v>
      </c>
      <c r="L1361" s="1">
        <v>18</v>
      </c>
      <c r="M1361" s="6"/>
    </row>
    <row r="1362" spans="1:13" ht="12.75">
      <c r="A1362" s="1" t="s">
        <v>80</v>
      </c>
      <c r="B1362" s="7">
        <v>42784.479166666664</v>
      </c>
      <c r="C1362" s="7">
        <v>42784.520833333336</v>
      </c>
      <c r="D1362" s="1" t="s">
        <v>738</v>
      </c>
      <c r="F1362" s="1">
        <v>28965338</v>
      </c>
      <c r="H1362" s="1" t="s">
        <v>16</v>
      </c>
      <c r="I1362" s="1" t="s">
        <v>17</v>
      </c>
      <c r="J1362" s="7">
        <v>42783.881249999999</v>
      </c>
      <c r="K1362" s="7">
        <v>42783.881249999999</v>
      </c>
      <c r="L1362" s="1">
        <v>18</v>
      </c>
      <c r="M1362" s="6"/>
    </row>
    <row r="1363" spans="1:13" ht="12.75">
      <c r="A1363" s="1" t="s">
        <v>46</v>
      </c>
      <c r="B1363" s="7">
        <v>42784.583333333336</v>
      </c>
      <c r="C1363" s="7">
        <v>42784.625</v>
      </c>
      <c r="D1363" s="1" t="s">
        <v>829</v>
      </c>
      <c r="F1363" s="1">
        <v>28955149</v>
      </c>
      <c r="G1363" s="1" t="s">
        <v>45</v>
      </c>
      <c r="H1363" s="1" t="s">
        <v>16</v>
      </c>
      <c r="I1363" s="1" t="s">
        <v>17</v>
      </c>
      <c r="J1363" s="7">
        <v>42783.543055555558</v>
      </c>
      <c r="K1363" s="7">
        <v>42783.543055555558</v>
      </c>
      <c r="L1363" s="1">
        <v>18</v>
      </c>
      <c r="M1363" s="6"/>
    </row>
    <row r="1364" spans="1:13" ht="12.75">
      <c r="A1364" s="1" t="s">
        <v>24</v>
      </c>
      <c r="B1364" s="7">
        <v>42784.604166666664</v>
      </c>
      <c r="C1364" s="7">
        <v>42784.666666666664</v>
      </c>
      <c r="D1364" s="1" t="s">
        <v>140</v>
      </c>
      <c r="F1364" s="1">
        <v>28935927</v>
      </c>
      <c r="G1364" s="1" t="s">
        <v>845</v>
      </c>
      <c r="H1364" s="1" t="s">
        <v>48</v>
      </c>
      <c r="I1364" s="1" t="s">
        <v>17</v>
      </c>
      <c r="J1364" s="7">
        <v>42782.681944444441</v>
      </c>
      <c r="K1364" s="7">
        <v>42782.681944444441</v>
      </c>
      <c r="L1364" s="1">
        <v>27</v>
      </c>
      <c r="M1364" s="6"/>
    </row>
    <row r="1365" spans="1:13" ht="12.75">
      <c r="A1365" s="1" t="s">
        <v>41</v>
      </c>
      <c r="B1365" s="7">
        <v>42784.604166666664</v>
      </c>
      <c r="C1365" s="7">
        <v>42784.666666666664</v>
      </c>
      <c r="D1365" s="1" t="s">
        <v>60</v>
      </c>
      <c r="F1365" s="1">
        <v>28903200</v>
      </c>
      <c r="G1365" s="1"/>
      <c r="H1365" s="1" t="s">
        <v>48</v>
      </c>
      <c r="I1365" s="1" t="s">
        <v>17</v>
      </c>
      <c r="J1365" s="7">
        <v>42781.497916666667</v>
      </c>
      <c r="K1365" s="7">
        <v>42781.497916666667</v>
      </c>
      <c r="L1365" s="1">
        <v>27</v>
      </c>
      <c r="M1365" s="6"/>
    </row>
    <row r="1366" spans="1:13" ht="12.75">
      <c r="A1366" s="1" t="s">
        <v>28</v>
      </c>
      <c r="B1366" s="7">
        <v>42784.625</v>
      </c>
      <c r="C1366" s="7">
        <v>42784.666666666664</v>
      </c>
      <c r="D1366" s="1" t="s">
        <v>357</v>
      </c>
      <c r="F1366" s="1">
        <v>28902417</v>
      </c>
      <c r="H1366" s="1" t="s">
        <v>16</v>
      </c>
      <c r="I1366" s="1" t="s">
        <v>17</v>
      </c>
      <c r="J1366" s="7">
        <v>42781.477083333331</v>
      </c>
      <c r="K1366" s="7">
        <v>42781.477083333331</v>
      </c>
      <c r="L1366" s="1">
        <v>18</v>
      </c>
      <c r="M1366" s="6"/>
    </row>
    <row r="1367" spans="1:13" ht="12.75">
      <c r="A1367" s="1" t="s">
        <v>80</v>
      </c>
      <c r="B1367" s="7">
        <v>42784.625</v>
      </c>
      <c r="C1367" s="7">
        <v>42784.708333333336</v>
      </c>
      <c r="D1367" s="1" t="s">
        <v>443</v>
      </c>
      <c r="E1367" s="1"/>
      <c r="F1367" s="1">
        <v>26609639</v>
      </c>
      <c r="G1367" s="1" t="s">
        <v>528</v>
      </c>
      <c r="H1367" s="1" t="s">
        <v>56</v>
      </c>
      <c r="I1367" s="1" t="s">
        <v>17</v>
      </c>
      <c r="J1367" s="7">
        <v>42670.793749999997</v>
      </c>
      <c r="K1367" s="7">
        <v>42670.793749999997</v>
      </c>
      <c r="L1367" s="1">
        <v>28.8</v>
      </c>
      <c r="M1367" s="6"/>
    </row>
    <row r="1368" spans="1:13" ht="12.75">
      <c r="A1368" s="1" t="s">
        <v>24</v>
      </c>
      <c r="B1368" s="7">
        <v>42784.6875</v>
      </c>
      <c r="C1368" s="7">
        <v>42784.729166666664</v>
      </c>
      <c r="D1368" s="1" t="s">
        <v>140</v>
      </c>
      <c r="F1368" s="1">
        <v>28972031</v>
      </c>
      <c r="G1368" s="1" t="s">
        <v>846</v>
      </c>
      <c r="H1368" s="1" t="s">
        <v>16</v>
      </c>
      <c r="I1368" s="1" t="s">
        <v>17</v>
      </c>
      <c r="J1368" s="7">
        <v>42784.539583333331</v>
      </c>
      <c r="K1368" s="7">
        <v>42784.539583333331</v>
      </c>
      <c r="L1368" s="1">
        <v>18</v>
      </c>
      <c r="M1368" s="6"/>
    </row>
    <row r="1369" spans="1:13" ht="12.75">
      <c r="A1369" s="1" t="s">
        <v>28</v>
      </c>
      <c r="B1369" s="7">
        <v>42784.708333333336</v>
      </c>
      <c r="C1369" s="7">
        <v>42784.75</v>
      </c>
      <c r="D1369" s="1" t="s">
        <v>357</v>
      </c>
      <c r="F1369" s="1">
        <v>28902426</v>
      </c>
      <c r="G1369" s="1"/>
      <c r="H1369" s="1" t="s">
        <v>16</v>
      </c>
      <c r="I1369" s="1" t="s">
        <v>17</v>
      </c>
      <c r="J1369" s="7">
        <v>42781.477083333331</v>
      </c>
      <c r="K1369" s="7">
        <v>42781.477083333331</v>
      </c>
      <c r="L1369" s="1">
        <v>18</v>
      </c>
      <c r="M1369" s="6"/>
    </row>
    <row r="1370" spans="1:13" ht="12.75">
      <c r="A1370" s="1" t="s">
        <v>24</v>
      </c>
      <c r="B1370" s="7">
        <v>42784.75</v>
      </c>
      <c r="C1370" s="7">
        <v>42784.791666666664</v>
      </c>
      <c r="D1370" s="1" t="s">
        <v>140</v>
      </c>
      <c r="F1370" s="1">
        <v>28971219</v>
      </c>
      <c r="G1370" s="1" t="s">
        <v>340</v>
      </c>
      <c r="H1370" s="1" t="s">
        <v>16</v>
      </c>
      <c r="I1370" s="1" t="s">
        <v>17</v>
      </c>
      <c r="J1370" s="7">
        <v>42784.469444444447</v>
      </c>
      <c r="K1370" s="7">
        <v>42784.469444444447</v>
      </c>
      <c r="L1370" s="1">
        <v>18</v>
      </c>
      <c r="M1370" s="6"/>
    </row>
    <row r="1371" spans="1:13" ht="12.75">
      <c r="A1371" s="1" t="s">
        <v>32</v>
      </c>
      <c r="B1371" s="7">
        <v>42785.458333333336</v>
      </c>
      <c r="C1371" s="7">
        <v>42785.5</v>
      </c>
      <c r="D1371" s="1" t="s">
        <v>15</v>
      </c>
      <c r="F1371" s="1">
        <v>27192915</v>
      </c>
      <c r="G1371" s="1" t="s">
        <v>804</v>
      </c>
      <c r="H1371" s="1" t="s">
        <v>16</v>
      </c>
      <c r="I1371" s="1" t="s">
        <v>85</v>
      </c>
      <c r="J1371" s="7">
        <v>42697.622916666667</v>
      </c>
      <c r="K1371" s="7">
        <v>42697.622916666667</v>
      </c>
      <c r="L1371" s="1">
        <v>16.84</v>
      </c>
      <c r="M1371" s="6"/>
    </row>
    <row r="1372" spans="1:13" ht="12.75">
      <c r="A1372" s="1" t="s">
        <v>18</v>
      </c>
      <c r="B1372" s="7">
        <v>42785.75</v>
      </c>
      <c r="C1372" s="7">
        <v>42785.791666666664</v>
      </c>
      <c r="D1372" s="1" t="s">
        <v>237</v>
      </c>
      <c r="F1372" s="1">
        <v>28846068</v>
      </c>
      <c r="G1372" s="1" t="s">
        <v>696</v>
      </c>
      <c r="H1372" s="1" t="s">
        <v>16</v>
      </c>
      <c r="I1372" s="1" t="s">
        <v>17</v>
      </c>
      <c r="J1372" s="7">
        <v>42779.452777777777</v>
      </c>
      <c r="K1372" s="7">
        <v>42779.452777777777</v>
      </c>
      <c r="L1372" s="1">
        <v>16.2</v>
      </c>
      <c r="M1372" s="6"/>
    </row>
    <row r="1373" spans="1:13" ht="12.75">
      <c r="A1373" s="1" t="s">
        <v>111</v>
      </c>
      <c r="B1373" s="7">
        <v>42786.416666666664</v>
      </c>
      <c r="C1373" s="7">
        <v>42786.458333333336</v>
      </c>
      <c r="D1373" s="1" t="s">
        <v>829</v>
      </c>
      <c r="F1373" s="1">
        <v>28986220</v>
      </c>
      <c r="G1373" s="1"/>
      <c r="H1373" s="1" t="s">
        <v>16</v>
      </c>
      <c r="I1373" s="1" t="s">
        <v>17</v>
      </c>
      <c r="J1373" s="7">
        <v>42785.989583333336</v>
      </c>
      <c r="K1373" s="7">
        <v>42785.989583333336</v>
      </c>
      <c r="L1373" s="1">
        <v>14.4</v>
      </c>
      <c r="M1373" s="6"/>
    </row>
    <row r="1374" spans="1:13" ht="12.75">
      <c r="A1374" s="1" t="s">
        <v>111</v>
      </c>
      <c r="B1374" s="7">
        <v>42786.645833333336</v>
      </c>
      <c r="C1374" s="7">
        <v>42786.6875</v>
      </c>
      <c r="D1374" s="1" t="s">
        <v>246</v>
      </c>
      <c r="F1374" s="1">
        <v>28730379</v>
      </c>
      <c r="G1374" s="1" t="s">
        <v>658</v>
      </c>
      <c r="H1374" s="1" t="s">
        <v>16</v>
      </c>
      <c r="I1374" s="1" t="s">
        <v>17</v>
      </c>
      <c r="J1374" s="7">
        <v>42773.706944444442</v>
      </c>
      <c r="K1374" s="7">
        <v>42773.706944444442</v>
      </c>
      <c r="L1374" s="1">
        <v>15.3</v>
      </c>
      <c r="M1374" s="6"/>
    </row>
    <row r="1375" spans="1:13" ht="12.75">
      <c r="A1375" s="1" t="s">
        <v>24</v>
      </c>
      <c r="B1375" s="7">
        <v>42786.666666666664</v>
      </c>
      <c r="C1375" s="7">
        <v>42786.729166666664</v>
      </c>
      <c r="D1375" s="1" t="s">
        <v>140</v>
      </c>
      <c r="F1375" s="1">
        <v>28534333</v>
      </c>
      <c r="G1375" s="1" t="s">
        <v>847</v>
      </c>
      <c r="H1375" s="1" t="s">
        <v>48</v>
      </c>
      <c r="I1375" s="1" t="s">
        <v>17</v>
      </c>
      <c r="J1375" s="7">
        <v>42765.804861111108</v>
      </c>
      <c r="K1375" s="7">
        <v>42765.804861111108</v>
      </c>
      <c r="L1375" s="1">
        <v>25.2</v>
      </c>
      <c r="M1375" s="6"/>
    </row>
    <row r="1376" spans="1:13" ht="12.75">
      <c r="A1376" s="1" t="s">
        <v>111</v>
      </c>
      <c r="B1376" s="7">
        <v>42786.708333333336</v>
      </c>
      <c r="C1376" s="7">
        <v>42786.75</v>
      </c>
      <c r="D1376" s="1" t="s">
        <v>246</v>
      </c>
      <c r="F1376" s="1">
        <v>28730388</v>
      </c>
      <c r="G1376" s="1" t="s">
        <v>610</v>
      </c>
      <c r="H1376" s="1" t="s">
        <v>16</v>
      </c>
      <c r="I1376" s="1" t="s">
        <v>17</v>
      </c>
      <c r="J1376" s="7">
        <v>42773.706944444442</v>
      </c>
      <c r="K1376" s="7">
        <v>42773.706944444442</v>
      </c>
      <c r="L1376" s="1">
        <v>18</v>
      </c>
      <c r="M1376" s="6"/>
    </row>
    <row r="1377" spans="1:13" ht="12.75">
      <c r="A1377" s="1" t="s">
        <v>18</v>
      </c>
      <c r="B1377" s="7">
        <v>42786.75</v>
      </c>
      <c r="C1377" s="7">
        <v>42786.791666666664</v>
      </c>
      <c r="D1377" s="1" t="s">
        <v>174</v>
      </c>
      <c r="F1377" s="1">
        <v>28734300</v>
      </c>
      <c r="G1377" s="1" t="s">
        <v>825</v>
      </c>
      <c r="H1377" s="1" t="s">
        <v>16</v>
      </c>
      <c r="I1377" s="1" t="s">
        <v>85</v>
      </c>
      <c r="J1377" s="7">
        <v>42773.8125</v>
      </c>
      <c r="K1377" s="7">
        <v>42773.8125</v>
      </c>
      <c r="L1377" s="1">
        <v>18</v>
      </c>
      <c r="M1377" s="6"/>
    </row>
    <row r="1378" spans="1:13" ht="12.75">
      <c r="A1378" s="1" t="s">
        <v>431</v>
      </c>
      <c r="B1378" s="7">
        <v>42786.8125</v>
      </c>
      <c r="C1378" s="7">
        <v>42786.895833333336</v>
      </c>
      <c r="D1378" s="1" t="s">
        <v>398</v>
      </c>
      <c r="F1378" s="1">
        <v>26807711</v>
      </c>
      <c r="G1378" s="1" t="s">
        <v>848</v>
      </c>
      <c r="H1378" s="1" t="s">
        <v>56</v>
      </c>
      <c r="I1378" s="1" t="s">
        <v>17</v>
      </c>
      <c r="J1378" s="7">
        <v>42680.868750000001</v>
      </c>
      <c r="K1378" s="7">
        <v>42680.868750000001</v>
      </c>
      <c r="L1378" s="1">
        <v>56</v>
      </c>
      <c r="M1378" s="6"/>
    </row>
    <row r="1379" spans="1:13" ht="12.75">
      <c r="A1379" s="1" t="s">
        <v>46</v>
      </c>
      <c r="B1379" s="7">
        <v>42787.416666666664</v>
      </c>
      <c r="C1379" s="7">
        <v>42787.458333333336</v>
      </c>
      <c r="D1379" s="1" t="s">
        <v>88</v>
      </c>
      <c r="F1379" s="1">
        <v>28935781</v>
      </c>
      <c r="G1379" s="1" t="s">
        <v>849</v>
      </c>
      <c r="H1379" s="1" t="s">
        <v>16</v>
      </c>
      <c r="I1379" s="1" t="s">
        <v>17</v>
      </c>
      <c r="J1379" s="7">
        <v>42782.679166666669</v>
      </c>
      <c r="K1379" s="7">
        <v>42782.679166666669</v>
      </c>
      <c r="L1379" s="1">
        <v>14.4</v>
      </c>
      <c r="M1379" s="6"/>
    </row>
    <row r="1380" spans="1:13" ht="12.75">
      <c r="A1380" s="1" t="s">
        <v>80</v>
      </c>
      <c r="B1380" s="7">
        <v>42787.583333333336</v>
      </c>
      <c r="C1380" s="7">
        <v>42787.625</v>
      </c>
      <c r="D1380" s="1" t="s">
        <v>554</v>
      </c>
      <c r="F1380" s="1">
        <v>28865851</v>
      </c>
      <c r="G1380" s="1" t="s">
        <v>850</v>
      </c>
      <c r="H1380" s="1" t="s">
        <v>16</v>
      </c>
      <c r="I1380" s="1" t="s">
        <v>17</v>
      </c>
      <c r="J1380" s="7">
        <v>42779.96875</v>
      </c>
      <c r="K1380" s="7">
        <v>42779.96875</v>
      </c>
      <c r="L1380" s="1">
        <v>14.4</v>
      </c>
      <c r="M1380" s="6"/>
    </row>
    <row r="1381" spans="1:13" ht="12.75">
      <c r="A1381" s="1" t="s">
        <v>24</v>
      </c>
      <c r="B1381" s="7">
        <v>42787.604166666664</v>
      </c>
      <c r="C1381" s="7">
        <v>42787.645833333336</v>
      </c>
      <c r="D1381" s="1" t="s">
        <v>140</v>
      </c>
      <c r="F1381" s="1">
        <v>28517672</v>
      </c>
      <c r="G1381" s="1" t="s">
        <v>851</v>
      </c>
      <c r="H1381" s="1" t="s">
        <v>16</v>
      </c>
      <c r="I1381" s="1" t="s">
        <v>17</v>
      </c>
      <c r="J1381" s="7">
        <v>42765.474999999999</v>
      </c>
      <c r="K1381" s="7">
        <v>42765.474999999999</v>
      </c>
      <c r="L1381" s="1">
        <v>14.4</v>
      </c>
      <c r="M1381" s="6"/>
    </row>
    <row r="1382" spans="1:13" ht="12.75">
      <c r="A1382" s="1" t="s">
        <v>24</v>
      </c>
      <c r="B1382" s="7">
        <v>42787.645833333336</v>
      </c>
      <c r="C1382" s="7">
        <v>42787.708333333336</v>
      </c>
      <c r="D1382" s="1" t="s">
        <v>140</v>
      </c>
      <c r="E1382" s="1"/>
      <c r="F1382" s="1">
        <v>28330913</v>
      </c>
      <c r="G1382" s="1" t="s">
        <v>697</v>
      </c>
      <c r="H1382" s="1" t="s">
        <v>48</v>
      </c>
      <c r="I1382" s="1" t="s">
        <v>17</v>
      </c>
      <c r="J1382" s="7">
        <v>42755.714583333334</v>
      </c>
      <c r="K1382" s="7">
        <v>42755.714583333334</v>
      </c>
      <c r="L1382" s="1">
        <v>21.06</v>
      </c>
      <c r="M1382" s="6"/>
    </row>
    <row r="1383" spans="1:13" ht="12.75">
      <c r="A1383" s="1" t="s">
        <v>111</v>
      </c>
      <c r="B1383" s="7">
        <v>42787.75</v>
      </c>
      <c r="C1383" s="7">
        <v>42787.791666666664</v>
      </c>
      <c r="D1383" s="1" t="s">
        <v>73</v>
      </c>
      <c r="F1383" s="1">
        <v>29034648</v>
      </c>
      <c r="G1383" s="1" t="s">
        <v>579</v>
      </c>
      <c r="H1383" s="1" t="s">
        <v>16</v>
      </c>
      <c r="I1383" s="1" t="s">
        <v>17</v>
      </c>
      <c r="J1383" s="7">
        <v>42787.724999999999</v>
      </c>
      <c r="K1383" s="7">
        <v>42787.724999999999</v>
      </c>
      <c r="L1383" s="1">
        <v>18</v>
      </c>
      <c r="M1383" s="6"/>
    </row>
    <row r="1384" spans="1:13" ht="12.75">
      <c r="A1384" s="1" t="s">
        <v>32</v>
      </c>
      <c r="B1384" s="7">
        <v>42787.8125</v>
      </c>
      <c r="C1384" s="7">
        <v>42787.875</v>
      </c>
      <c r="D1384" s="1" t="s">
        <v>852</v>
      </c>
      <c r="E1384" s="1" t="s">
        <v>852</v>
      </c>
      <c r="F1384" s="1">
        <v>28058985</v>
      </c>
      <c r="G1384" s="1" t="s">
        <v>853</v>
      </c>
      <c r="H1384" s="1" t="s">
        <v>48</v>
      </c>
      <c r="I1384" s="1" t="s">
        <v>17</v>
      </c>
      <c r="J1384" s="7">
        <v>42744.625694444447</v>
      </c>
      <c r="K1384" s="7">
        <v>42771.844444444447</v>
      </c>
      <c r="L1384" s="1">
        <v>31.59</v>
      </c>
      <c r="M1384" s="6"/>
    </row>
    <row r="1385" spans="1:13" ht="12.75">
      <c r="A1385" s="1" t="s">
        <v>24</v>
      </c>
      <c r="B1385" s="7">
        <v>42788.416666666664</v>
      </c>
      <c r="C1385" s="7">
        <v>42788.458333333336</v>
      </c>
      <c r="D1385" s="1" t="s">
        <v>140</v>
      </c>
      <c r="E1385" s="1"/>
      <c r="F1385" s="1">
        <v>28476500</v>
      </c>
      <c r="G1385" s="1" t="s">
        <v>854</v>
      </c>
      <c r="H1385" s="1" t="s">
        <v>16</v>
      </c>
      <c r="I1385" s="1" t="s">
        <v>17</v>
      </c>
      <c r="J1385" s="7">
        <v>42762.461805555555</v>
      </c>
      <c r="K1385" s="7">
        <v>42762.461805555555</v>
      </c>
      <c r="L1385" s="1">
        <v>14.4</v>
      </c>
      <c r="M1385" s="6"/>
    </row>
    <row r="1386" spans="1:13" ht="12.75">
      <c r="A1386" s="1" t="s">
        <v>18</v>
      </c>
      <c r="B1386" s="7">
        <v>42788.4375</v>
      </c>
      <c r="C1386" s="7">
        <v>42788.479166666664</v>
      </c>
      <c r="D1386" s="1" t="s">
        <v>299</v>
      </c>
      <c r="F1386" s="1">
        <v>28953481</v>
      </c>
      <c r="G1386" s="1" t="s">
        <v>855</v>
      </c>
      <c r="H1386" s="1" t="s">
        <v>16</v>
      </c>
      <c r="I1386" s="1" t="s">
        <v>17</v>
      </c>
      <c r="J1386" s="7">
        <v>42783.488888888889</v>
      </c>
      <c r="K1386" s="7">
        <v>42783.488888888889</v>
      </c>
      <c r="L1386" s="1">
        <v>14.4</v>
      </c>
      <c r="M1386" s="6"/>
    </row>
    <row r="1387" spans="1:13" ht="12.75">
      <c r="A1387" s="1" t="s">
        <v>24</v>
      </c>
      <c r="B1387" s="7">
        <v>42788.541666666664</v>
      </c>
      <c r="C1387" s="7">
        <v>42788.708333333336</v>
      </c>
      <c r="D1387" s="1" t="s">
        <v>140</v>
      </c>
      <c r="F1387" s="1">
        <v>28957485</v>
      </c>
      <c r="G1387" s="1" t="s">
        <v>856</v>
      </c>
      <c r="H1387" s="1" t="s">
        <v>59</v>
      </c>
      <c r="I1387" s="1" t="s">
        <v>17</v>
      </c>
      <c r="J1387" s="7">
        <v>42783.622916666667</v>
      </c>
      <c r="K1387" s="7">
        <v>42783.622916666667</v>
      </c>
      <c r="L1387" s="1">
        <v>51.84</v>
      </c>
      <c r="M1387" s="6"/>
    </row>
    <row r="1388" spans="1:13" ht="12.75">
      <c r="A1388" s="1" t="s">
        <v>12</v>
      </c>
      <c r="B1388" s="7">
        <v>42788.583333333336</v>
      </c>
      <c r="C1388" s="7">
        <v>42788.625</v>
      </c>
      <c r="D1388" s="1" t="s">
        <v>174</v>
      </c>
      <c r="E1388" s="1" t="s">
        <v>174</v>
      </c>
      <c r="F1388" s="1">
        <v>28479873</v>
      </c>
      <c r="G1388" s="1" t="s">
        <v>760</v>
      </c>
      <c r="H1388" s="1" t="s">
        <v>16</v>
      </c>
      <c r="I1388" s="1" t="s">
        <v>85</v>
      </c>
      <c r="J1388" s="7">
        <v>42762.572916666664</v>
      </c>
      <c r="K1388" s="7">
        <v>42775.611805555556</v>
      </c>
      <c r="L1388" s="1">
        <v>16.2</v>
      </c>
      <c r="M1388" s="6"/>
    </row>
    <row r="1389" spans="1:13" ht="12.75">
      <c r="A1389" s="1" t="s">
        <v>111</v>
      </c>
      <c r="B1389" s="7">
        <v>42788.666666666664</v>
      </c>
      <c r="C1389" s="7">
        <v>42788.791666666664</v>
      </c>
      <c r="D1389" s="1" t="s">
        <v>464</v>
      </c>
      <c r="E1389" s="1" t="s">
        <v>857</v>
      </c>
      <c r="F1389" s="1">
        <v>28307169</v>
      </c>
      <c r="G1389" s="1" t="s">
        <v>858</v>
      </c>
      <c r="H1389" s="1" t="s">
        <v>321</v>
      </c>
      <c r="I1389" s="1" t="s">
        <v>17</v>
      </c>
      <c r="J1389" s="7">
        <v>42754.739583333336</v>
      </c>
      <c r="K1389" s="7">
        <v>42783.760416666664</v>
      </c>
      <c r="L1389" s="1">
        <v>52.2</v>
      </c>
      <c r="M1389" s="6"/>
    </row>
    <row r="1390" spans="1:13" ht="12.75">
      <c r="A1390" s="1" t="s">
        <v>12</v>
      </c>
      <c r="B1390" s="7">
        <v>42788.6875</v>
      </c>
      <c r="C1390" s="7">
        <v>42788.729166666664</v>
      </c>
      <c r="D1390" s="1" t="s">
        <v>174</v>
      </c>
      <c r="E1390" s="1"/>
      <c r="F1390" s="1">
        <v>28893026</v>
      </c>
      <c r="G1390" s="1" t="s">
        <v>771</v>
      </c>
      <c r="H1390" s="1" t="s">
        <v>16</v>
      </c>
      <c r="I1390" s="1" t="s">
        <v>85</v>
      </c>
      <c r="J1390" s="7">
        <v>42780.94027777778</v>
      </c>
      <c r="K1390" s="7">
        <v>42780.94027777778</v>
      </c>
      <c r="L1390" s="1">
        <v>17.100000000000001</v>
      </c>
      <c r="M1390" s="6"/>
    </row>
    <row r="1391" spans="1:13" ht="12.75">
      <c r="A1391" s="1" t="s">
        <v>18</v>
      </c>
      <c r="B1391" s="7">
        <v>42788.708333333336</v>
      </c>
      <c r="C1391" s="7">
        <v>42788.75</v>
      </c>
      <c r="D1391" s="1" t="s">
        <v>299</v>
      </c>
      <c r="F1391" s="1">
        <v>28953471</v>
      </c>
      <c r="G1391" s="1" t="s">
        <v>859</v>
      </c>
      <c r="H1391" s="1" t="s">
        <v>16</v>
      </c>
      <c r="I1391" s="1" t="s">
        <v>17</v>
      </c>
      <c r="J1391" s="7">
        <v>42783.488888888889</v>
      </c>
      <c r="K1391" s="7">
        <v>42783.488888888889</v>
      </c>
      <c r="L1391" s="1">
        <v>18</v>
      </c>
      <c r="M1391" s="6"/>
    </row>
    <row r="1392" spans="1:13" ht="12.75">
      <c r="A1392" s="1" t="s">
        <v>12</v>
      </c>
      <c r="B1392" s="7">
        <v>42788.75</v>
      </c>
      <c r="C1392" s="7">
        <v>42788.791666666664</v>
      </c>
      <c r="D1392" s="1" t="s">
        <v>174</v>
      </c>
      <c r="E1392" s="1" t="s">
        <v>174</v>
      </c>
      <c r="F1392" s="1">
        <v>28694907</v>
      </c>
      <c r="G1392" s="1" t="s">
        <v>760</v>
      </c>
      <c r="H1392" s="1" t="s">
        <v>16</v>
      </c>
      <c r="I1392" s="1" t="s">
        <v>85</v>
      </c>
      <c r="J1392" s="7">
        <v>42772.615972222222</v>
      </c>
      <c r="K1392" s="7">
        <v>42775.611805555556</v>
      </c>
      <c r="L1392" s="1">
        <v>18</v>
      </c>
      <c r="M1392" s="6"/>
    </row>
    <row r="1393" spans="1:13" ht="12.75">
      <c r="A1393" s="1" t="s">
        <v>18</v>
      </c>
      <c r="B1393" s="7">
        <v>42788.791666666664</v>
      </c>
      <c r="C1393" s="7">
        <v>42788.833333333336</v>
      </c>
      <c r="D1393" s="1" t="s">
        <v>299</v>
      </c>
      <c r="E1393" s="1"/>
      <c r="F1393" s="1">
        <v>28887852</v>
      </c>
      <c r="G1393" s="1" t="s">
        <v>860</v>
      </c>
      <c r="H1393" s="1" t="s">
        <v>16</v>
      </c>
      <c r="I1393" s="1" t="s">
        <v>17</v>
      </c>
      <c r="J1393" s="7">
        <v>42780.763194444444</v>
      </c>
      <c r="K1393" s="7">
        <v>42780.763194444444</v>
      </c>
      <c r="L1393" s="1">
        <v>18</v>
      </c>
      <c r="M1393" s="6"/>
    </row>
    <row r="1394" spans="1:13" ht="12.75">
      <c r="A1394" s="1" t="s">
        <v>24</v>
      </c>
      <c r="B1394" s="7">
        <v>42789.458333333336</v>
      </c>
      <c r="C1394" s="7">
        <v>42789.5</v>
      </c>
      <c r="D1394" s="1" t="s">
        <v>803</v>
      </c>
      <c r="E1394" s="1"/>
      <c r="F1394" s="1">
        <v>28881479</v>
      </c>
      <c r="G1394" s="1"/>
      <c r="H1394" s="1" t="s">
        <v>16</v>
      </c>
      <c r="I1394" s="1" t="s">
        <v>17</v>
      </c>
      <c r="J1394" s="7">
        <v>42780.620138888888</v>
      </c>
      <c r="K1394" s="7">
        <v>42780.620138888888</v>
      </c>
      <c r="L1394" s="1">
        <v>14.4</v>
      </c>
      <c r="M1394" s="6"/>
    </row>
    <row r="1395" spans="1:13" ht="12.75">
      <c r="A1395" s="1" t="s">
        <v>28</v>
      </c>
      <c r="B1395" s="7">
        <v>42789.625</v>
      </c>
      <c r="C1395" s="7">
        <v>42789.666666666664</v>
      </c>
      <c r="D1395" s="1" t="s">
        <v>357</v>
      </c>
      <c r="E1395" s="1" t="s">
        <v>357</v>
      </c>
      <c r="F1395" s="1">
        <v>28843774</v>
      </c>
      <c r="G1395" s="1"/>
      <c r="H1395" s="1" t="s">
        <v>16</v>
      </c>
      <c r="I1395" s="1" t="s">
        <v>17</v>
      </c>
      <c r="J1395" s="7">
        <v>42779.404166666667</v>
      </c>
      <c r="K1395" s="7">
        <v>42782.847916666666</v>
      </c>
      <c r="L1395" s="1">
        <v>14.4</v>
      </c>
      <c r="M1395" s="6"/>
    </row>
    <row r="1396" spans="1:13" ht="12.75">
      <c r="A1396" s="1" t="s">
        <v>18</v>
      </c>
      <c r="B1396" s="7">
        <v>42789.708333333336</v>
      </c>
      <c r="C1396" s="7">
        <v>42789.75</v>
      </c>
      <c r="D1396" s="1" t="s">
        <v>299</v>
      </c>
      <c r="E1396" s="1"/>
      <c r="F1396" s="1">
        <v>28953491</v>
      </c>
      <c r="G1396" s="1" t="s">
        <v>861</v>
      </c>
      <c r="H1396" s="1" t="s">
        <v>16</v>
      </c>
      <c r="I1396" s="1" t="s">
        <v>17</v>
      </c>
      <c r="J1396" s="7">
        <v>42783.488888888889</v>
      </c>
      <c r="K1396" s="7">
        <v>42783.488888888889</v>
      </c>
      <c r="L1396" s="1">
        <v>18</v>
      </c>
      <c r="M1396" s="6"/>
    </row>
    <row r="1397" spans="1:13" ht="12.75">
      <c r="A1397" s="1" t="s">
        <v>24</v>
      </c>
      <c r="B1397" s="7">
        <v>42789.770833333336</v>
      </c>
      <c r="C1397" s="7">
        <v>42789.8125</v>
      </c>
      <c r="D1397" s="1" t="s">
        <v>458</v>
      </c>
      <c r="F1397" s="1">
        <v>28620319</v>
      </c>
      <c r="G1397" s="1" t="s">
        <v>786</v>
      </c>
      <c r="H1397" s="1" t="s">
        <v>16</v>
      </c>
      <c r="I1397" s="1" t="s">
        <v>17</v>
      </c>
      <c r="J1397" s="7">
        <v>42768.595138888886</v>
      </c>
      <c r="K1397" s="7">
        <v>42768.595138888886</v>
      </c>
      <c r="L1397" s="1">
        <v>18</v>
      </c>
      <c r="M1397" s="6"/>
    </row>
    <row r="1398" spans="1:13" ht="12.75">
      <c r="A1398" s="1" t="s">
        <v>28</v>
      </c>
      <c r="B1398" s="7">
        <v>42789.791666666664</v>
      </c>
      <c r="C1398" s="7">
        <v>42789.833333333336</v>
      </c>
      <c r="D1398" s="1" t="s">
        <v>357</v>
      </c>
      <c r="F1398" s="1">
        <v>28941672</v>
      </c>
      <c r="G1398" s="1"/>
      <c r="H1398" s="1" t="s">
        <v>16</v>
      </c>
      <c r="I1398" s="1" t="s">
        <v>17</v>
      </c>
      <c r="J1398" s="7">
        <v>42782.847222222219</v>
      </c>
      <c r="K1398" s="7">
        <v>42782.847222222219</v>
      </c>
      <c r="L1398" s="1">
        <v>18</v>
      </c>
      <c r="M1398" s="6"/>
    </row>
    <row r="1399" spans="1:13" ht="12.75">
      <c r="A1399" s="1" t="s">
        <v>46</v>
      </c>
      <c r="B1399" s="7">
        <v>42789.791666666664</v>
      </c>
      <c r="C1399" s="7">
        <v>42789.833333333336</v>
      </c>
      <c r="D1399" s="1" t="s">
        <v>501</v>
      </c>
      <c r="F1399" s="1">
        <v>28791141</v>
      </c>
      <c r="G1399" s="1"/>
      <c r="H1399" s="1" t="s">
        <v>16</v>
      </c>
      <c r="I1399" s="1" t="s">
        <v>17</v>
      </c>
      <c r="J1399" s="7">
        <v>42775.822222222225</v>
      </c>
      <c r="K1399" s="7">
        <v>42775.822222222225</v>
      </c>
      <c r="L1399" s="1">
        <v>18</v>
      </c>
      <c r="M1399" s="6"/>
    </row>
    <row r="1400" spans="1:13" ht="12.75">
      <c r="A1400" s="1" t="s">
        <v>32</v>
      </c>
      <c r="B1400" s="7">
        <v>42789.791666666664</v>
      </c>
      <c r="C1400" s="7">
        <v>42789.833333333336</v>
      </c>
      <c r="D1400" s="1" t="s">
        <v>437</v>
      </c>
      <c r="F1400" s="1">
        <v>26156755</v>
      </c>
      <c r="G1400" s="1" t="s">
        <v>862</v>
      </c>
      <c r="H1400" s="1" t="s">
        <v>16</v>
      </c>
      <c r="I1400" s="1" t="s">
        <v>17</v>
      </c>
      <c r="J1400" s="7">
        <v>42650.375694444447</v>
      </c>
      <c r="K1400" s="7">
        <v>42650.375694444447</v>
      </c>
      <c r="L1400" s="1">
        <v>18.72</v>
      </c>
      <c r="M1400" s="6"/>
    </row>
    <row r="1401" spans="1:13" ht="12.75">
      <c r="A1401" s="1" t="s">
        <v>46</v>
      </c>
      <c r="B1401" s="7">
        <v>42790.375</v>
      </c>
      <c r="C1401" s="7">
        <v>42790.416666666664</v>
      </c>
      <c r="D1401" s="1" t="s">
        <v>88</v>
      </c>
      <c r="F1401" s="1">
        <v>28935791</v>
      </c>
      <c r="G1401" s="1" t="s">
        <v>863</v>
      </c>
      <c r="H1401" s="1" t="s">
        <v>16</v>
      </c>
      <c r="I1401" s="1" t="s">
        <v>17</v>
      </c>
      <c r="J1401" s="7">
        <v>42782.679166666669</v>
      </c>
      <c r="K1401" s="7">
        <v>42782.679166666669</v>
      </c>
      <c r="L1401" s="1">
        <v>14.4</v>
      </c>
      <c r="M1401" s="6"/>
    </row>
    <row r="1402" spans="1:13" ht="12.75">
      <c r="A1402" s="1" t="s">
        <v>46</v>
      </c>
      <c r="B1402" s="7">
        <v>42790.416666666664</v>
      </c>
      <c r="C1402" s="7">
        <v>42790.458333333336</v>
      </c>
      <c r="D1402" s="1" t="s">
        <v>88</v>
      </c>
      <c r="F1402" s="1">
        <v>28803615</v>
      </c>
      <c r="G1402" s="1" t="s">
        <v>864</v>
      </c>
      <c r="H1402" s="1" t="s">
        <v>16</v>
      </c>
      <c r="I1402" s="1" t="s">
        <v>17</v>
      </c>
      <c r="J1402" s="7">
        <v>42776.463888888888</v>
      </c>
      <c r="K1402" s="7">
        <v>42776.463888888888</v>
      </c>
      <c r="L1402" s="1">
        <v>14.4</v>
      </c>
      <c r="M1402" s="6"/>
    </row>
    <row r="1403" spans="1:13" ht="12.75">
      <c r="A1403" s="1" t="s">
        <v>24</v>
      </c>
      <c r="B1403" s="7">
        <v>42790.4375</v>
      </c>
      <c r="C1403" s="7">
        <v>42790.479166666664</v>
      </c>
      <c r="D1403" s="1" t="s">
        <v>458</v>
      </c>
      <c r="F1403" s="1">
        <v>29089162</v>
      </c>
      <c r="G1403" s="1" t="s">
        <v>865</v>
      </c>
      <c r="H1403" s="1" t="s">
        <v>16</v>
      </c>
      <c r="I1403" s="1" t="s">
        <v>17</v>
      </c>
      <c r="J1403" s="7">
        <v>42789.737500000003</v>
      </c>
      <c r="K1403" s="7">
        <v>42789.737500000003</v>
      </c>
      <c r="L1403" s="1">
        <v>14.4</v>
      </c>
      <c r="M1403" s="6"/>
    </row>
    <row r="1404" spans="1:13" ht="12.75">
      <c r="A1404" s="1" t="s">
        <v>80</v>
      </c>
      <c r="B1404" s="7">
        <v>42790.4375</v>
      </c>
      <c r="C1404" s="7">
        <v>42790.479166666664</v>
      </c>
      <c r="D1404" s="1" t="s">
        <v>299</v>
      </c>
      <c r="E1404" s="1"/>
      <c r="F1404" s="1">
        <v>29102630</v>
      </c>
      <c r="G1404" s="1" t="s">
        <v>866</v>
      </c>
      <c r="H1404" s="1" t="s">
        <v>16</v>
      </c>
      <c r="I1404" s="1" t="s">
        <v>17</v>
      </c>
      <c r="J1404" s="7">
        <v>42790.433333333334</v>
      </c>
      <c r="K1404" s="7">
        <v>42790.433333333334</v>
      </c>
      <c r="L1404" s="1">
        <v>14.4</v>
      </c>
      <c r="M1404" s="6"/>
    </row>
    <row r="1405" spans="1:13" ht="12.75">
      <c r="A1405" s="1" t="s">
        <v>28</v>
      </c>
      <c r="B1405" s="7">
        <v>42790.4375</v>
      </c>
      <c r="C1405" s="7">
        <v>42790.5</v>
      </c>
      <c r="D1405" s="1" t="s">
        <v>210</v>
      </c>
      <c r="F1405" s="1">
        <v>28875524</v>
      </c>
      <c r="G1405" s="1" t="s">
        <v>867</v>
      </c>
      <c r="H1405" s="1" t="s">
        <v>48</v>
      </c>
      <c r="I1405" s="1" t="s">
        <v>17</v>
      </c>
      <c r="J1405" s="7">
        <v>42780.477777777778</v>
      </c>
      <c r="K1405" s="7">
        <v>42780.477777777778</v>
      </c>
      <c r="L1405" s="1">
        <v>21.6</v>
      </c>
      <c r="M1405" s="6"/>
    </row>
    <row r="1406" spans="1:13" ht="12.75">
      <c r="A1406" s="1" t="s">
        <v>18</v>
      </c>
      <c r="B1406" s="7">
        <v>42790.458333333336</v>
      </c>
      <c r="C1406" s="7">
        <v>42790.5</v>
      </c>
      <c r="D1406" s="1" t="s">
        <v>773</v>
      </c>
      <c r="F1406" s="1">
        <v>28833509</v>
      </c>
      <c r="G1406" s="1" t="s">
        <v>840</v>
      </c>
      <c r="H1406" s="1" t="s">
        <v>16</v>
      </c>
      <c r="I1406" s="1" t="s">
        <v>17</v>
      </c>
      <c r="J1406" s="7">
        <v>42778.6875</v>
      </c>
      <c r="K1406" s="7">
        <v>42778.6875</v>
      </c>
      <c r="L1406" s="1">
        <v>14.4</v>
      </c>
      <c r="M1406" s="6"/>
    </row>
    <row r="1407" spans="1:13" ht="12.75">
      <c r="A1407" s="1" t="s">
        <v>28</v>
      </c>
      <c r="B1407" s="7">
        <v>42790.541666666664</v>
      </c>
      <c r="C1407" s="7">
        <v>42790.583333333336</v>
      </c>
      <c r="D1407" s="1" t="s">
        <v>212</v>
      </c>
      <c r="F1407" s="1">
        <v>29035669</v>
      </c>
      <c r="G1407" s="1"/>
      <c r="H1407" s="1" t="s">
        <v>16</v>
      </c>
      <c r="I1407" s="1" t="s">
        <v>17</v>
      </c>
      <c r="J1407" s="7">
        <v>42787.75</v>
      </c>
      <c r="K1407" s="7">
        <v>42787.75</v>
      </c>
      <c r="L1407" s="1">
        <v>16.2</v>
      </c>
      <c r="M1407" s="6"/>
    </row>
    <row r="1408" spans="1:13" ht="12.75">
      <c r="A1408" s="1" t="s">
        <v>111</v>
      </c>
      <c r="B1408" s="7">
        <v>42790.583333333336</v>
      </c>
      <c r="C1408" s="7">
        <v>42790.625</v>
      </c>
      <c r="D1408" s="1" t="s">
        <v>43</v>
      </c>
      <c r="F1408" s="1">
        <v>29103180</v>
      </c>
      <c r="G1408" s="1"/>
      <c r="H1408" s="1" t="s">
        <v>16</v>
      </c>
      <c r="I1408" s="1" t="s">
        <v>17</v>
      </c>
      <c r="J1408" s="7">
        <v>42790.449305555558</v>
      </c>
      <c r="K1408" s="7">
        <v>42790.449305555558</v>
      </c>
      <c r="L1408" s="1">
        <v>16.2</v>
      </c>
      <c r="M1408" s="6"/>
    </row>
    <row r="1409" spans="1:16" ht="12.75">
      <c r="A1409" s="1" t="s">
        <v>46</v>
      </c>
      <c r="B1409" s="7">
        <v>42790.625</v>
      </c>
      <c r="C1409" s="7">
        <v>42790.666666666664</v>
      </c>
      <c r="D1409" s="1" t="s">
        <v>88</v>
      </c>
      <c r="E1409" s="1"/>
      <c r="F1409" s="1">
        <v>28648557</v>
      </c>
      <c r="G1409" s="1" t="s">
        <v>868</v>
      </c>
      <c r="H1409" s="1" t="s">
        <v>16</v>
      </c>
      <c r="I1409" s="1" t="s">
        <v>17</v>
      </c>
      <c r="J1409" s="7">
        <v>42769.665277777778</v>
      </c>
      <c r="K1409" s="7">
        <v>42769.665277777778</v>
      </c>
      <c r="L1409" s="1">
        <v>16.2</v>
      </c>
      <c r="M1409" s="6"/>
    </row>
    <row r="1410" spans="1:16" ht="12.75">
      <c r="A1410" s="1" t="s">
        <v>111</v>
      </c>
      <c r="B1410" s="7">
        <v>42790.645833333336</v>
      </c>
      <c r="C1410" s="7">
        <v>42790.708333333336</v>
      </c>
      <c r="D1410" s="1" t="s">
        <v>43</v>
      </c>
      <c r="F1410" s="1">
        <v>29105068</v>
      </c>
      <c r="G1410" s="1"/>
      <c r="H1410" s="1" t="s">
        <v>48</v>
      </c>
      <c r="I1410" s="1" t="s">
        <v>17</v>
      </c>
      <c r="J1410" s="7">
        <v>42790.502083333333</v>
      </c>
      <c r="K1410" s="7">
        <v>42790.502083333333</v>
      </c>
      <c r="L1410" s="1">
        <v>24.3</v>
      </c>
      <c r="M1410" s="6"/>
    </row>
    <row r="1411" spans="1:16" ht="12.75">
      <c r="A1411" s="1" t="s">
        <v>24</v>
      </c>
      <c r="B1411" s="7">
        <v>42790.666666666664</v>
      </c>
      <c r="C1411" s="7">
        <v>42790.708333333336</v>
      </c>
      <c r="D1411" s="1" t="s">
        <v>140</v>
      </c>
      <c r="E1411" s="1" t="s">
        <v>140</v>
      </c>
      <c r="F1411" s="1">
        <v>28835531</v>
      </c>
      <c r="G1411" s="1" t="s">
        <v>869</v>
      </c>
      <c r="H1411" s="1" t="s">
        <v>16</v>
      </c>
      <c r="I1411" s="1" t="s">
        <v>17</v>
      </c>
      <c r="J1411" s="7">
        <v>42778.836111111108</v>
      </c>
      <c r="K1411" s="7">
        <v>42782.601388888892</v>
      </c>
      <c r="L1411" s="1">
        <v>16.2</v>
      </c>
      <c r="M1411" s="6"/>
    </row>
    <row r="1412" spans="1:16" ht="12.75">
      <c r="A1412" s="1" t="s">
        <v>46</v>
      </c>
      <c r="B1412" s="7">
        <v>42790.666666666664</v>
      </c>
      <c r="C1412" s="7">
        <v>42790.708333333336</v>
      </c>
      <c r="D1412" s="1" t="s">
        <v>88</v>
      </c>
      <c r="E1412" s="1"/>
      <c r="F1412" s="1">
        <v>29033132</v>
      </c>
      <c r="G1412" s="1" t="s">
        <v>522</v>
      </c>
      <c r="H1412" s="1" t="s">
        <v>16</v>
      </c>
      <c r="I1412" s="1" t="s">
        <v>17</v>
      </c>
      <c r="J1412" s="7">
        <v>42787.690972222219</v>
      </c>
      <c r="K1412" s="7">
        <v>42787.690972222219</v>
      </c>
      <c r="L1412" s="1">
        <v>16.2</v>
      </c>
      <c r="M1412" s="6"/>
    </row>
    <row r="1413" spans="1:16" ht="12.75">
      <c r="A1413" s="1" t="s">
        <v>12</v>
      </c>
      <c r="B1413" s="7">
        <v>42790.666666666664</v>
      </c>
      <c r="C1413" s="7">
        <v>42790.75</v>
      </c>
      <c r="D1413" s="1" t="s">
        <v>496</v>
      </c>
      <c r="F1413" s="1">
        <v>28817009</v>
      </c>
      <c r="G1413" s="1"/>
      <c r="H1413" s="1" t="s">
        <v>56</v>
      </c>
      <c r="I1413" s="1" t="s">
        <v>17</v>
      </c>
      <c r="J1413" s="7">
        <v>42776.909722222219</v>
      </c>
      <c r="K1413" s="7">
        <v>42776.909722222219</v>
      </c>
      <c r="L1413" s="1">
        <v>34.200000000000003</v>
      </c>
      <c r="M1413" s="6"/>
    </row>
    <row r="1414" spans="1:16" ht="12.75">
      <c r="A1414" s="1" t="s">
        <v>24</v>
      </c>
      <c r="B1414" s="7">
        <v>42790.729166666664</v>
      </c>
      <c r="C1414" s="7">
        <v>42790.770833333336</v>
      </c>
      <c r="D1414" s="1" t="s">
        <v>140</v>
      </c>
      <c r="E1414" s="1"/>
      <c r="F1414" s="1">
        <v>28027770</v>
      </c>
      <c r="G1414" s="1" t="s">
        <v>601</v>
      </c>
      <c r="H1414" s="1" t="s">
        <v>16</v>
      </c>
      <c r="I1414" s="1" t="s">
        <v>17</v>
      </c>
      <c r="J1414" s="7">
        <v>42742.598611111112</v>
      </c>
      <c r="K1414" s="7">
        <v>42742.598611111112</v>
      </c>
      <c r="L1414" s="1">
        <v>16.2</v>
      </c>
      <c r="M1414" s="6"/>
    </row>
    <row r="1415" spans="1:16" ht="12.75">
      <c r="A1415" s="1" t="s">
        <v>28</v>
      </c>
      <c r="B1415" s="7">
        <v>42790.75</v>
      </c>
      <c r="C1415" s="7">
        <v>42790.791666666664</v>
      </c>
      <c r="D1415" s="1" t="s">
        <v>458</v>
      </c>
      <c r="F1415" s="1">
        <v>29089227</v>
      </c>
      <c r="G1415" s="1" t="s">
        <v>786</v>
      </c>
      <c r="H1415" s="1" t="s">
        <v>16</v>
      </c>
      <c r="I1415" s="1" t="s">
        <v>17</v>
      </c>
      <c r="J1415" s="7">
        <v>42789.738888888889</v>
      </c>
      <c r="K1415" s="7">
        <v>42789.738888888889</v>
      </c>
      <c r="L1415" s="1">
        <v>18</v>
      </c>
      <c r="M1415" s="6"/>
      <c r="O1415" s="15"/>
      <c r="P1415" s="15"/>
    </row>
    <row r="1416" spans="1:16" ht="12.75">
      <c r="A1416" s="1" t="s">
        <v>46</v>
      </c>
      <c r="B1416" s="7">
        <v>42790.75</v>
      </c>
      <c r="C1416" s="7">
        <v>42790.791666666664</v>
      </c>
      <c r="D1416" s="1" t="s">
        <v>88</v>
      </c>
      <c r="F1416" s="1">
        <v>29033138</v>
      </c>
      <c r="G1416" s="1" t="s">
        <v>779</v>
      </c>
      <c r="H1416" s="1" t="s">
        <v>16</v>
      </c>
      <c r="I1416" s="1" t="s">
        <v>17</v>
      </c>
      <c r="J1416" s="7">
        <v>42787.690972222219</v>
      </c>
      <c r="K1416" s="7">
        <v>42787.690972222219</v>
      </c>
      <c r="L1416" s="1">
        <v>18</v>
      </c>
      <c r="M1416" s="6"/>
    </row>
    <row r="1417" spans="1:16" ht="12.75">
      <c r="A1417" s="1" t="s">
        <v>18</v>
      </c>
      <c r="B1417" s="7">
        <v>42790.791666666664</v>
      </c>
      <c r="C1417" s="7">
        <v>42790.833333333336</v>
      </c>
      <c r="D1417" s="1" t="s">
        <v>299</v>
      </c>
      <c r="F1417" s="1">
        <v>29112067</v>
      </c>
      <c r="G1417" s="1" t="s">
        <v>870</v>
      </c>
      <c r="H1417" s="1" t="s">
        <v>16</v>
      </c>
      <c r="I1417" s="1" t="s">
        <v>17</v>
      </c>
      <c r="J1417" s="7">
        <v>42790.734027777777</v>
      </c>
      <c r="K1417" s="7">
        <v>42790.734027777777</v>
      </c>
      <c r="L1417" s="1">
        <v>18</v>
      </c>
      <c r="M1417" s="6"/>
      <c r="N1417" s="1"/>
      <c r="O1417" s="1"/>
      <c r="P1417" s="1"/>
    </row>
    <row r="1418" spans="1:16" ht="12.75">
      <c r="A1418" s="1" t="s">
        <v>111</v>
      </c>
      <c r="B1418" s="7">
        <v>42790.791666666664</v>
      </c>
      <c r="C1418" s="7">
        <v>42790.833333333336</v>
      </c>
      <c r="D1418" s="1" t="s">
        <v>829</v>
      </c>
      <c r="F1418" s="1">
        <v>29105147</v>
      </c>
      <c r="G1418" s="1"/>
      <c r="H1418" s="1" t="s">
        <v>16</v>
      </c>
      <c r="I1418" s="1" t="s">
        <v>17</v>
      </c>
      <c r="J1418" s="7">
        <v>42790.504861111112</v>
      </c>
      <c r="K1418" s="7">
        <v>42790.504861111112</v>
      </c>
      <c r="L1418" s="1">
        <v>18</v>
      </c>
      <c r="M1418" s="6"/>
    </row>
    <row r="1419" spans="1:16" ht="12.75">
      <c r="A1419" s="1" t="s">
        <v>111</v>
      </c>
      <c r="B1419" s="7">
        <v>42790.833333333336</v>
      </c>
      <c r="C1419" s="7">
        <v>42790.875</v>
      </c>
      <c r="D1419" s="1" t="s">
        <v>829</v>
      </c>
      <c r="F1419" s="1">
        <v>29105164</v>
      </c>
      <c r="H1419" s="1" t="s">
        <v>16</v>
      </c>
      <c r="I1419" s="1" t="s">
        <v>17</v>
      </c>
      <c r="J1419" s="7">
        <v>42790.505555555559</v>
      </c>
      <c r="K1419" s="7">
        <v>42790.505555555559</v>
      </c>
      <c r="L1419" s="1">
        <v>18</v>
      </c>
      <c r="M1419" s="6"/>
    </row>
    <row r="1420" spans="1:16" ht="12.75">
      <c r="A1420" s="1" t="s">
        <v>18</v>
      </c>
      <c r="B1420" s="7">
        <v>42791.354166666664</v>
      </c>
      <c r="C1420" s="7">
        <v>42791.416666666664</v>
      </c>
      <c r="D1420" s="1" t="s">
        <v>814</v>
      </c>
      <c r="F1420" s="1">
        <v>28861870</v>
      </c>
      <c r="G1420" s="1" t="s">
        <v>871</v>
      </c>
      <c r="H1420" s="1" t="s">
        <v>48</v>
      </c>
      <c r="I1420" s="1" t="s">
        <v>17</v>
      </c>
      <c r="J1420" s="7">
        <v>42779.819444444445</v>
      </c>
      <c r="K1420" s="7">
        <v>42779.819444444445</v>
      </c>
      <c r="L1420" s="1">
        <v>27</v>
      </c>
      <c r="M1420" s="6"/>
    </row>
    <row r="1421" spans="1:16" ht="12.75">
      <c r="A1421" s="1" t="s">
        <v>111</v>
      </c>
      <c r="B1421" s="7">
        <v>42791.395833333336</v>
      </c>
      <c r="C1421" s="7">
        <v>42791.479166666664</v>
      </c>
      <c r="D1421" s="1" t="s">
        <v>174</v>
      </c>
      <c r="F1421" s="1">
        <v>29120130</v>
      </c>
      <c r="G1421" s="1" t="s">
        <v>872</v>
      </c>
      <c r="H1421" s="1" t="s">
        <v>56</v>
      </c>
      <c r="I1421" s="1" t="s">
        <v>85</v>
      </c>
      <c r="J1421" s="7">
        <v>42791.348611111112</v>
      </c>
      <c r="K1421" s="7">
        <v>42791.348611111112</v>
      </c>
      <c r="L1421" s="1">
        <v>36</v>
      </c>
      <c r="M1421" s="6"/>
    </row>
    <row r="1422" spans="1:16" ht="12.75">
      <c r="A1422" s="1" t="s">
        <v>80</v>
      </c>
      <c r="B1422" s="7">
        <v>42791.4375</v>
      </c>
      <c r="C1422" s="7">
        <v>42791.5</v>
      </c>
      <c r="D1422" s="1" t="s">
        <v>119</v>
      </c>
      <c r="F1422" s="1">
        <v>29085577</v>
      </c>
      <c r="G1422" s="1" t="s">
        <v>873</v>
      </c>
      <c r="H1422" s="1" t="s">
        <v>48</v>
      </c>
      <c r="I1422" s="1" t="s">
        <v>17</v>
      </c>
      <c r="J1422" s="7">
        <v>42789.65625</v>
      </c>
      <c r="K1422" s="7">
        <v>42789.65625</v>
      </c>
      <c r="L1422" s="1">
        <v>27</v>
      </c>
      <c r="M1422" s="6"/>
    </row>
    <row r="1423" spans="1:16" ht="12.75">
      <c r="A1423" s="1" t="s">
        <v>28</v>
      </c>
      <c r="B1423" s="7">
        <v>42791.458333333336</v>
      </c>
      <c r="C1423" s="7">
        <v>42791.5</v>
      </c>
      <c r="D1423" s="1" t="s">
        <v>458</v>
      </c>
      <c r="E1423" s="1" t="s">
        <v>83</v>
      </c>
      <c r="F1423" s="1">
        <v>28691268</v>
      </c>
      <c r="G1423" s="1"/>
      <c r="H1423" s="1" t="s">
        <v>16</v>
      </c>
      <c r="I1423" s="1" t="s">
        <v>17</v>
      </c>
      <c r="J1423" s="7">
        <v>42772.530555555553</v>
      </c>
      <c r="K1423" s="7">
        <v>42775.614583333336</v>
      </c>
      <c r="L1423" s="1">
        <v>18</v>
      </c>
      <c r="M1423" s="6"/>
    </row>
    <row r="1424" spans="1:16" ht="12.75">
      <c r="A1424" s="1" t="s">
        <v>12</v>
      </c>
      <c r="B1424" s="7">
        <v>42791.458333333336</v>
      </c>
      <c r="C1424" s="7">
        <v>42791.5</v>
      </c>
      <c r="D1424" s="1" t="s">
        <v>83</v>
      </c>
      <c r="E1424" s="1"/>
      <c r="F1424" s="1">
        <v>28783747</v>
      </c>
      <c r="G1424" s="1" t="s">
        <v>874</v>
      </c>
      <c r="H1424" s="1" t="s">
        <v>16</v>
      </c>
      <c r="I1424" s="1" t="s">
        <v>17</v>
      </c>
      <c r="J1424" s="7">
        <v>42775.614583333336</v>
      </c>
      <c r="K1424" s="7">
        <v>42775.614583333336</v>
      </c>
      <c r="L1424" s="1">
        <v>18</v>
      </c>
      <c r="M1424" s="6"/>
    </row>
    <row r="1425" spans="1:13" ht="12.75">
      <c r="A1425" s="1" t="s">
        <v>24</v>
      </c>
      <c r="B1425" s="7">
        <v>42791.458333333336</v>
      </c>
      <c r="C1425" s="7">
        <v>42791.520833333336</v>
      </c>
      <c r="D1425" s="1" t="s">
        <v>210</v>
      </c>
      <c r="E1425" s="1"/>
      <c r="F1425" s="1">
        <v>29120201</v>
      </c>
      <c r="G1425" s="1"/>
      <c r="H1425" s="1" t="s">
        <v>48</v>
      </c>
      <c r="I1425" s="1" t="s">
        <v>17</v>
      </c>
      <c r="J1425" s="7">
        <v>42791.355555555558</v>
      </c>
      <c r="K1425" s="7">
        <v>42791.355555555558</v>
      </c>
      <c r="L1425" s="1">
        <v>27</v>
      </c>
      <c r="M1425" s="6"/>
    </row>
    <row r="1426" spans="1:13" ht="12.75">
      <c r="A1426" s="1" t="s">
        <v>18</v>
      </c>
      <c r="B1426" s="7">
        <v>42791.520833333336</v>
      </c>
      <c r="C1426" s="7">
        <v>42791.583333333336</v>
      </c>
      <c r="D1426" s="1" t="s">
        <v>119</v>
      </c>
      <c r="E1426" s="1" t="s">
        <v>119</v>
      </c>
      <c r="F1426" s="1">
        <v>29085590</v>
      </c>
      <c r="G1426" s="1" t="s">
        <v>875</v>
      </c>
      <c r="H1426" s="1" t="s">
        <v>48</v>
      </c>
      <c r="I1426" s="1" t="s">
        <v>17</v>
      </c>
      <c r="J1426" s="7">
        <v>42789.65625</v>
      </c>
      <c r="K1426" s="7">
        <v>42791.44027777778</v>
      </c>
      <c r="L1426" s="1">
        <v>27</v>
      </c>
      <c r="M1426" s="6"/>
    </row>
    <row r="1427" spans="1:13" ht="12.75">
      <c r="A1427" s="1" t="s">
        <v>24</v>
      </c>
      <c r="B1427" s="7">
        <v>42791.583333333336</v>
      </c>
      <c r="C1427" s="7">
        <v>42791.645833333336</v>
      </c>
      <c r="D1427" s="1" t="s">
        <v>140</v>
      </c>
      <c r="F1427" s="1">
        <v>28971235</v>
      </c>
      <c r="G1427" s="1" t="s">
        <v>340</v>
      </c>
      <c r="H1427" s="1" t="s">
        <v>48</v>
      </c>
      <c r="I1427" s="1" t="s">
        <v>17</v>
      </c>
      <c r="J1427" s="7">
        <v>42784.470833333333</v>
      </c>
      <c r="K1427" s="7">
        <v>42784.470833333333</v>
      </c>
      <c r="L1427" s="1">
        <v>27</v>
      </c>
      <c r="M1427" s="6"/>
    </row>
    <row r="1428" spans="1:13" ht="12.75">
      <c r="A1428" s="1" t="s">
        <v>18</v>
      </c>
      <c r="B1428" s="7">
        <v>42791.6875</v>
      </c>
      <c r="C1428" s="7">
        <v>42791.729166666664</v>
      </c>
      <c r="D1428" s="1" t="s">
        <v>554</v>
      </c>
      <c r="E1428" s="1"/>
      <c r="F1428" s="1">
        <v>28855539</v>
      </c>
      <c r="G1428" s="1" t="s">
        <v>876</v>
      </c>
      <c r="H1428" s="1" t="s">
        <v>16</v>
      </c>
      <c r="I1428" s="1" t="s">
        <v>17</v>
      </c>
      <c r="J1428" s="7">
        <v>42779.665277777778</v>
      </c>
      <c r="K1428" s="7">
        <v>42779.665277777778</v>
      </c>
      <c r="L1428" s="1">
        <v>18</v>
      </c>
      <c r="M1428" s="6"/>
    </row>
    <row r="1429" spans="1:13" ht="12.75">
      <c r="A1429" s="1" t="s">
        <v>431</v>
      </c>
      <c r="B1429" s="7">
        <v>42792.458333333336</v>
      </c>
      <c r="C1429" s="7">
        <v>42792.5</v>
      </c>
      <c r="D1429" s="1" t="s">
        <v>15</v>
      </c>
      <c r="F1429" s="1">
        <v>27192930</v>
      </c>
      <c r="G1429" s="1" t="s">
        <v>804</v>
      </c>
      <c r="H1429" s="1" t="s">
        <v>16</v>
      </c>
      <c r="I1429" s="1" t="s">
        <v>85</v>
      </c>
      <c r="J1429" s="7">
        <v>42697.622916666667</v>
      </c>
      <c r="K1429" s="7">
        <v>42697.622916666667</v>
      </c>
      <c r="L1429" s="1">
        <v>25.2</v>
      </c>
      <c r="M1429" s="6"/>
    </row>
    <row r="1430" spans="1:13" ht="12.75">
      <c r="A1430" s="1" t="s">
        <v>32</v>
      </c>
      <c r="B1430" s="7">
        <v>42792.5</v>
      </c>
      <c r="C1430" s="7">
        <v>42792.5625</v>
      </c>
      <c r="D1430" s="1" t="s">
        <v>75</v>
      </c>
      <c r="E1430" s="1" t="s">
        <v>83</v>
      </c>
      <c r="F1430" s="1">
        <v>25421998</v>
      </c>
      <c r="G1430" s="1" t="s">
        <v>877</v>
      </c>
      <c r="H1430" s="1" t="s">
        <v>48</v>
      </c>
      <c r="I1430" s="1" t="s">
        <v>17</v>
      </c>
      <c r="J1430" s="7">
        <v>42618.974999999999</v>
      </c>
      <c r="K1430" s="7">
        <v>42764.40902777778</v>
      </c>
      <c r="L1430" s="1">
        <v>31.59</v>
      </c>
      <c r="M1430" s="6"/>
    </row>
    <row r="1431" spans="1:13" ht="12.75">
      <c r="A1431" s="1" t="s">
        <v>28</v>
      </c>
      <c r="B1431" s="7">
        <v>42793.416666666664</v>
      </c>
      <c r="C1431" s="7">
        <v>42793.458333333336</v>
      </c>
      <c r="D1431" s="1" t="s">
        <v>458</v>
      </c>
      <c r="E1431" s="1"/>
      <c r="F1431" s="1">
        <v>29737023</v>
      </c>
      <c r="G1431" s="1" t="s">
        <v>878</v>
      </c>
      <c r="H1431" s="1" t="s">
        <v>16</v>
      </c>
      <c r="I1431" s="1" t="s">
        <v>17</v>
      </c>
      <c r="J1431" s="7">
        <v>42818.462500000001</v>
      </c>
      <c r="K1431" s="7">
        <v>42818.462500000001</v>
      </c>
      <c r="L1431" s="1">
        <v>14.4</v>
      </c>
      <c r="M1431" s="6"/>
    </row>
    <row r="1432" spans="1:13" ht="12.75">
      <c r="A1432" s="1" t="s">
        <v>18</v>
      </c>
      <c r="B1432" s="7">
        <v>42793.416666666664</v>
      </c>
      <c r="C1432" s="7">
        <v>42793.479166666664</v>
      </c>
      <c r="D1432" s="1" t="s">
        <v>119</v>
      </c>
      <c r="E1432" s="1" t="s">
        <v>119</v>
      </c>
      <c r="F1432" s="1">
        <v>28984874</v>
      </c>
      <c r="G1432" s="1" t="s">
        <v>879</v>
      </c>
      <c r="H1432" s="1" t="s">
        <v>48</v>
      </c>
      <c r="I1432" s="1" t="s">
        <v>17</v>
      </c>
      <c r="J1432" s="7">
        <v>42785.874305555553</v>
      </c>
      <c r="K1432" s="7">
        <v>42785.879861111112</v>
      </c>
      <c r="L1432" s="1">
        <v>21.6</v>
      </c>
      <c r="M1432" s="6"/>
    </row>
    <row r="1433" spans="1:13" ht="12.75">
      <c r="A1433" s="1" t="s">
        <v>18</v>
      </c>
      <c r="B1433" s="7">
        <v>42793.5</v>
      </c>
      <c r="C1433" s="7">
        <v>42793.5625</v>
      </c>
      <c r="D1433" s="1" t="s">
        <v>119</v>
      </c>
      <c r="E1433" s="1"/>
      <c r="F1433" s="1">
        <v>29002992</v>
      </c>
      <c r="G1433" s="1" t="s">
        <v>880</v>
      </c>
      <c r="H1433" s="1" t="s">
        <v>48</v>
      </c>
      <c r="I1433" s="1" t="s">
        <v>17</v>
      </c>
      <c r="J1433" s="7">
        <v>42786.643055555556</v>
      </c>
      <c r="K1433" s="7">
        <v>42786.643055555556</v>
      </c>
      <c r="L1433" s="1">
        <v>24.3</v>
      </c>
      <c r="M1433" s="6"/>
    </row>
    <row r="1434" spans="1:13" ht="12.75">
      <c r="A1434" s="1" t="s">
        <v>28</v>
      </c>
      <c r="B1434" s="7">
        <v>42793.5625</v>
      </c>
      <c r="C1434" s="7">
        <v>42793.604166666664</v>
      </c>
      <c r="D1434" s="1" t="s">
        <v>357</v>
      </c>
      <c r="F1434" s="1">
        <v>28998487</v>
      </c>
      <c r="G1434" s="1"/>
      <c r="H1434" s="1" t="s">
        <v>16</v>
      </c>
      <c r="I1434" s="1" t="s">
        <v>17</v>
      </c>
      <c r="J1434" s="7">
        <v>42786.535416666666</v>
      </c>
      <c r="K1434" s="7">
        <v>42786.535416666666</v>
      </c>
      <c r="L1434" s="1">
        <v>15.3</v>
      </c>
      <c r="M1434" s="6"/>
    </row>
    <row r="1435" spans="1:13" ht="12.75">
      <c r="A1435" s="1" t="s">
        <v>12</v>
      </c>
      <c r="B1435" s="7">
        <v>42793.604166666664</v>
      </c>
      <c r="C1435" s="7">
        <v>42793.645833333336</v>
      </c>
      <c r="D1435" s="1" t="s">
        <v>881</v>
      </c>
      <c r="E1435" s="1"/>
      <c r="F1435" s="1">
        <v>29144343</v>
      </c>
      <c r="G1435" s="1" t="s">
        <v>882</v>
      </c>
      <c r="H1435" s="1" t="s">
        <v>16</v>
      </c>
      <c r="I1435" s="1" t="s">
        <v>17</v>
      </c>
      <c r="J1435" s="7">
        <v>42793.444444444445</v>
      </c>
      <c r="K1435" s="7">
        <v>42793.444444444445</v>
      </c>
      <c r="L1435" s="1">
        <v>14.4</v>
      </c>
      <c r="M1435" s="6"/>
    </row>
    <row r="1436" spans="1:13" ht="12.75">
      <c r="A1436" s="1" t="s">
        <v>111</v>
      </c>
      <c r="B1436" s="7">
        <v>42793.708333333336</v>
      </c>
      <c r="C1436" s="7">
        <v>42793.75</v>
      </c>
      <c r="D1436" s="1" t="s">
        <v>246</v>
      </c>
      <c r="F1436" s="1">
        <v>28730420</v>
      </c>
      <c r="G1436" s="1" t="s">
        <v>610</v>
      </c>
      <c r="H1436" s="1" t="s">
        <v>16</v>
      </c>
      <c r="I1436" s="1" t="s">
        <v>17</v>
      </c>
      <c r="J1436" s="7">
        <v>42773.707638888889</v>
      </c>
      <c r="K1436" s="7">
        <v>42773.707638888889</v>
      </c>
      <c r="L1436" s="1">
        <v>18</v>
      </c>
      <c r="M1436" s="6"/>
    </row>
    <row r="1437" spans="1:13" ht="12.75">
      <c r="A1437" s="1" t="s">
        <v>28</v>
      </c>
      <c r="B1437" s="7">
        <v>42793.729166666664</v>
      </c>
      <c r="C1437" s="7">
        <v>42793.770833333336</v>
      </c>
      <c r="D1437" s="1" t="s">
        <v>458</v>
      </c>
      <c r="F1437" s="1">
        <v>29153783</v>
      </c>
      <c r="G1437" s="1" t="s">
        <v>883</v>
      </c>
      <c r="H1437" s="1" t="s">
        <v>16</v>
      </c>
      <c r="I1437" s="1" t="s">
        <v>17</v>
      </c>
      <c r="J1437" s="7">
        <v>42793.661805555559</v>
      </c>
      <c r="K1437" s="7">
        <v>42793.661805555559</v>
      </c>
      <c r="L1437" s="1">
        <v>18</v>
      </c>
      <c r="M1437" s="6"/>
    </row>
    <row r="1438" spans="1:13" ht="12.75">
      <c r="A1438" s="1" t="s">
        <v>12</v>
      </c>
      <c r="B1438" s="7">
        <v>42793.729166666664</v>
      </c>
      <c r="C1438" s="7">
        <v>42793.8125</v>
      </c>
      <c r="D1438" s="1" t="s">
        <v>174</v>
      </c>
      <c r="F1438" s="1">
        <v>29148009</v>
      </c>
      <c r="G1438" s="1" t="s">
        <v>884</v>
      </c>
      <c r="H1438" s="1" t="s">
        <v>56</v>
      </c>
      <c r="I1438" s="1" t="s">
        <v>85</v>
      </c>
      <c r="J1438" s="7">
        <v>42793.53402777778</v>
      </c>
      <c r="K1438" s="7">
        <v>42793.53402777778</v>
      </c>
      <c r="L1438" s="1">
        <v>36</v>
      </c>
      <c r="M1438" s="6"/>
    </row>
    <row r="1439" spans="1:13" ht="12.75">
      <c r="A1439" s="1" t="s">
        <v>46</v>
      </c>
      <c r="B1439" s="7">
        <v>42793.791666666664</v>
      </c>
      <c r="C1439" s="7">
        <v>42793.833333333336</v>
      </c>
      <c r="D1439" s="1" t="s">
        <v>501</v>
      </c>
      <c r="E1439" s="1"/>
      <c r="F1439" s="1">
        <v>28893577</v>
      </c>
      <c r="G1439" s="1"/>
      <c r="H1439" s="1" t="s">
        <v>16</v>
      </c>
      <c r="I1439" s="1" t="s">
        <v>17</v>
      </c>
      <c r="J1439" s="7">
        <v>42780.972916666666</v>
      </c>
      <c r="K1439" s="7">
        <v>42780.972916666666</v>
      </c>
      <c r="L1439" s="1">
        <v>18</v>
      </c>
      <c r="M1439" s="6"/>
    </row>
    <row r="1440" spans="1:13" ht="12.75">
      <c r="A1440" s="1" t="s">
        <v>46</v>
      </c>
      <c r="B1440" s="7">
        <v>42793.833333333336</v>
      </c>
      <c r="C1440" s="7">
        <v>42793.875</v>
      </c>
      <c r="D1440" s="1" t="s">
        <v>88</v>
      </c>
      <c r="E1440" s="1" t="s">
        <v>88</v>
      </c>
      <c r="F1440" s="1">
        <v>29135901</v>
      </c>
      <c r="G1440" s="1" t="s">
        <v>885</v>
      </c>
      <c r="H1440" s="1" t="s">
        <v>16</v>
      </c>
      <c r="I1440" s="1" t="s">
        <v>17</v>
      </c>
      <c r="J1440" s="7">
        <v>42793.000694444447</v>
      </c>
      <c r="K1440" s="7">
        <v>42793.432638888888</v>
      </c>
      <c r="L1440" s="1">
        <v>18</v>
      </c>
      <c r="M1440" s="6"/>
    </row>
    <row r="1441" spans="1:13" ht="12.75">
      <c r="A1441" s="1" t="s">
        <v>24</v>
      </c>
      <c r="B1441" s="7">
        <v>42794.416666666664</v>
      </c>
      <c r="C1441" s="7">
        <v>42794.458333333336</v>
      </c>
      <c r="D1441" s="1" t="s">
        <v>357</v>
      </c>
      <c r="E1441" s="1"/>
      <c r="F1441" s="1">
        <v>28843832</v>
      </c>
      <c r="G1441" s="1"/>
      <c r="H1441" s="1" t="s">
        <v>16</v>
      </c>
      <c r="I1441" s="1" t="s">
        <v>17</v>
      </c>
      <c r="J1441" s="7">
        <v>42779.405555555553</v>
      </c>
      <c r="K1441" s="7">
        <v>42779.405555555553</v>
      </c>
      <c r="L1441" s="1">
        <v>14.4</v>
      </c>
      <c r="M1441" s="6"/>
    </row>
    <row r="1442" spans="1:13" ht="12.75">
      <c r="A1442" s="1" t="s">
        <v>41</v>
      </c>
      <c r="B1442" s="7">
        <v>42794.416666666664</v>
      </c>
      <c r="C1442" s="7">
        <v>42794.458333333336</v>
      </c>
      <c r="D1442" s="1" t="s">
        <v>60</v>
      </c>
      <c r="E1442" s="1"/>
      <c r="F1442" s="1">
        <v>29132680</v>
      </c>
      <c r="G1442" s="1"/>
      <c r="H1442" s="1" t="s">
        <v>16</v>
      </c>
      <c r="I1442" s="1" t="s">
        <v>17</v>
      </c>
      <c r="J1442" s="7">
        <v>42792.739583333336</v>
      </c>
      <c r="K1442" s="7">
        <v>42792.739583333336</v>
      </c>
      <c r="L1442" s="1">
        <v>14.4</v>
      </c>
      <c r="M1442" s="6"/>
    </row>
    <row r="1443" spans="1:13" ht="12.75">
      <c r="A1443" s="1" t="s">
        <v>18</v>
      </c>
      <c r="B1443" s="7">
        <v>42794.416666666664</v>
      </c>
      <c r="C1443" s="7">
        <v>42794.479166666664</v>
      </c>
      <c r="D1443" s="1" t="s">
        <v>119</v>
      </c>
      <c r="E1443" s="1" t="s">
        <v>119</v>
      </c>
      <c r="F1443" s="1">
        <v>28984879</v>
      </c>
      <c r="G1443" s="1" t="s">
        <v>879</v>
      </c>
      <c r="H1443" s="1" t="s">
        <v>48</v>
      </c>
      <c r="I1443" s="1" t="s">
        <v>17</v>
      </c>
      <c r="J1443" s="7">
        <v>42785.875</v>
      </c>
      <c r="K1443" s="7">
        <v>42785.877083333333</v>
      </c>
      <c r="L1443" s="1">
        <v>21.6</v>
      </c>
      <c r="M1443" s="6"/>
    </row>
    <row r="1444" spans="1:13" ht="12.75">
      <c r="A1444" s="1" t="s">
        <v>46</v>
      </c>
      <c r="B1444" s="7">
        <v>42794.458333333336</v>
      </c>
      <c r="C1444" s="7">
        <v>42794.5</v>
      </c>
      <c r="D1444" s="1" t="s">
        <v>299</v>
      </c>
      <c r="E1444" s="1" t="s">
        <v>299</v>
      </c>
      <c r="F1444" s="1">
        <v>29112074</v>
      </c>
      <c r="G1444" s="1" t="s">
        <v>886</v>
      </c>
      <c r="H1444" s="1" t="s">
        <v>16</v>
      </c>
      <c r="I1444" s="1" t="s">
        <v>17</v>
      </c>
      <c r="J1444" s="7">
        <v>42790.734722222223</v>
      </c>
      <c r="K1444" s="7">
        <v>42793.707638888889</v>
      </c>
      <c r="L1444" s="1">
        <v>14.4</v>
      </c>
      <c r="M1444" s="6"/>
    </row>
    <row r="1445" spans="1:13" ht="12.75">
      <c r="A1445" s="1" t="s">
        <v>80</v>
      </c>
      <c r="B1445" s="7">
        <v>42794.458333333336</v>
      </c>
      <c r="C1445" s="7">
        <v>42794.5</v>
      </c>
      <c r="D1445" s="1" t="s">
        <v>554</v>
      </c>
      <c r="E1445" s="1"/>
      <c r="F1445" s="1">
        <v>29043973</v>
      </c>
      <c r="G1445" s="1" t="s">
        <v>827</v>
      </c>
      <c r="H1445" s="1" t="s">
        <v>16</v>
      </c>
      <c r="I1445" s="1" t="s">
        <v>17</v>
      </c>
      <c r="J1445" s="7">
        <v>42787.981249999997</v>
      </c>
      <c r="K1445" s="7">
        <v>42787.981249999997</v>
      </c>
      <c r="L1445" s="1">
        <v>14.4</v>
      </c>
      <c r="M1445" s="6"/>
    </row>
    <row r="1446" spans="1:13" ht="12.75">
      <c r="A1446" s="1" t="s">
        <v>41</v>
      </c>
      <c r="B1446" s="7">
        <v>42794.583333333336</v>
      </c>
      <c r="C1446" s="7">
        <v>42794.645833333336</v>
      </c>
      <c r="D1446" s="1" t="s">
        <v>60</v>
      </c>
      <c r="E1446" s="1"/>
      <c r="F1446" s="1">
        <v>29170906</v>
      </c>
      <c r="G1446" s="1"/>
      <c r="H1446" s="1" t="s">
        <v>48</v>
      </c>
      <c r="I1446" s="1" t="s">
        <v>17</v>
      </c>
      <c r="J1446" s="7">
        <v>42794.390277777777</v>
      </c>
      <c r="K1446" s="7">
        <v>42794.390277777777</v>
      </c>
      <c r="L1446" s="1">
        <v>21.6</v>
      </c>
      <c r="M1446" s="6"/>
    </row>
    <row r="1447" spans="1:13" ht="12.75">
      <c r="A1447" s="1" t="s">
        <v>111</v>
      </c>
      <c r="B1447" s="7">
        <v>42794.583333333336</v>
      </c>
      <c r="C1447" s="7">
        <v>42794.666666666664</v>
      </c>
      <c r="D1447" s="1" t="s">
        <v>887</v>
      </c>
      <c r="F1447" s="1">
        <v>29077957</v>
      </c>
      <c r="G1447" s="1" t="s">
        <v>888</v>
      </c>
      <c r="H1447" s="1" t="s">
        <v>56</v>
      </c>
      <c r="I1447" s="1" t="s">
        <v>17</v>
      </c>
      <c r="J1447" s="7">
        <v>42789.456250000003</v>
      </c>
      <c r="K1447" s="7">
        <v>42789.456250000003</v>
      </c>
      <c r="L1447" s="1">
        <v>28.8</v>
      </c>
      <c r="M1447" s="6"/>
    </row>
    <row r="1448" spans="1:13" ht="12.75">
      <c r="A1448" s="1" t="s">
        <v>24</v>
      </c>
      <c r="B1448" s="7">
        <v>42794.625</v>
      </c>
      <c r="C1448" s="7">
        <v>42794.666666666664</v>
      </c>
      <c r="D1448" s="1" t="s">
        <v>140</v>
      </c>
      <c r="E1448" s="1"/>
      <c r="F1448" s="1">
        <v>28848138</v>
      </c>
      <c r="G1448" s="1" t="s">
        <v>889</v>
      </c>
      <c r="H1448" s="1" t="s">
        <v>16</v>
      </c>
      <c r="I1448" s="1" t="s">
        <v>17</v>
      </c>
      <c r="J1448" s="7">
        <v>42779.498611111114</v>
      </c>
      <c r="K1448" s="7">
        <v>42779.498611111114</v>
      </c>
      <c r="L1448" s="1">
        <v>14.4</v>
      </c>
      <c r="M1448" s="6"/>
    </row>
    <row r="1449" spans="1:13" ht="12.75">
      <c r="A1449" s="1" t="s">
        <v>18</v>
      </c>
      <c r="B1449" s="7">
        <v>42794.666666666664</v>
      </c>
      <c r="C1449" s="7">
        <v>42794.729166666664</v>
      </c>
      <c r="D1449" s="1" t="s">
        <v>119</v>
      </c>
      <c r="E1449" s="1" t="s">
        <v>679</v>
      </c>
      <c r="F1449" s="1">
        <v>28984882</v>
      </c>
      <c r="G1449" s="1" t="s">
        <v>890</v>
      </c>
      <c r="H1449" s="1" t="s">
        <v>48</v>
      </c>
      <c r="I1449" s="1" t="s">
        <v>17</v>
      </c>
      <c r="J1449" s="7">
        <v>42785.875</v>
      </c>
      <c r="K1449" s="7">
        <v>42794.72152777778</v>
      </c>
      <c r="L1449" s="1">
        <v>25.2</v>
      </c>
      <c r="M1449" s="6"/>
    </row>
    <row r="1450" spans="1:13" ht="12.75">
      <c r="A1450" s="1" t="s">
        <v>24</v>
      </c>
      <c r="B1450" s="7">
        <v>42794.6875</v>
      </c>
      <c r="C1450" s="7">
        <v>42794.729166666664</v>
      </c>
      <c r="D1450" s="1" t="s">
        <v>140</v>
      </c>
      <c r="E1450" s="1"/>
      <c r="F1450" s="1">
        <v>29034369</v>
      </c>
      <c r="G1450" s="1" t="s">
        <v>891</v>
      </c>
      <c r="H1450" s="1" t="s">
        <v>16</v>
      </c>
      <c r="I1450" s="1" t="s">
        <v>17</v>
      </c>
      <c r="J1450" s="7">
        <v>42787.718055555553</v>
      </c>
      <c r="K1450" s="7">
        <v>42787.718055555553</v>
      </c>
      <c r="L1450" s="1">
        <v>17.100000000000001</v>
      </c>
      <c r="M1450" s="6"/>
    </row>
    <row r="1451" spans="1:13" ht="12.75">
      <c r="A1451" s="1" t="s">
        <v>80</v>
      </c>
      <c r="B1451" s="7">
        <v>42794.6875</v>
      </c>
      <c r="C1451" s="7">
        <v>42794.729166666664</v>
      </c>
      <c r="D1451" s="1" t="s">
        <v>515</v>
      </c>
      <c r="F1451" s="1">
        <v>29180251</v>
      </c>
      <c r="G1451" s="1"/>
      <c r="H1451" s="1" t="s">
        <v>16</v>
      </c>
      <c r="I1451" s="1" t="s">
        <v>17</v>
      </c>
      <c r="J1451" s="7">
        <v>42794.638888888891</v>
      </c>
      <c r="K1451" s="7">
        <v>42794.638888888891</v>
      </c>
      <c r="L1451" s="1">
        <v>17.100000000000001</v>
      </c>
      <c r="M1451" s="6"/>
    </row>
    <row r="1452" spans="1:13" ht="12.75">
      <c r="A1452" s="1" t="s">
        <v>46</v>
      </c>
      <c r="B1452" s="7">
        <v>42794.75</v>
      </c>
      <c r="C1452" s="7">
        <v>42794.791666666664</v>
      </c>
      <c r="D1452" s="1" t="s">
        <v>88</v>
      </c>
      <c r="F1452" s="1">
        <v>29159357</v>
      </c>
      <c r="G1452" s="1" t="s">
        <v>892</v>
      </c>
      <c r="H1452" s="1" t="s">
        <v>16</v>
      </c>
      <c r="I1452" s="1" t="s">
        <v>17</v>
      </c>
      <c r="J1452" s="7">
        <v>42793.788194444445</v>
      </c>
      <c r="K1452" s="7">
        <v>42793.788194444445</v>
      </c>
      <c r="L1452" s="1">
        <v>18</v>
      </c>
      <c r="M1452" s="6"/>
    </row>
    <row r="1453" spans="1:13" ht="12.75">
      <c r="A1453" s="1" t="s">
        <v>12</v>
      </c>
      <c r="B1453" s="7">
        <v>42794.75</v>
      </c>
      <c r="C1453" s="7">
        <v>42794.8125</v>
      </c>
      <c r="D1453" s="1" t="s">
        <v>174</v>
      </c>
      <c r="F1453" s="1">
        <v>29148037</v>
      </c>
      <c r="G1453" s="1" t="s">
        <v>893</v>
      </c>
      <c r="H1453" s="1" t="s">
        <v>48</v>
      </c>
      <c r="I1453" s="1" t="s">
        <v>85</v>
      </c>
      <c r="J1453" s="7">
        <v>42793.534722222219</v>
      </c>
      <c r="K1453" s="7">
        <v>42793.534722222219</v>
      </c>
      <c r="L1453" s="1">
        <v>27</v>
      </c>
      <c r="M1453" s="6"/>
    </row>
    <row r="1454" spans="1:13" ht="12.75">
      <c r="A1454" s="1" t="s">
        <v>24</v>
      </c>
      <c r="B1454" s="7">
        <v>42794.791666666664</v>
      </c>
      <c r="C1454" s="7">
        <v>42794.833333333336</v>
      </c>
      <c r="D1454" s="1" t="s">
        <v>458</v>
      </c>
      <c r="F1454" s="1">
        <v>29057618</v>
      </c>
      <c r="G1454" s="1" t="s">
        <v>894</v>
      </c>
      <c r="H1454" s="1" t="s">
        <v>16</v>
      </c>
      <c r="I1454" s="1" t="s">
        <v>17</v>
      </c>
      <c r="J1454" s="7">
        <v>42788.604861111111</v>
      </c>
      <c r="K1454" s="7">
        <v>42788.604861111111</v>
      </c>
      <c r="L1454" s="1">
        <v>18</v>
      </c>
      <c r="M1454" s="6"/>
    </row>
    <row r="1455" spans="1:13" ht="12.75">
      <c r="A1455" s="1" t="s">
        <v>46</v>
      </c>
      <c r="B1455" s="7">
        <v>42794.8125</v>
      </c>
      <c r="C1455" s="7">
        <v>42794.875</v>
      </c>
      <c r="D1455" s="1" t="s">
        <v>83</v>
      </c>
      <c r="F1455" s="1">
        <v>28500805</v>
      </c>
      <c r="G1455" s="1" t="s">
        <v>895</v>
      </c>
      <c r="H1455" s="1" t="s">
        <v>48</v>
      </c>
      <c r="I1455" s="1" t="s">
        <v>17</v>
      </c>
      <c r="J1455" s="7">
        <v>42764.408333333333</v>
      </c>
      <c r="K1455" s="7">
        <v>42764.408333333333</v>
      </c>
      <c r="L1455" s="1">
        <v>24.3</v>
      </c>
      <c r="M1455" s="6"/>
    </row>
    <row r="1456" spans="1:13" ht="12.75">
      <c r="A1456" s="1" t="s">
        <v>18</v>
      </c>
      <c r="B1456" s="7">
        <v>42795.375</v>
      </c>
      <c r="C1456" s="7">
        <v>42795.458333333336</v>
      </c>
      <c r="D1456" s="1" t="s">
        <v>489</v>
      </c>
      <c r="F1456" s="1">
        <v>29189592</v>
      </c>
      <c r="G1456" s="1"/>
      <c r="H1456" s="1" t="s">
        <v>56</v>
      </c>
      <c r="I1456" s="1" t="s">
        <v>17</v>
      </c>
      <c r="J1456" s="7">
        <v>42794.873611111114</v>
      </c>
      <c r="K1456" s="7">
        <v>42794.873611111114</v>
      </c>
      <c r="L1456" s="1">
        <v>28.8</v>
      </c>
      <c r="M1456" s="6"/>
    </row>
    <row r="1457" spans="1:13" ht="12.75">
      <c r="A1457" s="1" t="s">
        <v>24</v>
      </c>
      <c r="B1457" s="7">
        <v>42795.416666666664</v>
      </c>
      <c r="C1457" s="7">
        <v>42795.458333333336</v>
      </c>
      <c r="D1457" s="1" t="s">
        <v>83</v>
      </c>
      <c r="E1457" s="1"/>
      <c r="F1457" s="1">
        <v>29215761</v>
      </c>
      <c r="G1457" s="1" t="s">
        <v>901</v>
      </c>
      <c r="H1457" s="1" t="s">
        <v>16</v>
      </c>
      <c r="I1457" s="1" t="s">
        <v>17</v>
      </c>
      <c r="J1457" s="7">
        <v>42795.77847222222</v>
      </c>
      <c r="K1457" s="7">
        <v>42795.77847222222</v>
      </c>
      <c r="L1457" s="1">
        <v>14.4</v>
      </c>
      <c r="M1457" s="6"/>
    </row>
    <row r="1458" spans="1:13" ht="12.75">
      <c r="A1458" s="1" t="s">
        <v>28</v>
      </c>
      <c r="B1458" s="7">
        <v>42795.416666666664</v>
      </c>
      <c r="C1458" s="7">
        <v>42795.5</v>
      </c>
      <c r="D1458" s="1" t="s">
        <v>458</v>
      </c>
      <c r="E1458" s="1" t="s">
        <v>15</v>
      </c>
      <c r="F1458" s="1">
        <v>29080861</v>
      </c>
      <c r="G1458" s="1" t="s">
        <v>902</v>
      </c>
      <c r="H1458" s="1" t="s">
        <v>56</v>
      </c>
      <c r="I1458" s="1" t="s">
        <v>17</v>
      </c>
      <c r="J1458" s="7">
        <v>42789.536805555559</v>
      </c>
      <c r="K1458" s="7">
        <v>42793.48333333333</v>
      </c>
      <c r="L1458" s="1">
        <v>28.8</v>
      </c>
      <c r="M1458" s="6"/>
    </row>
    <row r="1459" spans="1:13" ht="12.75">
      <c r="A1459" s="1" t="s">
        <v>111</v>
      </c>
      <c r="B1459" s="7">
        <v>42795.458333333336</v>
      </c>
      <c r="C1459" s="7">
        <v>42795.5</v>
      </c>
      <c r="D1459" s="1" t="s">
        <v>357</v>
      </c>
      <c r="E1459" s="1"/>
      <c r="F1459" s="1">
        <v>29190423</v>
      </c>
      <c r="G1459" s="1"/>
      <c r="H1459" s="1" t="s">
        <v>16</v>
      </c>
      <c r="I1459" s="1" t="s">
        <v>17</v>
      </c>
      <c r="J1459" s="7">
        <v>42794.899305555555</v>
      </c>
      <c r="K1459" s="7">
        <v>42794.899305555555</v>
      </c>
      <c r="L1459" s="1">
        <v>14.4</v>
      </c>
      <c r="M1459" s="6"/>
    </row>
    <row r="1460" spans="1:13" ht="12.75">
      <c r="A1460" s="1" t="s">
        <v>18</v>
      </c>
      <c r="B1460" s="7">
        <v>42795.479166666664</v>
      </c>
      <c r="C1460" s="7">
        <v>42795.541666666664</v>
      </c>
      <c r="D1460" s="1" t="s">
        <v>119</v>
      </c>
      <c r="F1460" s="1">
        <v>29204601</v>
      </c>
      <c r="G1460" s="1"/>
      <c r="H1460" s="1" t="s">
        <v>48</v>
      </c>
      <c r="I1460" s="1" t="s">
        <v>17</v>
      </c>
      <c r="J1460" s="7">
        <v>42795.495833333334</v>
      </c>
      <c r="K1460" s="7">
        <v>42795.495833333334</v>
      </c>
      <c r="L1460" s="1">
        <v>23.4</v>
      </c>
      <c r="M1460" s="6"/>
    </row>
    <row r="1461" spans="1:13" ht="12.75">
      <c r="A1461" s="1" t="s">
        <v>28</v>
      </c>
      <c r="B1461" s="7">
        <v>42795.5625</v>
      </c>
      <c r="C1461" s="7">
        <v>42795.604166666664</v>
      </c>
      <c r="D1461" s="1" t="s">
        <v>357</v>
      </c>
      <c r="E1461" s="1"/>
      <c r="F1461" s="1">
        <v>29093549</v>
      </c>
      <c r="G1461" s="1"/>
      <c r="H1461" s="1" t="s">
        <v>16</v>
      </c>
      <c r="I1461" s="1" t="s">
        <v>17</v>
      </c>
      <c r="J1461" s="7">
        <v>42789.875</v>
      </c>
      <c r="K1461" s="7">
        <v>42789.875</v>
      </c>
      <c r="L1461" s="1">
        <v>16.2</v>
      </c>
      <c r="M1461" s="6"/>
    </row>
    <row r="1462" spans="1:13" ht="12.75">
      <c r="A1462" s="1" t="s">
        <v>111</v>
      </c>
      <c r="B1462" s="7">
        <v>42795.666666666664</v>
      </c>
      <c r="C1462" s="7">
        <v>42795.791666666664</v>
      </c>
      <c r="D1462" s="1" t="s">
        <v>464</v>
      </c>
      <c r="E1462" s="1" t="s">
        <v>15</v>
      </c>
      <c r="F1462" s="1">
        <v>28307251</v>
      </c>
      <c r="G1462" s="1" t="s">
        <v>858</v>
      </c>
      <c r="H1462" s="1" t="s">
        <v>321</v>
      </c>
      <c r="I1462" s="1" t="s">
        <v>17</v>
      </c>
      <c r="J1462" s="7">
        <v>42754.740972222222</v>
      </c>
      <c r="K1462" s="7">
        <v>42784.640972222223</v>
      </c>
      <c r="L1462" s="1">
        <v>52.2</v>
      </c>
      <c r="M1462" s="6"/>
    </row>
    <row r="1463" spans="1:13" ht="12.75">
      <c r="A1463" s="1" t="s">
        <v>18</v>
      </c>
      <c r="B1463" s="7">
        <v>42795.708333333336</v>
      </c>
      <c r="C1463" s="7">
        <v>42795.75</v>
      </c>
      <c r="D1463" s="1" t="s">
        <v>299</v>
      </c>
      <c r="E1463" s="1"/>
      <c r="F1463" s="1">
        <v>29112076</v>
      </c>
      <c r="G1463" s="1" t="s">
        <v>904</v>
      </c>
      <c r="H1463" s="1" t="s">
        <v>16</v>
      </c>
      <c r="I1463" s="1" t="s">
        <v>17</v>
      </c>
      <c r="J1463" s="7">
        <v>42790.734722222223</v>
      </c>
      <c r="K1463" s="7">
        <v>42790.734722222223</v>
      </c>
      <c r="L1463" s="1">
        <v>18</v>
      </c>
      <c r="M1463" s="6"/>
    </row>
    <row r="1464" spans="1:13" ht="12.75">
      <c r="A1464" s="1" t="s">
        <v>80</v>
      </c>
      <c r="B1464" s="7">
        <v>42795.729166666664</v>
      </c>
      <c r="C1464" s="7">
        <v>42795.770833333336</v>
      </c>
      <c r="D1464" s="1" t="s">
        <v>119</v>
      </c>
      <c r="F1464" s="1">
        <v>29179691</v>
      </c>
      <c r="G1464" s="1" t="s">
        <v>905</v>
      </c>
      <c r="H1464" s="1" t="s">
        <v>16</v>
      </c>
      <c r="I1464" s="1" t="s">
        <v>17</v>
      </c>
      <c r="J1464" s="7">
        <v>42794.623611111114</v>
      </c>
      <c r="K1464" s="7">
        <v>42794.623611111114</v>
      </c>
      <c r="L1464" s="1">
        <v>18</v>
      </c>
      <c r="M1464" s="6"/>
    </row>
    <row r="1465" spans="1:13" ht="12.75">
      <c r="A1465" s="1" t="s">
        <v>46</v>
      </c>
      <c r="B1465" s="7">
        <v>42795.75</v>
      </c>
      <c r="C1465" s="7">
        <v>42795.791666666664</v>
      </c>
      <c r="D1465" s="1" t="s">
        <v>63</v>
      </c>
      <c r="F1465" s="1">
        <v>29161733</v>
      </c>
      <c r="G1465" s="1"/>
      <c r="H1465" s="1" t="s">
        <v>16</v>
      </c>
      <c r="I1465" s="1" t="s">
        <v>17</v>
      </c>
      <c r="J1465" s="7">
        <v>42793.863888888889</v>
      </c>
      <c r="K1465" s="7">
        <v>42793.863888888889</v>
      </c>
      <c r="L1465" s="1">
        <v>18</v>
      </c>
      <c r="M1465" s="6"/>
    </row>
    <row r="1466" spans="1:13" ht="12.75">
      <c r="A1466" s="1" t="s">
        <v>41</v>
      </c>
      <c r="B1466" s="7">
        <v>42795.75</v>
      </c>
      <c r="C1466" s="7">
        <v>42795.791666666664</v>
      </c>
      <c r="D1466" s="1" t="s">
        <v>359</v>
      </c>
      <c r="E1466" s="1"/>
      <c r="F1466" s="1">
        <v>29100604</v>
      </c>
      <c r="G1466" s="1"/>
      <c r="H1466" s="1" t="s">
        <v>16</v>
      </c>
      <c r="I1466" s="1" t="s">
        <v>17</v>
      </c>
      <c r="J1466" s="7">
        <v>42790.379166666666</v>
      </c>
      <c r="K1466" s="7">
        <v>42790.379166666666</v>
      </c>
      <c r="L1466" s="1">
        <v>18</v>
      </c>
      <c r="M1466" s="6"/>
    </row>
    <row r="1467" spans="1:13" ht="12.75">
      <c r="A1467" s="1" t="s">
        <v>111</v>
      </c>
      <c r="B1467" s="7">
        <v>42796.395833333336</v>
      </c>
      <c r="C1467" s="7">
        <v>42796.458333333336</v>
      </c>
      <c r="D1467" s="1" t="s">
        <v>43</v>
      </c>
      <c r="E1467" s="1" t="s">
        <v>43</v>
      </c>
      <c r="F1467" s="1">
        <v>29227108</v>
      </c>
      <c r="G1467" s="1"/>
      <c r="H1467" s="1" t="s">
        <v>48</v>
      </c>
      <c r="I1467" s="1" t="s">
        <v>17</v>
      </c>
      <c r="J1467" s="7">
        <v>42796.338888888888</v>
      </c>
      <c r="K1467" s="7">
        <v>42796.36041666667</v>
      </c>
      <c r="L1467" s="1">
        <v>21.6</v>
      </c>
      <c r="M1467" s="6"/>
    </row>
    <row r="1468" spans="1:13" ht="12.75">
      <c r="A1468" s="1" t="s">
        <v>18</v>
      </c>
      <c r="B1468" s="7">
        <v>42796.416666666664</v>
      </c>
      <c r="C1468" s="7">
        <v>42796.479166666664</v>
      </c>
      <c r="D1468" s="1" t="s">
        <v>119</v>
      </c>
      <c r="E1468" s="1" t="s">
        <v>119</v>
      </c>
      <c r="F1468" s="1">
        <v>28984891</v>
      </c>
      <c r="G1468" s="1" t="s">
        <v>906</v>
      </c>
      <c r="H1468" s="1" t="s">
        <v>48</v>
      </c>
      <c r="I1468" s="1" t="s">
        <v>17</v>
      </c>
      <c r="J1468" s="7">
        <v>42785.875694444447</v>
      </c>
      <c r="K1468" s="7">
        <v>42785.876388888886</v>
      </c>
      <c r="L1468" s="1">
        <v>21.6</v>
      </c>
      <c r="M1468" s="6"/>
    </row>
    <row r="1469" spans="1:13" ht="12.75">
      <c r="A1469" s="1" t="s">
        <v>24</v>
      </c>
      <c r="B1469" s="7">
        <v>42796.479166666664</v>
      </c>
      <c r="C1469" s="7">
        <v>42796.520833333336</v>
      </c>
      <c r="D1469" s="1" t="s">
        <v>357</v>
      </c>
      <c r="F1469" s="1">
        <v>28513653</v>
      </c>
      <c r="G1469" s="1"/>
      <c r="H1469" s="1" t="s">
        <v>16</v>
      </c>
      <c r="I1469" s="1" t="s">
        <v>17</v>
      </c>
      <c r="J1469" s="7">
        <v>42765.404861111114</v>
      </c>
      <c r="K1469" s="7">
        <v>42765.404861111114</v>
      </c>
      <c r="L1469" s="1">
        <v>13.77</v>
      </c>
      <c r="M1469" s="6"/>
    </row>
    <row r="1470" spans="1:13" ht="12.75">
      <c r="A1470" s="1" t="s">
        <v>18</v>
      </c>
      <c r="B1470" s="7">
        <v>42796.541666666664</v>
      </c>
      <c r="C1470" s="7">
        <v>42796.625</v>
      </c>
      <c r="D1470" s="1" t="s">
        <v>119</v>
      </c>
      <c r="F1470" s="1">
        <v>29230166</v>
      </c>
      <c r="G1470" s="1" t="s">
        <v>879</v>
      </c>
      <c r="H1470" s="1" t="s">
        <v>56</v>
      </c>
      <c r="I1470" s="1" t="s">
        <v>17</v>
      </c>
      <c r="J1470" s="7">
        <v>42796.429861111108</v>
      </c>
      <c r="K1470" s="7">
        <v>42796.429861111108</v>
      </c>
      <c r="L1470" s="1">
        <v>30.6</v>
      </c>
      <c r="M1470" s="6"/>
    </row>
    <row r="1471" spans="1:13" ht="12.75">
      <c r="A1471" s="1" t="s">
        <v>18</v>
      </c>
      <c r="B1471" s="7">
        <v>42796.708333333336</v>
      </c>
      <c r="C1471" s="7">
        <v>42796.75</v>
      </c>
      <c r="D1471" s="1" t="s">
        <v>299</v>
      </c>
      <c r="E1471" s="1"/>
      <c r="F1471" s="1">
        <v>29112082</v>
      </c>
      <c r="G1471" s="1" t="s">
        <v>907</v>
      </c>
      <c r="H1471" s="1" t="s">
        <v>16</v>
      </c>
      <c r="I1471" s="1" t="s">
        <v>17</v>
      </c>
      <c r="J1471" s="7">
        <v>42790.734722222223</v>
      </c>
      <c r="K1471" s="7">
        <v>42790.734722222223</v>
      </c>
      <c r="L1471" s="1">
        <v>18</v>
      </c>
      <c r="M1471" s="6"/>
    </row>
    <row r="1472" spans="1:13" ht="12.75">
      <c r="A1472" s="1" t="s">
        <v>111</v>
      </c>
      <c r="B1472" s="7">
        <v>42796.75</v>
      </c>
      <c r="C1472" s="7">
        <v>42796.8125</v>
      </c>
      <c r="D1472" s="1" t="s">
        <v>112</v>
      </c>
      <c r="E1472" s="1" t="s">
        <v>679</v>
      </c>
      <c r="F1472" s="1">
        <v>29113459</v>
      </c>
      <c r="G1472" s="1" t="s">
        <v>370</v>
      </c>
      <c r="H1472" s="1" t="s">
        <v>16</v>
      </c>
      <c r="I1472" s="1" t="s">
        <v>17</v>
      </c>
      <c r="J1472" s="7">
        <v>42790.787499999999</v>
      </c>
      <c r="K1472" s="7">
        <v>42796.731249999997</v>
      </c>
      <c r="L1472" s="1">
        <v>27</v>
      </c>
      <c r="M1472" s="6"/>
    </row>
    <row r="1473" spans="1:13" ht="12.75">
      <c r="A1473" s="1" t="s">
        <v>46</v>
      </c>
      <c r="B1473" s="7">
        <v>42796.791666666664</v>
      </c>
      <c r="C1473" s="7">
        <v>42796.833333333336</v>
      </c>
      <c r="D1473" s="1" t="s">
        <v>437</v>
      </c>
      <c r="E1473" s="1" t="s">
        <v>15</v>
      </c>
      <c r="F1473" s="1">
        <v>26156784</v>
      </c>
      <c r="G1473" s="1" t="s">
        <v>862</v>
      </c>
      <c r="H1473" s="1" t="s">
        <v>16</v>
      </c>
      <c r="I1473" s="1" t="s">
        <v>17</v>
      </c>
      <c r="J1473" s="7">
        <v>42650.376388888886</v>
      </c>
      <c r="K1473" s="7">
        <v>42800.759722222225</v>
      </c>
      <c r="L1473" s="1">
        <v>18</v>
      </c>
      <c r="M1473" s="6"/>
    </row>
    <row r="1474" spans="1:13" ht="12.75">
      <c r="A1474" s="1" t="s">
        <v>111</v>
      </c>
      <c r="B1474" s="7">
        <v>42797.416666666664</v>
      </c>
      <c r="C1474" s="7">
        <v>42797.479166666664</v>
      </c>
      <c r="D1474" s="1" t="s">
        <v>43</v>
      </c>
      <c r="F1474" s="1">
        <v>29255306</v>
      </c>
      <c r="G1474" s="1"/>
      <c r="H1474" s="1" t="s">
        <v>48</v>
      </c>
      <c r="I1474" s="1" t="s">
        <v>17</v>
      </c>
      <c r="J1474" s="7">
        <v>42797.378472222219</v>
      </c>
      <c r="K1474" s="7">
        <v>42797.378472222219</v>
      </c>
      <c r="L1474" s="1">
        <v>21.6</v>
      </c>
      <c r="M1474" s="6"/>
    </row>
    <row r="1475" spans="1:13" ht="12.75">
      <c r="A1475" s="1" t="s">
        <v>80</v>
      </c>
      <c r="B1475" s="7">
        <v>42797.416666666664</v>
      </c>
      <c r="C1475" s="7">
        <v>42797.479166666664</v>
      </c>
      <c r="D1475" s="1" t="s">
        <v>119</v>
      </c>
      <c r="F1475" s="1">
        <v>29231293</v>
      </c>
      <c r="G1475" s="1" t="s">
        <v>879</v>
      </c>
      <c r="H1475" s="1" t="s">
        <v>48</v>
      </c>
      <c r="I1475" s="1" t="s">
        <v>17</v>
      </c>
      <c r="J1475" s="7">
        <v>42796.456250000003</v>
      </c>
      <c r="K1475" s="7">
        <v>42796.456250000003</v>
      </c>
      <c r="L1475" s="1">
        <v>21.6</v>
      </c>
      <c r="M1475" s="6"/>
    </row>
    <row r="1476" spans="1:13" ht="12.75">
      <c r="A1476" s="1" t="s">
        <v>18</v>
      </c>
      <c r="B1476" s="7">
        <v>42797.4375</v>
      </c>
      <c r="C1476" s="7">
        <v>42797.479166666664</v>
      </c>
      <c r="D1476" s="1" t="s">
        <v>299</v>
      </c>
      <c r="F1476" s="1">
        <v>29112101</v>
      </c>
      <c r="G1476" s="1" t="s">
        <v>908</v>
      </c>
      <c r="H1476" s="1" t="s">
        <v>16</v>
      </c>
      <c r="I1476" s="1" t="s">
        <v>17</v>
      </c>
      <c r="J1476" s="7">
        <v>42790.73541666667</v>
      </c>
      <c r="K1476" s="7">
        <v>42790.73541666667</v>
      </c>
      <c r="L1476" s="1">
        <v>14.4</v>
      </c>
      <c r="M1476" s="6"/>
    </row>
    <row r="1477" spans="1:13" ht="12.75">
      <c r="A1477" s="1" t="s">
        <v>28</v>
      </c>
      <c r="B1477" s="7">
        <v>42797.5625</v>
      </c>
      <c r="C1477" s="7">
        <v>42797.604166666664</v>
      </c>
      <c r="D1477" s="1" t="s">
        <v>357</v>
      </c>
      <c r="E1477" s="1"/>
      <c r="F1477" s="1">
        <v>28925341</v>
      </c>
      <c r="G1477" s="1"/>
      <c r="H1477" s="1" t="s">
        <v>16</v>
      </c>
      <c r="I1477" s="1" t="s">
        <v>17</v>
      </c>
      <c r="J1477" s="7">
        <v>42782.398611111108</v>
      </c>
      <c r="K1477" s="7">
        <v>42782.398611111108</v>
      </c>
      <c r="L1477" s="1">
        <v>16.2</v>
      </c>
      <c r="M1477" s="6"/>
    </row>
    <row r="1478" spans="1:13" ht="12.75">
      <c r="A1478" s="1" t="s">
        <v>28</v>
      </c>
      <c r="B1478" s="7">
        <v>42797.625</v>
      </c>
      <c r="C1478" s="7">
        <v>42797.666666666664</v>
      </c>
      <c r="D1478" s="1" t="s">
        <v>357</v>
      </c>
      <c r="F1478" s="1">
        <v>29256261</v>
      </c>
      <c r="G1478" s="1"/>
      <c r="H1478" s="1" t="s">
        <v>16</v>
      </c>
      <c r="I1478" s="1" t="s">
        <v>17</v>
      </c>
      <c r="J1478" s="7">
        <v>42797.407638888886</v>
      </c>
      <c r="K1478" s="7">
        <v>42797.407638888886</v>
      </c>
      <c r="L1478" s="1">
        <v>16.2</v>
      </c>
      <c r="M1478" s="6"/>
    </row>
    <row r="1479" spans="1:13" ht="12.75">
      <c r="A1479" s="1" t="s">
        <v>24</v>
      </c>
      <c r="B1479" s="7">
        <v>42797.729166666664</v>
      </c>
      <c r="C1479" s="7">
        <v>42797.770833333336</v>
      </c>
      <c r="D1479" s="1" t="s">
        <v>140</v>
      </c>
      <c r="F1479" s="1">
        <v>28825414</v>
      </c>
      <c r="G1479" s="1" t="s">
        <v>898</v>
      </c>
      <c r="H1479" s="1" t="s">
        <v>16</v>
      </c>
      <c r="I1479" s="1" t="s">
        <v>17</v>
      </c>
      <c r="J1479" s="7">
        <v>42777.743055555555</v>
      </c>
      <c r="K1479" s="7">
        <v>42777.743055555555</v>
      </c>
      <c r="L1479" s="1">
        <v>18</v>
      </c>
      <c r="M1479" s="6"/>
    </row>
    <row r="1480" spans="1:13" ht="12.75">
      <c r="A1480" s="1" t="s">
        <v>18</v>
      </c>
      <c r="B1480" s="7">
        <v>42797.729166666664</v>
      </c>
      <c r="C1480" s="7">
        <v>42797.791666666664</v>
      </c>
      <c r="D1480" s="1" t="s">
        <v>119</v>
      </c>
      <c r="F1480" s="1">
        <v>29231313</v>
      </c>
      <c r="G1480" s="1" t="s">
        <v>909</v>
      </c>
      <c r="H1480" s="1" t="s">
        <v>48</v>
      </c>
      <c r="I1480" s="1" t="s">
        <v>17</v>
      </c>
      <c r="J1480" s="7">
        <v>42796.456944444442</v>
      </c>
      <c r="K1480" s="7">
        <v>42796.456944444442</v>
      </c>
      <c r="L1480" s="1">
        <v>27</v>
      </c>
      <c r="M1480" s="6"/>
    </row>
    <row r="1481" spans="1:13" ht="12.75">
      <c r="A1481" s="1" t="s">
        <v>24</v>
      </c>
      <c r="B1481" s="7">
        <v>42797.770833333336</v>
      </c>
      <c r="C1481" s="7">
        <v>42797.8125</v>
      </c>
      <c r="D1481" s="1" t="s">
        <v>140</v>
      </c>
      <c r="E1481" s="1"/>
      <c r="F1481" s="1">
        <v>28974744</v>
      </c>
      <c r="G1481" s="1" t="s">
        <v>899</v>
      </c>
      <c r="H1481" s="1" t="s">
        <v>16</v>
      </c>
      <c r="I1481" s="1" t="s">
        <v>17</v>
      </c>
      <c r="J1481" s="7">
        <v>42784.788194444445</v>
      </c>
      <c r="K1481" s="7">
        <v>42784.788194444445</v>
      </c>
      <c r="L1481" s="1">
        <v>18</v>
      </c>
      <c r="M1481" s="6"/>
    </row>
    <row r="1482" spans="1:13" ht="12.75">
      <c r="A1482" s="1" t="s">
        <v>12</v>
      </c>
      <c r="B1482" s="7">
        <v>42797.791666666664</v>
      </c>
      <c r="C1482" s="7">
        <v>42797.833333333336</v>
      </c>
      <c r="D1482" s="1" t="s">
        <v>174</v>
      </c>
      <c r="E1482" s="1" t="s">
        <v>174</v>
      </c>
      <c r="F1482" s="1">
        <v>28694941</v>
      </c>
      <c r="G1482" s="1" t="s">
        <v>760</v>
      </c>
      <c r="H1482" s="1" t="s">
        <v>16</v>
      </c>
      <c r="I1482" s="1" t="s">
        <v>85</v>
      </c>
      <c r="J1482" s="7">
        <v>42772.616666666669</v>
      </c>
      <c r="K1482" s="7">
        <v>42775.612500000003</v>
      </c>
      <c r="L1482" s="1">
        <v>18</v>
      </c>
      <c r="M1482" s="6"/>
    </row>
    <row r="1483" spans="1:13" ht="12.75">
      <c r="A1483" s="1" t="s">
        <v>18</v>
      </c>
      <c r="B1483" s="7">
        <v>42797.8125</v>
      </c>
      <c r="C1483" s="7">
        <v>42797.854166666664</v>
      </c>
      <c r="D1483" s="1" t="s">
        <v>299</v>
      </c>
      <c r="F1483" s="1">
        <v>29240427</v>
      </c>
      <c r="G1483" s="1" t="s">
        <v>910</v>
      </c>
      <c r="H1483" s="1" t="s">
        <v>16</v>
      </c>
      <c r="I1483" s="1" t="s">
        <v>17</v>
      </c>
      <c r="J1483" s="7">
        <v>42796.679166666669</v>
      </c>
      <c r="K1483" s="7">
        <v>42796.679166666669</v>
      </c>
      <c r="L1483" s="1">
        <v>18</v>
      </c>
      <c r="M1483" s="6"/>
    </row>
    <row r="1484" spans="1:13" ht="12.75">
      <c r="A1484" s="1" t="s">
        <v>18</v>
      </c>
      <c r="B1484" s="7">
        <v>42798.416666666664</v>
      </c>
      <c r="C1484" s="7">
        <v>42798.541666666664</v>
      </c>
      <c r="D1484" s="1" t="s">
        <v>119</v>
      </c>
      <c r="E1484" s="1"/>
      <c r="F1484" s="1">
        <v>29233065</v>
      </c>
      <c r="G1484" s="1" t="s">
        <v>911</v>
      </c>
      <c r="H1484" s="1" t="s">
        <v>321</v>
      </c>
      <c r="I1484" s="1" t="s">
        <v>17</v>
      </c>
      <c r="J1484" s="7">
        <v>42796.498611111114</v>
      </c>
      <c r="K1484" s="7">
        <v>42796.498611111114</v>
      </c>
      <c r="L1484" s="1">
        <v>54</v>
      </c>
      <c r="M1484" s="6"/>
    </row>
    <row r="1485" spans="1:13" ht="12.75">
      <c r="A1485" s="1" t="s">
        <v>12</v>
      </c>
      <c r="B1485" s="7">
        <v>42798.458333333336</v>
      </c>
      <c r="C1485" s="7">
        <v>42798.5</v>
      </c>
      <c r="D1485" s="1" t="s">
        <v>174</v>
      </c>
      <c r="F1485" s="1">
        <v>29080593</v>
      </c>
      <c r="G1485" s="1" t="s">
        <v>760</v>
      </c>
      <c r="H1485" s="1" t="s">
        <v>16</v>
      </c>
      <c r="I1485" s="1" t="s">
        <v>85</v>
      </c>
      <c r="J1485" s="7">
        <v>42789.52847222222</v>
      </c>
      <c r="K1485" s="7">
        <v>42789.52847222222</v>
      </c>
      <c r="L1485" s="1">
        <v>18</v>
      </c>
      <c r="M1485" s="6"/>
    </row>
    <row r="1486" spans="1:13" ht="12.75">
      <c r="A1486" s="1" t="s">
        <v>28</v>
      </c>
      <c r="B1486" s="7">
        <v>42798.458333333336</v>
      </c>
      <c r="C1486" s="7">
        <v>42798.583333333336</v>
      </c>
      <c r="D1486" s="1" t="s">
        <v>210</v>
      </c>
      <c r="F1486" s="1">
        <v>29276327</v>
      </c>
      <c r="G1486" s="1"/>
      <c r="H1486" s="1" t="s">
        <v>321</v>
      </c>
      <c r="I1486" s="1" t="s">
        <v>17</v>
      </c>
      <c r="J1486" s="7">
        <v>42798.386111111111</v>
      </c>
      <c r="K1486" s="7">
        <v>42798.386111111111</v>
      </c>
      <c r="L1486" s="1">
        <v>54</v>
      </c>
      <c r="M1486" s="6"/>
    </row>
    <row r="1487" spans="1:13" ht="12.75">
      <c r="A1487" s="1" t="s">
        <v>12</v>
      </c>
      <c r="B1487" s="7">
        <v>42798.520833333336</v>
      </c>
      <c r="C1487" s="7">
        <v>42798.5625</v>
      </c>
      <c r="D1487" s="1" t="s">
        <v>83</v>
      </c>
      <c r="F1487" s="1">
        <v>29239898</v>
      </c>
      <c r="G1487" s="1" t="s">
        <v>912</v>
      </c>
      <c r="H1487" s="1" t="s">
        <v>16</v>
      </c>
      <c r="I1487" s="1" t="s">
        <v>17</v>
      </c>
      <c r="J1487" s="7">
        <v>42796.666666666664</v>
      </c>
      <c r="K1487" s="7">
        <v>42796.666666666664</v>
      </c>
      <c r="L1487" s="1">
        <v>18</v>
      </c>
      <c r="M1487" s="6"/>
    </row>
    <row r="1488" spans="1:13" ht="12.75">
      <c r="A1488" s="1" t="s">
        <v>24</v>
      </c>
      <c r="B1488" s="7">
        <v>42798.604166666664</v>
      </c>
      <c r="C1488" s="7">
        <v>42798.645833333336</v>
      </c>
      <c r="D1488" s="1" t="s">
        <v>140</v>
      </c>
      <c r="F1488" s="1">
        <v>28825420</v>
      </c>
      <c r="G1488" s="1" t="s">
        <v>900</v>
      </c>
      <c r="H1488" s="1" t="s">
        <v>16</v>
      </c>
      <c r="I1488" s="1" t="s">
        <v>17</v>
      </c>
      <c r="J1488" s="7">
        <v>42777.743750000001</v>
      </c>
      <c r="K1488" s="7">
        <v>42777.743750000001</v>
      </c>
      <c r="L1488" s="1">
        <v>18</v>
      </c>
      <c r="M1488" s="6"/>
    </row>
    <row r="1489" spans="1:13" ht="12.75">
      <c r="A1489" s="1" t="s">
        <v>28</v>
      </c>
      <c r="B1489" s="7">
        <v>42798.625</v>
      </c>
      <c r="C1489" s="7">
        <v>42798.666666666664</v>
      </c>
      <c r="D1489" s="1" t="s">
        <v>212</v>
      </c>
      <c r="F1489" s="1">
        <v>29255512</v>
      </c>
      <c r="G1489" s="1"/>
      <c r="H1489" s="1" t="s">
        <v>16</v>
      </c>
      <c r="I1489" s="1" t="s">
        <v>17</v>
      </c>
      <c r="J1489" s="7">
        <v>42797.384722222225</v>
      </c>
      <c r="K1489" s="7">
        <v>42797.384722222225</v>
      </c>
      <c r="L1489" s="1">
        <v>18</v>
      </c>
      <c r="M1489" s="6"/>
    </row>
    <row r="1490" spans="1:13" ht="12.75">
      <c r="A1490" s="1" t="s">
        <v>80</v>
      </c>
      <c r="B1490" s="7">
        <v>42798.625</v>
      </c>
      <c r="C1490" s="7">
        <v>42798.708333333336</v>
      </c>
      <c r="D1490" s="1" t="s">
        <v>443</v>
      </c>
      <c r="E1490" s="1"/>
      <c r="F1490" s="1">
        <v>27740347</v>
      </c>
      <c r="G1490" s="1" t="s">
        <v>444</v>
      </c>
      <c r="H1490" s="1" t="s">
        <v>56</v>
      </c>
      <c r="I1490" s="1" t="s">
        <v>17</v>
      </c>
      <c r="J1490" s="7">
        <v>42724.505555555559</v>
      </c>
      <c r="K1490" s="7">
        <v>42724.505555555559</v>
      </c>
      <c r="L1490" s="1">
        <v>28.8</v>
      </c>
      <c r="M1490" s="6"/>
    </row>
    <row r="1491" spans="1:13" ht="12.75">
      <c r="A1491" s="1" t="s">
        <v>24</v>
      </c>
      <c r="B1491" s="7">
        <v>42798.645833333336</v>
      </c>
      <c r="C1491" s="7">
        <v>42798.708333333336</v>
      </c>
      <c r="D1491" s="1" t="s">
        <v>140</v>
      </c>
      <c r="F1491" s="1">
        <v>29257621</v>
      </c>
      <c r="G1491" s="1" t="s">
        <v>340</v>
      </c>
      <c r="H1491" s="1" t="s">
        <v>48</v>
      </c>
      <c r="I1491" s="1" t="s">
        <v>17</v>
      </c>
      <c r="J1491" s="7">
        <v>42797.45</v>
      </c>
      <c r="K1491" s="7">
        <v>42797.45</v>
      </c>
      <c r="L1491" s="1">
        <v>27</v>
      </c>
      <c r="M1491" s="6"/>
    </row>
    <row r="1492" spans="1:13" ht="12.75">
      <c r="A1492" s="1" t="s">
        <v>32</v>
      </c>
      <c r="B1492" s="7">
        <v>42799.458333333336</v>
      </c>
      <c r="C1492" s="7">
        <v>42799.5</v>
      </c>
      <c r="D1492" s="1" t="s">
        <v>15</v>
      </c>
      <c r="F1492" s="1">
        <v>27192939</v>
      </c>
      <c r="G1492" s="1" t="s">
        <v>804</v>
      </c>
      <c r="H1492" s="1" t="s">
        <v>16</v>
      </c>
      <c r="I1492" s="1" t="s">
        <v>85</v>
      </c>
      <c r="J1492" s="7">
        <v>42697.623611111114</v>
      </c>
      <c r="K1492" s="7">
        <v>42697.623611111114</v>
      </c>
      <c r="L1492" s="1">
        <v>16.84</v>
      </c>
      <c r="M1492" s="6"/>
    </row>
    <row r="1493" spans="1:13" ht="12.75">
      <c r="A1493" s="1" t="s">
        <v>18</v>
      </c>
      <c r="B1493" s="7">
        <v>42799.666666666664</v>
      </c>
      <c r="C1493" s="7">
        <v>42799.708333333336</v>
      </c>
      <c r="D1493" s="1" t="s">
        <v>237</v>
      </c>
      <c r="F1493" s="1">
        <v>28503952</v>
      </c>
      <c r="G1493" s="1" t="s">
        <v>605</v>
      </c>
      <c r="H1493" s="1" t="s">
        <v>16</v>
      </c>
      <c r="I1493" s="1" t="s">
        <v>17</v>
      </c>
      <c r="J1493" s="7">
        <v>42764.695833333331</v>
      </c>
      <c r="K1493" s="7">
        <v>42764.695833333331</v>
      </c>
      <c r="L1493" s="1">
        <v>14.58</v>
      </c>
      <c r="M1493" s="6"/>
    </row>
    <row r="1494" spans="1:13" ht="12.75">
      <c r="A1494" s="1" t="s">
        <v>18</v>
      </c>
      <c r="B1494" s="7">
        <v>42799.708333333336</v>
      </c>
      <c r="C1494" s="7">
        <v>42799.75</v>
      </c>
      <c r="D1494" s="1" t="s">
        <v>237</v>
      </c>
      <c r="F1494" s="1">
        <v>28846098</v>
      </c>
      <c r="G1494" s="1" t="s">
        <v>696</v>
      </c>
      <c r="H1494" s="1" t="s">
        <v>16</v>
      </c>
      <c r="I1494" s="1" t="s">
        <v>17</v>
      </c>
      <c r="J1494" s="7">
        <v>42779.453472222223</v>
      </c>
      <c r="K1494" s="7">
        <v>42779.453472222223</v>
      </c>
      <c r="L1494" s="1">
        <v>16.2</v>
      </c>
      <c r="M1494" s="6"/>
    </row>
    <row r="1495" spans="1:13" ht="12.75">
      <c r="A1495" s="1" t="s">
        <v>41</v>
      </c>
      <c r="B1495" s="7">
        <v>42800.458333333336</v>
      </c>
      <c r="C1495" s="7">
        <v>42800.5</v>
      </c>
      <c r="D1495" s="1" t="s">
        <v>596</v>
      </c>
      <c r="F1495" s="1">
        <v>29027860</v>
      </c>
      <c r="G1495" s="1" t="s">
        <v>913</v>
      </c>
      <c r="H1495" s="1" t="s">
        <v>16</v>
      </c>
      <c r="I1495" s="1" t="s">
        <v>17</v>
      </c>
      <c r="J1495" s="7">
        <v>42787.594444444447</v>
      </c>
      <c r="K1495" s="7">
        <v>42787.594444444447</v>
      </c>
      <c r="L1495" s="1">
        <v>14.4</v>
      </c>
      <c r="M1495" s="6"/>
    </row>
    <row r="1496" spans="1:13" ht="12.75">
      <c r="A1496" s="1" t="s">
        <v>18</v>
      </c>
      <c r="B1496" s="7">
        <v>42800.541666666664</v>
      </c>
      <c r="C1496" s="7">
        <v>42800.604166666664</v>
      </c>
      <c r="D1496" s="1" t="s">
        <v>83</v>
      </c>
      <c r="F1496" s="1">
        <v>29215807</v>
      </c>
      <c r="G1496" s="1" t="s">
        <v>914</v>
      </c>
      <c r="H1496" s="1" t="s">
        <v>48</v>
      </c>
      <c r="I1496" s="1" t="s">
        <v>17</v>
      </c>
      <c r="J1496" s="7">
        <v>42795.780555555553</v>
      </c>
      <c r="K1496" s="7">
        <v>42795.780555555553</v>
      </c>
      <c r="L1496" s="1">
        <v>23.4</v>
      </c>
      <c r="M1496" s="6"/>
    </row>
    <row r="1497" spans="1:13" ht="12.75">
      <c r="A1497" s="1" t="s">
        <v>24</v>
      </c>
      <c r="B1497" s="7">
        <v>42800.604166666664</v>
      </c>
      <c r="C1497" s="7">
        <v>42800.666666666664</v>
      </c>
      <c r="D1497" s="1" t="s">
        <v>140</v>
      </c>
      <c r="F1497" s="1">
        <v>29060520</v>
      </c>
      <c r="G1497" s="1" t="s">
        <v>903</v>
      </c>
      <c r="H1497" s="1" t="s">
        <v>48</v>
      </c>
      <c r="I1497" s="1" t="s">
        <v>17</v>
      </c>
      <c r="J1497" s="7">
        <v>42788.675694444442</v>
      </c>
      <c r="K1497" s="7">
        <v>42788.675694444442</v>
      </c>
      <c r="L1497" s="1">
        <v>21.6</v>
      </c>
      <c r="M1497" s="6"/>
    </row>
    <row r="1498" spans="1:13" ht="12.75">
      <c r="A1498" s="1" t="s">
        <v>111</v>
      </c>
      <c r="B1498" s="7">
        <v>42800.645833333336</v>
      </c>
      <c r="C1498" s="7">
        <v>42800.6875</v>
      </c>
      <c r="D1498" s="1" t="s">
        <v>246</v>
      </c>
      <c r="F1498" s="1">
        <v>28730429</v>
      </c>
      <c r="G1498" s="1" t="s">
        <v>915</v>
      </c>
      <c r="H1498" s="1" t="s">
        <v>16</v>
      </c>
      <c r="I1498" s="1" t="s">
        <v>17</v>
      </c>
      <c r="J1498" s="7">
        <v>42773.708333333336</v>
      </c>
      <c r="K1498" s="7">
        <v>42773.708333333336</v>
      </c>
      <c r="L1498" s="1">
        <v>15.3</v>
      </c>
      <c r="M1498" s="6"/>
    </row>
    <row r="1499" spans="1:13" ht="12.75">
      <c r="A1499" s="1" t="s">
        <v>24</v>
      </c>
      <c r="B1499" s="7">
        <v>42800.6875</v>
      </c>
      <c r="C1499" s="7">
        <v>42800.729166666664</v>
      </c>
      <c r="D1499" s="1" t="s">
        <v>140</v>
      </c>
      <c r="E1499" s="1"/>
      <c r="F1499" s="1">
        <v>29296016</v>
      </c>
      <c r="G1499" s="1" t="s">
        <v>916</v>
      </c>
      <c r="H1499" s="1" t="s">
        <v>16</v>
      </c>
      <c r="I1499" s="1" t="s">
        <v>17</v>
      </c>
      <c r="J1499" s="7">
        <v>42800.333333333336</v>
      </c>
      <c r="K1499" s="7">
        <v>42800.333333333336</v>
      </c>
      <c r="L1499" s="1">
        <v>17.100000000000001</v>
      </c>
      <c r="M1499" s="6"/>
    </row>
    <row r="1500" spans="1:13" ht="12.75">
      <c r="A1500" s="1" t="s">
        <v>111</v>
      </c>
      <c r="B1500" s="7">
        <v>42800.708333333336</v>
      </c>
      <c r="C1500" s="7">
        <v>42800.75</v>
      </c>
      <c r="D1500" s="1" t="s">
        <v>246</v>
      </c>
      <c r="F1500" s="1">
        <v>28730437</v>
      </c>
      <c r="G1500" s="1" t="s">
        <v>610</v>
      </c>
      <c r="H1500" s="1" t="s">
        <v>16</v>
      </c>
      <c r="I1500" s="1" t="s">
        <v>17</v>
      </c>
      <c r="J1500" s="7">
        <v>42773.708333333336</v>
      </c>
      <c r="K1500" s="7">
        <v>42773.708333333336</v>
      </c>
      <c r="L1500" s="1">
        <v>18</v>
      </c>
      <c r="M1500" s="6"/>
    </row>
    <row r="1501" spans="1:13" ht="12.75">
      <c r="A1501" s="1" t="s">
        <v>24</v>
      </c>
      <c r="B1501" s="7">
        <v>42800.75</v>
      </c>
      <c r="C1501" s="7">
        <v>42800.791666666664</v>
      </c>
      <c r="D1501" s="1" t="s">
        <v>100</v>
      </c>
      <c r="E1501" s="1" t="s">
        <v>100</v>
      </c>
      <c r="F1501" s="1">
        <v>29208174</v>
      </c>
      <c r="G1501" s="1"/>
      <c r="H1501" s="1" t="s">
        <v>16</v>
      </c>
      <c r="I1501" s="1" t="s">
        <v>17</v>
      </c>
      <c r="J1501" s="7">
        <v>42795.592361111114</v>
      </c>
      <c r="K1501" s="7">
        <v>42795.592361111114</v>
      </c>
      <c r="L1501" s="1">
        <v>18</v>
      </c>
      <c r="M1501" s="6"/>
    </row>
    <row r="1502" spans="1:13" ht="12.75">
      <c r="A1502" s="1" t="s">
        <v>18</v>
      </c>
      <c r="B1502" s="7">
        <v>42800.75</v>
      </c>
      <c r="C1502" s="7">
        <v>42800.791666666664</v>
      </c>
      <c r="D1502" s="1" t="s">
        <v>174</v>
      </c>
      <c r="E1502" s="1"/>
      <c r="F1502" s="1">
        <v>28734302</v>
      </c>
      <c r="G1502" s="1" t="s">
        <v>825</v>
      </c>
      <c r="H1502" s="1" t="s">
        <v>16</v>
      </c>
      <c r="I1502" s="1" t="s">
        <v>85</v>
      </c>
      <c r="J1502" s="7">
        <v>42773.8125</v>
      </c>
      <c r="K1502" s="7">
        <v>42773.8125</v>
      </c>
      <c r="L1502" s="1">
        <v>18</v>
      </c>
      <c r="M1502" s="6"/>
    </row>
    <row r="1503" spans="1:13" ht="12.75">
      <c r="A1503" s="1" t="s">
        <v>431</v>
      </c>
      <c r="B1503" s="7">
        <v>42800.8125</v>
      </c>
      <c r="C1503" s="7">
        <v>42800.875</v>
      </c>
      <c r="D1503" s="1" t="s">
        <v>398</v>
      </c>
      <c r="F1503" s="1">
        <v>26807718</v>
      </c>
      <c r="G1503" s="1" t="s">
        <v>917</v>
      </c>
      <c r="H1503" s="1" t="s">
        <v>48</v>
      </c>
      <c r="I1503" s="1" t="s">
        <v>17</v>
      </c>
      <c r="J1503" s="7">
        <v>42680.869444444441</v>
      </c>
      <c r="K1503" s="7">
        <v>42680.869444444441</v>
      </c>
      <c r="L1503" s="1">
        <v>42</v>
      </c>
      <c r="M1503" s="6"/>
    </row>
    <row r="1504" spans="1:13" ht="12.75">
      <c r="A1504" s="1" t="s">
        <v>24</v>
      </c>
      <c r="B1504" s="7">
        <v>42801.479166666664</v>
      </c>
      <c r="C1504" s="7">
        <v>42801.520833333336</v>
      </c>
      <c r="D1504" s="1" t="s">
        <v>458</v>
      </c>
      <c r="F1504" s="1">
        <v>29207311</v>
      </c>
      <c r="G1504" s="1" t="s">
        <v>918</v>
      </c>
      <c r="H1504" s="1" t="s">
        <v>16</v>
      </c>
      <c r="I1504" s="1" t="s">
        <v>17</v>
      </c>
      <c r="J1504" s="7">
        <v>42795.568749999999</v>
      </c>
      <c r="K1504" s="7">
        <v>42795.568749999999</v>
      </c>
      <c r="L1504" s="1">
        <v>15.3</v>
      </c>
      <c r="M1504" s="6"/>
    </row>
    <row r="1505" spans="1:16" ht="12.75">
      <c r="A1505" s="1" t="s">
        <v>24</v>
      </c>
      <c r="B1505" s="7">
        <v>42801.520833333336</v>
      </c>
      <c r="C1505" s="7">
        <v>42801.5625</v>
      </c>
      <c r="D1505" s="1" t="s">
        <v>458</v>
      </c>
      <c r="F1505" s="1">
        <v>29243203</v>
      </c>
      <c r="G1505" s="1" t="s">
        <v>919</v>
      </c>
      <c r="H1505" s="1" t="s">
        <v>16</v>
      </c>
      <c r="I1505" s="1" t="s">
        <v>17</v>
      </c>
      <c r="J1505" s="7">
        <v>42796.746527777781</v>
      </c>
      <c r="K1505" s="7">
        <v>42796.746527777781</v>
      </c>
      <c r="L1505" s="1">
        <v>16.2</v>
      </c>
      <c r="M1505" s="6"/>
    </row>
    <row r="1506" spans="1:16" ht="12.75">
      <c r="A1506" s="1" t="s">
        <v>111</v>
      </c>
      <c r="B1506" s="7">
        <v>42801.541666666664</v>
      </c>
      <c r="C1506" s="7">
        <v>42801.625</v>
      </c>
      <c r="D1506" s="1" t="s">
        <v>887</v>
      </c>
      <c r="F1506" s="1">
        <v>29335370</v>
      </c>
      <c r="G1506" s="1"/>
      <c r="H1506" s="1" t="s">
        <v>56</v>
      </c>
      <c r="I1506" s="1" t="s">
        <v>17</v>
      </c>
      <c r="J1506" s="7">
        <v>42801.532638888886</v>
      </c>
      <c r="K1506" s="7">
        <v>42801.532638888886</v>
      </c>
      <c r="L1506" s="1">
        <v>30.6</v>
      </c>
      <c r="M1506" s="6"/>
    </row>
    <row r="1507" spans="1:16" ht="12.75">
      <c r="A1507" s="1" t="s">
        <v>24</v>
      </c>
      <c r="B1507" s="7">
        <v>42801.645833333336</v>
      </c>
      <c r="C1507" s="7">
        <v>42801.6875</v>
      </c>
      <c r="D1507" s="1" t="s">
        <v>458</v>
      </c>
      <c r="F1507" s="1">
        <v>29337436</v>
      </c>
      <c r="G1507" s="1" t="s">
        <v>920</v>
      </c>
      <c r="H1507" s="1" t="s">
        <v>16</v>
      </c>
      <c r="I1507" s="1" t="s">
        <v>17</v>
      </c>
      <c r="J1507" s="7">
        <v>42801.581944444442</v>
      </c>
      <c r="K1507" s="7">
        <v>42801.581944444442</v>
      </c>
      <c r="L1507" s="1">
        <v>15.3</v>
      </c>
      <c r="M1507" s="6"/>
    </row>
    <row r="1508" spans="1:16" ht="12.75">
      <c r="A1508" s="1" t="s">
        <v>18</v>
      </c>
      <c r="B1508" s="7">
        <v>42801.645833333336</v>
      </c>
      <c r="C1508" s="7">
        <v>42801.6875</v>
      </c>
      <c r="D1508" s="1" t="s">
        <v>299</v>
      </c>
      <c r="F1508" s="1">
        <v>29311384</v>
      </c>
      <c r="G1508" s="1" t="s">
        <v>921</v>
      </c>
      <c r="H1508" s="1" t="s">
        <v>16</v>
      </c>
      <c r="I1508" s="1" t="s">
        <v>17</v>
      </c>
      <c r="J1508" s="7">
        <v>42800.672222222223</v>
      </c>
      <c r="K1508" s="7">
        <v>42800.672222222223</v>
      </c>
      <c r="L1508" s="1">
        <v>15.3</v>
      </c>
      <c r="M1508" s="6"/>
    </row>
    <row r="1509" spans="1:16" ht="12.75">
      <c r="A1509" s="1" t="s">
        <v>111</v>
      </c>
      <c r="B1509" s="7">
        <v>42801.75</v>
      </c>
      <c r="C1509" s="7">
        <v>42801.833333333336</v>
      </c>
      <c r="D1509" s="1" t="s">
        <v>174</v>
      </c>
      <c r="E1509" s="1"/>
      <c r="F1509" s="1">
        <v>29337802</v>
      </c>
      <c r="G1509" s="1" t="s">
        <v>922</v>
      </c>
      <c r="H1509" s="1" t="s">
        <v>56</v>
      </c>
      <c r="I1509" s="1" t="s">
        <v>85</v>
      </c>
      <c r="J1509" s="7">
        <v>42801.589583333334</v>
      </c>
      <c r="K1509" s="7">
        <v>42801.589583333334</v>
      </c>
      <c r="L1509" s="1">
        <v>36</v>
      </c>
      <c r="M1509" s="6"/>
    </row>
    <row r="1510" spans="1:16" ht="12.75">
      <c r="A1510" s="1" t="s">
        <v>431</v>
      </c>
      <c r="B1510" s="7">
        <v>42801.833333333336</v>
      </c>
      <c r="C1510" s="7">
        <v>42801.9375</v>
      </c>
      <c r="D1510" s="1" t="s">
        <v>15</v>
      </c>
      <c r="E1510" s="1" t="s">
        <v>15</v>
      </c>
      <c r="F1510" s="1">
        <v>29322523</v>
      </c>
      <c r="G1510" s="1" t="s">
        <v>923</v>
      </c>
      <c r="H1510" s="1" t="s">
        <v>51</v>
      </c>
      <c r="I1510" s="1" t="s">
        <v>85</v>
      </c>
      <c r="J1510" s="7">
        <v>42800.956944444442</v>
      </c>
      <c r="K1510" s="7">
        <v>42800.957638888889</v>
      </c>
      <c r="L1510" s="1">
        <v>58.5</v>
      </c>
      <c r="M1510" s="6"/>
    </row>
    <row r="1511" spans="1:16" ht="12.75">
      <c r="A1511" s="1" t="s">
        <v>12</v>
      </c>
      <c r="B1511" s="7">
        <v>42802.375</v>
      </c>
      <c r="C1511" s="7">
        <v>42802.416666666664</v>
      </c>
      <c r="D1511" s="1" t="s">
        <v>174</v>
      </c>
      <c r="E1511" s="1"/>
      <c r="F1511" s="1">
        <v>29314935</v>
      </c>
      <c r="G1511" s="1" t="s">
        <v>843</v>
      </c>
      <c r="H1511" s="1" t="s">
        <v>16</v>
      </c>
      <c r="I1511" s="1" t="s">
        <v>85</v>
      </c>
      <c r="J1511" s="7">
        <v>42800.740277777775</v>
      </c>
      <c r="K1511" s="7">
        <v>42800.740277777775</v>
      </c>
      <c r="L1511" s="1">
        <v>14.4</v>
      </c>
      <c r="M1511" s="6"/>
    </row>
    <row r="1512" spans="1:16" ht="12.75">
      <c r="A1512" s="1" t="s">
        <v>18</v>
      </c>
      <c r="B1512" s="7">
        <v>42802.375</v>
      </c>
      <c r="C1512" s="7">
        <v>42802.416666666664</v>
      </c>
      <c r="D1512" s="1" t="s">
        <v>489</v>
      </c>
      <c r="F1512" s="1">
        <v>29350174</v>
      </c>
      <c r="G1512" s="1"/>
      <c r="H1512" s="1" t="s">
        <v>16</v>
      </c>
      <c r="I1512" s="1" t="s">
        <v>17</v>
      </c>
      <c r="J1512" s="7">
        <v>42801.887499999997</v>
      </c>
      <c r="K1512" s="7">
        <v>42801.887499999997</v>
      </c>
      <c r="L1512" s="1">
        <v>14.4</v>
      </c>
      <c r="M1512" s="6"/>
    </row>
    <row r="1513" spans="1:16" ht="12.75">
      <c r="A1513" s="1" t="s">
        <v>18</v>
      </c>
      <c r="B1513" s="7">
        <v>42802.4375</v>
      </c>
      <c r="C1513" s="7">
        <v>42802.479166666664</v>
      </c>
      <c r="D1513" s="1" t="s">
        <v>299</v>
      </c>
      <c r="F1513" s="1">
        <v>29311401</v>
      </c>
      <c r="G1513" s="1" t="s">
        <v>924</v>
      </c>
      <c r="H1513" s="1" t="s">
        <v>16</v>
      </c>
      <c r="I1513" s="1" t="s">
        <v>17</v>
      </c>
      <c r="J1513" s="7">
        <v>42800.672222222223</v>
      </c>
      <c r="K1513" s="7">
        <v>42800.672222222223</v>
      </c>
      <c r="L1513" s="1">
        <v>14.4</v>
      </c>
      <c r="M1513" s="6"/>
    </row>
    <row r="1514" spans="1:16" ht="12.75">
      <c r="A1514" s="1" t="s">
        <v>24</v>
      </c>
      <c r="B1514" s="7">
        <v>42802.520833333336</v>
      </c>
      <c r="C1514" s="7">
        <v>42802.5625</v>
      </c>
      <c r="D1514" s="1" t="s">
        <v>140</v>
      </c>
      <c r="E1514" s="1"/>
      <c r="F1514" s="1">
        <v>29351053</v>
      </c>
      <c r="G1514" s="1" t="s">
        <v>925</v>
      </c>
      <c r="H1514" s="1" t="s">
        <v>16</v>
      </c>
      <c r="I1514" s="1" t="s">
        <v>17</v>
      </c>
      <c r="J1514" s="7">
        <v>42801.906944444447</v>
      </c>
      <c r="K1514" s="7">
        <v>42801.906944444447</v>
      </c>
      <c r="L1514" s="1">
        <v>16.2</v>
      </c>
      <c r="M1514" s="6"/>
    </row>
    <row r="1515" spans="1:16" ht="12.75">
      <c r="A1515" s="1" t="s">
        <v>41</v>
      </c>
      <c r="B1515" s="7">
        <v>42802.583333333336</v>
      </c>
      <c r="C1515" s="7">
        <v>42802.625</v>
      </c>
      <c r="D1515" s="1" t="s">
        <v>596</v>
      </c>
      <c r="F1515" s="1">
        <v>29347787</v>
      </c>
      <c r="G1515" s="1" t="s">
        <v>926</v>
      </c>
      <c r="H1515" s="1" t="s">
        <v>16</v>
      </c>
      <c r="I1515" s="1" t="s">
        <v>17</v>
      </c>
      <c r="J1515" s="7">
        <v>42801.811805555553</v>
      </c>
      <c r="K1515" s="7">
        <v>42801.811805555553</v>
      </c>
      <c r="L1515" s="1">
        <v>16.2</v>
      </c>
      <c r="M1515" s="6"/>
    </row>
    <row r="1516" spans="1:16" ht="12.75">
      <c r="A1516" s="1" t="s">
        <v>24</v>
      </c>
      <c r="B1516" s="7">
        <v>42802.583333333336</v>
      </c>
      <c r="C1516" s="7">
        <v>42802.645833333336</v>
      </c>
      <c r="D1516" s="1" t="s">
        <v>140</v>
      </c>
      <c r="F1516" s="1">
        <v>28978260</v>
      </c>
      <c r="G1516" s="1" t="s">
        <v>577</v>
      </c>
      <c r="H1516" s="1" t="s">
        <v>48</v>
      </c>
      <c r="I1516" s="1" t="s">
        <v>17</v>
      </c>
      <c r="J1516" s="7">
        <v>42785.354861111111</v>
      </c>
      <c r="K1516" s="7">
        <v>42785.354861111111</v>
      </c>
      <c r="L1516" s="1">
        <v>24.3</v>
      </c>
      <c r="M1516" s="6"/>
      <c r="O1516" s="15"/>
      <c r="P1516" s="15"/>
    </row>
    <row r="1517" spans="1:16" ht="12.75">
      <c r="A1517" s="1" t="s">
        <v>18</v>
      </c>
      <c r="B1517" s="7">
        <v>42802.645833333336</v>
      </c>
      <c r="C1517" s="7">
        <v>42802.6875</v>
      </c>
      <c r="D1517" s="1" t="s">
        <v>299</v>
      </c>
      <c r="F1517" s="1">
        <v>29311419</v>
      </c>
      <c r="G1517" s="1" t="s">
        <v>927</v>
      </c>
      <c r="H1517" s="1" t="s">
        <v>16</v>
      </c>
      <c r="I1517" s="1" t="s">
        <v>17</v>
      </c>
      <c r="J1517" s="7">
        <v>42800.67291666667</v>
      </c>
      <c r="K1517" s="7">
        <v>42800.67291666667</v>
      </c>
      <c r="L1517" s="1">
        <v>16.2</v>
      </c>
      <c r="M1517" s="6"/>
    </row>
    <row r="1518" spans="1:16" ht="12.75">
      <c r="A1518" s="1" t="s">
        <v>111</v>
      </c>
      <c r="B1518" s="7">
        <v>42802.666666666664</v>
      </c>
      <c r="C1518" s="7">
        <v>42802.75</v>
      </c>
      <c r="D1518" s="1" t="s">
        <v>464</v>
      </c>
      <c r="F1518" s="1">
        <v>29257204</v>
      </c>
      <c r="G1518" s="1" t="s">
        <v>928</v>
      </c>
      <c r="H1518" s="1" t="s">
        <v>56</v>
      </c>
      <c r="I1518" s="1" t="s">
        <v>17</v>
      </c>
      <c r="J1518" s="7">
        <v>42797.436111111114</v>
      </c>
      <c r="K1518" s="7">
        <v>42797.436111111114</v>
      </c>
      <c r="L1518" s="1">
        <v>34.200000000000003</v>
      </c>
      <c r="M1518" s="6"/>
    </row>
    <row r="1519" spans="1:16" ht="12.75">
      <c r="A1519" s="1" t="s">
        <v>46</v>
      </c>
      <c r="B1519" s="7">
        <v>42802.708333333336</v>
      </c>
      <c r="C1519" s="7">
        <v>42802.75</v>
      </c>
      <c r="D1519" s="1" t="s">
        <v>88</v>
      </c>
      <c r="F1519" s="1">
        <v>29331254</v>
      </c>
      <c r="G1519" s="1" t="s">
        <v>929</v>
      </c>
      <c r="H1519" s="1" t="s">
        <v>16</v>
      </c>
      <c r="I1519" s="1" t="s">
        <v>17</v>
      </c>
      <c r="J1519" s="7">
        <v>42801.435416666667</v>
      </c>
      <c r="K1519" s="7">
        <v>42801.435416666667</v>
      </c>
      <c r="L1519" s="1">
        <v>18</v>
      </c>
      <c r="M1519" s="6"/>
    </row>
    <row r="1520" spans="1:16" ht="12.75">
      <c r="A1520" s="1" t="s">
        <v>12</v>
      </c>
      <c r="B1520" s="7">
        <v>42802.75</v>
      </c>
      <c r="C1520" s="7">
        <v>42802.791666666664</v>
      </c>
      <c r="D1520" s="1" t="s">
        <v>174</v>
      </c>
      <c r="E1520" s="1" t="s">
        <v>83</v>
      </c>
      <c r="F1520" s="1">
        <v>28621268</v>
      </c>
      <c r="G1520" s="1" t="s">
        <v>930</v>
      </c>
      <c r="H1520" s="1" t="s">
        <v>16</v>
      </c>
      <c r="I1520" s="1" t="s">
        <v>85</v>
      </c>
      <c r="J1520" s="7">
        <v>42768.618055555555</v>
      </c>
      <c r="K1520" s="7">
        <v>42775.613888888889</v>
      </c>
      <c r="L1520" s="1">
        <v>18</v>
      </c>
      <c r="M1520" s="6"/>
    </row>
    <row r="1521" spans="1:16" ht="12.75">
      <c r="A1521" s="1" t="s">
        <v>46</v>
      </c>
      <c r="B1521" s="7">
        <v>42803.375</v>
      </c>
      <c r="C1521" s="7">
        <v>42803.416666666664</v>
      </c>
      <c r="D1521" s="1" t="s">
        <v>88</v>
      </c>
      <c r="E1521" s="1"/>
      <c r="F1521" s="1">
        <v>29300317</v>
      </c>
      <c r="G1521" s="1" t="s">
        <v>892</v>
      </c>
      <c r="H1521" s="1" t="s">
        <v>16</v>
      </c>
      <c r="I1521" s="1" t="s">
        <v>17</v>
      </c>
      <c r="J1521" s="7">
        <v>42800.435416666667</v>
      </c>
      <c r="K1521" s="7">
        <v>42800.435416666667</v>
      </c>
      <c r="L1521" s="1">
        <v>14.4</v>
      </c>
      <c r="M1521" s="6"/>
    </row>
    <row r="1522" spans="1:16" ht="12.75">
      <c r="A1522" s="1" t="s">
        <v>46</v>
      </c>
      <c r="B1522" s="7">
        <v>42803.416666666664</v>
      </c>
      <c r="C1522" s="7">
        <v>42803.458333333336</v>
      </c>
      <c r="D1522" s="1" t="s">
        <v>88</v>
      </c>
      <c r="F1522" s="1">
        <v>29214194</v>
      </c>
      <c r="G1522" s="1" t="s">
        <v>633</v>
      </c>
      <c r="H1522" s="1" t="s">
        <v>16</v>
      </c>
      <c r="I1522" s="1" t="s">
        <v>17</v>
      </c>
      <c r="J1522" s="7">
        <v>42795.73541666667</v>
      </c>
      <c r="K1522" s="7">
        <v>42795.73541666667</v>
      </c>
      <c r="L1522" s="1">
        <v>14.4</v>
      </c>
      <c r="M1522" s="6"/>
    </row>
    <row r="1523" spans="1:16" ht="14.25" customHeight="1">
      <c r="A1523" s="1" t="s">
        <v>18</v>
      </c>
      <c r="B1523" s="7">
        <v>42803.458333333336</v>
      </c>
      <c r="C1523" s="7">
        <v>42803.5</v>
      </c>
      <c r="D1523" s="1" t="s">
        <v>299</v>
      </c>
      <c r="F1523" s="1">
        <v>29311442</v>
      </c>
      <c r="G1523" s="1" t="s">
        <v>931</v>
      </c>
      <c r="H1523" s="1" t="s">
        <v>16</v>
      </c>
      <c r="I1523" s="1" t="s">
        <v>17</v>
      </c>
      <c r="J1523" s="7">
        <v>42800.67291666667</v>
      </c>
      <c r="K1523" s="7">
        <v>42800.67291666667</v>
      </c>
      <c r="L1523" s="1">
        <v>14.4</v>
      </c>
      <c r="M1523" s="6"/>
      <c r="N1523" s="1"/>
      <c r="O1523" s="15"/>
      <c r="P1523" s="15"/>
    </row>
    <row r="1524" spans="1:16" ht="12.75">
      <c r="A1524" s="1" t="s">
        <v>46</v>
      </c>
      <c r="B1524" s="7">
        <v>42803.5</v>
      </c>
      <c r="C1524" s="7">
        <v>42803.541666666664</v>
      </c>
      <c r="D1524" s="1" t="s">
        <v>88</v>
      </c>
      <c r="F1524" s="1">
        <v>29300325</v>
      </c>
      <c r="G1524" s="1" t="s">
        <v>932</v>
      </c>
      <c r="H1524" s="1" t="s">
        <v>16</v>
      </c>
      <c r="I1524" s="1" t="s">
        <v>17</v>
      </c>
      <c r="J1524" s="7">
        <v>42800.436111111114</v>
      </c>
      <c r="K1524" s="7">
        <v>42800.436111111114</v>
      </c>
      <c r="L1524" s="1">
        <v>16.2</v>
      </c>
      <c r="M1524" s="6"/>
    </row>
    <row r="1525" spans="1:16" ht="12.75">
      <c r="A1525" s="1" t="s">
        <v>28</v>
      </c>
      <c r="B1525" s="7">
        <v>42803.5625</v>
      </c>
      <c r="C1525" s="7">
        <v>42803.604166666664</v>
      </c>
      <c r="D1525" s="1" t="s">
        <v>357</v>
      </c>
      <c r="E1525" s="1" t="s">
        <v>357</v>
      </c>
      <c r="F1525" s="1">
        <v>29133959</v>
      </c>
      <c r="G1525" s="1"/>
      <c r="H1525" s="1" t="s">
        <v>16</v>
      </c>
      <c r="I1525" s="1" t="s">
        <v>17</v>
      </c>
      <c r="J1525" s="7">
        <v>42792.844444444447</v>
      </c>
      <c r="K1525" s="7">
        <v>42800.569444444445</v>
      </c>
      <c r="L1525" s="1">
        <v>15.3</v>
      </c>
      <c r="M1525" s="6"/>
    </row>
    <row r="1526" spans="1:16" ht="12.75">
      <c r="A1526" s="1" t="s">
        <v>18</v>
      </c>
      <c r="B1526" s="7">
        <v>42803.625</v>
      </c>
      <c r="C1526" s="7">
        <v>42803.666666666664</v>
      </c>
      <c r="D1526" s="1" t="s">
        <v>299</v>
      </c>
      <c r="E1526" s="1"/>
      <c r="F1526" s="1">
        <v>29311451</v>
      </c>
      <c r="G1526" s="1" t="s">
        <v>933</v>
      </c>
      <c r="H1526" s="1" t="s">
        <v>16</v>
      </c>
      <c r="I1526" s="1" t="s">
        <v>17</v>
      </c>
      <c r="J1526" s="7">
        <v>42800.67291666667</v>
      </c>
      <c r="K1526" s="7">
        <v>42800.67291666667</v>
      </c>
      <c r="L1526" s="1">
        <v>14.4</v>
      </c>
    </row>
    <row r="1527" spans="1:16" ht="12.75">
      <c r="A1527" s="1" t="s">
        <v>18</v>
      </c>
      <c r="B1527" s="7">
        <v>42803.708333333336</v>
      </c>
      <c r="C1527" s="7">
        <v>42803.75</v>
      </c>
      <c r="D1527" s="1" t="s">
        <v>299</v>
      </c>
      <c r="F1527" s="1">
        <v>29311461</v>
      </c>
      <c r="G1527" s="1" t="s">
        <v>934</v>
      </c>
      <c r="H1527" s="1" t="s">
        <v>16</v>
      </c>
      <c r="I1527" s="1" t="s">
        <v>17</v>
      </c>
      <c r="J1527" s="7">
        <v>42800.673611111109</v>
      </c>
      <c r="K1527" s="7">
        <v>42800.673611111109</v>
      </c>
      <c r="L1527" s="1">
        <v>18</v>
      </c>
    </row>
    <row r="1528" spans="1:16" ht="12.75">
      <c r="A1528" s="1" t="s">
        <v>46</v>
      </c>
      <c r="B1528" s="7">
        <v>42803.75</v>
      </c>
      <c r="C1528" s="7">
        <v>42803.791666666664</v>
      </c>
      <c r="D1528" s="1" t="s">
        <v>88</v>
      </c>
      <c r="F1528" s="1">
        <v>29276417</v>
      </c>
      <c r="G1528" s="1" t="s">
        <v>935</v>
      </c>
      <c r="H1528" s="1" t="s">
        <v>16</v>
      </c>
      <c r="I1528" s="1" t="s">
        <v>17</v>
      </c>
      <c r="J1528" s="7">
        <v>42798.395833333336</v>
      </c>
      <c r="K1528" s="7">
        <v>42798.395833333336</v>
      </c>
      <c r="L1528" s="1">
        <v>18</v>
      </c>
    </row>
    <row r="1529" spans="1:16" ht="12.75">
      <c r="A1529" s="1" t="s">
        <v>32</v>
      </c>
      <c r="B1529" s="7">
        <v>42803.791666666664</v>
      </c>
      <c r="C1529" s="7">
        <v>42803.833333333336</v>
      </c>
      <c r="D1529" s="1" t="s">
        <v>437</v>
      </c>
      <c r="F1529" s="1">
        <v>26156794</v>
      </c>
      <c r="G1529" s="1" t="s">
        <v>862</v>
      </c>
      <c r="H1529" s="1" t="s">
        <v>16</v>
      </c>
      <c r="I1529" s="1" t="s">
        <v>17</v>
      </c>
      <c r="J1529" s="7">
        <v>42650.377083333333</v>
      </c>
      <c r="K1529" s="7">
        <v>42650.377083333333</v>
      </c>
      <c r="L1529" s="1">
        <v>18.72</v>
      </c>
    </row>
    <row r="1530" spans="1:16" ht="12.75">
      <c r="A1530" s="1" t="s">
        <v>24</v>
      </c>
      <c r="B1530" s="7">
        <v>42803.8125</v>
      </c>
      <c r="C1530" s="7">
        <v>42803.854166666664</v>
      </c>
      <c r="D1530" s="1" t="s">
        <v>100</v>
      </c>
      <c r="F1530" s="1">
        <v>29206523</v>
      </c>
      <c r="G1530" s="1"/>
      <c r="H1530" s="1" t="s">
        <v>16</v>
      </c>
      <c r="I1530" s="1" t="s">
        <v>17</v>
      </c>
      <c r="J1530" s="7">
        <v>42795.546527777777</v>
      </c>
      <c r="K1530" s="7">
        <v>42795.546527777777</v>
      </c>
      <c r="L1530" s="1">
        <v>18</v>
      </c>
    </row>
    <row r="1531" spans="1:16" ht="12.75">
      <c r="A1531" s="1" t="s">
        <v>24</v>
      </c>
      <c r="B1531" s="7">
        <v>42804.416666666664</v>
      </c>
      <c r="C1531" s="7">
        <v>42804.458333333336</v>
      </c>
      <c r="D1531" s="1" t="s">
        <v>140</v>
      </c>
      <c r="F1531" s="1">
        <v>29052848</v>
      </c>
      <c r="G1531" s="1" t="s">
        <v>419</v>
      </c>
      <c r="H1531" s="1" t="s">
        <v>16</v>
      </c>
      <c r="I1531" s="1" t="s">
        <v>17</v>
      </c>
      <c r="J1531" s="7">
        <v>42788.463888888888</v>
      </c>
      <c r="K1531" s="7">
        <v>42788.463888888888</v>
      </c>
      <c r="L1531" s="1">
        <v>14.4</v>
      </c>
    </row>
    <row r="1532" spans="1:16" ht="12.75">
      <c r="A1532" s="1" t="s">
        <v>46</v>
      </c>
      <c r="B1532" s="7">
        <v>42804.583333333336</v>
      </c>
      <c r="C1532" s="7">
        <v>42804.625</v>
      </c>
      <c r="D1532" s="1" t="s">
        <v>88</v>
      </c>
      <c r="F1532" s="1">
        <v>28935160</v>
      </c>
      <c r="G1532" s="1" t="s">
        <v>500</v>
      </c>
      <c r="H1532" s="1" t="s">
        <v>16</v>
      </c>
      <c r="I1532" s="1" t="s">
        <v>17</v>
      </c>
      <c r="J1532" s="7">
        <v>42782.664583333331</v>
      </c>
      <c r="K1532" s="7">
        <v>42782.664583333331</v>
      </c>
      <c r="L1532" s="1">
        <v>16.2</v>
      </c>
    </row>
    <row r="1533" spans="1:16" ht="12.75">
      <c r="A1533" s="1" t="s">
        <v>46</v>
      </c>
      <c r="B1533" s="7">
        <v>42804.625</v>
      </c>
      <c r="C1533" s="7">
        <v>42804.666666666664</v>
      </c>
      <c r="D1533" s="1" t="s">
        <v>88</v>
      </c>
      <c r="F1533" s="1">
        <v>29307401</v>
      </c>
      <c r="G1533" s="1" t="s">
        <v>936</v>
      </c>
      <c r="H1533" s="1" t="s">
        <v>16</v>
      </c>
      <c r="I1533" s="1" t="s">
        <v>17</v>
      </c>
      <c r="J1533" s="7">
        <v>42800.59652777778</v>
      </c>
      <c r="K1533" s="7">
        <v>42800.59652777778</v>
      </c>
      <c r="L1533" s="1">
        <v>16.2</v>
      </c>
    </row>
    <row r="1534" spans="1:16" ht="12.75">
      <c r="A1534" s="1" t="s">
        <v>24</v>
      </c>
      <c r="B1534" s="7">
        <v>42804.6875</v>
      </c>
      <c r="C1534" s="7">
        <v>42804.729166666664</v>
      </c>
      <c r="D1534" s="1" t="s">
        <v>140</v>
      </c>
      <c r="F1534" s="1">
        <v>29387775</v>
      </c>
      <c r="G1534" s="1" t="s">
        <v>937</v>
      </c>
      <c r="H1534" s="1" t="s">
        <v>16</v>
      </c>
      <c r="I1534" s="1" t="s">
        <v>17</v>
      </c>
      <c r="J1534" s="7">
        <v>42803.427083333336</v>
      </c>
      <c r="K1534" s="7">
        <v>42803.427083333336</v>
      </c>
      <c r="L1534" s="1">
        <v>17.100000000000001</v>
      </c>
    </row>
    <row r="1535" spans="1:16" ht="12.75">
      <c r="A1535" s="1" t="s">
        <v>24</v>
      </c>
      <c r="B1535" s="7">
        <v>42804.75</v>
      </c>
      <c r="C1535" s="7">
        <v>42804.791666666664</v>
      </c>
      <c r="D1535" s="1" t="s">
        <v>140</v>
      </c>
      <c r="F1535" s="1">
        <v>28974751</v>
      </c>
      <c r="G1535" s="1" t="s">
        <v>938</v>
      </c>
      <c r="H1535" s="1" t="s">
        <v>16</v>
      </c>
      <c r="I1535" s="1" t="s">
        <v>17</v>
      </c>
      <c r="J1535" s="7">
        <v>42784.788888888892</v>
      </c>
      <c r="K1535" s="7">
        <v>42784.788888888892</v>
      </c>
      <c r="L1535" s="1">
        <v>18</v>
      </c>
    </row>
    <row r="1536" spans="1:16" ht="12.75">
      <c r="A1536" s="1" t="s">
        <v>28</v>
      </c>
      <c r="B1536" s="7">
        <v>42804.75</v>
      </c>
      <c r="C1536" s="7">
        <v>42804.791666666664</v>
      </c>
      <c r="D1536" s="1" t="s">
        <v>357</v>
      </c>
      <c r="F1536" s="1">
        <v>29306213</v>
      </c>
      <c r="G1536" s="1"/>
      <c r="H1536" s="1" t="s">
        <v>16</v>
      </c>
      <c r="I1536" s="1" t="s">
        <v>17</v>
      </c>
      <c r="J1536" s="7">
        <v>42800.569444444445</v>
      </c>
      <c r="K1536" s="7">
        <v>42800.569444444445</v>
      </c>
      <c r="L1536" s="1">
        <v>18</v>
      </c>
    </row>
    <row r="1537" spans="1:12" ht="12.75">
      <c r="A1537" s="1" t="s">
        <v>111</v>
      </c>
      <c r="B1537" s="7">
        <v>42805.416666666664</v>
      </c>
      <c r="C1537" s="7">
        <v>42805.458333333336</v>
      </c>
      <c r="D1537" s="1" t="s">
        <v>829</v>
      </c>
      <c r="F1537" s="1">
        <v>29430384</v>
      </c>
      <c r="G1537" s="1"/>
      <c r="H1537" s="1" t="s">
        <v>16</v>
      </c>
      <c r="I1537" s="1" t="s">
        <v>17</v>
      </c>
      <c r="J1537" s="7">
        <v>42804.876388888886</v>
      </c>
      <c r="K1537" s="7">
        <v>42804.876388888886</v>
      </c>
      <c r="L1537" s="1">
        <v>18</v>
      </c>
    </row>
    <row r="1538" spans="1:12" ht="12.75">
      <c r="A1538" s="1" t="s">
        <v>24</v>
      </c>
      <c r="B1538" s="7">
        <v>42805.479166666664</v>
      </c>
      <c r="C1538" s="7">
        <v>42805.520833333336</v>
      </c>
      <c r="D1538" s="1" t="s">
        <v>100</v>
      </c>
      <c r="F1538" s="1">
        <v>28809822</v>
      </c>
      <c r="G1538" s="1"/>
      <c r="H1538" s="1" t="s">
        <v>16</v>
      </c>
      <c r="I1538" s="1" t="s">
        <v>17</v>
      </c>
      <c r="J1538" s="7">
        <v>42776.65347222222</v>
      </c>
      <c r="K1538" s="7">
        <v>42776.65347222222</v>
      </c>
      <c r="L1538" s="1">
        <v>18</v>
      </c>
    </row>
    <row r="1539" spans="1:12" ht="12.75">
      <c r="A1539" s="1" t="s">
        <v>28</v>
      </c>
      <c r="B1539" s="7">
        <v>42805.479166666664</v>
      </c>
      <c r="C1539" s="7">
        <v>42805.520833333336</v>
      </c>
      <c r="D1539" s="1" t="s">
        <v>357</v>
      </c>
      <c r="F1539" s="1">
        <v>28844102</v>
      </c>
      <c r="G1539" s="1"/>
      <c r="H1539" s="1" t="s">
        <v>16</v>
      </c>
      <c r="I1539" s="1" t="s">
        <v>17</v>
      </c>
      <c r="J1539" s="7">
        <v>42779.409722222219</v>
      </c>
      <c r="K1539" s="7">
        <v>42779.409722222219</v>
      </c>
      <c r="L1539" s="1">
        <v>18</v>
      </c>
    </row>
    <row r="1540" spans="1:12" ht="12.75">
      <c r="A1540" s="1" t="s">
        <v>18</v>
      </c>
      <c r="B1540" s="7">
        <v>42805.5625</v>
      </c>
      <c r="C1540" s="7">
        <v>42805.625</v>
      </c>
      <c r="D1540" s="1" t="s">
        <v>814</v>
      </c>
      <c r="F1540" s="1">
        <v>29162953</v>
      </c>
      <c r="G1540" s="1" t="s">
        <v>939</v>
      </c>
      <c r="H1540" s="1" t="s">
        <v>48</v>
      </c>
      <c r="I1540" s="1" t="s">
        <v>17</v>
      </c>
      <c r="J1540" s="7">
        <v>42793.901388888888</v>
      </c>
      <c r="K1540" s="7">
        <v>42793.901388888888</v>
      </c>
      <c r="L1540" s="1">
        <v>27</v>
      </c>
    </row>
    <row r="1541" spans="1:12" ht="12.75">
      <c r="A1541" s="1" t="s">
        <v>12</v>
      </c>
      <c r="B1541" s="7">
        <v>42805.583333333336</v>
      </c>
      <c r="C1541" s="7">
        <v>42805.625</v>
      </c>
      <c r="D1541" s="1" t="s">
        <v>174</v>
      </c>
      <c r="F1541" s="1">
        <v>29399449</v>
      </c>
      <c r="G1541" s="1" t="s">
        <v>771</v>
      </c>
      <c r="H1541" s="1" t="s">
        <v>16</v>
      </c>
      <c r="I1541" s="1" t="s">
        <v>85</v>
      </c>
      <c r="J1541" s="7">
        <v>42803.692361111112</v>
      </c>
      <c r="K1541" s="7">
        <v>42803.692361111112</v>
      </c>
      <c r="L1541" s="1">
        <v>18</v>
      </c>
    </row>
    <row r="1542" spans="1:12" ht="12.75">
      <c r="A1542" s="1" t="s">
        <v>24</v>
      </c>
      <c r="B1542" s="7">
        <v>42805.666666666664</v>
      </c>
      <c r="C1542" s="7">
        <v>42805.729166666664</v>
      </c>
      <c r="D1542" s="1" t="s">
        <v>140</v>
      </c>
      <c r="F1542" s="1">
        <v>28825428</v>
      </c>
      <c r="G1542" s="1" t="s">
        <v>466</v>
      </c>
      <c r="H1542" s="1" t="s">
        <v>48</v>
      </c>
      <c r="I1542" s="1" t="s">
        <v>17</v>
      </c>
      <c r="J1542" s="7">
        <v>42777.744444444441</v>
      </c>
      <c r="K1542" s="7">
        <v>42777.744444444441</v>
      </c>
      <c r="L1542" s="1">
        <v>27</v>
      </c>
    </row>
    <row r="1543" spans="1:12" ht="12.75">
      <c r="A1543" s="1" t="s">
        <v>80</v>
      </c>
      <c r="B1543" s="7">
        <v>42805.75</v>
      </c>
      <c r="C1543" s="7">
        <v>42805.791666666664</v>
      </c>
      <c r="D1543" s="1" t="s">
        <v>738</v>
      </c>
      <c r="F1543" s="1">
        <v>29438533</v>
      </c>
      <c r="G1543" s="1"/>
      <c r="H1543" s="1" t="s">
        <v>16</v>
      </c>
      <c r="I1543" s="1" t="s">
        <v>17</v>
      </c>
      <c r="J1543" s="7">
        <v>42805.618750000001</v>
      </c>
      <c r="K1543" s="7">
        <v>42805.618750000001</v>
      </c>
      <c r="L1543" s="1">
        <v>18</v>
      </c>
    </row>
    <row r="1544" spans="1:12" ht="12.75">
      <c r="A1544" s="1" t="s">
        <v>32</v>
      </c>
      <c r="B1544" s="7">
        <v>42806.458333333336</v>
      </c>
      <c r="C1544" s="7">
        <v>42806.5</v>
      </c>
      <c r="D1544" s="1" t="s">
        <v>15</v>
      </c>
      <c r="F1544" s="1">
        <v>27192947</v>
      </c>
      <c r="G1544" s="1" t="s">
        <v>804</v>
      </c>
      <c r="H1544" s="1" t="s">
        <v>16</v>
      </c>
      <c r="I1544" s="1" t="s">
        <v>85</v>
      </c>
      <c r="J1544" s="7">
        <v>42697.623611111114</v>
      </c>
      <c r="K1544" s="7">
        <v>42697.623611111114</v>
      </c>
      <c r="L1544" s="1">
        <v>16.84</v>
      </c>
    </row>
    <row r="1545" spans="1:12" ht="12.75">
      <c r="A1545" s="1" t="s">
        <v>41</v>
      </c>
      <c r="B1545" s="7">
        <v>42807.583333333336</v>
      </c>
      <c r="C1545" s="7">
        <v>42807.625</v>
      </c>
      <c r="D1545" s="1" t="s">
        <v>501</v>
      </c>
      <c r="F1545" s="1">
        <v>29457861</v>
      </c>
      <c r="G1545" s="1"/>
      <c r="H1545" s="1" t="s">
        <v>16</v>
      </c>
      <c r="I1545" s="1" t="s">
        <v>17</v>
      </c>
      <c r="J1545" s="7">
        <v>42807.418055555558</v>
      </c>
      <c r="K1545" s="7">
        <v>42807.418055555558</v>
      </c>
      <c r="L1545" s="1">
        <v>14.4</v>
      </c>
    </row>
    <row r="1546" spans="1:12" ht="12.75">
      <c r="A1546" s="1" t="s">
        <v>12</v>
      </c>
      <c r="B1546" s="7">
        <v>42807.604166666664</v>
      </c>
      <c r="C1546" s="7">
        <v>42807.645833333336</v>
      </c>
      <c r="D1546" s="1" t="s">
        <v>83</v>
      </c>
      <c r="F1546" s="1">
        <v>29447865</v>
      </c>
      <c r="G1546" s="1" t="s">
        <v>940</v>
      </c>
      <c r="H1546" s="1" t="s">
        <v>16</v>
      </c>
      <c r="I1546" s="1" t="s">
        <v>17</v>
      </c>
      <c r="J1546" s="7">
        <v>42806.763194444444</v>
      </c>
      <c r="K1546" s="7">
        <v>42806.763194444444</v>
      </c>
      <c r="L1546" s="1">
        <v>14.4</v>
      </c>
    </row>
    <row r="1547" spans="1:12" ht="12.75">
      <c r="A1547" s="1" t="s">
        <v>41</v>
      </c>
      <c r="B1547" s="7">
        <v>42807.666666666664</v>
      </c>
      <c r="C1547" s="7">
        <v>42807.708333333336</v>
      </c>
      <c r="D1547" s="1" t="s">
        <v>359</v>
      </c>
      <c r="E1547" s="1"/>
      <c r="F1547" s="1">
        <v>29402874</v>
      </c>
      <c r="G1547" s="1"/>
      <c r="H1547" s="1" t="s">
        <v>16</v>
      </c>
      <c r="I1547" s="1" t="s">
        <v>17</v>
      </c>
      <c r="J1547" s="7">
        <v>42803.787499999999</v>
      </c>
      <c r="K1547" s="7">
        <v>42803.787499999999</v>
      </c>
      <c r="L1547" s="1">
        <v>16.2</v>
      </c>
    </row>
    <row r="1548" spans="1:12" ht="12.75">
      <c r="A1548" s="1" t="s">
        <v>46</v>
      </c>
      <c r="B1548" s="7">
        <v>42807.708333333336</v>
      </c>
      <c r="C1548" s="7">
        <v>42807.75</v>
      </c>
      <c r="D1548" s="1" t="s">
        <v>88</v>
      </c>
      <c r="F1548" s="1">
        <v>29437619</v>
      </c>
      <c r="G1548" s="1" t="s">
        <v>941</v>
      </c>
      <c r="H1548" s="1" t="s">
        <v>16</v>
      </c>
      <c r="I1548" s="1" t="s">
        <v>17</v>
      </c>
      <c r="J1548" s="7">
        <v>42805.53125</v>
      </c>
      <c r="K1548" s="7">
        <v>42805.53125</v>
      </c>
      <c r="L1548" s="1">
        <v>18</v>
      </c>
    </row>
    <row r="1549" spans="1:12" ht="12.75">
      <c r="A1549" s="1" t="s">
        <v>24</v>
      </c>
      <c r="B1549" s="7">
        <v>42807.770833333336</v>
      </c>
      <c r="C1549" s="7">
        <v>42807.8125</v>
      </c>
      <c r="D1549" s="1" t="s">
        <v>458</v>
      </c>
      <c r="F1549" s="1">
        <v>29207504</v>
      </c>
      <c r="G1549" s="1" t="s">
        <v>942</v>
      </c>
      <c r="H1549" s="1" t="s">
        <v>16</v>
      </c>
      <c r="I1549" s="1" t="s">
        <v>17</v>
      </c>
      <c r="J1549" s="7">
        <v>42795.574305555558</v>
      </c>
      <c r="K1549" s="7">
        <v>42795.574305555558</v>
      </c>
      <c r="L1549" s="1">
        <v>18</v>
      </c>
    </row>
    <row r="1550" spans="1:12" ht="12.75">
      <c r="A1550" s="1" t="s">
        <v>24</v>
      </c>
      <c r="B1550" s="7">
        <v>42807.8125</v>
      </c>
      <c r="C1550" s="7">
        <v>42807.854166666664</v>
      </c>
      <c r="D1550" s="1" t="s">
        <v>458</v>
      </c>
      <c r="F1550" s="1">
        <v>29406832</v>
      </c>
      <c r="G1550" s="1" t="s">
        <v>943</v>
      </c>
      <c r="H1550" s="1" t="s">
        <v>16</v>
      </c>
      <c r="I1550" s="1" t="s">
        <v>17</v>
      </c>
      <c r="J1550" s="7">
        <v>42803.910416666666</v>
      </c>
      <c r="K1550" s="7">
        <v>42803.910416666666</v>
      </c>
      <c r="L1550" s="1">
        <v>18</v>
      </c>
    </row>
    <row r="1551" spans="1:12" ht="12.75">
      <c r="A1551" s="1" t="s">
        <v>431</v>
      </c>
      <c r="B1551" s="7">
        <v>42807.8125</v>
      </c>
      <c r="C1551" s="7">
        <v>42807.875</v>
      </c>
      <c r="D1551" s="1" t="s">
        <v>75</v>
      </c>
      <c r="E1551" s="1" t="s">
        <v>398</v>
      </c>
      <c r="F1551" s="1">
        <v>25295476</v>
      </c>
      <c r="G1551" s="1" t="s">
        <v>944</v>
      </c>
      <c r="H1551" s="1" t="s">
        <v>48</v>
      </c>
      <c r="I1551" s="1" t="s">
        <v>17</v>
      </c>
      <c r="J1551" s="7">
        <v>42612.763888888891</v>
      </c>
      <c r="K1551" s="7">
        <v>42680.837500000001</v>
      </c>
      <c r="L1551" s="1">
        <v>42</v>
      </c>
    </row>
    <row r="1552" spans="1:12" ht="12.75">
      <c r="A1552" s="1" t="s">
        <v>12</v>
      </c>
      <c r="B1552" s="7">
        <v>42808.375</v>
      </c>
      <c r="C1552" s="7">
        <v>42808.416666666664</v>
      </c>
      <c r="D1552" s="1" t="s">
        <v>83</v>
      </c>
      <c r="E1552" s="1"/>
      <c r="F1552" s="1">
        <v>29371227</v>
      </c>
      <c r="G1552" s="1" t="s">
        <v>760</v>
      </c>
      <c r="H1552" s="1" t="s">
        <v>16</v>
      </c>
      <c r="I1552" s="1" t="s">
        <v>17</v>
      </c>
      <c r="J1552" s="7">
        <v>42802.705555555556</v>
      </c>
      <c r="K1552" s="7">
        <v>42802.705555555556</v>
      </c>
      <c r="L1552" s="1">
        <v>14.4</v>
      </c>
    </row>
    <row r="1553" spans="1:12" ht="12.75">
      <c r="A1553" s="1" t="s">
        <v>24</v>
      </c>
      <c r="B1553" s="7">
        <v>42808.458333333336</v>
      </c>
      <c r="C1553" s="7">
        <v>42808.5</v>
      </c>
      <c r="D1553" s="1" t="s">
        <v>458</v>
      </c>
      <c r="E1553" s="1"/>
      <c r="F1553" s="1">
        <v>29345391</v>
      </c>
      <c r="G1553" s="1" t="s">
        <v>920</v>
      </c>
      <c r="H1553" s="1" t="s">
        <v>16</v>
      </c>
      <c r="I1553" s="1" t="s">
        <v>17</v>
      </c>
      <c r="J1553" s="7">
        <v>42801.740972222222</v>
      </c>
      <c r="K1553" s="7">
        <v>42801.740972222222</v>
      </c>
      <c r="L1553" s="1">
        <v>14.4</v>
      </c>
    </row>
    <row r="1554" spans="1:12" ht="12.75">
      <c r="A1554" s="1" t="s">
        <v>80</v>
      </c>
      <c r="B1554" s="7">
        <v>42808.458333333336</v>
      </c>
      <c r="C1554" s="7">
        <v>42808.520833333336</v>
      </c>
      <c r="D1554" s="1" t="s">
        <v>515</v>
      </c>
      <c r="F1554" s="1">
        <v>29483969</v>
      </c>
      <c r="G1554" s="1" t="s">
        <v>809</v>
      </c>
      <c r="H1554" s="1" t="s">
        <v>48</v>
      </c>
      <c r="I1554" s="1" t="s">
        <v>17</v>
      </c>
      <c r="J1554" s="7">
        <v>42808.327777777777</v>
      </c>
      <c r="K1554" s="7">
        <v>42808.327777777777</v>
      </c>
      <c r="L1554" s="1">
        <v>22.5</v>
      </c>
    </row>
    <row r="1555" spans="1:12" ht="12.75">
      <c r="A1555" s="1" t="s">
        <v>24</v>
      </c>
      <c r="B1555" s="7">
        <v>42808.5</v>
      </c>
      <c r="C1555" s="7">
        <v>42808.541666666664</v>
      </c>
      <c r="D1555" s="1" t="s">
        <v>458</v>
      </c>
      <c r="F1555" s="1">
        <v>29345463</v>
      </c>
      <c r="G1555" s="1" t="s">
        <v>945</v>
      </c>
      <c r="H1555" s="1" t="s">
        <v>16</v>
      </c>
      <c r="I1555" s="1" t="s">
        <v>17</v>
      </c>
      <c r="J1555" s="7">
        <v>42801.742361111108</v>
      </c>
      <c r="K1555" s="7">
        <v>42801.742361111108</v>
      </c>
      <c r="L1555" s="1">
        <v>16.2</v>
      </c>
    </row>
    <row r="1556" spans="1:12" ht="12.75">
      <c r="A1556" s="1" t="s">
        <v>24</v>
      </c>
      <c r="B1556" s="7">
        <v>42808.541666666664</v>
      </c>
      <c r="C1556" s="7">
        <v>42808.583333333336</v>
      </c>
      <c r="D1556" s="1" t="s">
        <v>140</v>
      </c>
      <c r="F1556" s="1">
        <v>29387797</v>
      </c>
      <c r="G1556" s="1" t="s">
        <v>937</v>
      </c>
      <c r="H1556" s="1" t="s">
        <v>16</v>
      </c>
      <c r="I1556" s="1" t="s">
        <v>17</v>
      </c>
      <c r="J1556" s="7">
        <v>42803.427083333336</v>
      </c>
      <c r="K1556" s="7">
        <v>42803.427083333336</v>
      </c>
      <c r="L1556" s="1">
        <v>16.2</v>
      </c>
    </row>
    <row r="1557" spans="1:12" ht="12.75">
      <c r="A1557" s="1" t="s">
        <v>111</v>
      </c>
      <c r="B1557" s="7">
        <v>42808.5625</v>
      </c>
      <c r="C1557" s="7">
        <v>42808.645833333336</v>
      </c>
      <c r="D1557" s="1" t="s">
        <v>887</v>
      </c>
      <c r="E1557" s="1" t="s">
        <v>887</v>
      </c>
      <c r="F1557" s="1">
        <v>29203436</v>
      </c>
      <c r="G1557" s="1"/>
      <c r="H1557" s="1" t="s">
        <v>56</v>
      </c>
      <c r="I1557" s="1" t="s">
        <v>17</v>
      </c>
      <c r="J1557" s="7">
        <v>42795.46875</v>
      </c>
      <c r="K1557" s="7">
        <v>42801.534722222219</v>
      </c>
      <c r="L1557" s="1">
        <v>29.7</v>
      </c>
    </row>
    <row r="1558" spans="1:12" ht="12.75">
      <c r="A1558" s="1" t="s">
        <v>80</v>
      </c>
      <c r="B1558" s="7">
        <v>42808.583333333336</v>
      </c>
      <c r="C1558" s="7">
        <v>42808.625</v>
      </c>
      <c r="D1558" s="1" t="s">
        <v>554</v>
      </c>
      <c r="E1558" s="1"/>
      <c r="F1558" s="1">
        <v>29479220</v>
      </c>
      <c r="G1558" s="1" t="s">
        <v>946</v>
      </c>
      <c r="H1558" s="1" t="s">
        <v>16</v>
      </c>
      <c r="I1558" s="1" t="s">
        <v>17</v>
      </c>
      <c r="J1558" s="7">
        <v>42807.970833333333</v>
      </c>
      <c r="K1558" s="7">
        <v>42807.970833333333</v>
      </c>
      <c r="L1558" s="1">
        <v>14.4</v>
      </c>
    </row>
    <row r="1559" spans="1:12" ht="12.75">
      <c r="A1559" s="1" t="s">
        <v>24</v>
      </c>
      <c r="B1559" s="7">
        <v>42808.604166666664</v>
      </c>
      <c r="C1559" s="7">
        <v>42808.645833333336</v>
      </c>
      <c r="D1559" s="1" t="s">
        <v>140</v>
      </c>
      <c r="E1559" s="1"/>
      <c r="F1559" s="1">
        <v>29034399</v>
      </c>
      <c r="G1559" s="1" t="s">
        <v>947</v>
      </c>
      <c r="H1559" s="1" t="s">
        <v>16</v>
      </c>
      <c r="I1559" s="1" t="s">
        <v>17</v>
      </c>
      <c r="J1559" s="7">
        <v>42787.71875</v>
      </c>
      <c r="K1559" s="7">
        <v>42787.71875</v>
      </c>
      <c r="L1559" s="1">
        <v>14.4</v>
      </c>
    </row>
    <row r="1560" spans="1:12" ht="12.75">
      <c r="A1560" s="1" t="s">
        <v>24</v>
      </c>
      <c r="B1560" s="7">
        <v>42808.666666666664</v>
      </c>
      <c r="C1560" s="7">
        <v>42808.729166666664</v>
      </c>
      <c r="D1560" s="1" t="s">
        <v>140</v>
      </c>
      <c r="F1560" s="1">
        <v>29034430</v>
      </c>
      <c r="G1560" s="1" t="s">
        <v>948</v>
      </c>
      <c r="H1560" s="1" t="s">
        <v>48</v>
      </c>
      <c r="I1560" s="1" t="s">
        <v>17</v>
      </c>
      <c r="J1560" s="7">
        <v>42787.71875</v>
      </c>
      <c r="K1560" s="7">
        <v>42787.71875</v>
      </c>
      <c r="L1560" s="1">
        <v>25.2</v>
      </c>
    </row>
    <row r="1561" spans="1:12" ht="12.75">
      <c r="A1561" s="1" t="s">
        <v>24</v>
      </c>
      <c r="B1561" s="7">
        <v>42808.770833333336</v>
      </c>
      <c r="C1561" s="7">
        <v>42808.8125</v>
      </c>
      <c r="D1561" s="1" t="s">
        <v>140</v>
      </c>
      <c r="F1561" s="1">
        <v>29284435</v>
      </c>
      <c r="G1561" s="1" t="s">
        <v>949</v>
      </c>
      <c r="H1561" s="1" t="s">
        <v>16</v>
      </c>
      <c r="I1561" s="1" t="s">
        <v>17</v>
      </c>
      <c r="J1561" s="7">
        <v>42799.35</v>
      </c>
      <c r="K1561" s="7">
        <v>42799.35</v>
      </c>
      <c r="L1561" s="1">
        <v>18</v>
      </c>
    </row>
    <row r="1562" spans="1:12" ht="12.75">
      <c r="A1562" s="1" t="s">
        <v>80</v>
      </c>
      <c r="B1562" s="7">
        <v>42808.791666666664</v>
      </c>
      <c r="C1562" s="7">
        <v>42808.854166666664</v>
      </c>
      <c r="D1562" s="1" t="s">
        <v>515</v>
      </c>
      <c r="F1562" s="1">
        <v>29483979</v>
      </c>
      <c r="G1562" s="1" t="s">
        <v>809</v>
      </c>
      <c r="H1562" s="1" t="s">
        <v>48</v>
      </c>
      <c r="I1562" s="1" t="s">
        <v>17</v>
      </c>
      <c r="J1562" s="7">
        <v>42808.328472222223</v>
      </c>
      <c r="K1562" s="7">
        <v>42808.328472222223</v>
      </c>
      <c r="L1562" s="1">
        <v>27</v>
      </c>
    </row>
    <row r="1563" spans="1:12" ht="12.75">
      <c r="A1563" s="1" t="s">
        <v>18</v>
      </c>
      <c r="B1563" s="7">
        <v>42809.375</v>
      </c>
      <c r="C1563" s="7">
        <v>42809.458333333336</v>
      </c>
      <c r="D1563" s="1" t="s">
        <v>489</v>
      </c>
      <c r="F1563" s="1">
        <v>29504293</v>
      </c>
      <c r="G1563" s="1"/>
      <c r="H1563" s="1" t="s">
        <v>56</v>
      </c>
      <c r="I1563" s="1" t="s">
        <v>17</v>
      </c>
      <c r="J1563" s="7">
        <v>42808.831250000003</v>
      </c>
      <c r="K1563" s="7">
        <v>42808.831250000003</v>
      </c>
      <c r="L1563" s="1">
        <v>28.8</v>
      </c>
    </row>
    <row r="1564" spans="1:12" ht="12.75">
      <c r="A1564" s="1" t="s">
        <v>41</v>
      </c>
      <c r="B1564" s="7">
        <v>42809.416666666664</v>
      </c>
      <c r="C1564" s="7">
        <v>42809.458333333336</v>
      </c>
      <c r="D1564" s="1" t="s">
        <v>60</v>
      </c>
      <c r="F1564" s="1">
        <v>29457104</v>
      </c>
      <c r="G1564" s="1"/>
      <c r="H1564" s="1" t="s">
        <v>16</v>
      </c>
      <c r="I1564" s="1" t="s">
        <v>17</v>
      </c>
      <c r="J1564" s="7">
        <v>42807.40347222222</v>
      </c>
      <c r="K1564" s="7">
        <v>42807.40347222222</v>
      </c>
      <c r="L1564" s="1">
        <v>14.4</v>
      </c>
    </row>
    <row r="1565" spans="1:12" ht="12.75">
      <c r="A1565" s="1" t="s">
        <v>46</v>
      </c>
      <c r="B1565" s="7">
        <v>42809.416666666664</v>
      </c>
      <c r="C1565" s="7">
        <v>42809.479166666664</v>
      </c>
      <c r="D1565" s="1" t="s">
        <v>61</v>
      </c>
      <c r="F1565" s="1">
        <v>29242030</v>
      </c>
      <c r="G1565" s="1" t="s">
        <v>102</v>
      </c>
      <c r="H1565" s="1" t="s">
        <v>48</v>
      </c>
      <c r="I1565" s="1" t="s">
        <v>17</v>
      </c>
      <c r="J1565" s="7">
        <v>42796.715277777781</v>
      </c>
      <c r="K1565" s="7">
        <v>42796.715277777781</v>
      </c>
      <c r="L1565" s="1">
        <v>21.6</v>
      </c>
    </row>
    <row r="1566" spans="1:12" ht="12.75">
      <c r="A1566" s="1" t="s">
        <v>111</v>
      </c>
      <c r="B1566" s="7">
        <v>42809.5625</v>
      </c>
      <c r="C1566" s="7">
        <v>42809.604166666664</v>
      </c>
      <c r="D1566" s="1" t="s">
        <v>246</v>
      </c>
      <c r="F1566" s="1">
        <v>29424015</v>
      </c>
      <c r="G1566" s="1" t="s">
        <v>950</v>
      </c>
      <c r="H1566" s="1" t="s">
        <v>16</v>
      </c>
      <c r="I1566" s="1" t="s">
        <v>17</v>
      </c>
      <c r="J1566" s="7">
        <v>42804.661805555559</v>
      </c>
      <c r="K1566" s="7">
        <v>42804.661805555559</v>
      </c>
      <c r="L1566" s="1">
        <v>16.2</v>
      </c>
    </row>
    <row r="1567" spans="1:12" ht="12.75">
      <c r="A1567" s="1" t="s">
        <v>18</v>
      </c>
      <c r="B1567" s="7">
        <v>42809.583333333336</v>
      </c>
      <c r="C1567" s="7">
        <v>42809.625</v>
      </c>
      <c r="D1567" s="1" t="s">
        <v>951</v>
      </c>
      <c r="E1567" s="1"/>
      <c r="F1567" s="1">
        <v>29360104</v>
      </c>
      <c r="G1567" s="1" t="s">
        <v>952</v>
      </c>
      <c r="H1567" s="1" t="s">
        <v>16</v>
      </c>
      <c r="I1567" s="1" t="s">
        <v>17</v>
      </c>
      <c r="J1567" s="7">
        <v>42802.415972222225</v>
      </c>
      <c r="K1567" s="7">
        <v>42802.415972222225</v>
      </c>
      <c r="L1567" s="1">
        <v>16.2</v>
      </c>
    </row>
    <row r="1568" spans="1:12" ht="12.75">
      <c r="A1568" s="1" t="s">
        <v>28</v>
      </c>
      <c r="B1568" s="7">
        <v>42809.625</v>
      </c>
      <c r="C1568" s="7">
        <v>42809.708333333336</v>
      </c>
      <c r="D1568" s="1" t="s">
        <v>458</v>
      </c>
      <c r="E1568" s="1" t="s">
        <v>458</v>
      </c>
      <c r="F1568" s="1">
        <v>29519935</v>
      </c>
      <c r="G1568" s="1" t="s">
        <v>953</v>
      </c>
      <c r="H1568" s="1" t="s">
        <v>56</v>
      </c>
      <c r="I1568" s="1" t="s">
        <v>17</v>
      </c>
      <c r="J1568" s="7">
        <v>42809.57708333333</v>
      </c>
      <c r="K1568" s="7">
        <v>42809.57708333333</v>
      </c>
      <c r="L1568" s="1">
        <v>32.4</v>
      </c>
    </row>
    <row r="1569" spans="1:12" ht="12.75">
      <c r="A1569" s="1" t="s">
        <v>18</v>
      </c>
      <c r="B1569" s="7">
        <v>42809.645833333336</v>
      </c>
      <c r="C1569" s="7">
        <v>42809.6875</v>
      </c>
      <c r="D1569" s="1" t="s">
        <v>299</v>
      </c>
      <c r="E1569" s="1"/>
      <c r="F1569" s="1">
        <v>29472486</v>
      </c>
      <c r="G1569" s="1" t="s">
        <v>954</v>
      </c>
      <c r="H1569" s="1" t="s">
        <v>16</v>
      </c>
      <c r="I1569" s="1" t="s">
        <v>17</v>
      </c>
      <c r="J1569" s="7">
        <v>42807.73541666667</v>
      </c>
      <c r="K1569" s="7">
        <v>42807.73541666667</v>
      </c>
      <c r="L1569" s="1">
        <v>16.2</v>
      </c>
    </row>
    <row r="1570" spans="1:12" ht="12.75">
      <c r="A1570" s="1" t="s">
        <v>111</v>
      </c>
      <c r="B1570" s="7">
        <v>42809.666666666664</v>
      </c>
      <c r="C1570" s="7">
        <v>42809.791666666664</v>
      </c>
      <c r="D1570" s="1" t="s">
        <v>464</v>
      </c>
      <c r="E1570" s="1"/>
      <c r="F1570" s="1">
        <v>29257226</v>
      </c>
      <c r="G1570" s="1" t="s">
        <v>928</v>
      </c>
      <c r="H1570" s="1" t="s">
        <v>321</v>
      </c>
      <c r="I1570" s="1" t="s">
        <v>17</v>
      </c>
      <c r="J1570" s="7">
        <v>42797.436805555553</v>
      </c>
      <c r="K1570" s="7">
        <v>42797.436805555553</v>
      </c>
      <c r="L1570" s="1">
        <v>52.2</v>
      </c>
    </row>
    <row r="1571" spans="1:12" ht="12.75">
      <c r="A1571" s="1" t="s">
        <v>12</v>
      </c>
      <c r="B1571" s="7">
        <v>42809.708333333336</v>
      </c>
      <c r="C1571" s="7">
        <v>42809.75</v>
      </c>
      <c r="D1571" s="1" t="s">
        <v>83</v>
      </c>
      <c r="F1571" s="1">
        <v>29215826</v>
      </c>
      <c r="G1571" s="1" t="s">
        <v>760</v>
      </c>
      <c r="H1571" s="1" t="s">
        <v>16</v>
      </c>
      <c r="I1571" s="1" t="s">
        <v>17</v>
      </c>
      <c r="J1571" s="7">
        <v>42795.78125</v>
      </c>
      <c r="K1571" s="7">
        <v>42795.78125</v>
      </c>
      <c r="L1571" s="1">
        <v>18</v>
      </c>
    </row>
    <row r="1572" spans="1:12" ht="12.75">
      <c r="A1572" s="1" t="s">
        <v>12</v>
      </c>
      <c r="B1572" s="7">
        <v>42809.770833333336</v>
      </c>
      <c r="C1572" s="7">
        <v>42809.833333333336</v>
      </c>
      <c r="D1572" s="1" t="s">
        <v>83</v>
      </c>
      <c r="F1572" s="1">
        <v>29323641</v>
      </c>
      <c r="G1572" s="1" t="s">
        <v>760</v>
      </c>
      <c r="H1572" s="1" t="s">
        <v>48</v>
      </c>
      <c r="I1572" s="1" t="s">
        <v>17</v>
      </c>
      <c r="J1572" s="7">
        <v>42801.017361111109</v>
      </c>
      <c r="K1572" s="7">
        <v>42801.017361111109</v>
      </c>
      <c r="L1572" s="1">
        <v>27</v>
      </c>
    </row>
    <row r="1573" spans="1:12" ht="12.75">
      <c r="A1573" s="1" t="s">
        <v>41</v>
      </c>
      <c r="B1573" s="7">
        <v>42809.791666666664</v>
      </c>
      <c r="C1573" s="7">
        <v>42809.833333333336</v>
      </c>
      <c r="D1573" s="1" t="s">
        <v>501</v>
      </c>
      <c r="F1573" s="1">
        <v>29487114</v>
      </c>
      <c r="G1573" s="1"/>
      <c r="H1573" s="1" t="s">
        <v>16</v>
      </c>
      <c r="I1573" s="1" t="s">
        <v>17</v>
      </c>
      <c r="J1573" s="7">
        <v>42808.417361111111</v>
      </c>
      <c r="K1573" s="7">
        <v>42808.417361111111</v>
      </c>
      <c r="L1573" s="1">
        <v>18</v>
      </c>
    </row>
    <row r="1574" spans="1:12" ht="12.75">
      <c r="A1574" s="1" t="s">
        <v>32</v>
      </c>
      <c r="B1574" s="7">
        <v>42809.833333333336</v>
      </c>
      <c r="C1574" s="7">
        <v>42809.875</v>
      </c>
      <c r="D1574" s="1" t="s">
        <v>63</v>
      </c>
      <c r="F1574" s="1">
        <v>29162207</v>
      </c>
      <c r="G1574" s="1"/>
      <c r="H1574" s="1" t="s">
        <v>16</v>
      </c>
      <c r="I1574" s="1" t="s">
        <v>17</v>
      </c>
      <c r="J1574" s="7">
        <v>42793.876388888886</v>
      </c>
      <c r="K1574" s="7">
        <v>42793.876388888886</v>
      </c>
      <c r="L1574" s="1">
        <v>23.4</v>
      </c>
    </row>
    <row r="1575" spans="1:12" ht="12.75">
      <c r="A1575" s="1" t="s">
        <v>18</v>
      </c>
      <c r="B1575" s="7">
        <v>42810.458333333336</v>
      </c>
      <c r="C1575" s="7">
        <v>42810.5</v>
      </c>
      <c r="D1575" s="1" t="s">
        <v>299</v>
      </c>
      <c r="F1575" s="1">
        <v>29472506</v>
      </c>
      <c r="G1575" s="1" t="s">
        <v>955</v>
      </c>
      <c r="H1575" s="1" t="s">
        <v>16</v>
      </c>
      <c r="I1575" s="1" t="s">
        <v>17</v>
      </c>
      <c r="J1575" s="7">
        <v>42807.736111111109</v>
      </c>
      <c r="K1575" s="7">
        <v>42807.736111111109</v>
      </c>
      <c r="L1575" s="1">
        <v>14.4</v>
      </c>
    </row>
    <row r="1576" spans="1:12" ht="12.75">
      <c r="A1576" s="1" t="s">
        <v>46</v>
      </c>
      <c r="B1576" s="7">
        <v>42810.583333333336</v>
      </c>
      <c r="C1576" s="7">
        <v>42810.666666666664</v>
      </c>
      <c r="D1576" s="1" t="s">
        <v>61</v>
      </c>
      <c r="F1576" s="1">
        <v>29242007</v>
      </c>
      <c r="G1576" s="1"/>
      <c r="H1576" s="1" t="s">
        <v>56</v>
      </c>
      <c r="I1576" s="1" t="s">
        <v>17</v>
      </c>
      <c r="J1576" s="7">
        <v>42796.715277777781</v>
      </c>
      <c r="K1576" s="7">
        <v>42796.715277777781</v>
      </c>
      <c r="L1576" s="1">
        <v>28.8</v>
      </c>
    </row>
    <row r="1577" spans="1:12" ht="12.75">
      <c r="A1577" s="1" t="s">
        <v>18</v>
      </c>
      <c r="B1577" s="7">
        <v>42810.666666666664</v>
      </c>
      <c r="C1577" s="7">
        <v>42810.708333333336</v>
      </c>
      <c r="D1577" s="1" t="s">
        <v>299</v>
      </c>
      <c r="F1577" s="1">
        <v>29472559</v>
      </c>
      <c r="G1577" s="1" t="s">
        <v>956</v>
      </c>
      <c r="H1577" s="1" t="s">
        <v>16</v>
      </c>
      <c r="I1577" s="1" t="s">
        <v>17</v>
      </c>
      <c r="J1577" s="7">
        <v>42807.737500000003</v>
      </c>
      <c r="K1577" s="7">
        <v>42807.737500000003</v>
      </c>
      <c r="L1577" s="1">
        <v>16.2</v>
      </c>
    </row>
    <row r="1578" spans="1:12" ht="12.75">
      <c r="A1578" s="1" t="s">
        <v>18</v>
      </c>
      <c r="B1578" s="7">
        <v>42810.791666666664</v>
      </c>
      <c r="C1578" s="7">
        <v>42810.833333333336</v>
      </c>
      <c r="D1578" s="1" t="s">
        <v>957</v>
      </c>
      <c r="F1578" s="1">
        <v>29594747</v>
      </c>
      <c r="G1578" s="1"/>
      <c r="H1578" s="1" t="s">
        <v>16</v>
      </c>
      <c r="I1578" s="1" t="s">
        <v>17</v>
      </c>
      <c r="J1578" s="7">
        <v>42813.478472222225</v>
      </c>
      <c r="K1578" s="7">
        <v>42813.478472222225</v>
      </c>
      <c r="L1578" s="1">
        <v>18</v>
      </c>
    </row>
    <row r="1579" spans="1:12" ht="12.75">
      <c r="A1579" s="1" t="s">
        <v>32</v>
      </c>
      <c r="B1579" s="7">
        <v>42810.791666666664</v>
      </c>
      <c r="C1579" s="7">
        <v>42810.833333333336</v>
      </c>
      <c r="D1579" s="1" t="s">
        <v>437</v>
      </c>
      <c r="F1579" s="1">
        <v>26156801</v>
      </c>
      <c r="G1579" s="1" t="s">
        <v>862</v>
      </c>
      <c r="H1579" s="1" t="s">
        <v>16</v>
      </c>
      <c r="I1579" s="1" t="s">
        <v>17</v>
      </c>
      <c r="J1579" s="7">
        <v>42650.377083333333</v>
      </c>
      <c r="K1579" s="7">
        <v>42650.377083333333</v>
      </c>
      <c r="L1579" s="1">
        <v>18.72</v>
      </c>
    </row>
    <row r="1580" spans="1:12" ht="12.75">
      <c r="A1580" s="1" t="s">
        <v>111</v>
      </c>
      <c r="B1580" s="7">
        <v>42811.375</v>
      </c>
      <c r="C1580" s="7">
        <v>42811.4375</v>
      </c>
      <c r="D1580" s="1" t="s">
        <v>515</v>
      </c>
      <c r="F1580" s="1">
        <v>29562881</v>
      </c>
      <c r="G1580" s="1" t="s">
        <v>958</v>
      </c>
      <c r="H1580" s="1" t="s">
        <v>48</v>
      </c>
      <c r="I1580" s="1" t="s">
        <v>17</v>
      </c>
      <c r="J1580" s="7">
        <v>42811.352777777778</v>
      </c>
      <c r="K1580" s="7">
        <v>42811.352777777778</v>
      </c>
      <c r="L1580" s="1">
        <v>21.6</v>
      </c>
    </row>
    <row r="1581" spans="1:12" ht="12.75">
      <c r="A1581" s="1" t="s">
        <v>24</v>
      </c>
      <c r="B1581" s="7">
        <v>42811.416666666664</v>
      </c>
      <c r="C1581" s="7">
        <v>42811.458333333336</v>
      </c>
      <c r="D1581" s="1" t="s">
        <v>174</v>
      </c>
      <c r="F1581" s="1">
        <v>29472175</v>
      </c>
      <c r="G1581" s="1" t="s">
        <v>959</v>
      </c>
      <c r="H1581" s="1" t="s">
        <v>16</v>
      </c>
      <c r="I1581" s="1" t="s">
        <v>85</v>
      </c>
      <c r="J1581" s="7">
        <v>42807.727083333331</v>
      </c>
      <c r="K1581" s="7">
        <v>42807.727083333331</v>
      </c>
      <c r="L1581" s="1">
        <v>14.4</v>
      </c>
    </row>
    <row r="1582" spans="1:12" ht="12.75">
      <c r="A1582" s="1" t="s">
        <v>18</v>
      </c>
      <c r="B1582" s="7">
        <v>42811.416666666664</v>
      </c>
      <c r="C1582" s="7">
        <v>42811.458333333336</v>
      </c>
      <c r="D1582" s="1" t="s">
        <v>773</v>
      </c>
      <c r="F1582" s="1">
        <v>29416402</v>
      </c>
      <c r="G1582" s="1" t="s">
        <v>960</v>
      </c>
      <c r="H1582" s="1" t="s">
        <v>16</v>
      </c>
      <c r="I1582" s="1" t="s">
        <v>17</v>
      </c>
      <c r="J1582" s="7">
        <v>42804.445138888892</v>
      </c>
      <c r="K1582" s="7">
        <v>42804.445138888892</v>
      </c>
      <c r="L1582" s="1">
        <v>14.4</v>
      </c>
    </row>
    <row r="1583" spans="1:12" ht="12.75">
      <c r="A1583" s="1" t="s">
        <v>46</v>
      </c>
      <c r="B1583" s="7">
        <v>42811.416666666664</v>
      </c>
      <c r="C1583" s="7">
        <v>42811.458333333336</v>
      </c>
      <c r="D1583" s="1" t="s">
        <v>88</v>
      </c>
      <c r="F1583" s="1">
        <v>29103893</v>
      </c>
      <c r="G1583" s="1" t="s">
        <v>864</v>
      </c>
      <c r="H1583" s="1" t="s">
        <v>16</v>
      </c>
      <c r="I1583" s="1" t="s">
        <v>17</v>
      </c>
      <c r="J1583" s="7">
        <v>42790.469444444447</v>
      </c>
      <c r="K1583" s="7">
        <v>42790.469444444447</v>
      </c>
      <c r="L1583" s="1">
        <v>14.4</v>
      </c>
    </row>
    <row r="1584" spans="1:12" ht="12.75">
      <c r="A1584" s="1" t="s">
        <v>111</v>
      </c>
      <c r="B1584" s="7">
        <v>42811.4375</v>
      </c>
      <c r="C1584" s="7">
        <v>42811.479166666664</v>
      </c>
      <c r="D1584" s="1" t="s">
        <v>174</v>
      </c>
      <c r="F1584" s="1">
        <v>29107706</v>
      </c>
      <c r="G1584" s="1" t="s">
        <v>961</v>
      </c>
      <c r="H1584" s="1" t="s">
        <v>16</v>
      </c>
      <c r="I1584" s="1" t="s">
        <v>85</v>
      </c>
      <c r="J1584" s="7">
        <v>42790.595138888886</v>
      </c>
      <c r="K1584" s="7">
        <v>42790.595138888886</v>
      </c>
      <c r="L1584" s="1">
        <v>14.4</v>
      </c>
    </row>
    <row r="1585" spans="1:12" ht="12.75">
      <c r="A1585" s="1" t="s">
        <v>18</v>
      </c>
      <c r="B1585" s="7">
        <v>42811.458333333336</v>
      </c>
      <c r="C1585" s="7">
        <v>42811.5</v>
      </c>
      <c r="D1585" s="1" t="s">
        <v>773</v>
      </c>
      <c r="E1585" s="1"/>
      <c r="F1585" s="1">
        <v>29416431</v>
      </c>
      <c r="G1585" s="1"/>
      <c r="H1585" s="1" t="s">
        <v>16</v>
      </c>
      <c r="I1585" s="1" t="s">
        <v>17</v>
      </c>
      <c r="J1585" s="7">
        <v>42804.446527777778</v>
      </c>
      <c r="K1585" s="7">
        <v>42804.446527777778</v>
      </c>
      <c r="L1585" s="1">
        <v>14.4</v>
      </c>
    </row>
    <row r="1586" spans="1:12" ht="12.75">
      <c r="A1586" s="1" t="s">
        <v>46</v>
      </c>
      <c r="B1586" s="7">
        <v>42811.625</v>
      </c>
      <c r="C1586" s="7">
        <v>42811.666666666664</v>
      </c>
      <c r="D1586" s="1" t="s">
        <v>88</v>
      </c>
      <c r="F1586" s="1">
        <v>29109537</v>
      </c>
      <c r="G1586" s="1" t="s">
        <v>962</v>
      </c>
      <c r="H1586" s="1" t="s">
        <v>16</v>
      </c>
      <c r="I1586" s="1" t="s">
        <v>17</v>
      </c>
      <c r="J1586" s="7">
        <v>42790.657638888886</v>
      </c>
      <c r="K1586" s="7">
        <v>42790.657638888886</v>
      </c>
      <c r="L1586" s="1">
        <v>16.2</v>
      </c>
    </row>
    <row r="1587" spans="1:12" ht="12.75">
      <c r="A1587" s="1" t="s">
        <v>46</v>
      </c>
      <c r="B1587" s="7">
        <v>42811.75</v>
      </c>
      <c r="C1587" s="7">
        <v>42811.791666666664</v>
      </c>
      <c r="D1587" s="1" t="s">
        <v>88</v>
      </c>
      <c r="F1587" s="1">
        <v>29113589</v>
      </c>
      <c r="G1587" s="1" t="s">
        <v>779</v>
      </c>
      <c r="H1587" s="1" t="s">
        <v>16</v>
      </c>
      <c r="I1587" s="1" t="s">
        <v>17</v>
      </c>
      <c r="J1587" s="7">
        <v>42790.793749999997</v>
      </c>
      <c r="K1587" s="7">
        <v>42790.793749999997</v>
      </c>
      <c r="L1587" s="1">
        <v>18</v>
      </c>
    </row>
    <row r="1588" spans="1:12" ht="12.75">
      <c r="A1588" s="1" t="s">
        <v>41</v>
      </c>
      <c r="B1588" s="7">
        <v>42811.75</v>
      </c>
      <c r="C1588" s="7">
        <v>42811.791666666664</v>
      </c>
      <c r="D1588" s="1" t="s">
        <v>60</v>
      </c>
      <c r="F1588" s="1">
        <v>29468212</v>
      </c>
      <c r="G1588" s="1"/>
      <c r="H1588" s="1" t="s">
        <v>16</v>
      </c>
      <c r="I1588" s="1" t="s">
        <v>17</v>
      </c>
      <c r="J1588" s="7">
        <v>42807.646527777775</v>
      </c>
      <c r="K1588" s="7">
        <v>42807.646527777775</v>
      </c>
      <c r="L1588" s="1">
        <v>18</v>
      </c>
    </row>
    <row r="1589" spans="1:12" ht="12.75">
      <c r="A1589" s="1" t="s">
        <v>18</v>
      </c>
      <c r="B1589" s="7">
        <v>42811.791666666664</v>
      </c>
      <c r="C1589" s="7">
        <v>42811.833333333336</v>
      </c>
      <c r="D1589" s="1" t="s">
        <v>299</v>
      </c>
      <c r="E1589" s="1" t="s">
        <v>299</v>
      </c>
      <c r="F1589" s="1">
        <v>29311485</v>
      </c>
      <c r="G1589" s="1" t="s">
        <v>963</v>
      </c>
      <c r="H1589" s="1" t="s">
        <v>16</v>
      </c>
      <c r="I1589" s="1" t="s">
        <v>17</v>
      </c>
      <c r="J1589" s="7">
        <v>42800.673611111109</v>
      </c>
      <c r="K1589" s="7">
        <v>42807.734722222223</v>
      </c>
      <c r="L1589" s="1">
        <v>18</v>
      </c>
    </row>
    <row r="1590" spans="1:12" ht="12.75">
      <c r="A1590" s="1" t="s">
        <v>111</v>
      </c>
      <c r="B1590" s="7">
        <v>42812.416666666664</v>
      </c>
      <c r="C1590" s="7">
        <v>42812.520833333336</v>
      </c>
      <c r="D1590" s="1" t="s">
        <v>887</v>
      </c>
      <c r="E1590" s="1"/>
      <c r="F1590" s="1">
        <v>29488975</v>
      </c>
      <c r="G1590" s="1"/>
      <c r="H1590" s="1" t="s">
        <v>51</v>
      </c>
      <c r="I1590" s="1" t="s">
        <v>17</v>
      </c>
      <c r="J1590" s="7">
        <v>42808.463888888888</v>
      </c>
      <c r="K1590" s="7">
        <v>42808.463888888888</v>
      </c>
      <c r="L1590" s="1">
        <v>45</v>
      </c>
    </row>
    <row r="1591" spans="1:12" ht="12.75">
      <c r="A1591" s="1" t="s">
        <v>28</v>
      </c>
      <c r="B1591" s="7">
        <v>42812.458333333336</v>
      </c>
      <c r="C1591" s="7">
        <v>42812.5</v>
      </c>
      <c r="D1591" s="1" t="s">
        <v>784</v>
      </c>
      <c r="E1591" s="1"/>
      <c r="F1591" s="1">
        <v>29554832</v>
      </c>
      <c r="G1591" s="1" t="s">
        <v>964</v>
      </c>
      <c r="H1591" s="1" t="s">
        <v>16</v>
      </c>
      <c r="I1591" s="1" t="s">
        <v>17</v>
      </c>
      <c r="J1591" s="7">
        <v>42810.823611111111</v>
      </c>
      <c r="K1591" s="7">
        <v>42810.823611111111</v>
      </c>
      <c r="L1591" s="1">
        <v>18</v>
      </c>
    </row>
    <row r="1592" spans="1:12" ht="12.75">
      <c r="A1592" s="1" t="s">
        <v>18</v>
      </c>
      <c r="B1592" s="7">
        <v>42812.458333333336</v>
      </c>
      <c r="C1592" s="7">
        <v>42812.5</v>
      </c>
      <c r="D1592" s="1" t="s">
        <v>829</v>
      </c>
      <c r="F1592" s="1">
        <v>29583611</v>
      </c>
      <c r="G1592" s="1"/>
      <c r="H1592" s="1" t="s">
        <v>16</v>
      </c>
      <c r="I1592" s="1" t="s">
        <v>17</v>
      </c>
      <c r="J1592" s="7">
        <v>42812.402777777781</v>
      </c>
      <c r="K1592" s="7">
        <v>42812.402777777781</v>
      </c>
      <c r="L1592" s="1">
        <v>18</v>
      </c>
    </row>
    <row r="1593" spans="1:12" ht="12.75">
      <c r="A1593" s="1" t="s">
        <v>24</v>
      </c>
      <c r="B1593" s="7">
        <v>42812.604166666664</v>
      </c>
      <c r="C1593" s="7">
        <v>42812.666666666664</v>
      </c>
      <c r="D1593" s="1" t="s">
        <v>140</v>
      </c>
      <c r="E1593" s="1"/>
      <c r="F1593" s="1">
        <v>28974776</v>
      </c>
      <c r="G1593" s="1" t="s">
        <v>254</v>
      </c>
      <c r="H1593" s="1" t="s">
        <v>48</v>
      </c>
      <c r="I1593" s="1" t="s">
        <v>17</v>
      </c>
      <c r="J1593" s="7">
        <v>42784.790277777778</v>
      </c>
      <c r="K1593" s="7">
        <v>42784.790277777778</v>
      </c>
      <c r="L1593" s="1">
        <v>27</v>
      </c>
    </row>
    <row r="1594" spans="1:12" ht="12.75">
      <c r="A1594" s="1" t="s">
        <v>80</v>
      </c>
      <c r="B1594" s="7">
        <v>42812.625</v>
      </c>
      <c r="C1594" s="7">
        <v>42812.666666666664</v>
      </c>
      <c r="D1594" s="1" t="s">
        <v>81</v>
      </c>
      <c r="F1594" s="1">
        <v>29339369</v>
      </c>
      <c r="G1594" s="1"/>
      <c r="H1594" s="1" t="s">
        <v>16</v>
      </c>
      <c r="I1594" s="1" t="s">
        <v>17</v>
      </c>
      <c r="J1594" s="7">
        <v>42801.624305555553</v>
      </c>
      <c r="K1594" s="7">
        <v>42801.624305555553</v>
      </c>
      <c r="L1594" s="1">
        <v>18</v>
      </c>
    </row>
    <row r="1595" spans="1:12" ht="12.75">
      <c r="A1595" s="1" t="s">
        <v>80</v>
      </c>
      <c r="B1595" s="7">
        <v>42812.666666666664</v>
      </c>
      <c r="C1595" s="7">
        <v>42812.75</v>
      </c>
      <c r="D1595" s="1" t="s">
        <v>81</v>
      </c>
      <c r="F1595" s="1">
        <v>29110224</v>
      </c>
      <c r="G1595" s="1"/>
      <c r="H1595" s="1" t="s">
        <v>56</v>
      </c>
      <c r="I1595" s="1" t="s">
        <v>17</v>
      </c>
      <c r="J1595" s="7">
        <v>42790.676388888889</v>
      </c>
      <c r="K1595" s="7">
        <v>42790.676388888889</v>
      </c>
      <c r="L1595" s="1">
        <v>36</v>
      </c>
    </row>
    <row r="1596" spans="1:12" ht="12.75">
      <c r="A1596" s="1" t="s">
        <v>111</v>
      </c>
      <c r="B1596" s="7">
        <v>42812.75</v>
      </c>
      <c r="C1596" s="7">
        <v>42812.791666666664</v>
      </c>
      <c r="D1596" s="1" t="s">
        <v>246</v>
      </c>
      <c r="F1596" s="1">
        <v>29464928</v>
      </c>
      <c r="G1596" s="1" t="s">
        <v>965</v>
      </c>
      <c r="H1596" s="1" t="s">
        <v>16</v>
      </c>
      <c r="I1596" s="1" t="s">
        <v>17</v>
      </c>
      <c r="J1596" s="7">
        <v>42807.581250000003</v>
      </c>
      <c r="K1596" s="7">
        <v>42807.581250000003</v>
      </c>
      <c r="L1596" s="1">
        <v>18</v>
      </c>
    </row>
    <row r="1597" spans="1:12" ht="12.75">
      <c r="A1597" s="1" t="s">
        <v>32</v>
      </c>
      <c r="B1597" s="7">
        <v>42813.458333333336</v>
      </c>
      <c r="C1597" s="7">
        <v>42813.5</v>
      </c>
      <c r="D1597" s="1" t="s">
        <v>15</v>
      </c>
      <c r="F1597" s="1">
        <v>27192961</v>
      </c>
      <c r="G1597" s="1" t="s">
        <v>804</v>
      </c>
      <c r="H1597" s="1" t="s">
        <v>16</v>
      </c>
      <c r="I1597" s="1" t="s">
        <v>85</v>
      </c>
      <c r="J1597" s="7">
        <v>42697.624305555553</v>
      </c>
      <c r="K1597" s="7">
        <v>42697.624305555553</v>
      </c>
      <c r="L1597" s="1">
        <v>16.84</v>
      </c>
    </row>
    <row r="1598" spans="1:12" ht="12.75">
      <c r="A1598" s="1" t="s">
        <v>18</v>
      </c>
      <c r="B1598" s="7">
        <v>42813.791666666664</v>
      </c>
      <c r="C1598" s="7">
        <v>42813.833333333336</v>
      </c>
      <c r="D1598" s="1" t="s">
        <v>957</v>
      </c>
      <c r="E1598" s="1"/>
      <c r="F1598" s="1">
        <v>29594753</v>
      </c>
      <c r="G1598" s="1"/>
      <c r="H1598" s="1" t="s">
        <v>16</v>
      </c>
      <c r="I1598" s="1" t="s">
        <v>17</v>
      </c>
      <c r="J1598" s="7">
        <v>42813.479166666664</v>
      </c>
      <c r="K1598" s="7">
        <v>42813.479166666664</v>
      </c>
      <c r="L1598" s="1">
        <v>16.2</v>
      </c>
    </row>
    <row r="1599" spans="1:12" ht="12.75">
      <c r="A1599" s="1" t="s">
        <v>46</v>
      </c>
      <c r="B1599" s="7">
        <v>42814.458333333336</v>
      </c>
      <c r="C1599" s="7">
        <v>42814.5</v>
      </c>
      <c r="D1599" s="1" t="s">
        <v>88</v>
      </c>
      <c r="F1599" s="1">
        <v>29587780</v>
      </c>
      <c r="G1599" s="1" t="s">
        <v>966</v>
      </c>
      <c r="H1599" s="1" t="s">
        <v>16</v>
      </c>
      <c r="I1599" s="1" t="s">
        <v>17</v>
      </c>
      <c r="J1599" s="7">
        <v>42812.68472222222</v>
      </c>
      <c r="K1599" s="7">
        <v>42812.68472222222</v>
      </c>
      <c r="L1599" s="1">
        <v>14.4</v>
      </c>
    </row>
    <row r="1600" spans="1:12" ht="12.75">
      <c r="A1600" s="1" t="s">
        <v>12</v>
      </c>
      <c r="B1600" s="7">
        <v>42814.583333333336</v>
      </c>
      <c r="C1600" s="7">
        <v>42814.625</v>
      </c>
      <c r="D1600" s="1" t="s">
        <v>174</v>
      </c>
      <c r="F1600" s="1">
        <v>29543992</v>
      </c>
      <c r="G1600" s="1" t="s">
        <v>760</v>
      </c>
      <c r="H1600" s="1" t="s">
        <v>16</v>
      </c>
      <c r="I1600" s="1" t="s">
        <v>85</v>
      </c>
      <c r="J1600" s="7">
        <v>42810.520138888889</v>
      </c>
      <c r="K1600" s="7">
        <v>42810.520138888889</v>
      </c>
      <c r="L1600" s="1">
        <v>14.4</v>
      </c>
    </row>
    <row r="1601" spans="1:12" ht="12.75">
      <c r="A1601" s="1" t="s">
        <v>46</v>
      </c>
      <c r="B1601" s="7">
        <v>42814.583333333336</v>
      </c>
      <c r="C1601" s="7">
        <v>42814.625</v>
      </c>
      <c r="D1601" s="1" t="s">
        <v>83</v>
      </c>
      <c r="F1601" s="1">
        <v>29720775</v>
      </c>
      <c r="G1601" s="1" t="s">
        <v>967</v>
      </c>
      <c r="H1601" s="1" t="s">
        <v>16</v>
      </c>
      <c r="I1601" s="1" t="s">
        <v>17</v>
      </c>
      <c r="J1601" s="7">
        <v>42817.698611111111</v>
      </c>
      <c r="K1601" s="7">
        <v>42817.698611111111</v>
      </c>
      <c r="L1601" s="1">
        <v>14.4</v>
      </c>
    </row>
    <row r="1602" spans="1:12" ht="12.75">
      <c r="A1602" s="1" t="s">
        <v>111</v>
      </c>
      <c r="B1602" s="7">
        <v>42814.645833333336</v>
      </c>
      <c r="C1602" s="7">
        <v>42814.6875</v>
      </c>
      <c r="D1602" s="1" t="s">
        <v>246</v>
      </c>
      <c r="F1602" s="1">
        <v>28730498</v>
      </c>
      <c r="G1602" s="1" t="s">
        <v>658</v>
      </c>
      <c r="H1602" s="1" t="s">
        <v>16</v>
      </c>
      <c r="I1602" s="1" t="s">
        <v>17</v>
      </c>
      <c r="J1602" s="7">
        <v>42773.709027777775</v>
      </c>
      <c r="K1602" s="7">
        <v>42773.709027777775</v>
      </c>
      <c r="L1602" s="1">
        <v>13.77</v>
      </c>
    </row>
    <row r="1603" spans="1:12" ht="12.75">
      <c r="A1603" s="1" t="s">
        <v>12</v>
      </c>
      <c r="B1603" s="7">
        <v>42814.666666666664</v>
      </c>
      <c r="C1603" s="7">
        <v>42814.708333333336</v>
      </c>
      <c r="D1603" s="1" t="s">
        <v>174</v>
      </c>
      <c r="F1603" s="1">
        <v>29498171</v>
      </c>
      <c r="G1603" s="1" t="s">
        <v>760</v>
      </c>
      <c r="H1603" s="1" t="s">
        <v>16</v>
      </c>
      <c r="I1603" s="1" t="s">
        <v>85</v>
      </c>
      <c r="J1603" s="7">
        <v>42808.668055555558</v>
      </c>
      <c r="K1603" s="7">
        <v>42808.668055555558</v>
      </c>
      <c r="L1603" s="1">
        <v>16.2</v>
      </c>
    </row>
    <row r="1604" spans="1:12" ht="12.75">
      <c r="A1604" s="1" t="s">
        <v>46</v>
      </c>
      <c r="B1604" s="7">
        <v>42814.666666666664</v>
      </c>
      <c r="C1604" s="7">
        <v>42814.708333333336</v>
      </c>
      <c r="D1604" s="1" t="s">
        <v>88</v>
      </c>
      <c r="F1604" s="1">
        <v>29583271</v>
      </c>
      <c r="G1604" s="1" t="s">
        <v>941</v>
      </c>
      <c r="H1604" s="1" t="s">
        <v>16</v>
      </c>
      <c r="I1604" s="1" t="s">
        <v>17</v>
      </c>
      <c r="J1604" s="7">
        <v>42812.37222222222</v>
      </c>
      <c r="K1604" s="7">
        <v>42812.37222222222</v>
      </c>
      <c r="L1604" s="1">
        <v>16.2</v>
      </c>
    </row>
    <row r="1605" spans="1:12" ht="12.75">
      <c r="A1605" s="1" t="s">
        <v>24</v>
      </c>
      <c r="B1605" s="7">
        <v>42814.666666666664</v>
      </c>
      <c r="C1605" s="7">
        <v>42814.729166666664</v>
      </c>
      <c r="D1605" s="1" t="s">
        <v>140</v>
      </c>
      <c r="F1605" s="1">
        <v>29007147</v>
      </c>
      <c r="G1605" s="1" t="s">
        <v>411</v>
      </c>
      <c r="H1605" s="1" t="s">
        <v>48</v>
      </c>
      <c r="I1605" s="1" t="s">
        <v>17</v>
      </c>
      <c r="J1605" s="7">
        <v>42786.73333333333</v>
      </c>
      <c r="K1605" s="7">
        <v>42786.73333333333</v>
      </c>
      <c r="L1605" s="1">
        <v>25.2</v>
      </c>
    </row>
    <row r="1606" spans="1:12" ht="12.75">
      <c r="A1606" s="1" t="s">
        <v>111</v>
      </c>
      <c r="B1606" s="7">
        <v>42814.708333333336</v>
      </c>
      <c r="C1606" s="7">
        <v>42814.75</v>
      </c>
      <c r="D1606" s="1" t="s">
        <v>246</v>
      </c>
      <c r="F1606" s="1">
        <v>28730504</v>
      </c>
      <c r="G1606" s="1" t="s">
        <v>610</v>
      </c>
      <c r="H1606" s="1" t="s">
        <v>16</v>
      </c>
      <c r="I1606" s="1" t="s">
        <v>17</v>
      </c>
      <c r="J1606" s="7">
        <v>42773.709027777775</v>
      </c>
      <c r="K1606" s="7">
        <v>42773.709027777775</v>
      </c>
      <c r="L1606" s="1">
        <v>16.2</v>
      </c>
    </row>
    <row r="1607" spans="1:12" ht="12.75">
      <c r="A1607" s="1" t="s">
        <v>28</v>
      </c>
      <c r="B1607" s="7">
        <v>42814.729166666664</v>
      </c>
      <c r="C1607" s="7">
        <v>42814.791666666664</v>
      </c>
      <c r="D1607" s="1" t="s">
        <v>210</v>
      </c>
      <c r="F1607" s="1">
        <v>29308336</v>
      </c>
      <c r="G1607" s="1" t="s">
        <v>968</v>
      </c>
      <c r="H1607" s="1" t="s">
        <v>48</v>
      </c>
      <c r="I1607" s="1" t="s">
        <v>17</v>
      </c>
      <c r="J1607" s="7">
        <v>42800.616666666669</v>
      </c>
      <c r="K1607" s="7">
        <v>42800.616666666669</v>
      </c>
      <c r="L1607" s="1">
        <v>27</v>
      </c>
    </row>
    <row r="1608" spans="1:12" ht="12.75">
      <c r="A1608" s="1" t="s">
        <v>12</v>
      </c>
      <c r="B1608" s="7">
        <v>42814.75</v>
      </c>
      <c r="C1608" s="7">
        <v>42814.791666666664</v>
      </c>
      <c r="D1608" s="1" t="s">
        <v>174</v>
      </c>
      <c r="E1608" s="1"/>
      <c r="F1608" s="1">
        <v>29498181</v>
      </c>
      <c r="G1608" s="1" t="s">
        <v>760</v>
      </c>
      <c r="H1608" s="1" t="s">
        <v>16</v>
      </c>
      <c r="I1608" s="1" t="s">
        <v>85</v>
      </c>
      <c r="J1608" s="7">
        <v>42808.668055555558</v>
      </c>
      <c r="K1608" s="7">
        <v>42808.668055555558</v>
      </c>
      <c r="L1608" s="1">
        <v>18</v>
      </c>
    </row>
    <row r="1609" spans="1:12" ht="12.75">
      <c r="A1609" s="1" t="s">
        <v>18</v>
      </c>
      <c r="B1609" s="7">
        <v>42814.75</v>
      </c>
      <c r="C1609" s="7">
        <v>42814.791666666664</v>
      </c>
      <c r="D1609" s="1" t="s">
        <v>174</v>
      </c>
      <c r="F1609" s="1">
        <v>28734304</v>
      </c>
      <c r="G1609" s="1" t="s">
        <v>825</v>
      </c>
      <c r="H1609" s="1" t="s">
        <v>16</v>
      </c>
      <c r="I1609" s="1" t="s">
        <v>85</v>
      </c>
      <c r="J1609" s="7">
        <v>42773.8125</v>
      </c>
      <c r="K1609" s="7">
        <v>42773.8125</v>
      </c>
      <c r="L1609" s="1">
        <v>16.2</v>
      </c>
    </row>
    <row r="1610" spans="1:12" ht="12.75">
      <c r="A1610" s="1" t="s">
        <v>46</v>
      </c>
      <c r="B1610" s="7">
        <v>42814.75</v>
      </c>
      <c r="C1610" s="7">
        <v>42814.791666666664</v>
      </c>
      <c r="D1610" s="1" t="s">
        <v>88</v>
      </c>
      <c r="F1610" s="1">
        <v>29563949</v>
      </c>
      <c r="G1610" s="1" t="s">
        <v>969</v>
      </c>
      <c r="H1610" s="1" t="s">
        <v>16</v>
      </c>
      <c r="I1610" s="1" t="s">
        <v>17</v>
      </c>
      <c r="J1610" s="7">
        <v>42811.390972222223</v>
      </c>
      <c r="K1610" s="7">
        <v>42811.390972222223</v>
      </c>
      <c r="L1610" s="1">
        <v>18</v>
      </c>
    </row>
    <row r="1611" spans="1:12" ht="12.75">
      <c r="A1611" s="1" t="s">
        <v>18</v>
      </c>
      <c r="B1611" s="7">
        <v>42814.791666666664</v>
      </c>
      <c r="C1611" s="7">
        <v>42814.833333333336</v>
      </c>
      <c r="D1611" s="1" t="s">
        <v>957</v>
      </c>
      <c r="F1611" s="1">
        <v>29594762</v>
      </c>
      <c r="G1611" s="1"/>
      <c r="H1611" s="1" t="s">
        <v>16</v>
      </c>
      <c r="I1611" s="1" t="s">
        <v>17</v>
      </c>
      <c r="J1611" s="7">
        <v>42813.480555555558</v>
      </c>
      <c r="K1611" s="7">
        <v>42813.480555555558</v>
      </c>
      <c r="L1611" s="1">
        <v>18</v>
      </c>
    </row>
    <row r="1612" spans="1:12" ht="12.75">
      <c r="A1612" s="1" t="s">
        <v>18</v>
      </c>
      <c r="B1612" s="7">
        <v>42815.375</v>
      </c>
      <c r="C1612" s="7">
        <v>42815.416666666664</v>
      </c>
      <c r="D1612" s="1" t="s">
        <v>489</v>
      </c>
      <c r="F1612" s="1">
        <v>29629940</v>
      </c>
      <c r="G1612" s="1"/>
      <c r="H1612" s="1" t="s">
        <v>16</v>
      </c>
      <c r="I1612" s="1" t="s">
        <v>17</v>
      </c>
      <c r="J1612" s="7">
        <v>42814.896527777775</v>
      </c>
      <c r="K1612" s="7">
        <v>42814.896527777775</v>
      </c>
      <c r="L1612" s="1">
        <v>14.4</v>
      </c>
    </row>
    <row r="1613" spans="1:12" ht="12.75">
      <c r="A1613" s="1" t="s">
        <v>28</v>
      </c>
      <c r="B1613" s="7">
        <v>42815.458333333336</v>
      </c>
      <c r="C1613" s="7">
        <v>42815.5</v>
      </c>
      <c r="D1613" s="1" t="s">
        <v>458</v>
      </c>
      <c r="F1613" s="1">
        <v>29640068</v>
      </c>
      <c r="G1613" s="1"/>
      <c r="H1613" s="1" t="s">
        <v>16</v>
      </c>
      <c r="I1613" s="1" t="s">
        <v>17</v>
      </c>
      <c r="J1613" s="7">
        <v>42815.42291666667</v>
      </c>
      <c r="K1613" s="7">
        <v>42815.42291666667</v>
      </c>
      <c r="L1613" s="1">
        <v>14.4</v>
      </c>
    </row>
    <row r="1614" spans="1:12" ht="12.75">
      <c r="A1614" s="1" t="s">
        <v>18</v>
      </c>
      <c r="B1614" s="7">
        <v>42815.583333333336</v>
      </c>
      <c r="C1614" s="7">
        <v>42815.625</v>
      </c>
      <c r="D1614" s="1" t="s">
        <v>800</v>
      </c>
      <c r="F1614" s="1">
        <v>29504770</v>
      </c>
      <c r="G1614" s="1"/>
      <c r="H1614" s="1" t="s">
        <v>16</v>
      </c>
      <c r="I1614" s="1" t="s">
        <v>17</v>
      </c>
      <c r="J1614" s="7">
        <v>42808.85</v>
      </c>
      <c r="K1614" s="7">
        <v>42808.85</v>
      </c>
      <c r="L1614" s="1">
        <v>14.4</v>
      </c>
    </row>
    <row r="1615" spans="1:12" ht="12.75">
      <c r="A1615" s="1" t="s">
        <v>24</v>
      </c>
      <c r="B1615" s="7">
        <v>42815.604166666664</v>
      </c>
      <c r="C1615" s="7">
        <v>42815.645833333336</v>
      </c>
      <c r="D1615" s="1" t="s">
        <v>140</v>
      </c>
      <c r="F1615" s="1">
        <v>29387816</v>
      </c>
      <c r="G1615" s="1" t="s">
        <v>970</v>
      </c>
      <c r="H1615" s="1" t="s">
        <v>16</v>
      </c>
      <c r="I1615" s="1" t="s">
        <v>17</v>
      </c>
      <c r="J1615" s="7">
        <v>42803.427777777775</v>
      </c>
      <c r="K1615" s="7">
        <v>42803.427777777775</v>
      </c>
      <c r="L1615" s="1">
        <v>14.4</v>
      </c>
    </row>
    <row r="1616" spans="1:12" ht="12.75">
      <c r="A1616" s="1" t="s">
        <v>111</v>
      </c>
      <c r="B1616" s="7">
        <v>42815.604166666664</v>
      </c>
      <c r="C1616" s="7">
        <v>42815.666666666664</v>
      </c>
      <c r="D1616" s="1" t="s">
        <v>887</v>
      </c>
      <c r="F1616" s="1">
        <v>29498793</v>
      </c>
      <c r="G1616" s="1"/>
      <c r="H1616" s="1" t="s">
        <v>48</v>
      </c>
      <c r="I1616" s="1" t="s">
        <v>17</v>
      </c>
      <c r="J1616" s="7">
        <v>42808.681944444441</v>
      </c>
      <c r="K1616" s="7">
        <v>42808.681944444441</v>
      </c>
      <c r="L1616" s="1">
        <v>21.6</v>
      </c>
    </row>
    <row r="1617" spans="1:12" ht="12.75">
      <c r="A1617" s="1" t="s">
        <v>24</v>
      </c>
      <c r="B1617" s="7">
        <v>42815.666666666664</v>
      </c>
      <c r="C1617" s="7">
        <v>42815.708333333336</v>
      </c>
      <c r="D1617" s="1" t="s">
        <v>140</v>
      </c>
      <c r="F1617" s="1">
        <v>29387828</v>
      </c>
      <c r="G1617" s="1" t="s">
        <v>937</v>
      </c>
      <c r="H1617" s="1" t="s">
        <v>16</v>
      </c>
      <c r="I1617" s="1" t="s">
        <v>17</v>
      </c>
      <c r="J1617" s="7">
        <v>42803.428472222222</v>
      </c>
      <c r="K1617" s="7">
        <v>42803.428472222222</v>
      </c>
      <c r="L1617" s="1">
        <v>16.2</v>
      </c>
    </row>
    <row r="1618" spans="1:12" ht="12.75">
      <c r="A1618" s="1" t="s">
        <v>46</v>
      </c>
      <c r="B1618" s="7">
        <v>42815.75</v>
      </c>
      <c r="C1618" s="7">
        <v>42815.791666666664</v>
      </c>
      <c r="D1618" s="1" t="s">
        <v>88</v>
      </c>
      <c r="F1618" s="1">
        <v>29566391</v>
      </c>
      <c r="G1618" s="1" t="s">
        <v>645</v>
      </c>
      <c r="H1618" s="1" t="s">
        <v>16</v>
      </c>
      <c r="I1618" s="1" t="s">
        <v>17</v>
      </c>
      <c r="J1618" s="7">
        <v>42811.460416666669</v>
      </c>
      <c r="K1618" s="7">
        <v>42811.460416666669</v>
      </c>
      <c r="L1618" s="1">
        <v>18</v>
      </c>
    </row>
    <row r="1619" spans="1:12" ht="12.75">
      <c r="A1619" s="1" t="s">
        <v>24</v>
      </c>
      <c r="B1619" s="7">
        <v>42815.791666666664</v>
      </c>
      <c r="C1619" s="7">
        <v>42815.833333333336</v>
      </c>
      <c r="D1619" s="1" t="s">
        <v>140</v>
      </c>
      <c r="F1619" s="1">
        <v>29568042</v>
      </c>
      <c r="G1619" s="1" t="s">
        <v>714</v>
      </c>
      <c r="H1619" s="1" t="s">
        <v>16</v>
      </c>
      <c r="I1619" s="1" t="s">
        <v>17</v>
      </c>
      <c r="J1619" s="7">
        <v>42811.504861111112</v>
      </c>
      <c r="K1619" s="7">
        <v>42811.504861111112</v>
      </c>
      <c r="L1619" s="1">
        <v>18</v>
      </c>
    </row>
    <row r="1620" spans="1:12" ht="12.75">
      <c r="A1620" s="1" t="s">
        <v>12</v>
      </c>
      <c r="B1620" s="7">
        <v>42816.375</v>
      </c>
      <c r="C1620" s="7">
        <v>42816.416666666664</v>
      </c>
      <c r="D1620" s="1" t="s">
        <v>174</v>
      </c>
      <c r="F1620" s="1">
        <v>29498222</v>
      </c>
      <c r="G1620" s="1" t="s">
        <v>760</v>
      </c>
      <c r="H1620" s="1" t="s">
        <v>16</v>
      </c>
      <c r="I1620" s="1" t="s">
        <v>85</v>
      </c>
      <c r="J1620" s="7">
        <v>42808.668749999997</v>
      </c>
      <c r="K1620" s="7">
        <v>42808.668749999997</v>
      </c>
      <c r="L1620" s="1">
        <v>14.4</v>
      </c>
    </row>
    <row r="1621" spans="1:12" ht="12.75">
      <c r="A1621" s="1" t="s">
        <v>28</v>
      </c>
      <c r="B1621" s="7">
        <v>42816.458333333336</v>
      </c>
      <c r="C1621" s="7">
        <v>42816.5</v>
      </c>
      <c r="D1621" s="1" t="s">
        <v>357</v>
      </c>
      <c r="E1621" s="1" t="s">
        <v>357</v>
      </c>
      <c r="F1621" s="1">
        <v>29377839</v>
      </c>
      <c r="G1621" s="1"/>
      <c r="H1621" s="1" t="s">
        <v>16</v>
      </c>
      <c r="I1621" s="1" t="s">
        <v>17</v>
      </c>
      <c r="J1621" s="7">
        <v>42802.90347222222</v>
      </c>
      <c r="K1621" s="7">
        <v>42813.417361111111</v>
      </c>
      <c r="L1621" s="1">
        <v>14.4</v>
      </c>
    </row>
    <row r="1622" spans="1:12" ht="12.75">
      <c r="A1622" s="1" t="s">
        <v>18</v>
      </c>
      <c r="B1622" s="7">
        <v>42816.583333333336</v>
      </c>
      <c r="C1622" s="7">
        <v>42816.625</v>
      </c>
      <c r="D1622" s="1" t="s">
        <v>951</v>
      </c>
      <c r="E1622" s="1"/>
      <c r="F1622" s="1">
        <v>29372126</v>
      </c>
      <c r="G1622" s="1" t="s">
        <v>971</v>
      </c>
      <c r="H1622" s="1" t="s">
        <v>16</v>
      </c>
      <c r="I1622" s="1" t="s">
        <v>17</v>
      </c>
      <c r="J1622" s="7">
        <v>42802.727083333331</v>
      </c>
      <c r="K1622" s="7">
        <v>42802.727083333331</v>
      </c>
      <c r="L1622" s="1">
        <v>16.2</v>
      </c>
    </row>
    <row r="1623" spans="1:12" ht="12.75">
      <c r="A1623" s="1" t="s">
        <v>111</v>
      </c>
      <c r="B1623" s="7">
        <v>42816.583333333336</v>
      </c>
      <c r="C1623" s="7">
        <v>42816.625</v>
      </c>
      <c r="D1623" s="1" t="s">
        <v>357</v>
      </c>
      <c r="E1623" s="1"/>
      <c r="F1623" s="1">
        <v>29637700</v>
      </c>
      <c r="G1623" s="1"/>
      <c r="H1623" s="1" t="s">
        <v>16</v>
      </c>
      <c r="I1623" s="1" t="s">
        <v>17</v>
      </c>
      <c r="J1623" s="7">
        <v>42815.377083333333</v>
      </c>
      <c r="K1623" s="7">
        <v>42815.377083333333</v>
      </c>
      <c r="L1623" s="1">
        <v>16.2</v>
      </c>
    </row>
    <row r="1624" spans="1:12" ht="12.75">
      <c r="A1624" s="1" t="s">
        <v>24</v>
      </c>
      <c r="B1624" s="7">
        <v>42816.583333333336</v>
      </c>
      <c r="C1624" s="7">
        <v>42816.645833333336</v>
      </c>
      <c r="D1624" s="1" t="s">
        <v>140</v>
      </c>
      <c r="E1624" s="1" t="s">
        <v>140</v>
      </c>
      <c r="F1624" s="1">
        <v>28433123</v>
      </c>
      <c r="G1624" s="1" t="s">
        <v>433</v>
      </c>
      <c r="H1624" s="1" t="s">
        <v>48</v>
      </c>
      <c r="I1624" s="1" t="s">
        <v>17</v>
      </c>
      <c r="J1624" s="7">
        <v>42760.654166666667</v>
      </c>
      <c r="K1624" s="7">
        <v>42780.48541666667</v>
      </c>
      <c r="L1624" s="1">
        <v>21.87</v>
      </c>
    </row>
    <row r="1625" spans="1:12" ht="12.75">
      <c r="A1625" s="1" t="s">
        <v>28</v>
      </c>
      <c r="B1625" s="7">
        <v>42816.583333333336</v>
      </c>
      <c r="C1625" s="7">
        <v>42816.645833333336</v>
      </c>
      <c r="D1625" s="1" t="s">
        <v>210</v>
      </c>
      <c r="F1625" s="1">
        <v>29457920</v>
      </c>
      <c r="G1625" s="1" t="s">
        <v>972</v>
      </c>
      <c r="H1625" s="1" t="s">
        <v>48</v>
      </c>
      <c r="I1625" s="1" t="s">
        <v>17</v>
      </c>
      <c r="J1625" s="7">
        <v>42807.419444444444</v>
      </c>
      <c r="K1625" s="7">
        <v>42807.419444444444</v>
      </c>
      <c r="L1625" s="1">
        <v>24.3</v>
      </c>
    </row>
    <row r="1626" spans="1:12" ht="12.75">
      <c r="A1626" s="1" t="s">
        <v>12</v>
      </c>
      <c r="B1626" s="7">
        <v>42816.604166666664</v>
      </c>
      <c r="C1626" s="7">
        <v>42816.666666666664</v>
      </c>
      <c r="D1626" s="1" t="s">
        <v>83</v>
      </c>
      <c r="E1626" s="1"/>
      <c r="F1626" s="1">
        <v>29215860</v>
      </c>
      <c r="G1626" s="1" t="s">
        <v>973</v>
      </c>
      <c r="H1626" s="1" t="s">
        <v>48</v>
      </c>
      <c r="I1626" s="1" t="s">
        <v>17</v>
      </c>
      <c r="J1626" s="7">
        <v>42795.782638888886</v>
      </c>
      <c r="K1626" s="7">
        <v>42795.782638888886</v>
      </c>
      <c r="L1626" s="1">
        <v>24.3</v>
      </c>
    </row>
    <row r="1627" spans="1:12" ht="12.75">
      <c r="A1627" s="1" t="s">
        <v>18</v>
      </c>
      <c r="B1627" s="7">
        <v>42816.625</v>
      </c>
      <c r="C1627" s="7">
        <v>42816.666666666664</v>
      </c>
      <c r="D1627" s="1" t="s">
        <v>951</v>
      </c>
      <c r="E1627" s="1"/>
      <c r="F1627" s="1">
        <v>29372153</v>
      </c>
      <c r="G1627" s="1" t="s">
        <v>974</v>
      </c>
      <c r="H1627" s="1" t="s">
        <v>16</v>
      </c>
      <c r="I1627" s="1" t="s">
        <v>17</v>
      </c>
      <c r="J1627" s="7">
        <v>42802.727777777778</v>
      </c>
      <c r="K1627" s="7">
        <v>42802.727777777778</v>
      </c>
      <c r="L1627" s="1">
        <v>16.2</v>
      </c>
    </row>
    <row r="1628" spans="1:12" ht="12.75">
      <c r="A1628" s="1" t="s">
        <v>24</v>
      </c>
      <c r="B1628" s="7">
        <v>42816.645833333336</v>
      </c>
      <c r="C1628" s="7">
        <v>42816.6875</v>
      </c>
      <c r="D1628" s="1" t="s">
        <v>140</v>
      </c>
      <c r="F1628" s="1">
        <v>29182231</v>
      </c>
      <c r="G1628" s="1" t="s">
        <v>975</v>
      </c>
      <c r="H1628" s="1" t="s">
        <v>16</v>
      </c>
      <c r="I1628" s="1" t="s">
        <v>17</v>
      </c>
      <c r="J1628" s="7">
        <v>42794.677083333336</v>
      </c>
      <c r="K1628" s="7">
        <v>42794.677083333336</v>
      </c>
      <c r="L1628" s="1">
        <v>16.2</v>
      </c>
    </row>
    <row r="1629" spans="1:12" ht="12.75">
      <c r="A1629" s="1" t="s">
        <v>12</v>
      </c>
      <c r="B1629" s="7">
        <v>42816.75</v>
      </c>
      <c r="C1629" s="7">
        <v>42816.791666666664</v>
      </c>
      <c r="D1629" s="1" t="s">
        <v>83</v>
      </c>
      <c r="F1629" s="1">
        <v>29371254</v>
      </c>
      <c r="G1629" s="1" t="s">
        <v>760</v>
      </c>
      <c r="H1629" s="1" t="s">
        <v>16</v>
      </c>
      <c r="I1629" s="1" t="s">
        <v>17</v>
      </c>
      <c r="J1629" s="7">
        <v>42802.706250000003</v>
      </c>
      <c r="K1629" s="7">
        <v>42802.706250000003</v>
      </c>
      <c r="L1629" s="1">
        <v>18</v>
      </c>
    </row>
    <row r="1630" spans="1:12" ht="12.75">
      <c r="A1630" s="1" t="s">
        <v>46</v>
      </c>
      <c r="B1630" s="7">
        <v>42816.8125</v>
      </c>
      <c r="C1630" s="7">
        <v>42816.854166666664</v>
      </c>
      <c r="D1630" s="1" t="s">
        <v>88</v>
      </c>
      <c r="E1630" s="1"/>
      <c r="F1630" s="1">
        <v>29615391</v>
      </c>
      <c r="G1630" s="1" t="s">
        <v>976</v>
      </c>
      <c r="H1630" s="1" t="s">
        <v>16</v>
      </c>
      <c r="I1630" s="1" t="s">
        <v>17</v>
      </c>
      <c r="J1630" s="7">
        <v>42814.568749999999</v>
      </c>
      <c r="K1630" s="7">
        <v>42814.568749999999</v>
      </c>
      <c r="L1630" s="1">
        <v>18</v>
      </c>
    </row>
    <row r="1631" spans="1:12" ht="12.75">
      <c r="A1631" s="1" t="s">
        <v>46</v>
      </c>
      <c r="B1631" s="7">
        <v>42817.583333333336</v>
      </c>
      <c r="C1631" s="7">
        <v>42817.625</v>
      </c>
      <c r="D1631" s="1" t="s">
        <v>88</v>
      </c>
      <c r="F1631" s="1">
        <v>28181261</v>
      </c>
      <c r="G1631" s="1" t="s">
        <v>202</v>
      </c>
      <c r="H1631" s="1" t="s">
        <v>16</v>
      </c>
      <c r="I1631" s="1" t="s">
        <v>17</v>
      </c>
      <c r="J1631" s="7">
        <v>42748.804166666669</v>
      </c>
      <c r="K1631" s="7">
        <v>42748.804166666669</v>
      </c>
      <c r="L1631" s="1">
        <v>11.52</v>
      </c>
    </row>
    <row r="1632" spans="1:12" ht="12.75">
      <c r="A1632" s="1" t="s">
        <v>46</v>
      </c>
      <c r="B1632" s="7">
        <v>42817.625</v>
      </c>
      <c r="C1632" s="7">
        <v>42817.666666666664</v>
      </c>
      <c r="D1632" s="1" t="s">
        <v>174</v>
      </c>
      <c r="F1632" s="1">
        <v>29631739</v>
      </c>
      <c r="G1632" s="1" t="s">
        <v>977</v>
      </c>
      <c r="H1632" s="1" t="s">
        <v>16</v>
      </c>
      <c r="I1632" s="1" t="s">
        <v>85</v>
      </c>
      <c r="J1632" s="7">
        <v>42814.967361111114</v>
      </c>
      <c r="K1632" s="7">
        <v>42814.967361111114</v>
      </c>
      <c r="L1632" s="1">
        <v>14.4</v>
      </c>
    </row>
    <row r="1633" spans="1:12" ht="12.75">
      <c r="A1633" s="1" t="s">
        <v>46</v>
      </c>
      <c r="B1633" s="7">
        <v>42817.729166666664</v>
      </c>
      <c r="C1633" s="7">
        <v>42817.770833333336</v>
      </c>
      <c r="D1633" s="1" t="s">
        <v>88</v>
      </c>
      <c r="F1633" s="1">
        <v>29683468</v>
      </c>
      <c r="G1633" s="1" t="s">
        <v>99</v>
      </c>
      <c r="H1633" s="1" t="s">
        <v>16</v>
      </c>
      <c r="I1633" s="1" t="s">
        <v>17</v>
      </c>
      <c r="J1633" s="7">
        <v>42816.63958333333</v>
      </c>
      <c r="K1633" s="7">
        <v>42816.63958333333</v>
      </c>
      <c r="L1633" s="1">
        <v>18</v>
      </c>
    </row>
    <row r="1634" spans="1:12" ht="12.75">
      <c r="A1634" s="1" t="s">
        <v>18</v>
      </c>
      <c r="B1634" s="7">
        <v>42817.770833333336</v>
      </c>
      <c r="C1634" s="7">
        <v>42817.8125</v>
      </c>
      <c r="D1634" s="1" t="s">
        <v>773</v>
      </c>
      <c r="F1634" s="1">
        <v>29309561</v>
      </c>
      <c r="G1634" s="1" t="s">
        <v>978</v>
      </c>
      <c r="H1634" s="1" t="s">
        <v>16</v>
      </c>
      <c r="I1634" s="1" t="s">
        <v>17</v>
      </c>
      <c r="J1634" s="7">
        <v>42800.638888888891</v>
      </c>
      <c r="K1634" s="7">
        <v>42800.638888888891</v>
      </c>
      <c r="L1634" s="1">
        <v>18</v>
      </c>
    </row>
    <row r="1635" spans="1:12" ht="12.75">
      <c r="A1635" s="1" t="s">
        <v>32</v>
      </c>
      <c r="B1635" s="7">
        <v>42817.791666666664</v>
      </c>
      <c r="C1635" s="7">
        <v>42817.833333333336</v>
      </c>
      <c r="D1635" s="1" t="s">
        <v>437</v>
      </c>
      <c r="F1635" s="1">
        <v>26156810</v>
      </c>
      <c r="G1635" s="1" t="s">
        <v>862</v>
      </c>
      <c r="H1635" s="1" t="s">
        <v>16</v>
      </c>
      <c r="I1635" s="1" t="s">
        <v>17</v>
      </c>
      <c r="J1635" s="7">
        <v>42650.377083333333</v>
      </c>
      <c r="K1635" s="7">
        <v>42650.377083333333</v>
      </c>
      <c r="L1635" s="1">
        <v>18.72</v>
      </c>
    </row>
    <row r="1636" spans="1:12" ht="12.75">
      <c r="A1636" s="1" t="s">
        <v>111</v>
      </c>
      <c r="B1636" s="7">
        <v>42818.416666666664</v>
      </c>
      <c r="C1636" s="7">
        <v>42818.458333333336</v>
      </c>
      <c r="D1636" s="1" t="s">
        <v>174</v>
      </c>
      <c r="E1636" s="1" t="s">
        <v>174</v>
      </c>
      <c r="F1636" s="1">
        <v>29616041</v>
      </c>
      <c r="G1636" s="1" t="s">
        <v>979</v>
      </c>
      <c r="H1636" s="1" t="s">
        <v>16</v>
      </c>
      <c r="I1636" s="1" t="s">
        <v>85</v>
      </c>
      <c r="J1636" s="7">
        <v>42814.575694444444</v>
      </c>
      <c r="K1636" s="7">
        <v>42814.576388888891</v>
      </c>
      <c r="L1636" s="1">
        <v>14.4</v>
      </c>
    </row>
    <row r="1637" spans="1:12" ht="12.75">
      <c r="A1637" s="1" t="s">
        <v>41</v>
      </c>
      <c r="B1637" s="7">
        <v>42818.4375</v>
      </c>
      <c r="C1637" s="7">
        <v>42818.479166666664</v>
      </c>
      <c r="D1637" s="1" t="s">
        <v>496</v>
      </c>
      <c r="E1637" s="1"/>
      <c r="F1637" s="1">
        <v>29449344</v>
      </c>
      <c r="G1637" s="1"/>
      <c r="H1637" s="1" t="s">
        <v>16</v>
      </c>
      <c r="I1637" s="1" t="s">
        <v>17</v>
      </c>
      <c r="J1637" s="7">
        <v>42806.854166666664</v>
      </c>
      <c r="K1637" s="7">
        <v>42806.854166666664</v>
      </c>
      <c r="L1637" s="1">
        <v>14.4</v>
      </c>
    </row>
    <row r="1638" spans="1:12" ht="12.75">
      <c r="A1638" s="1" t="s">
        <v>41</v>
      </c>
      <c r="B1638" s="7">
        <v>42818.5</v>
      </c>
      <c r="C1638" s="7">
        <v>42818.541666666664</v>
      </c>
      <c r="D1638" s="1" t="s">
        <v>496</v>
      </c>
      <c r="E1638" s="1"/>
      <c r="F1638" s="1">
        <v>29659685</v>
      </c>
      <c r="G1638" s="1"/>
      <c r="H1638" s="1" t="s">
        <v>16</v>
      </c>
      <c r="I1638" s="1" t="s">
        <v>17</v>
      </c>
      <c r="J1638" s="7">
        <v>42815.859027777777</v>
      </c>
      <c r="K1638" s="7">
        <v>42815.859027777777</v>
      </c>
      <c r="L1638" s="1">
        <v>16.2</v>
      </c>
    </row>
    <row r="1639" spans="1:12" ht="12.75">
      <c r="A1639" s="1" t="s">
        <v>18</v>
      </c>
      <c r="B1639" s="7">
        <v>42818.583333333336</v>
      </c>
      <c r="C1639" s="7">
        <v>42818.625</v>
      </c>
      <c r="D1639" s="1" t="s">
        <v>773</v>
      </c>
      <c r="E1639" s="1"/>
      <c r="F1639" s="1">
        <v>29609877</v>
      </c>
      <c r="G1639" s="1"/>
      <c r="H1639" s="1" t="s">
        <v>16</v>
      </c>
      <c r="I1639" s="1" t="s">
        <v>17</v>
      </c>
      <c r="J1639" s="7">
        <v>42814.45</v>
      </c>
      <c r="K1639" s="7">
        <v>42814.45</v>
      </c>
      <c r="L1639" s="1">
        <v>16.2</v>
      </c>
    </row>
    <row r="1640" spans="1:12" ht="12.75">
      <c r="A1640" s="1" t="s">
        <v>46</v>
      </c>
      <c r="B1640" s="7">
        <v>42818.583333333336</v>
      </c>
      <c r="C1640" s="7">
        <v>42818.625</v>
      </c>
      <c r="D1640" s="1" t="s">
        <v>88</v>
      </c>
      <c r="F1640" s="1">
        <v>29725158</v>
      </c>
      <c r="G1640" s="1" t="s">
        <v>980</v>
      </c>
      <c r="H1640" s="1" t="s">
        <v>16</v>
      </c>
      <c r="I1640" s="1" t="s">
        <v>17</v>
      </c>
      <c r="J1640" s="7">
        <v>42817.826388888891</v>
      </c>
      <c r="K1640" s="7">
        <v>42817.826388888891</v>
      </c>
      <c r="L1640" s="1">
        <v>16.2</v>
      </c>
    </row>
    <row r="1641" spans="1:12" ht="12.75">
      <c r="A1641" s="1" t="s">
        <v>24</v>
      </c>
      <c r="B1641" s="7">
        <v>42818.583333333336</v>
      </c>
      <c r="C1641" s="7">
        <v>42818.645833333336</v>
      </c>
      <c r="D1641" s="1" t="s">
        <v>140</v>
      </c>
      <c r="F1641" s="1">
        <v>29344310</v>
      </c>
      <c r="G1641" s="1" t="s">
        <v>981</v>
      </c>
      <c r="H1641" s="1" t="s">
        <v>48</v>
      </c>
      <c r="I1641" s="1" t="s">
        <v>17</v>
      </c>
      <c r="J1641" s="7">
        <v>42801.71597222222</v>
      </c>
      <c r="K1641" s="7">
        <v>42801.71597222222</v>
      </c>
      <c r="L1641" s="1">
        <v>24.3</v>
      </c>
    </row>
    <row r="1642" spans="1:12" ht="12.75">
      <c r="A1642" s="1" t="s">
        <v>46</v>
      </c>
      <c r="B1642" s="7">
        <v>42818.666666666664</v>
      </c>
      <c r="C1642" s="7">
        <v>42818.708333333336</v>
      </c>
      <c r="D1642" s="1" t="s">
        <v>88</v>
      </c>
      <c r="E1642" s="1" t="s">
        <v>88</v>
      </c>
      <c r="F1642" s="1">
        <v>28811827</v>
      </c>
      <c r="G1642" s="1" t="s">
        <v>982</v>
      </c>
      <c r="H1642" s="1" t="s">
        <v>16</v>
      </c>
      <c r="I1642" s="1" t="s">
        <v>17</v>
      </c>
      <c r="J1642" s="7">
        <v>42776.705555555556</v>
      </c>
      <c r="K1642" s="7">
        <v>42800.436111111114</v>
      </c>
      <c r="L1642" s="1">
        <v>14.58</v>
      </c>
    </row>
    <row r="1643" spans="1:12" ht="12.75">
      <c r="A1643" s="1" t="s">
        <v>24</v>
      </c>
      <c r="B1643" s="7">
        <v>42818.708333333336</v>
      </c>
      <c r="C1643" s="7">
        <v>42818.75</v>
      </c>
      <c r="D1643" s="1" t="s">
        <v>140</v>
      </c>
      <c r="F1643" s="1">
        <v>29363773</v>
      </c>
      <c r="G1643" s="1" t="s">
        <v>983</v>
      </c>
      <c r="H1643" s="1" t="s">
        <v>16</v>
      </c>
      <c r="I1643" s="1" t="s">
        <v>17</v>
      </c>
      <c r="J1643" s="7">
        <v>42802.510416666664</v>
      </c>
      <c r="K1643" s="7">
        <v>42802.510416666664</v>
      </c>
      <c r="L1643" s="1">
        <v>18</v>
      </c>
    </row>
    <row r="1644" spans="1:12" ht="12.75">
      <c r="A1644" s="1" t="s">
        <v>46</v>
      </c>
      <c r="B1644" s="7">
        <v>42818.708333333336</v>
      </c>
      <c r="C1644" s="7">
        <v>42818.75</v>
      </c>
      <c r="D1644" s="1" t="s">
        <v>88</v>
      </c>
      <c r="E1644" s="1" t="s">
        <v>88</v>
      </c>
      <c r="F1644" s="1">
        <v>29271977</v>
      </c>
      <c r="G1644" s="1" t="s">
        <v>522</v>
      </c>
      <c r="H1644" s="1" t="s">
        <v>16</v>
      </c>
      <c r="I1644" s="1" t="s">
        <v>17</v>
      </c>
      <c r="J1644" s="7">
        <v>42797.910416666666</v>
      </c>
      <c r="K1644" s="7">
        <v>42800.436805555553</v>
      </c>
      <c r="L1644" s="1">
        <v>18</v>
      </c>
    </row>
    <row r="1645" spans="1:12" ht="12.75">
      <c r="A1645" s="1" t="s">
        <v>12</v>
      </c>
      <c r="B1645" s="7">
        <v>42818.729166666664</v>
      </c>
      <c r="C1645" s="7">
        <v>42818.770833333336</v>
      </c>
      <c r="D1645" s="1" t="s">
        <v>83</v>
      </c>
      <c r="F1645" s="1">
        <v>29215876</v>
      </c>
      <c r="G1645" s="1" t="s">
        <v>984</v>
      </c>
      <c r="H1645" s="1" t="s">
        <v>16</v>
      </c>
      <c r="I1645" s="1" t="s">
        <v>17</v>
      </c>
      <c r="J1645" s="7">
        <v>42795.783333333333</v>
      </c>
      <c r="K1645" s="7">
        <v>42795.783333333333</v>
      </c>
      <c r="L1645" s="1">
        <v>18</v>
      </c>
    </row>
    <row r="1646" spans="1:12" ht="12.75">
      <c r="A1646" s="1" t="s">
        <v>111</v>
      </c>
      <c r="B1646" s="7">
        <v>42818.75</v>
      </c>
      <c r="C1646" s="7">
        <v>42818.833333333336</v>
      </c>
      <c r="D1646" s="1" t="s">
        <v>887</v>
      </c>
      <c r="E1646" s="1"/>
      <c r="F1646" s="1">
        <v>29588947</v>
      </c>
      <c r="G1646" s="1"/>
      <c r="H1646" s="1" t="s">
        <v>56</v>
      </c>
      <c r="I1646" s="1" t="s">
        <v>17</v>
      </c>
      <c r="J1646" s="7">
        <v>42812.770138888889</v>
      </c>
      <c r="K1646" s="7">
        <v>42812.770138888889</v>
      </c>
      <c r="L1646" s="1">
        <v>36</v>
      </c>
    </row>
    <row r="1647" spans="1:12" ht="12.75">
      <c r="A1647" s="1" t="s">
        <v>24</v>
      </c>
      <c r="B1647" s="7">
        <v>42818.791666666664</v>
      </c>
      <c r="C1647" s="7">
        <v>42818.833333333336</v>
      </c>
      <c r="D1647" s="1" t="s">
        <v>100</v>
      </c>
      <c r="E1647" s="1" t="s">
        <v>100</v>
      </c>
      <c r="F1647" s="1">
        <v>29614733</v>
      </c>
      <c r="G1647" s="1"/>
      <c r="H1647" s="1" t="s">
        <v>16</v>
      </c>
      <c r="I1647" s="1" t="s">
        <v>17</v>
      </c>
      <c r="J1647" s="7">
        <v>42814.554861111108</v>
      </c>
      <c r="K1647" s="7">
        <v>42818.415277777778</v>
      </c>
      <c r="L1647" s="1">
        <v>18</v>
      </c>
    </row>
    <row r="1648" spans="1:12" ht="12.75">
      <c r="A1648" s="1" t="s">
        <v>12</v>
      </c>
      <c r="B1648" s="7">
        <v>42819.458333333336</v>
      </c>
      <c r="C1648" s="7">
        <v>42819.5</v>
      </c>
      <c r="D1648" s="1" t="s">
        <v>174</v>
      </c>
      <c r="F1648" s="1">
        <v>28983667</v>
      </c>
      <c r="G1648" s="1" t="s">
        <v>843</v>
      </c>
      <c r="H1648" s="1" t="s">
        <v>16</v>
      </c>
      <c r="I1648" s="1" t="s">
        <v>85</v>
      </c>
      <c r="J1648" s="7">
        <v>42785.793055555558</v>
      </c>
      <c r="K1648" s="7">
        <v>42785.793055555558</v>
      </c>
      <c r="L1648" s="1">
        <v>16.2</v>
      </c>
    </row>
    <row r="1649" spans="1:12" ht="12.75">
      <c r="A1649" s="1" t="s">
        <v>18</v>
      </c>
      <c r="B1649" s="7">
        <v>42819.458333333336</v>
      </c>
      <c r="C1649" s="7">
        <v>42819.5</v>
      </c>
      <c r="D1649" s="1" t="s">
        <v>829</v>
      </c>
      <c r="E1649" s="1"/>
      <c r="F1649" s="1">
        <v>29754802</v>
      </c>
      <c r="G1649" s="1"/>
      <c r="H1649" s="1" t="s">
        <v>16</v>
      </c>
      <c r="I1649" s="1" t="s">
        <v>17</v>
      </c>
      <c r="J1649" s="7">
        <v>42819.432638888888</v>
      </c>
      <c r="K1649" s="7">
        <v>42819.432638888888</v>
      </c>
      <c r="L1649" s="1">
        <v>18</v>
      </c>
    </row>
    <row r="1650" spans="1:12" ht="12.75">
      <c r="A1650" s="1" t="s">
        <v>111</v>
      </c>
      <c r="B1650" s="7">
        <v>42819.458333333336</v>
      </c>
      <c r="C1650" s="7">
        <v>42819.5</v>
      </c>
      <c r="D1650" s="1" t="s">
        <v>73</v>
      </c>
      <c r="F1650" s="1">
        <v>29721847</v>
      </c>
      <c r="G1650" s="1" t="s">
        <v>579</v>
      </c>
      <c r="H1650" s="1" t="s">
        <v>16</v>
      </c>
      <c r="I1650" s="1" t="s">
        <v>17</v>
      </c>
      <c r="J1650" s="7">
        <v>42817.71875</v>
      </c>
      <c r="K1650" s="7">
        <v>42817.71875</v>
      </c>
      <c r="L1650" s="1">
        <v>18</v>
      </c>
    </row>
    <row r="1651" spans="1:12" ht="12.75">
      <c r="A1651" s="1" t="s">
        <v>80</v>
      </c>
      <c r="B1651" s="7">
        <v>42819.479166666664</v>
      </c>
      <c r="C1651" s="7">
        <v>42819.520833333336</v>
      </c>
      <c r="D1651" s="1" t="s">
        <v>738</v>
      </c>
      <c r="F1651" s="1">
        <v>29754617</v>
      </c>
      <c r="G1651" s="1"/>
      <c r="H1651" s="1" t="s">
        <v>16</v>
      </c>
      <c r="I1651" s="1" t="s">
        <v>17</v>
      </c>
      <c r="J1651" s="7">
        <v>42819.420138888891</v>
      </c>
      <c r="K1651" s="7">
        <v>42819.420138888891</v>
      </c>
      <c r="L1651" s="1">
        <v>18</v>
      </c>
    </row>
    <row r="1652" spans="1:12" ht="12.75">
      <c r="A1652" s="1" t="s">
        <v>24</v>
      </c>
      <c r="B1652" s="7">
        <v>42819.583333333336</v>
      </c>
      <c r="C1652" s="7">
        <v>42819.645833333336</v>
      </c>
      <c r="D1652" s="1" t="s">
        <v>140</v>
      </c>
      <c r="F1652" s="1">
        <v>29594261</v>
      </c>
      <c r="G1652" s="1" t="s">
        <v>375</v>
      </c>
      <c r="H1652" s="1" t="s">
        <v>48</v>
      </c>
      <c r="I1652" s="1" t="s">
        <v>17</v>
      </c>
      <c r="J1652" s="7">
        <v>42813.435416666667</v>
      </c>
      <c r="K1652" s="7">
        <v>42813.435416666667</v>
      </c>
      <c r="L1652" s="1">
        <v>27</v>
      </c>
    </row>
    <row r="1653" spans="1:12" ht="12.75">
      <c r="A1653" s="1" t="s">
        <v>24</v>
      </c>
      <c r="B1653" s="7">
        <v>42819.666666666664</v>
      </c>
      <c r="C1653" s="7">
        <v>42819.708333333336</v>
      </c>
      <c r="D1653" s="1" t="s">
        <v>140</v>
      </c>
      <c r="F1653" s="1">
        <v>29688668</v>
      </c>
      <c r="G1653" s="1" t="s">
        <v>714</v>
      </c>
      <c r="H1653" s="1" t="s">
        <v>16</v>
      </c>
      <c r="I1653" s="1" t="s">
        <v>17</v>
      </c>
      <c r="J1653" s="7">
        <v>42816.697222222225</v>
      </c>
      <c r="K1653" s="7">
        <v>42816.697222222225</v>
      </c>
      <c r="L1653" s="1">
        <v>18</v>
      </c>
    </row>
    <row r="1654" spans="1:12" ht="12.75">
      <c r="A1654" s="1" t="s">
        <v>41</v>
      </c>
      <c r="B1654" s="7">
        <v>42819.666666666664</v>
      </c>
      <c r="C1654" s="7">
        <v>42819.708333333336</v>
      </c>
      <c r="D1654" s="1" t="s">
        <v>501</v>
      </c>
      <c r="F1654" s="1">
        <v>29755040</v>
      </c>
      <c r="G1654" s="1"/>
      <c r="H1654" s="1" t="s">
        <v>16</v>
      </c>
      <c r="I1654" s="1" t="s">
        <v>17</v>
      </c>
      <c r="J1654" s="7">
        <v>42819.449305555558</v>
      </c>
      <c r="K1654" s="7">
        <v>42819.449305555558</v>
      </c>
      <c r="L1654" s="1">
        <v>18</v>
      </c>
    </row>
    <row r="1655" spans="1:12" ht="12.75">
      <c r="A1655" s="1" t="s">
        <v>28</v>
      </c>
      <c r="B1655" s="7">
        <v>42819.6875</v>
      </c>
      <c r="C1655" s="7">
        <v>42819.729166666664</v>
      </c>
      <c r="D1655" s="1" t="s">
        <v>357</v>
      </c>
      <c r="F1655" s="1">
        <v>29594099</v>
      </c>
      <c r="G1655" s="1"/>
      <c r="H1655" s="1" t="s">
        <v>16</v>
      </c>
      <c r="I1655" s="1" t="s">
        <v>17</v>
      </c>
      <c r="J1655" s="7">
        <v>42813.415972222225</v>
      </c>
      <c r="K1655" s="7">
        <v>42813.415972222225</v>
      </c>
      <c r="L1655" s="1">
        <v>18</v>
      </c>
    </row>
    <row r="1656" spans="1:12" ht="12.75">
      <c r="A1656" s="1" t="s">
        <v>32</v>
      </c>
      <c r="B1656" s="7">
        <v>42819.729166666664</v>
      </c>
      <c r="C1656" s="7">
        <v>42819.770833333336</v>
      </c>
      <c r="D1656" s="1" t="s">
        <v>15</v>
      </c>
      <c r="E1656" s="1" t="s">
        <v>985</v>
      </c>
      <c r="F1656" s="1">
        <v>28981911</v>
      </c>
      <c r="G1656" s="1" t="s">
        <v>986</v>
      </c>
      <c r="H1656" s="1" t="s">
        <v>16</v>
      </c>
      <c r="I1656" s="1" t="s">
        <v>85</v>
      </c>
      <c r="J1656" s="7">
        <v>42785.665972222225</v>
      </c>
      <c r="K1656" s="7">
        <v>42803.95</v>
      </c>
      <c r="L1656" s="1">
        <v>23.4</v>
      </c>
    </row>
    <row r="1657" spans="1:12" ht="12.75">
      <c r="A1657" s="1" t="s">
        <v>111</v>
      </c>
      <c r="B1657" s="7">
        <v>42821.4375</v>
      </c>
      <c r="C1657" s="7">
        <v>42821.479166666664</v>
      </c>
      <c r="D1657" s="1" t="s">
        <v>472</v>
      </c>
      <c r="F1657" s="1">
        <v>28981937</v>
      </c>
      <c r="G1657" s="1"/>
      <c r="H1657" s="1" t="s">
        <v>16</v>
      </c>
      <c r="I1657" s="1" t="s">
        <v>17</v>
      </c>
      <c r="J1657" s="7">
        <v>42785.667361111111</v>
      </c>
      <c r="K1657" s="7">
        <v>42785.667361111111</v>
      </c>
      <c r="L1657" s="1">
        <v>12.96</v>
      </c>
    </row>
    <row r="1658" spans="1:12" ht="12.75">
      <c r="A1658" s="1" t="s">
        <v>28</v>
      </c>
      <c r="B1658" s="7">
        <v>42821.541666666664</v>
      </c>
      <c r="C1658" s="7">
        <v>42821.583333333336</v>
      </c>
      <c r="D1658" s="1" t="s">
        <v>357</v>
      </c>
      <c r="E1658" s="1"/>
      <c r="F1658" s="1">
        <v>29594114</v>
      </c>
      <c r="G1658" s="1"/>
      <c r="H1658" s="1" t="s">
        <v>16</v>
      </c>
      <c r="I1658" s="1" t="s">
        <v>17</v>
      </c>
      <c r="J1658" s="7">
        <v>42813.418055555558</v>
      </c>
      <c r="K1658" s="7">
        <v>42813.418055555558</v>
      </c>
      <c r="L1658" s="1">
        <v>16.2</v>
      </c>
    </row>
    <row r="1659" spans="1:12" ht="12.75">
      <c r="A1659" s="1" t="s">
        <v>32</v>
      </c>
      <c r="B1659" s="7">
        <v>42821.8125</v>
      </c>
      <c r="C1659" s="7">
        <v>42821.875</v>
      </c>
      <c r="D1659" s="1" t="s">
        <v>987</v>
      </c>
      <c r="E1659" s="1"/>
      <c r="F1659" s="1">
        <v>29612082</v>
      </c>
      <c r="G1659" s="1" t="s">
        <v>988</v>
      </c>
      <c r="H1659" s="1" t="s">
        <v>48</v>
      </c>
      <c r="I1659" s="1" t="s">
        <v>17</v>
      </c>
      <c r="J1659" s="7">
        <v>42814.495138888888</v>
      </c>
      <c r="K1659" s="7">
        <v>42814.495138888888</v>
      </c>
      <c r="L1659" s="1">
        <v>35.1</v>
      </c>
    </row>
    <row r="1660" spans="1:12" ht="12.75">
      <c r="A1660" s="1" t="s">
        <v>24</v>
      </c>
      <c r="B1660" s="7">
        <v>42822.375</v>
      </c>
      <c r="C1660" s="7">
        <v>42822.416666666664</v>
      </c>
      <c r="D1660" s="1" t="s">
        <v>784</v>
      </c>
      <c r="E1660" s="1" t="s">
        <v>784</v>
      </c>
      <c r="F1660" s="1">
        <v>29768565</v>
      </c>
      <c r="G1660" s="1" t="s">
        <v>989</v>
      </c>
      <c r="H1660" s="1" t="s">
        <v>16</v>
      </c>
      <c r="I1660" s="1" t="s">
        <v>17</v>
      </c>
      <c r="J1660" s="7">
        <v>42820.935416666667</v>
      </c>
      <c r="K1660" s="7">
        <v>42821.574305555558</v>
      </c>
      <c r="L1660" s="1">
        <v>14.4</v>
      </c>
    </row>
    <row r="1661" spans="1:12" ht="12.75">
      <c r="A1661" s="1" t="s">
        <v>24</v>
      </c>
      <c r="B1661" s="7">
        <v>42822.416666666664</v>
      </c>
      <c r="C1661" s="7">
        <v>42822.458333333336</v>
      </c>
      <c r="D1661" s="1" t="s">
        <v>784</v>
      </c>
      <c r="F1661" s="1">
        <v>29783878</v>
      </c>
      <c r="G1661" s="1" t="s">
        <v>964</v>
      </c>
      <c r="H1661" s="1" t="s">
        <v>16</v>
      </c>
      <c r="I1661" s="1" t="s">
        <v>17</v>
      </c>
      <c r="J1661" s="7">
        <v>42821.574999999997</v>
      </c>
      <c r="K1661" s="7">
        <v>42821.574999999997</v>
      </c>
      <c r="L1661" s="1">
        <v>14.4</v>
      </c>
    </row>
    <row r="1662" spans="1:12" ht="12.75">
      <c r="A1662" s="1" t="s">
        <v>28</v>
      </c>
      <c r="B1662" s="7">
        <v>42822.583333333336</v>
      </c>
      <c r="C1662" s="7">
        <v>42822.625</v>
      </c>
      <c r="D1662" s="1" t="s">
        <v>784</v>
      </c>
      <c r="E1662" s="1"/>
      <c r="F1662" s="1">
        <v>29796054</v>
      </c>
      <c r="G1662" s="1" t="s">
        <v>989</v>
      </c>
      <c r="H1662" s="1" t="s">
        <v>16</v>
      </c>
      <c r="I1662" s="1" t="s">
        <v>17</v>
      </c>
      <c r="J1662" s="7">
        <v>42821.821527777778</v>
      </c>
      <c r="K1662" s="7">
        <v>42821.821527777778</v>
      </c>
      <c r="L1662" s="1">
        <v>14.4</v>
      </c>
    </row>
    <row r="1663" spans="1:12" ht="12.75">
      <c r="A1663" s="1" t="s">
        <v>24</v>
      </c>
      <c r="B1663" s="7">
        <v>42822.604166666664</v>
      </c>
      <c r="C1663" s="7">
        <v>42822.645833333336</v>
      </c>
      <c r="D1663" s="1" t="s">
        <v>140</v>
      </c>
      <c r="F1663" s="1">
        <v>29387838</v>
      </c>
      <c r="G1663" s="1" t="s">
        <v>937</v>
      </c>
      <c r="H1663" s="1" t="s">
        <v>16</v>
      </c>
      <c r="I1663" s="1" t="s">
        <v>17</v>
      </c>
      <c r="J1663" s="7">
        <v>42803.428472222222</v>
      </c>
      <c r="K1663" s="7">
        <v>42803.428472222222</v>
      </c>
      <c r="L1663" s="1">
        <v>14.4</v>
      </c>
    </row>
    <row r="1664" spans="1:12" ht="12.75">
      <c r="A1664" s="1" t="s">
        <v>24</v>
      </c>
      <c r="B1664" s="7">
        <v>42822.666666666664</v>
      </c>
      <c r="C1664" s="7">
        <v>42822.708333333336</v>
      </c>
      <c r="D1664" s="1" t="s">
        <v>140</v>
      </c>
      <c r="F1664" s="1">
        <v>29506038</v>
      </c>
      <c r="G1664" s="1" t="s">
        <v>990</v>
      </c>
      <c r="H1664" s="1" t="s">
        <v>16</v>
      </c>
      <c r="I1664" s="1" t="s">
        <v>17</v>
      </c>
      <c r="J1664" s="7">
        <v>42808.904861111114</v>
      </c>
      <c r="K1664" s="7">
        <v>42808.904861111114</v>
      </c>
      <c r="L1664" s="1">
        <v>16.2</v>
      </c>
    </row>
    <row r="1665" spans="1:12" ht="12.75">
      <c r="A1665" s="1" t="s">
        <v>111</v>
      </c>
      <c r="B1665" s="7">
        <v>42822.729166666664</v>
      </c>
      <c r="C1665" s="7">
        <v>42822.770833333336</v>
      </c>
      <c r="D1665" s="1" t="s">
        <v>174</v>
      </c>
      <c r="F1665" s="1">
        <v>29815412</v>
      </c>
      <c r="G1665" s="1" t="s">
        <v>991</v>
      </c>
      <c r="H1665" s="1" t="s">
        <v>16</v>
      </c>
      <c r="I1665" s="1" t="s">
        <v>85</v>
      </c>
      <c r="J1665" s="7">
        <v>42822.550694444442</v>
      </c>
      <c r="K1665" s="7">
        <v>42822.550694444442</v>
      </c>
      <c r="L1665" s="1">
        <v>18</v>
      </c>
    </row>
    <row r="1666" spans="1:12" ht="12.75">
      <c r="A1666" s="1" t="s">
        <v>12</v>
      </c>
      <c r="B1666" s="7">
        <v>42822.75</v>
      </c>
      <c r="C1666" s="7">
        <v>42822.791666666664</v>
      </c>
      <c r="D1666" s="1" t="s">
        <v>174</v>
      </c>
      <c r="F1666" s="1">
        <v>29544000</v>
      </c>
      <c r="G1666" s="1" t="s">
        <v>760</v>
      </c>
      <c r="H1666" s="1" t="s">
        <v>16</v>
      </c>
      <c r="I1666" s="1" t="s">
        <v>85</v>
      </c>
      <c r="J1666" s="7">
        <v>42810.520138888889</v>
      </c>
      <c r="K1666" s="7">
        <v>42810.520138888889</v>
      </c>
      <c r="L1666" s="1">
        <v>18</v>
      </c>
    </row>
    <row r="1667" spans="1:12" ht="12.75">
      <c r="A1667" s="1" t="s">
        <v>46</v>
      </c>
      <c r="B1667" s="7">
        <v>42822.75</v>
      </c>
      <c r="C1667" s="7">
        <v>42822.791666666664</v>
      </c>
      <c r="D1667" s="1" t="s">
        <v>501</v>
      </c>
      <c r="F1667" s="1">
        <v>29816644</v>
      </c>
      <c r="G1667" s="1"/>
      <c r="H1667" s="1" t="s">
        <v>16</v>
      </c>
      <c r="I1667" s="1" t="s">
        <v>17</v>
      </c>
      <c r="J1667" s="7">
        <v>42822.581250000003</v>
      </c>
      <c r="K1667" s="7">
        <v>42822.581250000003</v>
      </c>
      <c r="L1667" s="1">
        <v>18</v>
      </c>
    </row>
    <row r="1668" spans="1:12" ht="12.75">
      <c r="A1668" s="1" t="s">
        <v>41</v>
      </c>
      <c r="B1668" s="7">
        <v>42822.75</v>
      </c>
      <c r="C1668" s="7">
        <v>42822.791666666664</v>
      </c>
      <c r="D1668" s="1" t="s">
        <v>174</v>
      </c>
      <c r="F1668" s="1">
        <v>29793643</v>
      </c>
      <c r="G1668" s="1" t="s">
        <v>992</v>
      </c>
      <c r="H1668" s="1" t="s">
        <v>16</v>
      </c>
      <c r="I1668" s="1" t="s">
        <v>85</v>
      </c>
      <c r="J1668" s="7">
        <v>42821.760416666664</v>
      </c>
      <c r="K1668" s="7">
        <v>42821.760416666664</v>
      </c>
      <c r="L1668" s="1">
        <v>18</v>
      </c>
    </row>
    <row r="1669" spans="1:12" ht="12.75">
      <c r="A1669" s="1" t="s">
        <v>24</v>
      </c>
      <c r="B1669" s="7">
        <v>42822.791666666664</v>
      </c>
      <c r="C1669" s="7">
        <v>42822.833333333336</v>
      </c>
      <c r="D1669" s="1" t="s">
        <v>140</v>
      </c>
      <c r="F1669" s="1">
        <v>29661235</v>
      </c>
      <c r="G1669" s="1" t="s">
        <v>993</v>
      </c>
      <c r="H1669" s="1" t="s">
        <v>16</v>
      </c>
      <c r="I1669" s="1" t="s">
        <v>17</v>
      </c>
      <c r="J1669" s="7">
        <v>42815.902083333334</v>
      </c>
      <c r="K1669" s="7">
        <v>42815.902083333334</v>
      </c>
      <c r="L1669" s="1">
        <v>18</v>
      </c>
    </row>
    <row r="1670" spans="1:12" ht="12.75">
      <c r="A1670" s="1" t="s">
        <v>18</v>
      </c>
      <c r="B1670" s="7">
        <v>42822.8125</v>
      </c>
      <c r="C1670" s="7">
        <v>42822.875</v>
      </c>
      <c r="D1670" s="1" t="s">
        <v>994</v>
      </c>
      <c r="E1670" s="1" t="s">
        <v>995</v>
      </c>
      <c r="F1670" s="1">
        <v>29500393</v>
      </c>
      <c r="G1670" s="1" t="s">
        <v>996</v>
      </c>
      <c r="H1670" s="1" t="s">
        <v>48</v>
      </c>
      <c r="I1670" s="1" t="s">
        <v>17</v>
      </c>
      <c r="J1670" s="7">
        <v>42808.717361111114</v>
      </c>
      <c r="K1670" s="7">
        <v>42821.393055555556</v>
      </c>
      <c r="L1670" s="1">
        <v>27</v>
      </c>
    </row>
    <row r="1671" spans="1:12" ht="12.75">
      <c r="A1671" s="1" t="s">
        <v>431</v>
      </c>
      <c r="B1671" s="7">
        <v>42822.833333333336</v>
      </c>
      <c r="C1671" s="7">
        <v>42822.895833333336</v>
      </c>
      <c r="D1671" s="1" t="s">
        <v>852</v>
      </c>
      <c r="F1671" s="1">
        <v>29514944</v>
      </c>
      <c r="G1671" s="1" t="s">
        <v>997</v>
      </c>
      <c r="H1671" s="1" t="s">
        <v>48</v>
      </c>
      <c r="I1671" s="1" t="s">
        <v>17</v>
      </c>
      <c r="J1671" s="7">
        <v>42809.443749999999</v>
      </c>
      <c r="K1671" s="7">
        <v>42809.443749999999</v>
      </c>
      <c r="L1671" s="1">
        <v>35.1</v>
      </c>
    </row>
    <row r="1672" spans="1:12" ht="12.75">
      <c r="A1672" s="1" t="s">
        <v>12</v>
      </c>
      <c r="B1672" s="7">
        <v>42823.375</v>
      </c>
      <c r="C1672" s="7">
        <v>42823.416666666664</v>
      </c>
      <c r="D1672" s="1" t="s">
        <v>174</v>
      </c>
      <c r="F1672" s="1">
        <v>29719466</v>
      </c>
      <c r="G1672" s="1" t="s">
        <v>760</v>
      </c>
      <c r="H1672" s="1" t="s">
        <v>16</v>
      </c>
      <c r="I1672" s="1" t="s">
        <v>85</v>
      </c>
      <c r="J1672" s="7">
        <v>42817.663194444445</v>
      </c>
      <c r="K1672" s="7">
        <v>42817.663194444445</v>
      </c>
      <c r="L1672" s="1">
        <v>14.4</v>
      </c>
    </row>
    <row r="1673" spans="1:12" ht="12.75">
      <c r="A1673" s="1" t="s">
        <v>28</v>
      </c>
      <c r="B1673" s="7">
        <v>42823.416666666664</v>
      </c>
      <c r="C1673" s="7">
        <v>42823.458333333336</v>
      </c>
      <c r="D1673" s="1" t="s">
        <v>458</v>
      </c>
      <c r="E1673" s="1"/>
      <c r="F1673" s="1">
        <v>29783359</v>
      </c>
      <c r="G1673" s="1" t="s">
        <v>998</v>
      </c>
      <c r="H1673" s="1" t="s">
        <v>16</v>
      </c>
      <c r="I1673" s="1" t="s">
        <v>17</v>
      </c>
      <c r="J1673" s="7">
        <v>42821.561805555553</v>
      </c>
      <c r="K1673" s="7">
        <v>42821.561805555553</v>
      </c>
      <c r="L1673" s="1">
        <v>14.4</v>
      </c>
    </row>
    <row r="1674" spans="1:12" ht="12.75">
      <c r="A1674" s="1" t="s">
        <v>111</v>
      </c>
      <c r="B1674" s="7">
        <v>42823.416666666664</v>
      </c>
      <c r="C1674" s="7">
        <v>42823.458333333336</v>
      </c>
      <c r="D1674" s="1" t="s">
        <v>357</v>
      </c>
      <c r="E1674" s="1"/>
      <c r="F1674" s="1">
        <v>29706422</v>
      </c>
      <c r="G1674" s="1"/>
      <c r="H1674" s="1" t="s">
        <v>16</v>
      </c>
      <c r="I1674" s="1" t="s">
        <v>17</v>
      </c>
      <c r="J1674" s="7">
        <v>42817.363888888889</v>
      </c>
      <c r="K1674" s="7">
        <v>42817.363888888889</v>
      </c>
      <c r="L1674" s="1">
        <v>14.4</v>
      </c>
    </row>
    <row r="1675" spans="1:12" ht="12.75">
      <c r="A1675" s="1" t="s">
        <v>111</v>
      </c>
      <c r="B1675" s="7">
        <v>42823.583333333336</v>
      </c>
      <c r="C1675" s="7">
        <v>42823.625</v>
      </c>
      <c r="D1675" s="1" t="s">
        <v>951</v>
      </c>
      <c r="F1675" s="1">
        <v>29689383</v>
      </c>
      <c r="G1675" s="1" t="s">
        <v>999</v>
      </c>
      <c r="H1675" s="1" t="s">
        <v>16</v>
      </c>
      <c r="I1675" s="1" t="s">
        <v>17</v>
      </c>
      <c r="J1675" s="7">
        <v>42816.707638888889</v>
      </c>
      <c r="K1675" s="7">
        <v>42816.707638888889</v>
      </c>
      <c r="L1675" s="1">
        <v>16.2</v>
      </c>
    </row>
    <row r="1676" spans="1:12" ht="12.75">
      <c r="A1676" s="1" t="s">
        <v>28</v>
      </c>
      <c r="B1676" s="7">
        <v>42823.625</v>
      </c>
      <c r="C1676" s="7">
        <v>42823.666666666664</v>
      </c>
      <c r="D1676" s="1" t="s">
        <v>357</v>
      </c>
      <c r="E1676" s="1"/>
      <c r="F1676" s="1">
        <v>29778938</v>
      </c>
      <c r="G1676" s="1"/>
      <c r="H1676" s="1" t="s">
        <v>16</v>
      </c>
      <c r="I1676" s="1" t="s">
        <v>17</v>
      </c>
      <c r="J1676" s="7">
        <v>42821.461805555555</v>
      </c>
      <c r="K1676" s="7">
        <v>42821.461805555555</v>
      </c>
      <c r="L1676" s="1">
        <v>16.2</v>
      </c>
    </row>
    <row r="1677" spans="1:12" ht="12.75">
      <c r="A1677" s="1" t="s">
        <v>18</v>
      </c>
      <c r="B1677" s="7">
        <v>42823.645833333336</v>
      </c>
      <c r="C1677" s="7">
        <v>42823.6875</v>
      </c>
      <c r="D1677" s="1" t="s">
        <v>299</v>
      </c>
      <c r="F1677" s="1">
        <v>29780598</v>
      </c>
      <c r="G1677" s="1" t="s">
        <v>1000</v>
      </c>
      <c r="H1677" s="1" t="s">
        <v>16</v>
      </c>
      <c r="I1677" s="1" t="s">
        <v>17</v>
      </c>
      <c r="J1677" s="7">
        <v>42821.497916666667</v>
      </c>
      <c r="K1677" s="7">
        <v>42821.497916666667</v>
      </c>
      <c r="L1677" s="1">
        <v>16.2</v>
      </c>
    </row>
    <row r="1678" spans="1:12" ht="12.75">
      <c r="A1678" s="1" t="s">
        <v>111</v>
      </c>
      <c r="B1678" s="7">
        <v>42823.666666666664</v>
      </c>
      <c r="C1678" s="7">
        <v>42823.791666666664</v>
      </c>
      <c r="D1678" s="1" t="s">
        <v>464</v>
      </c>
      <c r="E1678" s="1"/>
      <c r="F1678" s="1">
        <v>29257292</v>
      </c>
      <c r="G1678" s="1" t="s">
        <v>928</v>
      </c>
      <c r="H1678" s="1" t="s">
        <v>321</v>
      </c>
      <c r="I1678" s="1" t="s">
        <v>17</v>
      </c>
      <c r="J1678" s="7">
        <v>42797.439583333333</v>
      </c>
      <c r="K1678" s="7">
        <v>42797.439583333333</v>
      </c>
      <c r="L1678" s="1">
        <v>52.2</v>
      </c>
    </row>
    <row r="1679" spans="1:12" ht="12.75">
      <c r="A1679" s="1" t="s">
        <v>12</v>
      </c>
      <c r="B1679" s="7">
        <v>42823.708333333336</v>
      </c>
      <c r="C1679" s="7">
        <v>42823.75</v>
      </c>
      <c r="D1679" s="1" t="s">
        <v>174</v>
      </c>
      <c r="E1679" s="1"/>
      <c r="F1679" s="1">
        <v>29719478</v>
      </c>
      <c r="G1679" s="1" t="s">
        <v>760</v>
      </c>
      <c r="H1679" s="1" t="s">
        <v>16</v>
      </c>
      <c r="I1679" s="1" t="s">
        <v>85</v>
      </c>
      <c r="J1679" s="7">
        <v>42817.663888888892</v>
      </c>
      <c r="K1679" s="7">
        <v>42817.663888888892</v>
      </c>
      <c r="L1679" s="1">
        <v>18</v>
      </c>
    </row>
    <row r="1680" spans="1:12" ht="12.75">
      <c r="A1680" s="1" t="s">
        <v>28</v>
      </c>
      <c r="B1680" s="7">
        <v>42823.708333333336</v>
      </c>
      <c r="C1680" s="7">
        <v>42823.770833333336</v>
      </c>
      <c r="D1680" s="1" t="s">
        <v>210</v>
      </c>
      <c r="F1680" s="1">
        <v>29753838</v>
      </c>
      <c r="G1680" s="1" t="s">
        <v>1001</v>
      </c>
      <c r="H1680" s="1" t="s">
        <v>48</v>
      </c>
      <c r="I1680" s="1" t="s">
        <v>17</v>
      </c>
      <c r="J1680" s="7">
        <v>42819.344444444447</v>
      </c>
      <c r="K1680" s="7">
        <v>42819.344444444447</v>
      </c>
      <c r="L1680" s="1">
        <v>27</v>
      </c>
    </row>
    <row r="1681" spans="1:12" ht="12.75">
      <c r="A1681" s="1" t="s">
        <v>12</v>
      </c>
      <c r="B1681" s="7">
        <v>42823.770833333336</v>
      </c>
      <c r="C1681" s="7">
        <v>42823.8125</v>
      </c>
      <c r="D1681" s="1" t="s">
        <v>174</v>
      </c>
      <c r="F1681" s="1">
        <v>29719501</v>
      </c>
      <c r="G1681" s="1" t="s">
        <v>760</v>
      </c>
      <c r="H1681" s="1" t="s">
        <v>16</v>
      </c>
      <c r="I1681" s="1" t="s">
        <v>85</v>
      </c>
      <c r="J1681" s="7">
        <v>42817.663888888892</v>
      </c>
      <c r="K1681" s="7">
        <v>42817.663888888892</v>
      </c>
      <c r="L1681" s="1">
        <v>18</v>
      </c>
    </row>
    <row r="1682" spans="1:12" ht="12.75">
      <c r="A1682" s="1" t="s">
        <v>46</v>
      </c>
      <c r="B1682" s="7">
        <v>42824.416666666664</v>
      </c>
      <c r="C1682" s="7">
        <v>42824.458333333336</v>
      </c>
      <c r="D1682" s="1" t="s">
        <v>88</v>
      </c>
      <c r="F1682" s="1">
        <v>29855384</v>
      </c>
      <c r="G1682" s="1" t="s">
        <v>1002</v>
      </c>
      <c r="H1682" s="1" t="s">
        <v>16</v>
      </c>
      <c r="I1682" s="1" t="s">
        <v>17</v>
      </c>
      <c r="J1682" s="7">
        <v>42823.791666666664</v>
      </c>
      <c r="K1682" s="7">
        <v>42823.791666666664</v>
      </c>
      <c r="L1682" s="1">
        <v>14.4</v>
      </c>
    </row>
    <row r="1683" spans="1:12" ht="12.75">
      <c r="A1683" s="1" t="s">
        <v>46</v>
      </c>
      <c r="B1683" s="7">
        <v>42824.458333333336</v>
      </c>
      <c r="C1683" s="7">
        <v>42824.5</v>
      </c>
      <c r="D1683" s="1" t="s">
        <v>88</v>
      </c>
      <c r="F1683" s="1">
        <v>29719642</v>
      </c>
      <c r="G1683" s="1" t="s">
        <v>1003</v>
      </c>
      <c r="H1683" s="1" t="s">
        <v>16</v>
      </c>
      <c r="I1683" s="1" t="s">
        <v>17</v>
      </c>
      <c r="J1683" s="7">
        <v>42817.668055555558</v>
      </c>
      <c r="K1683" s="7">
        <v>42817.668055555558</v>
      </c>
      <c r="L1683" s="1">
        <v>14.4</v>
      </c>
    </row>
    <row r="1684" spans="1:12" ht="12.75">
      <c r="A1684" s="1" t="s">
        <v>46</v>
      </c>
      <c r="B1684" s="7">
        <v>42824.541666666664</v>
      </c>
      <c r="C1684" s="7">
        <v>42824.583333333336</v>
      </c>
      <c r="D1684" s="1" t="s">
        <v>88</v>
      </c>
      <c r="E1684" s="1"/>
      <c r="F1684" s="1">
        <v>29719652</v>
      </c>
      <c r="G1684" s="1" t="s">
        <v>941</v>
      </c>
      <c r="H1684" s="1" t="s">
        <v>16</v>
      </c>
      <c r="I1684" s="1" t="s">
        <v>17</v>
      </c>
      <c r="J1684" s="7">
        <v>42817.668055555558</v>
      </c>
      <c r="K1684" s="7">
        <v>42817.668055555558</v>
      </c>
      <c r="L1684" s="1">
        <v>16.2</v>
      </c>
    </row>
    <row r="1685" spans="1:12" ht="12.75">
      <c r="A1685" s="1" t="s">
        <v>28</v>
      </c>
      <c r="B1685" s="7">
        <v>42824.75</v>
      </c>
      <c r="C1685" s="7">
        <v>42824.791666666664</v>
      </c>
      <c r="D1685" s="1" t="s">
        <v>784</v>
      </c>
      <c r="E1685" s="1" t="s">
        <v>784</v>
      </c>
      <c r="F1685" s="1">
        <v>29843227</v>
      </c>
      <c r="G1685" s="1" t="s">
        <v>989</v>
      </c>
      <c r="H1685" s="1" t="s">
        <v>16</v>
      </c>
      <c r="I1685" s="1" t="s">
        <v>17</v>
      </c>
      <c r="J1685" s="7">
        <v>42823.513194444444</v>
      </c>
      <c r="K1685" s="7">
        <v>42823.593055555553</v>
      </c>
      <c r="L1685" s="1">
        <v>18</v>
      </c>
    </row>
    <row r="1686" spans="1:12" ht="12.75">
      <c r="A1686" s="1" t="s">
        <v>12</v>
      </c>
      <c r="B1686" s="7">
        <v>42824.75</v>
      </c>
      <c r="C1686" s="7">
        <v>42824.791666666664</v>
      </c>
      <c r="D1686" s="1" t="s">
        <v>174</v>
      </c>
      <c r="E1686" s="1"/>
      <c r="F1686" s="1">
        <v>29842538</v>
      </c>
      <c r="G1686" s="1" t="s">
        <v>760</v>
      </c>
      <c r="H1686" s="1" t="s">
        <v>16</v>
      </c>
      <c r="I1686" s="1" t="s">
        <v>85</v>
      </c>
      <c r="J1686" s="7">
        <v>42823.494444444441</v>
      </c>
      <c r="K1686" s="7">
        <v>42823.494444444441</v>
      </c>
      <c r="L1686" s="1">
        <v>18</v>
      </c>
    </row>
    <row r="1687" spans="1:12" ht="12.75">
      <c r="A1687" s="1" t="s">
        <v>32</v>
      </c>
      <c r="B1687" s="7">
        <v>42824.791666666664</v>
      </c>
      <c r="C1687" s="7">
        <v>42824.833333333336</v>
      </c>
      <c r="D1687" s="1" t="s">
        <v>437</v>
      </c>
      <c r="E1687" s="1"/>
      <c r="F1687" s="1">
        <v>26156831</v>
      </c>
      <c r="G1687" s="1" t="s">
        <v>862</v>
      </c>
      <c r="H1687" s="1" t="s">
        <v>16</v>
      </c>
      <c r="I1687" s="1" t="s">
        <v>17</v>
      </c>
      <c r="J1687" s="7">
        <v>42650.378472222219</v>
      </c>
      <c r="K1687" s="7">
        <v>42650.378472222219</v>
      </c>
      <c r="L1687" s="1">
        <v>18.72</v>
      </c>
    </row>
    <row r="1688" spans="1:12" ht="12.75">
      <c r="A1688" s="1" t="s">
        <v>18</v>
      </c>
      <c r="B1688" s="7">
        <v>42825.375</v>
      </c>
      <c r="C1688" s="7">
        <v>42825.416666666664</v>
      </c>
      <c r="D1688" s="1" t="s">
        <v>770</v>
      </c>
      <c r="E1688" s="1" t="s">
        <v>770</v>
      </c>
      <c r="F1688" s="1">
        <v>29894341</v>
      </c>
      <c r="G1688" s="1"/>
      <c r="H1688" s="1" t="s">
        <v>16</v>
      </c>
      <c r="I1688" s="1" t="s">
        <v>17</v>
      </c>
      <c r="J1688" s="7">
        <v>42825.345138888886</v>
      </c>
      <c r="K1688" s="7">
        <v>42825.354166666664</v>
      </c>
      <c r="L1688" s="1">
        <v>14.4</v>
      </c>
    </row>
    <row r="1689" spans="1:12" ht="12.75">
      <c r="A1689" s="1" t="s">
        <v>28</v>
      </c>
      <c r="B1689" s="7">
        <v>42825.416666666664</v>
      </c>
      <c r="C1689" s="7">
        <v>42825.458333333336</v>
      </c>
      <c r="D1689" s="1" t="s">
        <v>357</v>
      </c>
      <c r="F1689" s="1">
        <v>29778964</v>
      </c>
      <c r="G1689" s="1"/>
      <c r="H1689" s="1" t="s">
        <v>16</v>
      </c>
      <c r="I1689" s="1" t="s">
        <v>17</v>
      </c>
      <c r="J1689" s="7">
        <v>42821.462500000001</v>
      </c>
      <c r="K1689" s="7">
        <v>42821.462500000001</v>
      </c>
      <c r="L1689" s="1">
        <v>14.4</v>
      </c>
    </row>
    <row r="1690" spans="1:12" ht="12.75">
      <c r="A1690" s="1" t="s">
        <v>46</v>
      </c>
      <c r="B1690" s="7">
        <v>42825.458333333336</v>
      </c>
      <c r="C1690" s="7">
        <v>42825.5</v>
      </c>
      <c r="D1690" s="1" t="s">
        <v>881</v>
      </c>
      <c r="E1690" s="1"/>
      <c r="F1690" s="1">
        <v>29872465</v>
      </c>
      <c r="G1690" s="1" t="s">
        <v>1008</v>
      </c>
      <c r="H1690" s="1" t="s">
        <v>16</v>
      </c>
      <c r="I1690" s="1" t="s">
        <v>17</v>
      </c>
      <c r="J1690" s="7">
        <v>42824.498611111114</v>
      </c>
      <c r="K1690" s="7">
        <v>42824.498611111114</v>
      </c>
      <c r="L1690" s="1">
        <v>14.4</v>
      </c>
    </row>
    <row r="1691" spans="1:12" ht="12.75">
      <c r="A1691" s="1" t="s">
        <v>18</v>
      </c>
      <c r="B1691" s="7">
        <v>42825.625</v>
      </c>
      <c r="C1691" s="7">
        <v>42825.666666666664</v>
      </c>
      <c r="D1691" s="1" t="s">
        <v>773</v>
      </c>
      <c r="F1691" s="1">
        <v>29609996</v>
      </c>
      <c r="G1691" s="1"/>
      <c r="H1691" s="1" t="s">
        <v>16</v>
      </c>
      <c r="I1691" s="1" t="s">
        <v>17</v>
      </c>
      <c r="J1691" s="7">
        <v>42814.45208333333</v>
      </c>
      <c r="K1691" s="7">
        <v>42814.45208333333</v>
      </c>
      <c r="L1691" s="1">
        <v>16.2</v>
      </c>
    </row>
    <row r="1692" spans="1:12" ht="12.75">
      <c r="A1692" s="1" t="s">
        <v>12</v>
      </c>
      <c r="B1692" s="7">
        <v>42825.708333333336</v>
      </c>
      <c r="C1692" s="7">
        <v>42825.75</v>
      </c>
      <c r="D1692" s="1" t="s">
        <v>174</v>
      </c>
      <c r="F1692" s="1">
        <v>29719512</v>
      </c>
      <c r="G1692" s="1" t="s">
        <v>760</v>
      </c>
      <c r="H1692" s="1" t="s">
        <v>16</v>
      </c>
      <c r="I1692" s="1" t="s">
        <v>85</v>
      </c>
      <c r="J1692" s="7">
        <v>42817.664583333331</v>
      </c>
      <c r="K1692" s="7">
        <v>42817.664583333331</v>
      </c>
      <c r="L1692" s="1">
        <v>18</v>
      </c>
    </row>
    <row r="1693" spans="1:12" ht="12.75">
      <c r="A1693" s="1" t="s">
        <v>24</v>
      </c>
      <c r="B1693" s="7">
        <v>42825.75</v>
      </c>
      <c r="C1693" s="7">
        <v>42825.791666666664</v>
      </c>
      <c r="D1693" s="1" t="s">
        <v>140</v>
      </c>
      <c r="F1693" s="1">
        <v>29113164</v>
      </c>
      <c r="G1693" s="1" t="s">
        <v>1004</v>
      </c>
      <c r="H1693" s="1" t="s">
        <v>16</v>
      </c>
      <c r="I1693" s="1" t="s">
        <v>17</v>
      </c>
      <c r="J1693" s="7">
        <v>42790.775000000001</v>
      </c>
      <c r="K1693" s="7">
        <v>42790.775000000001</v>
      </c>
      <c r="L1693" s="1">
        <v>16.2</v>
      </c>
    </row>
    <row r="1694" spans="1:12" ht="12.75">
      <c r="A1694" s="1" t="s">
        <v>28</v>
      </c>
      <c r="B1694" s="7">
        <v>42825.75</v>
      </c>
      <c r="C1694" s="7">
        <v>42825.791666666664</v>
      </c>
      <c r="D1694" s="1" t="s">
        <v>357</v>
      </c>
      <c r="E1694" s="1"/>
      <c r="F1694" s="1">
        <v>29778956</v>
      </c>
      <c r="G1694" s="1"/>
      <c r="H1694" s="1" t="s">
        <v>16</v>
      </c>
      <c r="I1694" s="1" t="s">
        <v>17</v>
      </c>
      <c r="J1694" s="7">
        <v>42821.462500000001</v>
      </c>
      <c r="K1694" s="7">
        <v>42821.462500000001</v>
      </c>
      <c r="L1694" s="1">
        <v>18</v>
      </c>
    </row>
    <row r="1695" spans="1:12" ht="12.75">
      <c r="A1695" s="1" t="s">
        <v>46</v>
      </c>
      <c r="B1695" s="7">
        <v>42825.75</v>
      </c>
      <c r="C1695" s="7">
        <v>42825.791666666664</v>
      </c>
      <c r="D1695" s="1" t="s">
        <v>88</v>
      </c>
      <c r="F1695" s="1">
        <v>29820562</v>
      </c>
      <c r="G1695" s="1" t="s">
        <v>932</v>
      </c>
      <c r="H1695" s="1" t="s">
        <v>16</v>
      </c>
      <c r="I1695" s="1" t="s">
        <v>17</v>
      </c>
      <c r="J1695" s="7">
        <v>42822.668055555558</v>
      </c>
      <c r="K1695" s="7">
        <v>42822.668055555558</v>
      </c>
      <c r="L1695" s="1">
        <v>18</v>
      </c>
    </row>
    <row r="1696" spans="1:12" ht="12.75">
      <c r="A1696" s="1" t="s">
        <v>111</v>
      </c>
      <c r="B1696" s="7">
        <v>42825.75</v>
      </c>
      <c r="C1696" s="7">
        <v>42825.791666666664</v>
      </c>
      <c r="D1696" s="1" t="s">
        <v>829</v>
      </c>
      <c r="F1696" s="1">
        <v>29901619</v>
      </c>
      <c r="G1696" s="1"/>
      <c r="H1696" s="1" t="s">
        <v>16</v>
      </c>
      <c r="I1696" s="1" t="s">
        <v>17</v>
      </c>
      <c r="J1696" s="7">
        <v>42825.555555555555</v>
      </c>
      <c r="K1696" s="7">
        <v>42825.555555555555</v>
      </c>
      <c r="L1696" s="1">
        <v>18</v>
      </c>
    </row>
    <row r="1697" spans="1:12" ht="12.75">
      <c r="A1697" s="1" t="s">
        <v>12</v>
      </c>
      <c r="B1697" s="7">
        <v>42825.791666666664</v>
      </c>
      <c r="C1697" s="7">
        <v>42825.833333333336</v>
      </c>
      <c r="D1697" s="1" t="s">
        <v>174</v>
      </c>
      <c r="F1697" s="1">
        <v>29315278</v>
      </c>
      <c r="G1697" s="1" t="s">
        <v>843</v>
      </c>
      <c r="H1697" s="1" t="s">
        <v>16</v>
      </c>
      <c r="I1697" s="1" t="s">
        <v>85</v>
      </c>
      <c r="J1697" s="7">
        <v>42800.748611111114</v>
      </c>
      <c r="K1697" s="7">
        <v>42800.748611111114</v>
      </c>
      <c r="L1697" s="1">
        <v>18</v>
      </c>
    </row>
    <row r="1698" spans="1:12" ht="12.75">
      <c r="A1698" s="1" t="s">
        <v>12</v>
      </c>
      <c r="B1698" s="7">
        <v>42826.458333333336</v>
      </c>
      <c r="C1698" s="7">
        <v>42826.5</v>
      </c>
      <c r="D1698" s="1" t="s">
        <v>174</v>
      </c>
      <c r="E1698" s="1"/>
      <c r="F1698" s="1">
        <v>29902942</v>
      </c>
      <c r="G1698" s="1" t="s">
        <v>760</v>
      </c>
      <c r="H1698" s="1" t="s">
        <v>16</v>
      </c>
      <c r="I1698" s="1" t="s">
        <v>85</v>
      </c>
      <c r="J1698" s="7">
        <v>42825.588194444441</v>
      </c>
      <c r="K1698" s="7">
        <v>42825.588194444441</v>
      </c>
      <c r="L1698" s="1">
        <v>18</v>
      </c>
    </row>
    <row r="1699" spans="1:12" ht="12.75">
      <c r="A1699" s="1" t="s">
        <v>18</v>
      </c>
      <c r="B1699" s="7">
        <v>42826.458333333336</v>
      </c>
      <c r="C1699" s="7">
        <v>42826.5</v>
      </c>
      <c r="D1699" s="1" t="s">
        <v>829</v>
      </c>
      <c r="F1699" s="1">
        <v>29901638</v>
      </c>
      <c r="G1699" s="1"/>
      <c r="H1699" s="1" t="s">
        <v>16</v>
      </c>
      <c r="I1699" s="1" t="s">
        <v>17</v>
      </c>
      <c r="J1699" s="7">
        <v>42825.556250000001</v>
      </c>
      <c r="K1699" s="7">
        <v>42825.556250000001</v>
      </c>
      <c r="L1699" s="1">
        <v>18</v>
      </c>
    </row>
    <row r="1700" spans="1:12" ht="12.75">
      <c r="A1700" s="1" t="s">
        <v>111</v>
      </c>
      <c r="B1700" s="7">
        <v>42826.458333333336</v>
      </c>
      <c r="C1700" s="7">
        <v>42826.5</v>
      </c>
      <c r="D1700" s="1" t="s">
        <v>515</v>
      </c>
      <c r="F1700" s="1">
        <v>29917685</v>
      </c>
      <c r="G1700" s="1" t="s">
        <v>1013</v>
      </c>
      <c r="H1700" s="1" t="s">
        <v>16</v>
      </c>
      <c r="I1700" s="1" t="s">
        <v>17</v>
      </c>
      <c r="J1700" s="7">
        <v>42826.452777777777</v>
      </c>
      <c r="K1700" s="7">
        <v>42826.452777777777</v>
      </c>
      <c r="L1700" s="1">
        <v>18</v>
      </c>
    </row>
    <row r="1701" spans="1:12" ht="12.75">
      <c r="A1701" s="1" t="s">
        <v>24</v>
      </c>
      <c r="B1701" s="7">
        <v>42826.479166666664</v>
      </c>
      <c r="C1701" s="7">
        <v>42826.520833333336</v>
      </c>
      <c r="D1701" s="1" t="s">
        <v>100</v>
      </c>
      <c r="E1701" s="1"/>
      <c r="F1701" s="1">
        <v>29614749</v>
      </c>
      <c r="G1701" s="1"/>
      <c r="H1701" s="1" t="s">
        <v>16</v>
      </c>
      <c r="I1701" s="1" t="s">
        <v>17</v>
      </c>
      <c r="J1701" s="7">
        <v>42814.555555555555</v>
      </c>
      <c r="K1701" s="7">
        <v>42814.555555555555</v>
      </c>
      <c r="L1701" s="1">
        <v>18</v>
      </c>
    </row>
    <row r="1702" spans="1:12" ht="12.75">
      <c r="A1702" s="1" t="s">
        <v>28</v>
      </c>
      <c r="B1702" s="7">
        <v>42826.583333333336</v>
      </c>
      <c r="C1702" s="7">
        <v>42826.625</v>
      </c>
      <c r="D1702" s="1" t="s">
        <v>210</v>
      </c>
      <c r="E1702" s="1"/>
      <c r="F1702" s="1">
        <v>29917239</v>
      </c>
      <c r="G1702" s="1" t="s">
        <v>1015</v>
      </c>
      <c r="H1702" s="1" t="s">
        <v>16</v>
      </c>
      <c r="I1702" s="1" t="s">
        <v>17</v>
      </c>
      <c r="J1702" s="7">
        <v>42826.430555555555</v>
      </c>
      <c r="K1702" s="7">
        <v>42826.430555555555</v>
      </c>
      <c r="L1702" s="1">
        <v>18</v>
      </c>
    </row>
    <row r="1703" spans="1:12" ht="12.75">
      <c r="A1703" s="1" t="s">
        <v>41</v>
      </c>
      <c r="B1703" s="7">
        <v>42826.625</v>
      </c>
      <c r="C1703" s="7">
        <v>42826.666666666664</v>
      </c>
      <c r="D1703" s="1" t="s">
        <v>100</v>
      </c>
      <c r="E1703" s="1"/>
      <c r="F1703" s="1">
        <v>29734886</v>
      </c>
      <c r="G1703" s="1"/>
      <c r="H1703" s="1" t="s">
        <v>16</v>
      </c>
      <c r="I1703" s="1" t="s">
        <v>17</v>
      </c>
      <c r="J1703" s="7">
        <v>42818.414583333331</v>
      </c>
      <c r="K1703" s="7">
        <v>42818.414583333331</v>
      </c>
      <c r="L1703" s="1">
        <v>18</v>
      </c>
    </row>
    <row r="1704" spans="1:12" ht="12.75">
      <c r="A1704" s="1" t="s">
        <v>41</v>
      </c>
      <c r="B1704" s="7">
        <v>42826.666666666664</v>
      </c>
      <c r="C1704" s="7">
        <v>42826.708333333336</v>
      </c>
      <c r="D1704" s="1" t="s">
        <v>501</v>
      </c>
      <c r="F1704" s="1">
        <v>29854450</v>
      </c>
      <c r="G1704" s="1"/>
      <c r="H1704" s="1" t="s">
        <v>16</v>
      </c>
      <c r="I1704" s="1" t="s">
        <v>17</v>
      </c>
      <c r="J1704" s="7">
        <v>42823.767361111109</v>
      </c>
      <c r="K1704" s="7">
        <v>42823.767361111109</v>
      </c>
      <c r="L1704" s="1">
        <v>18</v>
      </c>
    </row>
    <row r="1705" spans="1:12" ht="12.75">
      <c r="A1705" s="1" t="s">
        <v>24</v>
      </c>
      <c r="B1705" s="7">
        <v>42826.666666666664</v>
      </c>
      <c r="C1705" s="7">
        <v>42826.729166666664</v>
      </c>
      <c r="D1705" s="1" t="s">
        <v>140</v>
      </c>
      <c r="F1705" s="1">
        <v>29919275</v>
      </c>
      <c r="G1705" s="1" t="s">
        <v>165</v>
      </c>
      <c r="H1705" s="1" t="s">
        <v>48</v>
      </c>
      <c r="I1705" s="1" t="s">
        <v>17</v>
      </c>
      <c r="J1705" s="7">
        <v>42826.549305555556</v>
      </c>
      <c r="K1705" s="7">
        <v>42826.549305555556</v>
      </c>
      <c r="L1705" s="1">
        <v>27</v>
      </c>
    </row>
    <row r="1706" spans="1:12" ht="12.75">
      <c r="A1706" s="1" t="s">
        <v>46</v>
      </c>
      <c r="B1706" s="7">
        <v>42826.708333333336</v>
      </c>
      <c r="C1706" s="7">
        <v>42826.75</v>
      </c>
      <c r="D1706" s="1" t="s">
        <v>554</v>
      </c>
      <c r="F1706" s="1">
        <v>29756922</v>
      </c>
      <c r="G1706" s="1" t="s">
        <v>1018</v>
      </c>
      <c r="H1706" s="1" t="s">
        <v>16</v>
      </c>
      <c r="I1706" s="1" t="s">
        <v>17</v>
      </c>
      <c r="J1706" s="7">
        <v>42819.609722222223</v>
      </c>
      <c r="K1706" s="7">
        <v>42819.609722222223</v>
      </c>
      <c r="L1706" s="1">
        <v>18</v>
      </c>
    </row>
    <row r="1707" spans="1:12" ht="12.75">
      <c r="A1707" s="1" t="s">
        <v>18</v>
      </c>
      <c r="B1707" s="7">
        <v>42827.458333333336</v>
      </c>
      <c r="C1707" s="7">
        <v>42827.5</v>
      </c>
      <c r="D1707" s="1" t="s">
        <v>237</v>
      </c>
      <c r="E1707" s="1"/>
      <c r="F1707" s="1">
        <v>29600595</v>
      </c>
      <c r="G1707" s="1" t="s">
        <v>1020</v>
      </c>
      <c r="H1707" s="1" t="s">
        <v>16</v>
      </c>
      <c r="I1707" s="1" t="s">
        <v>17</v>
      </c>
      <c r="J1707" s="7">
        <v>42813.892361111109</v>
      </c>
      <c r="K1707" s="7">
        <v>42813.892361111109</v>
      </c>
      <c r="L1707" s="1">
        <v>16.2</v>
      </c>
    </row>
    <row r="1708" spans="1:12" ht="12.75">
      <c r="A1708" s="1" t="s">
        <v>18</v>
      </c>
      <c r="B1708" s="7">
        <v>42827.666666666664</v>
      </c>
      <c r="C1708" s="7">
        <v>42827.708333333336</v>
      </c>
      <c r="D1708" s="1" t="s">
        <v>237</v>
      </c>
      <c r="E1708" s="1"/>
      <c r="F1708" s="1">
        <v>29600597</v>
      </c>
      <c r="G1708" s="1" t="s">
        <v>605</v>
      </c>
      <c r="H1708" s="1" t="s">
        <v>16</v>
      </c>
      <c r="I1708" s="1" t="s">
        <v>17</v>
      </c>
      <c r="J1708" s="7">
        <v>42813.892361111109</v>
      </c>
      <c r="K1708" s="7">
        <v>42813.892361111109</v>
      </c>
      <c r="L1708" s="1">
        <v>16.2</v>
      </c>
    </row>
    <row r="1709" spans="1:12" ht="12.75">
      <c r="A1709" s="1" t="s">
        <v>18</v>
      </c>
      <c r="B1709" s="7">
        <v>42827.75</v>
      </c>
      <c r="C1709" s="7">
        <v>42827.791666666664</v>
      </c>
      <c r="D1709" s="1" t="s">
        <v>237</v>
      </c>
      <c r="F1709" s="1">
        <v>29600599</v>
      </c>
      <c r="G1709" s="1" t="s">
        <v>696</v>
      </c>
      <c r="H1709" s="1" t="s">
        <v>16</v>
      </c>
      <c r="I1709" s="1" t="s">
        <v>17</v>
      </c>
      <c r="J1709" s="7">
        <v>42813.892361111109</v>
      </c>
      <c r="K1709" s="7">
        <v>42813.892361111109</v>
      </c>
      <c r="L1709" s="1">
        <v>16.2</v>
      </c>
    </row>
    <row r="1710" spans="1:12" ht="12.75">
      <c r="A1710" s="1" t="s">
        <v>24</v>
      </c>
      <c r="B1710" s="7">
        <v>42828.416666666664</v>
      </c>
      <c r="C1710" s="7">
        <v>42828.458333333336</v>
      </c>
      <c r="D1710" s="1" t="s">
        <v>140</v>
      </c>
      <c r="E1710" s="1"/>
      <c r="F1710" s="1">
        <v>29918781</v>
      </c>
      <c r="G1710" s="1" t="s">
        <v>1005</v>
      </c>
      <c r="H1710" s="1" t="s">
        <v>16</v>
      </c>
      <c r="I1710" s="1" t="s">
        <v>17</v>
      </c>
      <c r="J1710" s="7">
        <v>42826.522222222222</v>
      </c>
      <c r="K1710" s="7">
        <v>42826.522222222222</v>
      </c>
      <c r="L1710" s="1">
        <v>14.4</v>
      </c>
    </row>
    <row r="1711" spans="1:12" ht="12.75">
      <c r="A1711" s="1" t="s">
        <v>431</v>
      </c>
      <c r="B1711" s="7">
        <v>42828.416666666664</v>
      </c>
      <c r="C1711" s="7">
        <v>42828.5</v>
      </c>
      <c r="D1711" s="1" t="s">
        <v>15</v>
      </c>
      <c r="F1711" s="1">
        <v>29897348</v>
      </c>
      <c r="G1711" s="1" t="s">
        <v>1023</v>
      </c>
      <c r="H1711" s="1" t="s">
        <v>56</v>
      </c>
      <c r="I1711" s="1" t="s">
        <v>85</v>
      </c>
      <c r="J1711" s="7">
        <v>42825.438194444447</v>
      </c>
      <c r="K1711" s="7">
        <v>42825.438194444447</v>
      </c>
      <c r="L1711" s="1">
        <v>37.44</v>
      </c>
    </row>
    <row r="1712" spans="1:12" ht="12.75">
      <c r="A1712" s="1" t="s">
        <v>41</v>
      </c>
      <c r="B1712" s="7">
        <v>42828.458333333336</v>
      </c>
      <c r="C1712" s="7">
        <v>42828.5</v>
      </c>
      <c r="D1712" s="1" t="s">
        <v>596</v>
      </c>
      <c r="E1712" s="1"/>
      <c r="F1712" s="1">
        <v>29827813</v>
      </c>
      <c r="G1712" s="1" t="s">
        <v>1025</v>
      </c>
      <c r="H1712" s="1" t="s">
        <v>16</v>
      </c>
      <c r="I1712" s="1" t="s">
        <v>17</v>
      </c>
      <c r="J1712" s="7">
        <v>42822.822916666664</v>
      </c>
      <c r="K1712" s="7">
        <v>42822.822916666664</v>
      </c>
      <c r="L1712" s="1">
        <v>14.4</v>
      </c>
    </row>
    <row r="1713" spans="1:12" ht="12.75">
      <c r="A1713" s="1" t="s">
        <v>46</v>
      </c>
      <c r="B1713" s="7">
        <v>42828.583333333336</v>
      </c>
      <c r="C1713" s="7">
        <v>42828.625</v>
      </c>
      <c r="D1713" s="1" t="s">
        <v>88</v>
      </c>
      <c r="F1713" s="1">
        <v>29746276</v>
      </c>
      <c r="G1713" s="1" t="s">
        <v>966</v>
      </c>
      <c r="H1713" s="1" t="s">
        <v>16</v>
      </c>
      <c r="I1713" s="1" t="s">
        <v>17</v>
      </c>
      <c r="J1713" s="7">
        <v>42818.748611111114</v>
      </c>
      <c r="K1713" s="7">
        <v>42818.748611111114</v>
      </c>
      <c r="L1713" s="1">
        <v>14.4</v>
      </c>
    </row>
    <row r="1714" spans="1:12" ht="12.75">
      <c r="A1714" s="1" t="s">
        <v>111</v>
      </c>
      <c r="B1714" s="7">
        <v>42828.583333333336</v>
      </c>
      <c r="C1714" s="7">
        <v>42828.75</v>
      </c>
      <c r="D1714" s="1" t="s">
        <v>246</v>
      </c>
      <c r="E1714" s="1" t="s">
        <v>246</v>
      </c>
      <c r="F1714" s="1">
        <v>29946894</v>
      </c>
      <c r="G1714" s="1"/>
      <c r="H1714" s="1" t="s">
        <v>59</v>
      </c>
      <c r="I1714" s="1" t="s">
        <v>17</v>
      </c>
      <c r="J1714" s="7">
        <v>42828.484722222223</v>
      </c>
      <c r="K1714" s="7">
        <v>42828.48541666667</v>
      </c>
      <c r="L1714" s="1">
        <v>50.4</v>
      </c>
    </row>
    <row r="1715" spans="1:12" ht="12.75">
      <c r="A1715" s="1" t="s">
        <v>24</v>
      </c>
      <c r="B1715" s="7">
        <v>42828.604166666664</v>
      </c>
      <c r="C1715" s="7">
        <v>42828.645833333336</v>
      </c>
      <c r="D1715" s="1" t="s">
        <v>140</v>
      </c>
      <c r="E1715" s="1" t="s">
        <v>140</v>
      </c>
      <c r="F1715" s="1">
        <v>29763220</v>
      </c>
      <c r="G1715" s="1" t="s">
        <v>1006</v>
      </c>
      <c r="H1715" s="1" t="s">
        <v>16</v>
      </c>
      <c r="I1715" s="1" t="s">
        <v>17</v>
      </c>
      <c r="J1715" s="7">
        <v>42820.463194444441</v>
      </c>
      <c r="K1715" s="7">
        <v>42821.397916666669</v>
      </c>
      <c r="L1715" s="1">
        <v>14.4</v>
      </c>
    </row>
    <row r="1716" spans="1:12" ht="12.75">
      <c r="A1716" s="1" t="s">
        <v>46</v>
      </c>
      <c r="B1716" s="7">
        <v>42828.625</v>
      </c>
      <c r="C1716" s="7">
        <v>42828.666666666664</v>
      </c>
      <c r="D1716" s="1" t="s">
        <v>88</v>
      </c>
      <c r="E1716" s="1"/>
      <c r="F1716" s="1">
        <v>29947281</v>
      </c>
      <c r="G1716" s="1" t="s">
        <v>1029</v>
      </c>
      <c r="H1716" s="1" t="s">
        <v>16</v>
      </c>
      <c r="I1716" s="1" t="s">
        <v>17</v>
      </c>
      <c r="J1716" s="7">
        <v>42828.493055555555</v>
      </c>
      <c r="K1716" s="7">
        <v>42828.493055555555</v>
      </c>
      <c r="L1716" s="1">
        <v>14.4</v>
      </c>
    </row>
    <row r="1717" spans="1:12" ht="12.75">
      <c r="A1717" s="1" t="s">
        <v>24</v>
      </c>
      <c r="B1717" s="7">
        <v>42828.666666666664</v>
      </c>
      <c r="C1717" s="7">
        <v>42828.729166666664</v>
      </c>
      <c r="D1717" s="1" t="s">
        <v>140</v>
      </c>
      <c r="E1717" s="1"/>
      <c r="F1717" s="1">
        <v>29371373</v>
      </c>
      <c r="G1717" s="1" t="s">
        <v>1007</v>
      </c>
      <c r="H1717" s="1" t="s">
        <v>48</v>
      </c>
      <c r="I1717" s="1" t="s">
        <v>17</v>
      </c>
      <c r="J1717" s="7">
        <v>42802.709027777775</v>
      </c>
      <c r="K1717" s="7">
        <v>42802.709027777775</v>
      </c>
      <c r="L1717" s="1">
        <v>25.2</v>
      </c>
    </row>
    <row r="1718" spans="1:12" ht="12.75">
      <c r="A1718" s="1" t="s">
        <v>80</v>
      </c>
      <c r="B1718" s="7">
        <v>42828.666666666664</v>
      </c>
      <c r="C1718" s="7">
        <v>42828.75</v>
      </c>
      <c r="D1718" s="1" t="s">
        <v>887</v>
      </c>
      <c r="E1718" s="1"/>
      <c r="F1718" s="1">
        <v>29905921</v>
      </c>
      <c r="G1718" s="1"/>
      <c r="H1718" s="1" t="s">
        <v>56</v>
      </c>
      <c r="I1718" s="1" t="s">
        <v>17</v>
      </c>
      <c r="J1718" s="7">
        <v>42825.680555555555</v>
      </c>
      <c r="K1718" s="7">
        <v>42825.680555555555</v>
      </c>
      <c r="L1718" s="1">
        <v>34.200000000000003</v>
      </c>
    </row>
    <row r="1719" spans="1:12" ht="12.75">
      <c r="A1719" s="1" t="s">
        <v>18</v>
      </c>
      <c r="B1719" s="7">
        <v>42828.75</v>
      </c>
      <c r="C1719" s="7">
        <v>42828.791666666664</v>
      </c>
      <c r="D1719" s="1" t="s">
        <v>174</v>
      </c>
      <c r="E1719" s="1" t="s">
        <v>174</v>
      </c>
      <c r="F1719" s="1">
        <v>29756375</v>
      </c>
      <c r="G1719" s="1" t="s">
        <v>1032</v>
      </c>
      <c r="H1719" s="1" t="s">
        <v>16</v>
      </c>
      <c r="I1719" s="1" t="s">
        <v>85</v>
      </c>
      <c r="J1719" s="7">
        <v>42819.563194444447</v>
      </c>
      <c r="K1719" s="7">
        <v>42819.56527777778</v>
      </c>
      <c r="L1719" s="1">
        <v>18</v>
      </c>
    </row>
    <row r="1720" spans="1:12" ht="12.75">
      <c r="A1720" s="1" t="s">
        <v>24</v>
      </c>
      <c r="B1720" s="7">
        <v>42828.75</v>
      </c>
      <c r="C1720" s="7">
        <v>42828.8125</v>
      </c>
      <c r="D1720" s="1" t="s">
        <v>140</v>
      </c>
      <c r="F1720" s="1">
        <v>29430688</v>
      </c>
      <c r="G1720" s="1" t="s">
        <v>903</v>
      </c>
      <c r="H1720" s="1" t="s">
        <v>48</v>
      </c>
      <c r="I1720" s="1" t="s">
        <v>17</v>
      </c>
      <c r="J1720" s="7">
        <v>42804.888888888891</v>
      </c>
      <c r="K1720" s="7">
        <v>42804.888888888891</v>
      </c>
      <c r="L1720" s="1">
        <v>27</v>
      </c>
    </row>
    <row r="1721" spans="1:12" ht="12.75">
      <c r="A1721" s="1" t="s">
        <v>46</v>
      </c>
      <c r="B1721" s="7">
        <v>42828.770833333336</v>
      </c>
      <c r="C1721" s="7">
        <v>42828.8125</v>
      </c>
      <c r="D1721" s="1" t="s">
        <v>88</v>
      </c>
      <c r="F1721" s="1">
        <v>29746284</v>
      </c>
      <c r="G1721" s="1" t="s">
        <v>1034</v>
      </c>
      <c r="H1721" s="1" t="s">
        <v>16</v>
      </c>
      <c r="I1721" s="1" t="s">
        <v>17</v>
      </c>
      <c r="J1721" s="7">
        <v>42818.749305555553</v>
      </c>
      <c r="K1721" s="7">
        <v>42818.749305555553</v>
      </c>
      <c r="L1721" s="1">
        <v>18</v>
      </c>
    </row>
    <row r="1722" spans="1:12" ht="12.75">
      <c r="A1722" s="1" t="s">
        <v>41</v>
      </c>
      <c r="B1722" s="7">
        <v>42828.770833333336</v>
      </c>
      <c r="C1722" s="7">
        <v>42828.8125</v>
      </c>
      <c r="D1722" s="1" t="s">
        <v>60</v>
      </c>
      <c r="E1722" s="1"/>
      <c r="F1722" s="1">
        <v>29852671</v>
      </c>
      <c r="G1722" s="1"/>
      <c r="H1722" s="1" t="s">
        <v>16</v>
      </c>
      <c r="I1722" s="1" t="s">
        <v>17</v>
      </c>
      <c r="J1722" s="7">
        <v>42823.726388888892</v>
      </c>
      <c r="K1722" s="7">
        <v>42823.726388888892</v>
      </c>
      <c r="L1722" s="1">
        <v>18</v>
      </c>
    </row>
    <row r="1723" spans="1:12" ht="12.75">
      <c r="A1723" s="1" t="s">
        <v>46</v>
      </c>
      <c r="B1723" s="7">
        <v>42828.8125</v>
      </c>
      <c r="C1723" s="7">
        <v>42828.854166666664</v>
      </c>
      <c r="D1723" s="1" t="s">
        <v>88</v>
      </c>
      <c r="E1723" s="1"/>
      <c r="F1723" s="1">
        <v>29918335</v>
      </c>
      <c r="G1723" s="1" t="s">
        <v>1036</v>
      </c>
      <c r="H1723" s="1" t="s">
        <v>16</v>
      </c>
      <c r="I1723" s="1" t="s">
        <v>17</v>
      </c>
      <c r="J1723" s="7">
        <v>42826.492361111108</v>
      </c>
      <c r="K1723" s="7">
        <v>42826.492361111108</v>
      </c>
      <c r="L1723" s="1">
        <v>18</v>
      </c>
    </row>
    <row r="1724" spans="1:12" ht="12.75">
      <c r="A1724" s="1" t="s">
        <v>32</v>
      </c>
      <c r="B1724" s="7">
        <v>42828.8125</v>
      </c>
      <c r="C1724" s="7">
        <v>42828.854166666664</v>
      </c>
      <c r="D1724" s="1" t="s">
        <v>83</v>
      </c>
      <c r="E1724" s="1"/>
      <c r="F1724" s="1">
        <v>29765990</v>
      </c>
      <c r="G1724" s="1" t="s">
        <v>1038</v>
      </c>
      <c r="H1724" s="1" t="s">
        <v>16</v>
      </c>
      <c r="I1724" s="1" t="s">
        <v>17</v>
      </c>
      <c r="J1724" s="7">
        <v>42820.734722222223</v>
      </c>
      <c r="K1724" s="7">
        <v>42820.734722222223</v>
      </c>
      <c r="L1724" s="1">
        <v>23.4</v>
      </c>
    </row>
    <row r="1725" spans="1:12" ht="12.75">
      <c r="A1725" s="1" t="s">
        <v>24</v>
      </c>
      <c r="B1725" s="7">
        <v>42829.458333333336</v>
      </c>
      <c r="C1725" s="7">
        <v>42829.5</v>
      </c>
      <c r="D1725" s="1" t="s">
        <v>784</v>
      </c>
      <c r="F1725" s="1">
        <v>29899928</v>
      </c>
      <c r="G1725" s="1"/>
      <c r="H1725" s="1" t="s">
        <v>16</v>
      </c>
      <c r="I1725" s="1" t="s">
        <v>17</v>
      </c>
      <c r="J1725" s="7">
        <v>42825.513888888891</v>
      </c>
      <c r="K1725" s="7">
        <v>42825.513888888891</v>
      </c>
      <c r="L1725" s="1">
        <v>14.4</v>
      </c>
    </row>
    <row r="1726" spans="1:12" ht="12.75">
      <c r="A1726" s="1" t="s">
        <v>24</v>
      </c>
      <c r="B1726" s="7">
        <v>42829.604166666664</v>
      </c>
      <c r="C1726" s="7">
        <v>42829.645833333336</v>
      </c>
      <c r="D1726" s="1" t="s">
        <v>140</v>
      </c>
      <c r="F1726" s="1">
        <v>29822171</v>
      </c>
      <c r="G1726" s="1" t="s">
        <v>1009</v>
      </c>
      <c r="H1726" s="1" t="s">
        <v>16</v>
      </c>
      <c r="I1726" s="1" t="s">
        <v>17</v>
      </c>
      <c r="J1726" s="7">
        <v>42822.702777777777</v>
      </c>
      <c r="K1726" s="7">
        <v>42822.702777777777</v>
      </c>
      <c r="L1726" s="1">
        <v>14.4</v>
      </c>
    </row>
    <row r="1727" spans="1:12" ht="12.75">
      <c r="A1727" s="1" t="s">
        <v>46</v>
      </c>
      <c r="B1727" s="7">
        <v>42829.645833333336</v>
      </c>
      <c r="C1727" s="7">
        <v>42829.6875</v>
      </c>
      <c r="D1727" s="1" t="s">
        <v>88</v>
      </c>
      <c r="E1727" s="1"/>
      <c r="F1727" s="1">
        <v>29952161</v>
      </c>
      <c r="G1727" s="1" t="s">
        <v>1041</v>
      </c>
      <c r="H1727" s="1" t="s">
        <v>16</v>
      </c>
      <c r="I1727" s="1" t="s">
        <v>17</v>
      </c>
      <c r="J1727" s="7">
        <v>42828.597916666666</v>
      </c>
      <c r="K1727" s="7">
        <v>42828.597916666666</v>
      </c>
      <c r="L1727" s="1">
        <v>15.3</v>
      </c>
    </row>
    <row r="1728" spans="1:12" ht="12.75">
      <c r="A1728" s="1" t="s">
        <v>24</v>
      </c>
      <c r="B1728" s="7">
        <v>42829.666666666664</v>
      </c>
      <c r="C1728" s="7">
        <v>42829.729166666664</v>
      </c>
      <c r="D1728" s="1" t="s">
        <v>140</v>
      </c>
      <c r="F1728" s="1">
        <v>29506004</v>
      </c>
      <c r="G1728" s="1" t="s">
        <v>1010</v>
      </c>
      <c r="H1728" s="1" t="s">
        <v>48</v>
      </c>
      <c r="I1728" s="1" t="s">
        <v>17</v>
      </c>
      <c r="J1728" s="7">
        <v>42808.90347222222</v>
      </c>
      <c r="K1728" s="7">
        <v>42808.90347222222</v>
      </c>
      <c r="L1728" s="1">
        <v>25.2</v>
      </c>
    </row>
    <row r="1729" spans="1:12" ht="12.75">
      <c r="A1729" s="1" t="s">
        <v>431</v>
      </c>
      <c r="B1729" s="7">
        <v>42829.833333333336</v>
      </c>
      <c r="C1729" s="7">
        <v>42829.895833333336</v>
      </c>
      <c r="D1729" s="1" t="s">
        <v>852</v>
      </c>
      <c r="E1729" s="1" t="s">
        <v>852</v>
      </c>
      <c r="F1729" s="1">
        <v>29466244</v>
      </c>
      <c r="G1729" s="1" t="s">
        <v>1043</v>
      </c>
      <c r="H1729" s="1" t="s">
        <v>48</v>
      </c>
      <c r="I1729" s="1" t="s">
        <v>17</v>
      </c>
      <c r="J1729" s="7">
        <v>42807.611805555556</v>
      </c>
      <c r="K1729" s="7">
        <v>42809.443749999999</v>
      </c>
      <c r="L1729" s="1">
        <v>35.1</v>
      </c>
    </row>
    <row r="1730" spans="1:12" ht="12.75">
      <c r="A1730" s="1" t="s">
        <v>111</v>
      </c>
      <c r="B1730" s="7">
        <v>42830.416666666664</v>
      </c>
      <c r="C1730" s="7">
        <v>42830.458333333336</v>
      </c>
      <c r="D1730" s="1" t="s">
        <v>357</v>
      </c>
      <c r="F1730" s="1">
        <v>29940376</v>
      </c>
      <c r="G1730" s="1"/>
      <c r="H1730" s="1" t="s">
        <v>16</v>
      </c>
      <c r="I1730" s="1" t="s">
        <v>17</v>
      </c>
      <c r="J1730" s="7">
        <v>42828.365277777775</v>
      </c>
      <c r="K1730" s="7">
        <v>42828.365277777775</v>
      </c>
      <c r="L1730" s="1">
        <v>14.4</v>
      </c>
    </row>
    <row r="1731" spans="1:12" ht="12.75">
      <c r="A1731" s="1" t="s">
        <v>111</v>
      </c>
      <c r="B1731" s="7">
        <v>42830.5625</v>
      </c>
      <c r="C1731" s="7">
        <v>42830.604166666664</v>
      </c>
      <c r="D1731" s="1" t="s">
        <v>174</v>
      </c>
      <c r="F1731" s="1">
        <v>29982148</v>
      </c>
      <c r="G1731" s="1" t="s">
        <v>1046</v>
      </c>
      <c r="H1731" s="1" t="s">
        <v>16</v>
      </c>
      <c r="I1731" s="1" t="s">
        <v>85</v>
      </c>
      <c r="J1731" s="7">
        <v>42829.57708333333</v>
      </c>
      <c r="K1731" s="7">
        <v>42829.57708333333</v>
      </c>
      <c r="L1731" s="1">
        <v>16.2</v>
      </c>
    </row>
    <row r="1732" spans="1:12" ht="12.75">
      <c r="A1732" s="1" t="s">
        <v>111</v>
      </c>
      <c r="B1732" s="7">
        <v>42830.625</v>
      </c>
      <c r="C1732" s="7">
        <v>42830.666666666664</v>
      </c>
      <c r="D1732" s="1" t="s">
        <v>174</v>
      </c>
      <c r="F1732" s="1">
        <v>30013684</v>
      </c>
      <c r="G1732" s="1" t="s">
        <v>1048</v>
      </c>
      <c r="H1732" s="1" t="s">
        <v>16</v>
      </c>
      <c r="I1732" s="1" t="s">
        <v>85</v>
      </c>
      <c r="J1732" s="7">
        <v>42830.612500000003</v>
      </c>
      <c r="K1732" s="7">
        <v>42830.612500000003</v>
      </c>
      <c r="L1732" s="1">
        <v>16.2</v>
      </c>
    </row>
    <row r="1733" spans="1:12" ht="12.75">
      <c r="A1733" s="1" t="s">
        <v>18</v>
      </c>
      <c r="B1733" s="7">
        <v>42830.645833333336</v>
      </c>
      <c r="C1733" s="7">
        <v>42830.6875</v>
      </c>
      <c r="D1733" s="1" t="s">
        <v>299</v>
      </c>
      <c r="F1733" s="1">
        <v>29998677</v>
      </c>
      <c r="G1733" s="1" t="s">
        <v>1049</v>
      </c>
      <c r="H1733" s="1" t="s">
        <v>16</v>
      </c>
      <c r="I1733" s="1" t="s">
        <v>17</v>
      </c>
      <c r="J1733" s="7">
        <v>42830.010416666664</v>
      </c>
      <c r="K1733" s="7">
        <v>42830.010416666664</v>
      </c>
      <c r="L1733" s="1">
        <v>16.2</v>
      </c>
    </row>
    <row r="1734" spans="1:12" ht="12.75">
      <c r="A1734" s="1" t="s">
        <v>28</v>
      </c>
      <c r="B1734" s="7">
        <v>42830.729166666664</v>
      </c>
      <c r="C1734" s="7">
        <v>42830.770833333336</v>
      </c>
      <c r="D1734" s="1" t="s">
        <v>1051</v>
      </c>
      <c r="E1734" s="1"/>
      <c r="F1734" s="1">
        <v>30078557</v>
      </c>
      <c r="G1734" s="1"/>
      <c r="H1734" s="1" t="s">
        <v>16</v>
      </c>
      <c r="I1734" s="1" t="s">
        <v>17</v>
      </c>
      <c r="J1734" s="7">
        <v>42833.432638888888</v>
      </c>
      <c r="K1734" s="7">
        <v>42833.432638888888</v>
      </c>
      <c r="L1734" s="1">
        <v>18</v>
      </c>
    </row>
    <row r="1735" spans="1:12" ht="12.75">
      <c r="A1735" s="1" t="s">
        <v>12</v>
      </c>
      <c r="B1735" s="7">
        <v>42830.729166666664</v>
      </c>
      <c r="C1735" s="7">
        <v>42830.770833333336</v>
      </c>
      <c r="D1735" s="1" t="s">
        <v>174</v>
      </c>
      <c r="F1735" s="1">
        <v>29923285</v>
      </c>
      <c r="G1735" s="1" t="s">
        <v>760</v>
      </c>
      <c r="H1735" s="1" t="s">
        <v>16</v>
      </c>
      <c r="I1735" s="1" t="s">
        <v>85</v>
      </c>
      <c r="J1735" s="7">
        <v>42826.835416666669</v>
      </c>
      <c r="K1735" s="7">
        <v>42826.835416666669</v>
      </c>
      <c r="L1735" s="1">
        <v>18</v>
      </c>
    </row>
    <row r="1736" spans="1:12" ht="12.75">
      <c r="A1736" s="1" t="s">
        <v>18</v>
      </c>
      <c r="B1736" s="7">
        <v>42830.770833333336</v>
      </c>
      <c r="C1736" s="7">
        <v>42830.8125</v>
      </c>
      <c r="D1736" s="1" t="s">
        <v>489</v>
      </c>
      <c r="F1736" s="1">
        <v>30012289</v>
      </c>
      <c r="G1736" s="1"/>
      <c r="H1736" s="1" t="s">
        <v>16</v>
      </c>
      <c r="I1736" s="1" t="s">
        <v>17</v>
      </c>
      <c r="J1736" s="7">
        <v>42830.574305555558</v>
      </c>
      <c r="K1736" s="7">
        <v>42830.574305555558</v>
      </c>
      <c r="L1736" s="1">
        <v>18</v>
      </c>
    </row>
    <row r="1737" spans="1:12" ht="12.75">
      <c r="A1737" s="1" t="s">
        <v>12</v>
      </c>
      <c r="B1737" s="7">
        <v>42830.791666666664</v>
      </c>
      <c r="C1737" s="7">
        <v>42830.833333333336</v>
      </c>
      <c r="D1737" s="1" t="s">
        <v>83</v>
      </c>
      <c r="F1737" s="1">
        <v>29916417</v>
      </c>
      <c r="G1737" s="1" t="s">
        <v>760</v>
      </c>
      <c r="H1737" s="1" t="s">
        <v>16</v>
      </c>
      <c r="I1737" s="1" t="s">
        <v>17</v>
      </c>
      <c r="J1737" s="7">
        <v>42826.370138888888</v>
      </c>
      <c r="K1737" s="7">
        <v>42826.370138888888</v>
      </c>
      <c r="L1737" s="1">
        <v>18</v>
      </c>
    </row>
    <row r="1738" spans="1:12" ht="12.75">
      <c r="A1738" s="1" t="s">
        <v>111</v>
      </c>
      <c r="B1738" s="7">
        <v>42831.395833333336</v>
      </c>
      <c r="C1738" s="7">
        <v>42831.458333333336</v>
      </c>
      <c r="D1738" s="1" t="s">
        <v>43</v>
      </c>
      <c r="F1738" s="1">
        <v>30030748</v>
      </c>
      <c r="G1738" s="1"/>
      <c r="H1738" s="1" t="s">
        <v>48</v>
      </c>
      <c r="I1738" s="1" t="s">
        <v>17</v>
      </c>
      <c r="J1738" s="7">
        <v>42831.362500000003</v>
      </c>
      <c r="K1738" s="7">
        <v>42831.362500000003</v>
      </c>
      <c r="L1738" s="1">
        <v>21.6</v>
      </c>
    </row>
    <row r="1739" spans="1:12" ht="12.75">
      <c r="A1739" s="1" t="s">
        <v>41</v>
      </c>
      <c r="B1739" s="7">
        <v>42831.583333333336</v>
      </c>
      <c r="C1739" s="7">
        <v>42831.625</v>
      </c>
      <c r="D1739" s="1" t="s">
        <v>1055</v>
      </c>
      <c r="F1739" s="1">
        <v>30040372</v>
      </c>
      <c r="G1739" s="1"/>
      <c r="H1739" s="1" t="s">
        <v>16</v>
      </c>
      <c r="I1739" s="1" t="s">
        <v>17</v>
      </c>
      <c r="J1739" s="7">
        <v>42831.607638888891</v>
      </c>
      <c r="K1739" s="7">
        <v>42831.607638888891</v>
      </c>
      <c r="L1739" s="1">
        <v>14.4</v>
      </c>
    </row>
    <row r="1740" spans="1:12" ht="12.75">
      <c r="A1740" s="1" t="s">
        <v>46</v>
      </c>
      <c r="B1740" s="7">
        <v>42831.604166666664</v>
      </c>
      <c r="C1740" s="7">
        <v>42831.645833333336</v>
      </c>
      <c r="D1740" s="1" t="s">
        <v>317</v>
      </c>
      <c r="F1740" s="1">
        <v>29908778</v>
      </c>
      <c r="G1740" s="1" t="s">
        <v>1056</v>
      </c>
      <c r="H1740" s="1" t="s">
        <v>16</v>
      </c>
      <c r="I1740" s="1" t="s">
        <v>17</v>
      </c>
      <c r="J1740" s="7">
        <v>42825.768055555556</v>
      </c>
      <c r="K1740" s="7">
        <v>42825.768055555556</v>
      </c>
      <c r="L1740" s="1">
        <v>14.4</v>
      </c>
    </row>
    <row r="1741" spans="1:12" ht="12.75">
      <c r="A1741" s="1" t="s">
        <v>28</v>
      </c>
      <c r="B1741" s="7">
        <v>42831.75</v>
      </c>
      <c r="C1741" s="7">
        <v>42831.791666666664</v>
      </c>
      <c r="D1741" s="1" t="s">
        <v>1051</v>
      </c>
      <c r="E1741" s="1"/>
      <c r="F1741" s="1">
        <v>30078563</v>
      </c>
      <c r="G1741" s="1"/>
      <c r="H1741" s="1" t="s">
        <v>16</v>
      </c>
      <c r="I1741" s="1" t="s">
        <v>17</v>
      </c>
      <c r="J1741" s="7">
        <v>42833.432638888888</v>
      </c>
      <c r="K1741" s="7">
        <v>42833.432638888888</v>
      </c>
      <c r="L1741" s="1">
        <v>18</v>
      </c>
    </row>
    <row r="1742" spans="1:12" ht="12.75">
      <c r="A1742" s="1" t="s">
        <v>12</v>
      </c>
      <c r="B1742" s="7">
        <v>42831.75</v>
      </c>
      <c r="C1742" s="7">
        <v>42831.791666666664</v>
      </c>
      <c r="D1742" s="1" t="s">
        <v>174</v>
      </c>
      <c r="F1742" s="1">
        <v>29923290</v>
      </c>
      <c r="G1742" s="1" t="s">
        <v>760</v>
      </c>
      <c r="H1742" s="1" t="s">
        <v>16</v>
      </c>
      <c r="I1742" s="1" t="s">
        <v>85</v>
      </c>
      <c r="J1742" s="7">
        <v>42826.836111111108</v>
      </c>
      <c r="K1742" s="7">
        <v>42826.836111111108</v>
      </c>
      <c r="L1742" s="1">
        <v>18</v>
      </c>
    </row>
    <row r="1743" spans="1:12" ht="12.75">
      <c r="A1743" s="1" t="s">
        <v>18</v>
      </c>
      <c r="B1743" s="7">
        <v>42832.395833333336</v>
      </c>
      <c r="C1743" s="7">
        <v>42832.4375</v>
      </c>
      <c r="D1743" s="1" t="s">
        <v>773</v>
      </c>
      <c r="F1743" s="1">
        <v>30034625</v>
      </c>
      <c r="G1743" s="1" t="s">
        <v>1057</v>
      </c>
      <c r="H1743" s="1" t="s">
        <v>16</v>
      </c>
      <c r="I1743" s="1" t="s">
        <v>17</v>
      </c>
      <c r="J1743" s="7">
        <v>42831.468055555553</v>
      </c>
      <c r="K1743" s="7">
        <v>42831.468055555553</v>
      </c>
      <c r="L1743" s="1">
        <v>14.4</v>
      </c>
    </row>
    <row r="1744" spans="1:12" ht="12.75">
      <c r="A1744" s="1" t="s">
        <v>46</v>
      </c>
      <c r="B1744" s="7">
        <v>42832.416666666664</v>
      </c>
      <c r="C1744" s="7">
        <v>42832.458333333336</v>
      </c>
      <c r="D1744" s="1" t="s">
        <v>829</v>
      </c>
      <c r="F1744" s="1">
        <v>30043959</v>
      </c>
      <c r="G1744" s="1"/>
      <c r="H1744" s="1" t="s">
        <v>16</v>
      </c>
      <c r="I1744" s="1" t="s">
        <v>17</v>
      </c>
      <c r="J1744" s="7">
        <v>42831.689583333333</v>
      </c>
      <c r="K1744" s="7">
        <v>42831.689583333333</v>
      </c>
      <c r="L1744" s="1">
        <v>14.4</v>
      </c>
    </row>
    <row r="1745" spans="1:12" ht="12.75">
      <c r="A1745" s="1" t="s">
        <v>111</v>
      </c>
      <c r="B1745" s="7">
        <v>42832.416666666664</v>
      </c>
      <c r="C1745" s="7">
        <v>42832.479166666664</v>
      </c>
      <c r="D1745" s="1" t="s">
        <v>174</v>
      </c>
      <c r="E1745" s="1" t="s">
        <v>174</v>
      </c>
      <c r="F1745" s="1">
        <v>29756402</v>
      </c>
      <c r="G1745" s="1" t="s">
        <v>1058</v>
      </c>
      <c r="H1745" s="1" t="s">
        <v>48</v>
      </c>
      <c r="I1745" s="1" t="s">
        <v>85</v>
      </c>
      <c r="J1745" s="7">
        <v>42819.564583333333</v>
      </c>
      <c r="K1745" s="7">
        <v>42819.564583333333</v>
      </c>
      <c r="L1745" s="1">
        <v>21.6</v>
      </c>
    </row>
    <row r="1746" spans="1:12" ht="12.75">
      <c r="A1746" s="1" t="s">
        <v>28</v>
      </c>
      <c r="B1746" s="7">
        <v>42832.4375</v>
      </c>
      <c r="C1746" s="7">
        <v>42832.5</v>
      </c>
      <c r="D1746" s="1" t="s">
        <v>458</v>
      </c>
      <c r="F1746" s="1">
        <v>29901002</v>
      </c>
      <c r="G1746" s="1" t="s">
        <v>1059</v>
      </c>
      <c r="H1746" s="1" t="s">
        <v>48</v>
      </c>
      <c r="I1746" s="1" t="s">
        <v>17</v>
      </c>
      <c r="J1746" s="7">
        <v>42825.545138888891</v>
      </c>
      <c r="K1746" s="7">
        <v>42825.545138888891</v>
      </c>
      <c r="L1746" s="1">
        <v>21.6</v>
      </c>
    </row>
    <row r="1747" spans="1:12" ht="12.75">
      <c r="A1747" s="1" t="s">
        <v>46</v>
      </c>
      <c r="B1747" s="7">
        <v>42832.458333333336</v>
      </c>
      <c r="C1747" s="7">
        <v>42832.5</v>
      </c>
      <c r="D1747" s="1" t="s">
        <v>829</v>
      </c>
      <c r="F1747" s="1">
        <v>30217500</v>
      </c>
      <c r="G1747" s="1"/>
      <c r="H1747" s="1" t="s">
        <v>16</v>
      </c>
      <c r="I1747" s="1" t="s">
        <v>17</v>
      </c>
      <c r="J1747" s="7">
        <v>42840.375</v>
      </c>
      <c r="K1747" s="7">
        <v>42840.375</v>
      </c>
      <c r="L1747" s="1">
        <v>14.4</v>
      </c>
    </row>
    <row r="1748" spans="1:12" ht="12.75">
      <c r="A1748" s="1" t="s">
        <v>80</v>
      </c>
      <c r="B1748" s="7">
        <v>42832.458333333336</v>
      </c>
      <c r="C1748" s="7">
        <v>42832.5</v>
      </c>
      <c r="D1748" s="1" t="s">
        <v>299</v>
      </c>
      <c r="F1748" s="1">
        <v>30059491</v>
      </c>
      <c r="G1748" s="1"/>
      <c r="H1748" s="1" t="s">
        <v>16</v>
      </c>
      <c r="I1748" s="1" t="s">
        <v>17</v>
      </c>
      <c r="J1748" s="7">
        <v>42832.427777777775</v>
      </c>
      <c r="K1748" s="7">
        <v>42832.427777777775</v>
      </c>
      <c r="L1748" s="1">
        <v>14.4</v>
      </c>
    </row>
    <row r="1749" spans="1:12" ht="12.75">
      <c r="A1749" s="1" t="s">
        <v>18</v>
      </c>
      <c r="B1749" s="7">
        <v>42832.458333333336</v>
      </c>
      <c r="C1749" s="7">
        <v>42832.520833333336</v>
      </c>
      <c r="D1749" s="1" t="s">
        <v>1060</v>
      </c>
      <c r="F1749" s="1">
        <v>29963652</v>
      </c>
      <c r="G1749" s="1" t="s">
        <v>1061</v>
      </c>
      <c r="H1749" s="1" t="s">
        <v>48</v>
      </c>
      <c r="I1749" s="1" t="s">
        <v>17</v>
      </c>
      <c r="J1749" s="7">
        <v>42828.82916666667</v>
      </c>
      <c r="K1749" s="7">
        <v>42828.82916666667</v>
      </c>
      <c r="L1749" s="1">
        <v>22.5</v>
      </c>
    </row>
    <row r="1750" spans="1:12" ht="12.75">
      <c r="A1750" s="1" t="s">
        <v>18</v>
      </c>
      <c r="B1750" s="7">
        <v>42832.583333333336</v>
      </c>
      <c r="C1750" s="7">
        <v>42832.625</v>
      </c>
      <c r="D1750" s="1" t="s">
        <v>773</v>
      </c>
      <c r="F1750" s="1">
        <v>30034649</v>
      </c>
      <c r="G1750" s="1"/>
      <c r="H1750" s="1" t="s">
        <v>16</v>
      </c>
      <c r="I1750" s="1" t="s">
        <v>17</v>
      </c>
      <c r="J1750" s="7">
        <v>42831.46875</v>
      </c>
      <c r="K1750" s="7">
        <v>42831.46875</v>
      </c>
      <c r="L1750" s="1">
        <v>16.2</v>
      </c>
    </row>
    <row r="1751" spans="1:12" ht="12.75">
      <c r="A1751" s="1" t="s">
        <v>111</v>
      </c>
      <c r="B1751" s="7">
        <v>42832.583333333336</v>
      </c>
      <c r="C1751" s="7">
        <v>42832.625</v>
      </c>
      <c r="D1751" s="1" t="s">
        <v>63</v>
      </c>
      <c r="F1751" s="1">
        <v>30008873</v>
      </c>
      <c r="G1751" s="1"/>
      <c r="H1751" s="1" t="s">
        <v>16</v>
      </c>
      <c r="I1751" s="1" t="s">
        <v>17</v>
      </c>
      <c r="J1751" s="7">
        <v>42830.484722222223</v>
      </c>
      <c r="K1751" s="7">
        <v>42830.484722222223</v>
      </c>
      <c r="L1751" s="1">
        <v>16.2</v>
      </c>
    </row>
    <row r="1752" spans="1:12" ht="12.75">
      <c r="A1752" s="1" t="s">
        <v>28</v>
      </c>
      <c r="B1752" s="7">
        <v>42832.583333333336</v>
      </c>
      <c r="C1752" s="7">
        <v>42832.666666666664</v>
      </c>
      <c r="D1752" s="1" t="s">
        <v>784</v>
      </c>
      <c r="E1752" s="1"/>
      <c r="F1752" s="1">
        <v>29932677</v>
      </c>
      <c r="G1752" s="1" t="s">
        <v>989</v>
      </c>
      <c r="H1752" s="1" t="s">
        <v>56</v>
      </c>
      <c r="I1752" s="1" t="s">
        <v>17</v>
      </c>
      <c r="J1752" s="7">
        <v>42827.870138888888</v>
      </c>
      <c r="K1752" s="7">
        <v>42827.870138888888</v>
      </c>
      <c r="L1752" s="1">
        <v>32.4</v>
      </c>
    </row>
    <row r="1753" spans="1:12" ht="12.75">
      <c r="A1753" s="1" t="s">
        <v>12</v>
      </c>
      <c r="B1753" s="7">
        <v>42832.708333333336</v>
      </c>
      <c r="C1753" s="7">
        <v>42832.770833333336</v>
      </c>
      <c r="D1753" s="1" t="s">
        <v>83</v>
      </c>
      <c r="F1753" s="1">
        <v>29758193</v>
      </c>
      <c r="G1753" s="1" t="s">
        <v>1062</v>
      </c>
      <c r="H1753" s="1" t="s">
        <v>48</v>
      </c>
      <c r="I1753" s="1" t="s">
        <v>17</v>
      </c>
      <c r="J1753" s="7">
        <v>42819.701388888891</v>
      </c>
      <c r="K1753" s="7">
        <v>42819.701388888891</v>
      </c>
      <c r="L1753" s="1">
        <v>27</v>
      </c>
    </row>
    <row r="1754" spans="1:12" ht="12.75">
      <c r="A1754" s="1" t="s">
        <v>24</v>
      </c>
      <c r="B1754" s="7">
        <v>42832.75</v>
      </c>
      <c r="C1754" s="7">
        <v>42832.791666666664</v>
      </c>
      <c r="D1754" s="1" t="s">
        <v>140</v>
      </c>
      <c r="F1754" s="1">
        <v>29430716</v>
      </c>
      <c r="G1754" s="1" t="s">
        <v>1011</v>
      </c>
      <c r="H1754" s="1" t="s">
        <v>16</v>
      </c>
      <c r="I1754" s="1" t="s">
        <v>17</v>
      </c>
      <c r="J1754" s="7">
        <v>42804.890277777777</v>
      </c>
      <c r="K1754" s="7">
        <v>42804.890277777777</v>
      </c>
      <c r="L1754" s="1">
        <v>18</v>
      </c>
    </row>
    <row r="1755" spans="1:12" ht="12.75">
      <c r="A1755" s="1" t="s">
        <v>18</v>
      </c>
      <c r="B1755" s="7">
        <v>42833.375</v>
      </c>
      <c r="C1755" s="7">
        <v>42833.416666666664</v>
      </c>
      <c r="D1755" s="1" t="s">
        <v>237</v>
      </c>
      <c r="E1755" s="1"/>
      <c r="F1755" s="1">
        <v>30071084</v>
      </c>
      <c r="G1755" s="1" t="s">
        <v>1063</v>
      </c>
      <c r="H1755" s="1" t="s">
        <v>16</v>
      </c>
      <c r="I1755" s="1" t="s">
        <v>17</v>
      </c>
      <c r="J1755" s="7">
        <v>42832.78125</v>
      </c>
      <c r="K1755" s="7">
        <v>42832.78125</v>
      </c>
      <c r="L1755" s="1">
        <v>18</v>
      </c>
    </row>
    <row r="1756" spans="1:12" ht="12.75">
      <c r="A1756" s="1" t="s">
        <v>46</v>
      </c>
      <c r="B1756" s="7">
        <v>42833.416666666664</v>
      </c>
      <c r="C1756" s="7">
        <v>42833.458333333336</v>
      </c>
      <c r="D1756" s="1" t="s">
        <v>829</v>
      </c>
      <c r="F1756" s="1">
        <v>30217493</v>
      </c>
      <c r="G1756" s="1"/>
      <c r="H1756" s="1" t="s">
        <v>16</v>
      </c>
      <c r="I1756" s="1" t="s">
        <v>17</v>
      </c>
      <c r="J1756" s="7">
        <v>42840.373611111114</v>
      </c>
      <c r="K1756" s="7">
        <v>42840.373611111114</v>
      </c>
      <c r="L1756" s="1">
        <v>18</v>
      </c>
    </row>
    <row r="1757" spans="1:12" ht="12.75">
      <c r="A1757" s="1" t="s">
        <v>28</v>
      </c>
      <c r="B1757" s="7">
        <v>42833.458333333336</v>
      </c>
      <c r="C1757" s="7">
        <v>42833.5</v>
      </c>
      <c r="D1757" s="1" t="s">
        <v>784</v>
      </c>
      <c r="F1757" s="1">
        <v>29719973</v>
      </c>
      <c r="G1757" s="1" t="s">
        <v>964</v>
      </c>
      <c r="H1757" s="1" t="s">
        <v>16</v>
      </c>
      <c r="I1757" s="1" t="s">
        <v>17</v>
      </c>
      <c r="J1757" s="7">
        <v>42817.677083333336</v>
      </c>
      <c r="K1757" s="7">
        <v>42817.677083333336</v>
      </c>
      <c r="L1757" s="1">
        <v>18</v>
      </c>
    </row>
    <row r="1758" spans="1:12" ht="12.75">
      <c r="A1758" s="1" t="s">
        <v>46</v>
      </c>
      <c r="B1758" s="7">
        <v>42835.375</v>
      </c>
      <c r="C1758" s="7">
        <v>42835.416666666664</v>
      </c>
      <c r="D1758" s="1" t="s">
        <v>88</v>
      </c>
      <c r="F1758" s="1">
        <v>30033635</v>
      </c>
      <c r="G1758" s="1" t="s">
        <v>1064</v>
      </c>
      <c r="H1758" s="1" t="s">
        <v>16</v>
      </c>
      <c r="I1758" s="1" t="s">
        <v>17</v>
      </c>
      <c r="J1758" s="7">
        <v>42831.440972222219</v>
      </c>
      <c r="K1758" s="7">
        <v>42831.440972222219</v>
      </c>
      <c r="L1758" s="1">
        <v>14.4</v>
      </c>
    </row>
    <row r="1759" spans="1:12" ht="12.75">
      <c r="A1759" s="1" t="s">
        <v>28</v>
      </c>
      <c r="B1759" s="7">
        <v>42835.395833333336</v>
      </c>
      <c r="C1759" s="7">
        <v>42835.4375</v>
      </c>
      <c r="D1759" s="1" t="s">
        <v>210</v>
      </c>
      <c r="E1759" s="1"/>
      <c r="F1759" s="1">
        <v>30091014</v>
      </c>
      <c r="G1759" s="1" t="s">
        <v>1065</v>
      </c>
      <c r="H1759" s="1" t="s">
        <v>16</v>
      </c>
      <c r="I1759" s="1" t="s">
        <v>17</v>
      </c>
      <c r="J1759" s="7">
        <v>42834.746527777781</v>
      </c>
      <c r="K1759" s="7">
        <v>42834.746527777781</v>
      </c>
      <c r="L1759" s="1">
        <v>14.4</v>
      </c>
    </row>
    <row r="1760" spans="1:12" ht="12.75">
      <c r="A1760" s="1" t="s">
        <v>28</v>
      </c>
      <c r="B1760" s="7">
        <v>42835.5</v>
      </c>
      <c r="C1760" s="7">
        <v>42835.541666666664</v>
      </c>
      <c r="D1760" s="1" t="s">
        <v>784</v>
      </c>
      <c r="F1760" s="1">
        <v>30015901</v>
      </c>
      <c r="G1760" s="1" t="s">
        <v>989</v>
      </c>
      <c r="H1760" s="1" t="s">
        <v>16</v>
      </c>
      <c r="I1760" s="1" t="s">
        <v>17</v>
      </c>
      <c r="J1760" s="7">
        <v>42830.661805555559</v>
      </c>
      <c r="K1760" s="7">
        <v>42830.661805555559</v>
      </c>
      <c r="L1760" s="1">
        <v>16.2</v>
      </c>
    </row>
    <row r="1761" spans="1:12" ht="12.75">
      <c r="A1761" s="1" t="s">
        <v>24</v>
      </c>
      <c r="B1761" s="7">
        <v>42835.5</v>
      </c>
      <c r="C1761" s="7">
        <v>42835.5625</v>
      </c>
      <c r="D1761" s="1" t="s">
        <v>140</v>
      </c>
      <c r="E1761" s="1" t="s">
        <v>140</v>
      </c>
      <c r="F1761" s="1">
        <v>29945965</v>
      </c>
      <c r="G1761" s="1" t="s">
        <v>1005</v>
      </c>
      <c r="H1761" s="1" t="s">
        <v>48</v>
      </c>
      <c r="I1761" s="1" t="s">
        <v>17</v>
      </c>
      <c r="J1761" s="7">
        <v>42828.465277777781</v>
      </c>
      <c r="K1761" s="7">
        <v>42833.57708333333</v>
      </c>
      <c r="L1761" s="1">
        <v>24.3</v>
      </c>
    </row>
    <row r="1762" spans="1:12" ht="12.75">
      <c r="A1762" s="1" t="s">
        <v>46</v>
      </c>
      <c r="B1762" s="7">
        <v>42835.541666666664</v>
      </c>
      <c r="C1762" s="7">
        <v>42835.583333333336</v>
      </c>
      <c r="D1762" s="1" t="s">
        <v>88</v>
      </c>
      <c r="F1762" s="1">
        <v>30040893</v>
      </c>
      <c r="G1762" s="1" t="s">
        <v>1066</v>
      </c>
      <c r="H1762" s="1" t="s">
        <v>16</v>
      </c>
      <c r="I1762" s="1" t="s">
        <v>17</v>
      </c>
      <c r="J1762" s="7">
        <v>42831.617361111108</v>
      </c>
      <c r="K1762" s="7">
        <v>42831.617361111108</v>
      </c>
      <c r="L1762" s="1">
        <v>16.2</v>
      </c>
    </row>
    <row r="1763" spans="1:12" ht="12.75">
      <c r="A1763" s="1" t="s">
        <v>111</v>
      </c>
      <c r="B1763" s="7">
        <v>42835.541666666664</v>
      </c>
      <c r="C1763" s="7">
        <v>42835.583333333336</v>
      </c>
      <c r="D1763" s="1" t="s">
        <v>246</v>
      </c>
      <c r="F1763" s="1">
        <v>29985097</v>
      </c>
      <c r="G1763" s="1" t="s">
        <v>610</v>
      </c>
      <c r="H1763" s="1" t="s">
        <v>16</v>
      </c>
      <c r="I1763" s="1" t="s">
        <v>17</v>
      </c>
      <c r="J1763" s="7">
        <v>42829.638888888891</v>
      </c>
      <c r="K1763" s="7">
        <v>42829.638888888891</v>
      </c>
      <c r="L1763" s="1">
        <v>16.2</v>
      </c>
    </row>
    <row r="1764" spans="1:12" ht="12.75">
      <c r="A1764" s="1" t="s">
        <v>41</v>
      </c>
      <c r="B1764" s="7">
        <v>42835.541666666664</v>
      </c>
      <c r="C1764" s="7">
        <v>42835.583333333336</v>
      </c>
      <c r="D1764" s="1" t="s">
        <v>359</v>
      </c>
      <c r="E1764" s="1"/>
      <c r="F1764" s="1">
        <v>29791871</v>
      </c>
      <c r="G1764" s="1"/>
      <c r="H1764" s="1" t="s">
        <v>16</v>
      </c>
      <c r="I1764" s="1" t="s">
        <v>17</v>
      </c>
      <c r="J1764" s="7">
        <v>42821.72152777778</v>
      </c>
      <c r="K1764" s="7">
        <v>42821.72152777778</v>
      </c>
      <c r="L1764" s="1">
        <v>16.2</v>
      </c>
    </row>
    <row r="1765" spans="1:12" ht="12.75">
      <c r="A1765" s="1" t="s">
        <v>111</v>
      </c>
      <c r="B1765" s="7">
        <v>42835.583333333336</v>
      </c>
      <c r="C1765" s="7">
        <v>42835.645833333336</v>
      </c>
      <c r="D1765" s="1" t="s">
        <v>246</v>
      </c>
      <c r="F1765" s="1">
        <v>29985112</v>
      </c>
      <c r="G1765" s="1" t="s">
        <v>1067</v>
      </c>
      <c r="H1765" s="1" t="s">
        <v>48</v>
      </c>
      <c r="I1765" s="1" t="s">
        <v>17</v>
      </c>
      <c r="J1765" s="7">
        <v>42829.63958333333</v>
      </c>
      <c r="K1765" s="7">
        <v>42829.63958333333</v>
      </c>
      <c r="L1765" s="1">
        <v>21.6</v>
      </c>
    </row>
    <row r="1766" spans="1:12" ht="12.75">
      <c r="A1766" s="1" t="s">
        <v>24</v>
      </c>
      <c r="B1766" s="7">
        <v>42835.604166666664</v>
      </c>
      <c r="C1766" s="7">
        <v>42835.645833333336</v>
      </c>
      <c r="D1766" s="1" t="s">
        <v>140</v>
      </c>
      <c r="F1766" s="1">
        <v>28861925</v>
      </c>
      <c r="G1766" s="1" t="s">
        <v>220</v>
      </c>
      <c r="H1766" s="1" t="s">
        <v>16</v>
      </c>
      <c r="I1766" s="1" t="s">
        <v>17</v>
      </c>
      <c r="J1766" s="7">
        <v>42779.822222222225</v>
      </c>
      <c r="K1766" s="7">
        <v>42779.822222222225</v>
      </c>
      <c r="L1766" s="1">
        <v>12.96</v>
      </c>
    </row>
    <row r="1767" spans="1:12" ht="12.75">
      <c r="A1767" s="1" t="s">
        <v>28</v>
      </c>
      <c r="B1767" s="7">
        <v>42835.729166666664</v>
      </c>
      <c r="C1767" s="7">
        <v>42835.791666666664</v>
      </c>
      <c r="D1767" s="1" t="s">
        <v>210</v>
      </c>
      <c r="F1767" s="1">
        <v>30091029</v>
      </c>
      <c r="G1767" s="1" t="s">
        <v>1068</v>
      </c>
      <c r="H1767" s="1" t="s">
        <v>48</v>
      </c>
      <c r="I1767" s="1" t="s">
        <v>17</v>
      </c>
      <c r="J1767" s="7">
        <v>42834.74722222222</v>
      </c>
      <c r="K1767" s="7">
        <v>42834.74722222222</v>
      </c>
      <c r="L1767" s="1">
        <v>27</v>
      </c>
    </row>
    <row r="1768" spans="1:12" ht="12.75">
      <c r="A1768" s="1" t="s">
        <v>12</v>
      </c>
      <c r="B1768" s="7">
        <v>42835.75</v>
      </c>
      <c r="C1768" s="7">
        <v>42835.791666666664</v>
      </c>
      <c r="D1768" s="1" t="s">
        <v>174</v>
      </c>
      <c r="F1768" s="1">
        <v>29842557</v>
      </c>
      <c r="G1768" s="1" t="s">
        <v>760</v>
      </c>
      <c r="H1768" s="1" t="s">
        <v>16</v>
      </c>
      <c r="I1768" s="1" t="s">
        <v>85</v>
      </c>
      <c r="J1768" s="7">
        <v>42823.495138888888</v>
      </c>
      <c r="K1768" s="7">
        <v>42823.495138888888</v>
      </c>
      <c r="L1768" s="1">
        <v>18</v>
      </c>
    </row>
    <row r="1769" spans="1:12" ht="12.75">
      <c r="A1769" s="1" t="s">
        <v>24</v>
      </c>
      <c r="B1769" s="7">
        <v>42835.770833333336</v>
      </c>
      <c r="C1769" s="7">
        <v>42835.8125</v>
      </c>
      <c r="D1769" s="1" t="s">
        <v>1069</v>
      </c>
      <c r="F1769" s="1">
        <v>30116493</v>
      </c>
      <c r="G1769" s="1"/>
      <c r="H1769" s="1" t="s">
        <v>16</v>
      </c>
      <c r="I1769" s="1" t="s">
        <v>17</v>
      </c>
      <c r="J1769" s="7">
        <v>42835.771527777775</v>
      </c>
      <c r="K1769" s="7">
        <v>42835.771527777775</v>
      </c>
      <c r="L1769" s="1">
        <v>18</v>
      </c>
    </row>
    <row r="1770" spans="1:12" ht="12.75">
      <c r="A1770" s="1" t="s">
        <v>431</v>
      </c>
      <c r="B1770" s="7">
        <v>42835.8125</v>
      </c>
      <c r="C1770" s="7">
        <v>42835.875</v>
      </c>
      <c r="D1770" s="1" t="s">
        <v>75</v>
      </c>
      <c r="F1770" s="1">
        <v>25295619</v>
      </c>
      <c r="G1770" s="1" t="s">
        <v>1070</v>
      </c>
      <c r="H1770" s="1" t="s">
        <v>48</v>
      </c>
      <c r="I1770" s="1" t="s">
        <v>17</v>
      </c>
      <c r="J1770" s="7">
        <v>42612.768750000003</v>
      </c>
      <c r="K1770" s="7">
        <v>42612.768750000003</v>
      </c>
      <c r="L1770" s="1">
        <v>42</v>
      </c>
    </row>
    <row r="1771" spans="1:12" ht="12.75">
      <c r="A1771" s="1" t="s">
        <v>46</v>
      </c>
      <c r="B1771" s="7">
        <v>42836.416666666664</v>
      </c>
      <c r="C1771" s="7">
        <v>42836.458333333336</v>
      </c>
      <c r="D1771" s="1" t="s">
        <v>88</v>
      </c>
      <c r="E1771" s="1"/>
      <c r="F1771" s="1">
        <v>30033669</v>
      </c>
      <c r="G1771" s="1" t="s">
        <v>1071</v>
      </c>
      <c r="H1771" s="1" t="s">
        <v>16</v>
      </c>
      <c r="I1771" s="1" t="s">
        <v>17</v>
      </c>
      <c r="J1771" s="7">
        <v>42831.440972222219</v>
      </c>
      <c r="K1771" s="7">
        <v>42831.440972222219</v>
      </c>
      <c r="L1771" s="1">
        <v>14.4</v>
      </c>
    </row>
    <row r="1772" spans="1:12" ht="12.75">
      <c r="A1772" s="1" t="s">
        <v>24</v>
      </c>
      <c r="B1772" s="7">
        <v>42836.458333333336</v>
      </c>
      <c r="C1772" s="7">
        <v>42836.5</v>
      </c>
      <c r="D1772" s="1" t="s">
        <v>458</v>
      </c>
      <c r="E1772" s="1" t="s">
        <v>458</v>
      </c>
      <c r="F1772" s="1">
        <v>30105878</v>
      </c>
      <c r="G1772" s="1" t="s">
        <v>1072</v>
      </c>
      <c r="H1772" s="1" t="s">
        <v>16</v>
      </c>
      <c r="I1772" s="1" t="s">
        <v>17</v>
      </c>
      <c r="J1772" s="7">
        <v>42835.523611111108</v>
      </c>
      <c r="K1772" s="7">
        <v>42835.539583333331</v>
      </c>
      <c r="L1772" s="1">
        <v>14.4</v>
      </c>
    </row>
    <row r="1773" spans="1:12" ht="12.75">
      <c r="A1773" s="1" t="s">
        <v>46</v>
      </c>
      <c r="B1773" s="7">
        <v>42836.479166666664</v>
      </c>
      <c r="C1773" s="7">
        <v>42836.520833333336</v>
      </c>
      <c r="D1773" s="1" t="s">
        <v>88</v>
      </c>
      <c r="E1773" s="1"/>
      <c r="F1773" s="1">
        <v>30090227</v>
      </c>
      <c r="G1773" s="1" t="s">
        <v>1073</v>
      </c>
      <c r="H1773" s="1" t="s">
        <v>16</v>
      </c>
      <c r="I1773" s="1" t="s">
        <v>17</v>
      </c>
      <c r="J1773" s="7">
        <v>42834.672222222223</v>
      </c>
      <c r="K1773" s="7">
        <v>42834.672222222223</v>
      </c>
      <c r="L1773" s="1">
        <v>15.3</v>
      </c>
    </row>
    <row r="1774" spans="1:12" ht="12.75">
      <c r="A1774" s="1" t="s">
        <v>24</v>
      </c>
      <c r="B1774" s="7">
        <v>42836.5</v>
      </c>
      <c r="C1774" s="7">
        <v>42836.541666666664</v>
      </c>
      <c r="D1774" s="1" t="s">
        <v>458</v>
      </c>
      <c r="E1774" s="1"/>
      <c r="F1774" s="1">
        <v>30106370</v>
      </c>
      <c r="G1774" s="1" t="s">
        <v>1074</v>
      </c>
      <c r="H1774" s="1" t="s">
        <v>16</v>
      </c>
      <c r="I1774" s="1" t="s">
        <v>17</v>
      </c>
      <c r="J1774" s="7">
        <v>42835.537499999999</v>
      </c>
      <c r="K1774" s="7">
        <v>42835.537499999999</v>
      </c>
      <c r="L1774" s="1">
        <v>16.2</v>
      </c>
    </row>
    <row r="1775" spans="1:12" ht="12.75">
      <c r="A1775" s="1" t="s">
        <v>24</v>
      </c>
      <c r="B1775" s="7">
        <v>42836.583333333336</v>
      </c>
      <c r="C1775" s="7">
        <v>42836.625</v>
      </c>
      <c r="D1775" s="1" t="s">
        <v>458</v>
      </c>
      <c r="E1775" s="1"/>
      <c r="F1775" s="1">
        <v>30106453</v>
      </c>
      <c r="G1775" s="1" t="s">
        <v>1075</v>
      </c>
      <c r="H1775" s="1" t="s">
        <v>16</v>
      </c>
      <c r="I1775" s="1" t="s">
        <v>17</v>
      </c>
      <c r="J1775" s="7">
        <v>42835.539583333331</v>
      </c>
      <c r="K1775" s="7">
        <v>42835.539583333331</v>
      </c>
      <c r="L1775" s="1">
        <v>14.4</v>
      </c>
    </row>
    <row r="1776" spans="1:12" ht="12.75">
      <c r="A1776" s="1" t="s">
        <v>28</v>
      </c>
      <c r="B1776" s="7">
        <v>42836.583333333336</v>
      </c>
      <c r="C1776" s="7">
        <v>42836.625</v>
      </c>
      <c r="D1776" s="1" t="s">
        <v>784</v>
      </c>
      <c r="E1776" s="1"/>
      <c r="F1776" s="1">
        <v>30063070</v>
      </c>
      <c r="G1776" s="1" t="s">
        <v>989</v>
      </c>
      <c r="H1776" s="1" t="s">
        <v>16</v>
      </c>
      <c r="I1776" s="1" t="s">
        <v>17</v>
      </c>
      <c r="J1776" s="7">
        <v>42832.532638888886</v>
      </c>
      <c r="K1776" s="7">
        <v>42832.532638888886</v>
      </c>
      <c r="L1776" s="1">
        <v>14.4</v>
      </c>
    </row>
    <row r="1777" spans="1:12" ht="12.75">
      <c r="A1777" s="1" t="s">
        <v>111</v>
      </c>
      <c r="B1777" s="7">
        <v>42836.666666666664</v>
      </c>
      <c r="C1777" s="7">
        <v>42836.708333333336</v>
      </c>
      <c r="D1777" s="1" t="s">
        <v>472</v>
      </c>
      <c r="F1777" s="1">
        <v>29845286</v>
      </c>
      <c r="G1777" s="1"/>
      <c r="H1777" s="1" t="s">
        <v>16</v>
      </c>
      <c r="I1777" s="1" t="s">
        <v>17</v>
      </c>
      <c r="J1777" s="7">
        <v>42823.571527777778</v>
      </c>
      <c r="K1777" s="7">
        <v>42823.571527777778</v>
      </c>
      <c r="L1777" s="1">
        <v>16.2</v>
      </c>
    </row>
    <row r="1778" spans="1:12" ht="12.75">
      <c r="A1778" s="1" t="s">
        <v>28</v>
      </c>
      <c r="B1778" s="7">
        <v>42836.708333333336</v>
      </c>
      <c r="C1778" s="7">
        <v>42836.75</v>
      </c>
      <c r="D1778" s="1" t="s">
        <v>784</v>
      </c>
      <c r="E1778" s="1" t="s">
        <v>784</v>
      </c>
      <c r="F1778" s="1">
        <v>29846108</v>
      </c>
      <c r="G1778" s="1" t="s">
        <v>989</v>
      </c>
      <c r="H1778" s="1" t="s">
        <v>16</v>
      </c>
      <c r="I1778" s="1" t="s">
        <v>17</v>
      </c>
      <c r="J1778" s="7">
        <v>42823.592361111114</v>
      </c>
      <c r="K1778" s="7">
        <v>42823.592361111114</v>
      </c>
      <c r="L1778" s="1">
        <v>18</v>
      </c>
    </row>
    <row r="1779" spans="1:12" ht="12.75">
      <c r="A1779" s="1" t="s">
        <v>28</v>
      </c>
      <c r="B1779" s="7">
        <v>42836.75</v>
      </c>
      <c r="C1779" s="7">
        <v>42836.791666666664</v>
      </c>
      <c r="D1779" s="1" t="s">
        <v>784</v>
      </c>
      <c r="E1779" s="1" t="s">
        <v>784</v>
      </c>
      <c r="F1779" s="1">
        <v>29792531</v>
      </c>
      <c r="G1779" s="1" t="s">
        <v>989</v>
      </c>
      <c r="H1779" s="1" t="s">
        <v>16</v>
      </c>
      <c r="I1779" s="1" t="s">
        <v>17</v>
      </c>
      <c r="J1779" s="7">
        <v>42821.736111111109</v>
      </c>
      <c r="K1779" s="7">
        <v>42823.597916666666</v>
      </c>
      <c r="L1779" s="1">
        <v>18</v>
      </c>
    </row>
    <row r="1780" spans="1:12" ht="12.75">
      <c r="A1780" s="1" t="s">
        <v>28</v>
      </c>
      <c r="B1780" s="7">
        <v>42836.8125</v>
      </c>
      <c r="C1780" s="7">
        <v>42836.854166666664</v>
      </c>
      <c r="D1780" s="1" t="s">
        <v>100</v>
      </c>
      <c r="E1780" s="1" t="s">
        <v>100</v>
      </c>
      <c r="F1780" s="1">
        <v>29983474</v>
      </c>
      <c r="G1780" s="1"/>
      <c r="H1780" s="1" t="s">
        <v>16</v>
      </c>
      <c r="I1780" s="1" t="s">
        <v>17</v>
      </c>
      <c r="J1780" s="7">
        <v>42829.609027777777</v>
      </c>
      <c r="K1780" s="7">
        <v>42836.742361111108</v>
      </c>
      <c r="L1780" s="1">
        <v>18</v>
      </c>
    </row>
    <row r="1781" spans="1:12" ht="12.75">
      <c r="A1781" s="1" t="s">
        <v>431</v>
      </c>
      <c r="B1781" s="7">
        <v>42836.833333333336</v>
      </c>
      <c r="C1781" s="7">
        <v>42836.895833333336</v>
      </c>
      <c r="D1781" s="1" t="s">
        <v>852</v>
      </c>
      <c r="E1781" s="1" t="s">
        <v>852</v>
      </c>
      <c r="F1781" s="1">
        <v>29466300</v>
      </c>
      <c r="G1781" s="1" t="s">
        <v>1076</v>
      </c>
      <c r="H1781" s="1" t="s">
        <v>48</v>
      </c>
      <c r="I1781" s="1" t="s">
        <v>17</v>
      </c>
      <c r="J1781" s="7">
        <v>42807.613194444442</v>
      </c>
      <c r="K1781" s="7">
        <v>42809.443749999999</v>
      </c>
      <c r="L1781" s="1">
        <v>35.1</v>
      </c>
    </row>
    <row r="1782" spans="1:12" ht="12.75">
      <c r="A1782" s="1" t="s">
        <v>28</v>
      </c>
      <c r="B1782" s="7">
        <v>42837.395833333336</v>
      </c>
      <c r="C1782" s="7">
        <v>42837.458333333336</v>
      </c>
      <c r="D1782" s="1" t="s">
        <v>210</v>
      </c>
      <c r="F1782" s="1">
        <v>30153729</v>
      </c>
      <c r="G1782" s="1" t="s">
        <v>1077</v>
      </c>
      <c r="H1782" s="1" t="s">
        <v>48</v>
      </c>
      <c r="I1782" s="1" t="s">
        <v>17</v>
      </c>
      <c r="J1782" s="7">
        <v>42837.006249999999</v>
      </c>
      <c r="K1782" s="7">
        <v>42837.006249999999</v>
      </c>
      <c r="L1782" s="1">
        <v>21.6</v>
      </c>
    </row>
    <row r="1783" spans="1:12" ht="12.75">
      <c r="A1783" s="1" t="s">
        <v>80</v>
      </c>
      <c r="B1783" s="7">
        <v>42837.416666666664</v>
      </c>
      <c r="C1783" s="7">
        <v>42837.458333333336</v>
      </c>
      <c r="D1783" s="1" t="s">
        <v>489</v>
      </c>
      <c r="F1783" s="1">
        <v>30158379</v>
      </c>
      <c r="G1783" s="1"/>
      <c r="H1783" s="1" t="s">
        <v>16</v>
      </c>
      <c r="I1783" s="1" t="s">
        <v>17</v>
      </c>
      <c r="J1783" s="7">
        <v>42837.380555555559</v>
      </c>
      <c r="K1783" s="7">
        <v>42837.380555555559</v>
      </c>
      <c r="L1783" s="1">
        <v>14.4</v>
      </c>
    </row>
    <row r="1784" spans="1:12" ht="12.75">
      <c r="A1784" s="1" t="s">
        <v>111</v>
      </c>
      <c r="B1784" s="7">
        <v>42837.416666666664</v>
      </c>
      <c r="C1784" s="7">
        <v>42837.5</v>
      </c>
      <c r="D1784" s="1" t="s">
        <v>464</v>
      </c>
      <c r="F1784" s="1">
        <v>29951224</v>
      </c>
      <c r="G1784" s="1" t="s">
        <v>1078</v>
      </c>
      <c r="H1784" s="1" t="s">
        <v>56</v>
      </c>
      <c r="I1784" s="1" t="s">
        <v>17</v>
      </c>
      <c r="J1784" s="7">
        <v>42828.581944444442</v>
      </c>
      <c r="K1784" s="7">
        <v>42828.581944444442</v>
      </c>
      <c r="L1784" s="1">
        <v>28.8</v>
      </c>
    </row>
    <row r="1785" spans="1:12" ht="12.75">
      <c r="A1785" s="1" t="s">
        <v>18</v>
      </c>
      <c r="B1785" s="7">
        <v>42837.4375</v>
      </c>
      <c r="C1785" s="7">
        <v>42837.479166666664</v>
      </c>
      <c r="D1785" s="1" t="s">
        <v>299</v>
      </c>
      <c r="F1785" s="1">
        <v>30148780</v>
      </c>
      <c r="G1785" s="1" t="s">
        <v>1079</v>
      </c>
      <c r="H1785" s="1" t="s">
        <v>16</v>
      </c>
      <c r="I1785" s="1" t="s">
        <v>17</v>
      </c>
      <c r="J1785" s="7">
        <v>42836.809027777781</v>
      </c>
      <c r="K1785" s="7">
        <v>42836.809027777781</v>
      </c>
      <c r="L1785" s="1">
        <v>14.4</v>
      </c>
    </row>
    <row r="1786" spans="1:12" ht="12.75">
      <c r="A1786" s="1" t="s">
        <v>111</v>
      </c>
      <c r="B1786" s="7">
        <v>42837.583333333336</v>
      </c>
      <c r="C1786" s="7">
        <v>42837.625</v>
      </c>
      <c r="D1786" s="1" t="s">
        <v>1080</v>
      </c>
      <c r="E1786" s="1" t="s">
        <v>679</v>
      </c>
      <c r="F1786" s="1">
        <v>30113583</v>
      </c>
      <c r="G1786" s="1"/>
      <c r="H1786" s="1" t="s">
        <v>16</v>
      </c>
      <c r="I1786" s="1" t="s">
        <v>17</v>
      </c>
      <c r="J1786" s="7">
        <v>42835.700694444444</v>
      </c>
      <c r="K1786" s="7">
        <v>42837.572222222225</v>
      </c>
      <c r="L1786" s="1">
        <v>16.2</v>
      </c>
    </row>
    <row r="1787" spans="1:12" ht="12.75">
      <c r="A1787" s="1" t="s">
        <v>18</v>
      </c>
      <c r="B1787" s="7">
        <v>42837.645833333336</v>
      </c>
      <c r="C1787" s="7">
        <v>42837.6875</v>
      </c>
      <c r="D1787" s="1" t="s">
        <v>299</v>
      </c>
      <c r="F1787" s="1">
        <v>30148785</v>
      </c>
      <c r="G1787" s="1" t="s">
        <v>1081</v>
      </c>
      <c r="H1787" s="1" t="s">
        <v>16</v>
      </c>
      <c r="I1787" s="1" t="s">
        <v>17</v>
      </c>
      <c r="J1787" s="7">
        <v>42836.809027777781</v>
      </c>
      <c r="K1787" s="7">
        <v>42836.809027777781</v>
      </c>
      <c r="L1787" s="1">
        <v>16.2</v>
      </c>
    </row>
    <row r="1788" spans="1:12" ht="12.75">
      <c r="A1788" s="1" t="s">
        <v>41</v>
      </c>
      <c r="B1788" s="7">
        <v>42837.666666666664</v>
      </c>
      <c r="C1788" s="7">
        <v>42837.708333333336</v>
      </c>
      <c r="D1788" s="1" t="s">
        <v>359</v>
      </c>
      <c r="F1788" s="1">
        <v>30147977</v>
      </c>
      <c r="G1788" s="1"/>
      <c r="H1788" s="1" t="s">
        <v>16</v>
      </c>
      <c r="I1788" s="1" t="s">
        <v>17</v>
      </c>
      <c r="J1788" s="7">
        <v>42836.78402777778</v>
      </c>
      <c r="K1788" s="7">
        <v>42836.78402777778</v>
      </c>
      <c r="L1788" s="1">
        <v>16.2</v>
      </c>
    </row>
    <row r="1789" spans="1:12" ht="12.75">
      <c r="A1789" s="1" t="s">
        <v>12</v>
      </c>
      <c r="B1789" s="7">
        <v>42837.708333333336</v>
      </c>
      <c r="C1789" s="7">
        <v>42837.75</v>
      </c>
      <c r="D1789" s="1" t="s">
        <v>83</v>
      </c>
      <c r="F1789" s="1">
        <v>29916444</v>
      </c>
      <c r="G1789" s="1" t="s">
        <v>760</v>
      </c>
      <c r="H1789" s="1" t="s">
        <v>16</v>
      </c>
      <c r="I1789" s="1" t="s">
        <v>17</v>
      </c>
      <c r="J1789" s="7">
        <v>42826.372916666667</v>
      </c>
      <c r="K1789" s="7">
        <v>42826.372916666667</v>
      </c>
      <c r="L1789" s="1">
        <v>18</v>
      </c>
    </row>
    <row r="1790" spans="1:12" ht="12.75">
      <c r="A1790" s="1" t="s">
        <v>111</v>
      </c>
      <c r="B1790" s="7">
        <v>42837.708333333336</v>
      </c>
      <c r="C1790" s="7">
        <v>42837.75</v>
      </c>
      <c r="D1790" s="1" t="s">
        <v>174</v>
      </c>
      <c r="E1790" s="1"/>
      <c r="F1790" s="1">
        <v>30144614</v>
      </c>
      <c r="G1790" s="1" t="s">
        <v>1082</v>
      </c>
      <c r="H1790" s="1" t="s">
        <v>16</v>
      </c>
      <c r="I1790" s="1" t="s">
        <v>85</v>
      </c>
      <c r="J1790" s="7">
        <v>42836.708333333336</v>
      </c>
      <c r="K1790" s="7">
        <v>42836.708333333336</v>
      </c>
      <c r="L1790" s="1">
        <v>18</v>
      </c>
    </row>
    <row r="1791" spans="1:12" ht="12.75">
      <c r="A1791" s="1" t="s">
        <v>41</v>
      </c>
      <c r="B1791" s="7">
        <v>42837.729166666664</v>
      </c>
      <c r="C1791" s="7">
        <v>42837.770833333336</v>
      </c>
      <c r="D1791" s="1" t="s">
        <v>1051</v>
      </c>
      <c r="F1791" s="1">
        <v>30078642</v>
      </c>
      <c r="G1791" s="1"/>
      <c r="H1791" s="1" t="s">
        <v>16</v>
      </c>
      <c r="I1791" s="1" t="s">
        <v>17</v>
      </c>
      <c r="J1791" s="7">
        <v>42833.436111111114</v>
      </c>
      <c r="K1791" s="7">
        <v>42833.436111111114</v>
      </c>
      <c r="L1791" s="1">
        <v>18</v>
      </c>
    </row>
    <row r="1792" spans="1:12" ht="12.75">
      <c r="A1792" s="1" t="s">
        <v>12</v>
      </c>
      <c r="B1792" s="7">
        <v>42837.770833333336</v>
      </c>
      <c r="C1792" s="7">
        <v>42837.8125</v>
      </c>
      <c r="D1792" s="1" t="s">
        <v>83</v>
      </c>
      <c r="F1792" s="1">
        <v>29916445</v>
      </c>
      <c r="G1792" s="1" t="s">
        <v>760</v>
      </c>
      <c r="H1792" s="1" t="s">
        <v>16</v>
      </c>
      <c r="I1792" s="1" t="s">
        <v>17</v>
      </c>
      <c r="J1792" s="7">
        <v>42826.372916666667</v>
      </c>
      <c r="K1792" s="7">
        <v>42826.372916666667</v>
      </c>
      <c r="L1792" s="1">
        <v>18</v>
      </c>
    </row>
    <row r="1793" spans="1:12" ht="12.75">
      <c r="A1793" s="1" t="s">
        <v>28</v>
      </c>
      <c r="B1793" s="7">
        <v>42838.395833333336</v>
      </c>
      <c r="C1793" s="7">
        <v>42838.458333333336</v>
      </c>
      <c r="D1793" s="1" t="s">
        <v>210</v>
      </c>
      <c r="F1793" s="1">
        <v>30153751</v>
      </c>
      <c r="G1793" s="1" t="s">
        <v>1077</v>
      </c>
      <c r="H1793" s="1" t="s">
        <v>48</v>
      </c>
      <c r="I1793" s="1" t="s">
        <v>17</v>
      </c>
      <c r="J1793" s="7">
        <v>42837.007638888892</v>
      </c>
      <c r="K1793" s="7">
        <v>42837.007638888892</v>
      </c>
      <c r="L1793" s="1">
        <v>21.6</v>
      </c>
    </row>
    <row r="1794" spans="1:12" ht="12.75">
      <c r="A1794" s="1" t="s">
        <v>41</v>
      </c>
      <c r="B1794" s="7">
        <v>42838.4375</v>
      </c>
      <c r="C1794" s="7">
        <v>42838.479166666664</v>
      </c>
      <c r="D1794" s="1" t="s">
        <v>501</v>
      </c>
      <c r="F1794" s="1">
        <v>30168538</v>
      </c>
      <c r="H1794" s="1" t="s">
        <v>16</v>
      </c>
      <c r="I1794" s="1" t="s">
        <v>17</v>
      </c>
      <c r="J1794" s="7">
        <v>42837.628472222219</v>
      </c>
      <c r="K1794" s="7">
        <v>42837.628472222219</v>
      </c>
      <c r="L1794" s="1">
        <v>14.4</v>
      </c>
    </row>
    <row r="1795" spans="1:12" ht="12.75">
      <c r="A1795" s="1" t="s">
        <v>18</v>
      </c>
      <c r="B1795" s="7">
        <v>42838.541666666664</v>
      </c>
      <c r="C1795" s="7">
        <v>42838.583333333336</v>
      </c>
      <c r="D1795" s="1" t="s">
        <v>1060</v>
      </c>
      <c r="E1795" s="1" t="s">
        <v>1060</v>
      </c>
      <c r="F1795" s="1">
        <v>29963685</v>
      </c>
      <c r="G1795" s="1" t="s">
        <v>1083</v>
      </c>
      <c r="H1795" s="1" t="s">
        <v>16</v>
      </c>
      <c r="I1795" s="1" t="s">
        <v>17</v>
      </c>
      <c r="J1795" s="7">
        <v>42828.829861111109</v>
      </c>
      <c r="K1795" s="7">
        <v>42828.829861111109</v>
      </c>
      <c r="L1795" s="1">
        <v>16.2</v>
      </c>
    </row>
    <row r="1796" spans="1:12" ht="12.75">
      <c r="A1796" s="1" t="s">
        <v>46</v>
      </c>
      <c r="B1796" s="7">
        <v>42838.583333333336</v>
      </c>
      <c r="C1796" s="7">
        <v>42838.625</v>
      </c>
      <c r="D1796" s="1" t="s">
        <v>88</v>
      </c>
      <c r="F1796" s="1">
        <v>29828988</v>
      </c>
      <c r="G1796" s="1" t="s">
        <v>202</v>
      </c>
      <c r="H1796" s="1" t="s">
        <v>16</v>
      </c>
      <c r="I1796" s="1" t="s">
        <v>17</v>
      </c>
      <c r="J1796" s="7">
        <v>42822.859722222223</v>
      </c>
      <c r="K1796" s="7">
        <v>42822.859722222223</v>
      </c>
      <c r="L1796" s="1">
        <v>14.4</v>
      </c>
    </row>
    <row r="1797" spans="1:12" ht="12.75">
      <c r="A1797" s="1" t="s">
        <v>111</v>
      </c>
      <c r="B1797" s="7">
        <v>42838.583333333336</v>
      </c>
      <c r="C1797" s="7">
        <v>42838.625</v>
      </c>
      <c r="D1797" s="1" t="s">
        <v>951</v>
      </c>
      <c r="F1797" s="1">
        <v>29855963</v>
      </c>
      <c r="G1797" s="1" t="s">
        <v>999</v>
      </c>
      <c r="H1797" s="1" t="s">
        <v>16</v>
      </c>
      <c r="I1797" s="1" t="s">
        <v>17</v>
      </c>
      <c r="J1797" s="7">
        <v>42823.80972222222</v>
      </c>
      <c r="K1797" s="7">
        <v>42823.80972222222</v>
      </c>
      <c r="L1797" s="1">
        <v>14.4</v>
      </c>
    </row>
    <row r="1798" spans="1:12" ht="12.75">
      <c r="A1798" s="1" t="s">
        <v>12</v>
      </c>
      <c r="B1798" s="7">
        <v>42838.625</v>
      </c>
      <c r="C1798" s="7">
        <v>42838.666666666664</v>
      </c>
      <c r="D1798" s="1" t="s">
        <v>784</v>
      </c>
      <c r="E1798" s="1" t="s">
        <v>15</v>
      </c>
      <c r="F1798" s="1">
        <v>29759478</v>
      </c>
      <c r="G1798" s="1"/>
      <c r="H1798" s="1" t="s">
        <v>16</v>
      </c>
      <c r="I1798" s="1" t="s">
        <v>17</v>
      </c>
      <c r="J1798" s="7">
        <v>42819.804861111108</v>
      </c>
      <c r="K1798" s="7">
        <v>42838.612500000003</v>
      </c>
      <c r="L1798" s="1">
        <v>14.4</v>
      </c>
    </row>
    <row r="1799" spans="1:12" ht="12.75">
      <c r="A1799" s="1" t="s">
        <v>41</v>
      </c>
      <c r="B1799" s="7">
        <v>42838.666666666664</v>
      </c>
      <c r="C1799" s="7">
        <v>42838.708333333336</v>
      </c>
      <c r="D1799" s="1" t="s">
        <v>359</v>
      </c>
      <c r="F1799" s="1">
        <v>30168758</v>
      </c>
      <c r="G1799" s="1"/>
      <c r="H1799" s="1" t="s">
        <v>16</v>
      </c>
      <c r="I1799" s="1" t="s">
        <v>17</v>
      </c>
      <c r="J1799" s="7">
        <v>42837.634722222225</v>
      </c>
      <c r="K1799" s="7">
        <v>42837.634722222225</v>
      </c>
      <c r="L1799" s="1">
        <v>16.2</v>
      </c>
    </row>
    <row r="1800" spans="1:12" ht="12.75">
      <c r="A1800" s="1" t="s">
        <v>28</v>
      </c>
      <c r="B1800" s="7">
        <v>42838.75</v>
      </c>
      <c r="C1800" s="7">
        <v>42838.791666666664</v>
      </c>
      <c r="D1800" s="1" t="s">
        <v>784</v>
      </c>
      <c r="F1800" s="1">
        <v>30161445</v>
      </c>
      <c r="G1800" s="1" t="s">
        <v>964</v>
      </c>
      <c r="H1800" s="1" t="s">
        <v>16</v>
      </c>
      <c r="I1800" s="1" t="s">
        <v>17</v>
      </c>
      <c r="J1800" s="7">
        <v>42837.439583333333</v>
      </c>
      <c r="K1800" s="7">
        <v>42837.439583333333</v>
      </c>
      <c r="L1800" s="1">
        <v>18</v>
      </c>
    </row>
    <row r="1801" spans="1:12" ht="12.75">
      <c r="A1801" s="1" t="s">
        <v>12</v>
      </c>
      <c r="B1801" s="7">
        <v>42838.75</v>
      </c>
      <c r="C1801" s="7">
        <v>42838.791666666664</v>
      </c>
      <c r="D1801" s="1" t="s">
        <v>83</v>
      </c>
      <c r="F1801" s="1">
        <v>29916452</v>
      </c>
      <c r="G1801" s="1" t="s">
        <v>760</v>
      </c>
      <c r="H1801" s="1" t="s">
        <v>16</v>
      </c>
      <c r="I1801" s="1" t="s">
        <v>17</v>
      </c>
      <c r="J1801" s="7">
        <v>42826.373611111114</v>
      </c>
      <c r="K1801" s="7">
        <v>42826.373611111114</v>
      </c>
      <c r="L1801" s="1">
        <v>18</v>
      </c>
    </row>
    <row r="1802" spans="1:12" ht="12.75">
      <c r="A1802" s="1" t="s">
        <v>41</v>
      </c>
      <c r="B1802" s="7">
        <v>42838.75</v>
      </c>
      <c r="C1802" s="7">
        <v>42838.791666666664</v>
      </c>
      <c r="D1802" s="1" t="s">
        <v>1051</v>
      </c>
      <c r="E1802" s="1" t="s">
        <v>1084</v>
      </c>
      <c r="F1802" s="1">
        <v>30078648</v>
      </c>
      <c r="H1802" s="1" t="s">
        <v>16</v>
      </c>
      <c r="I1802" s="1" t="s">
        <v>17</v>
      </c>
      <c r="J1802" s="7">
        <v>42833.436805555553</v>
      </c>
      <c r="K1802" s="7">
        <v>42838.60833333333</v>
      </c>
      <c r="L1802" s="1">
        <v>18</v>
      </c>
    </row>
    <row r="1803" spans="1:12" ht="12.75">
      <c r="A1803" s="1" t="s">
        <v>46</v>
      </c>
      <c r="B1803" s="7">
        <v>42839.375</v>
      </c>
      <c r="C1803" s="7">
        <v>42839.416666666664</v>
      </c>
      <c r="D1803" s="1" t="s">
        <v>88</v>
      </c>
      <c r="E1803" s="1"/>
      <c r="F1803" s="1">
        <v>30192911</v>
      </c>
      <c r="G1803" s="1" t="s">
        <v>1085</v>
      </c>
      <c r="H1803" s="1" t="s">
        <v>16</v>
      </c>
      <c r="I1803" s="1" t="s">
        <v>17</v>
      </c>
      <c r="J1803" s="7">
        <v>42838.654861111114</v>
      </c>
      <c r="K1803" s="7">
        <v>42838.654861111114</v>
      </c>
      <c r="L1803" s="1">
        <v>14.4</v>
      </c>
    </row>
    <row r="1804" spans="1:12" ht="12.75">
      <c r="A1804" s="1" t="s">
        <v>12</v>
      </c>
      <c r="B1804" s="7">
        <v>42839.416666666664</v>
      </c>
      <c r="C1804" s="7">
        <v>42839.479166666664</v>
      </c>
      <c r="D1804" s="1" t="s">
        <v>37</v>
      </c>
      <c r="F1804" s="1">
        <v>30186061</v>
      </c>
      <c r="G1804" s="1"/>
      <c r="H1804" s="1" t="s">
        <v>48</v>
      </c>
      <c r="I1804" s="1" t="s">
        <v>17</v>
      </c>
      <c r="J1804" s="7">
        <v>42838.429166666669</v>
      </c>
      <c r="K1804" s="7">
        <v>42838.429166666669</v>
      </c>
      <c r="L1804" s="1">
        <v>21.6</v>
      </c>
    </row>
    <row r="1805" spans="1:12" ht="12.75">
      <c r="A1805" s="1" t="s">
        <v>57</v>
      </c>
      <c r="B1805" s="7">
        <v>42839.416666666664</v>
      </c>
      <c r="C1805" s="7">
        <v>42839.479166666664</v>
      </c>
      <c r="D1805" s="1" t="s">
        <v>43</v>
      </c>
      <c r="E1805" s="1" t="s">
        <v>1086</v>
      </c>
      <c r="F1805" s="1">
        <v>30179470</v>
      </c>
      <c r="G1805" s="1" t="s">
        <v>1087</v>
      </c>
      <c r="H1805" s="1" t="s">
        <v>48</v>
      </c>
      <c r="I1805" s="1" t="s">
        <v>17</v>
      </c>
      <c r="J1805" s="7">
        <v>42837.969444444447</v>
      </c>
      <c r="K1805" s="7">
        <v>42838.720833333333</v>
      </c>
      <c r="L1805" s="1">
        <v>21.6</v>
      </c>
    </row>
    <row r="1806" spans="1:12" ht="12.75">
      <c r="A1806" s="1" t="s">
        <v>18</v>
      </c>
      <c r="B1806" s="7">
        <v>42839.458333333336</v>
      </c>
      <c r="C1806" s="7">
        <v>42839.5</v>
      </c>
      <c r="D1806" s="1" t="s">
        <v>299</v>
      </c>
      <c r="F1806" s="1">
        <v>30148792</v>
      </c>
      <c r="G1806" s="1" t="s">
        <v>1088</v>
      </c>
      <c r="H1806" s="1" t="s">
        <v>16</v>
      </c>
      <c r="I1806" s="1" t="s">
        <v>17</v>
      </c>
      <c r="J1806" s="7">
        <v>42836.80972222222</v>
      </c>
      <c r="K1806" s="7">
        <v>42836.80972222222</v>
      </c>
      <c r="L1806" s="1">
        <v>14.4</v>
      </c>
    </row>
    <row r="1807" spans="1:12" ht="12.75">
      <c r="A1807" s="1" t="s">
        <v>46</v>
      </c>
      <c r="B1807" s="7">
        <v>42839.5</v>
      </c>
      <c r="C1807" s="7">
        <v>42839.541666666664</v>
      </c>
      <c r="D1807" s="1" t="s">
        <v>88</v>
      </c>
      <c r="F1807" s="1">
        <v>30111150</v>
      </c>
      <c r="G1807" s="1" t="s">
        <v>1089</v>
      </c>
      <c r="H1807" s="1" t="s">
        <v>16</v>
      </c>
      <c r="I1807" s="1" t="s">
        <v>17</v>
      </c>
      <c r="J1807" s="7">
        <v>42835.647916666669</v>
      </c>
      <c r="K1807" s="7">
        <v>42835.647916666669</v>
      </c>
      <c r="L1807" s="1">
        <v>16.2</v>
      </c>
    </row>
    <row r="1808" spans="1:12" ht="12.75">
      <c r="A1808" s="1" t="s">
        <v>28</v>
      </c>
      <c r="B1808" s="7">
        <v>42839.541666666664</v>
      </c>
      <c r="C1808" s="7">
        <v>42839.625</v>
      </c>
      <c r="D1808" s="1" t="s">
        <v>784</v>
      </c>
      <c r="F1808" s="1">
        <v>30010659</v>
      </c>
      <c r="G1808" s="1" t="s">
        <v>989</v>
      </c>
      <c r="H1808" s="1" t="s">
        <v>56</v>
      </c>
      <c r="I1808" s="1" t="s">
        <v>17</v>
      </c>
      <c r="J1808" s="7">
        <v>42830.522222222222</v>
      </c>
      <c r="K1808" s="7">
        <v>42830.522222222222</v>
      </c>
      <c r="L1808" s="1">
        <v>32.4</v>
      </c>
    </row>
    <row r="1809" spans="1:12" ht="12.75">
      <c r="A1809" s="1" t="s">
        <v>24</v>
      </c>
      <c r="B1809" s="7">
        <v>42839.583333333336</v>
      </c>
      <c r="C1809" s="7">
        <v>42839.625</v>
      </c>
      <c r="D1809" s="1" t="s">
        <v>140</v>
      </c>
      <c r="F1809" s="1">
        <v>29762582</v>
      </c>
      <c r="G1809" s="1" t="s">
        <v>1012</v>
      </c>
      <c r="H1809" s="1" t="s">
        <v>16</v>
      </c>
      <c r="I1809" s="1" t="s">
        <v>17</v>
      </c>
      <c r="J1809" s="7">
        <v>42820.382638888892</v>
      </c>
      <c r="K1809" s="7">
        <v>42820.382638888892</v>
      </c>
      <c r="L1809" s="1">
        <v>16.2</v>
      </c>
    </row>
    <row r="1810" spans="1:12" ht="12.75">
      <c r="A1810" s="1" t="s">
        <v>12</v>
      </c>
      <c r="B1810" s="7">
        <v>42839.583333333336</v>
      </c>
      <c r="C1810" s="7">
        <v>42839.645833333336</v>
      </c>
      <c r="D1810" s="1" t="s">
        <v>37</v>
      </c>
      <c r="E1810" s="1" t="s">
        <v>37</v>
      </c>
      <c r="F1810" s="1">
        <v>30186066</v>
      </c>
      <c r="G1810" s="1"/>
      <c r="H1810" s="1" t="s">
        <v>48</v>
      </c>
      <c r="I1810" s="1" t="s">
        <v>17</v>
      </c>
      <c r="J1810" s="7">
        <v>42838.429166666669</v>
      </c>
      <c r="K1810" s="7">
        <v>42839.506249999999</v>
      </c>
      <c r="L1810" s="1">
        <v>24.3</v>
      </c>
    </row>
    <row r="1811" spans="1:12" ht="12.75">
      <c r="A1811" s="1" t="s">
        <v>24</v>
      </c>
      <c r="B1811" s="7">
        <v>42839.645833333336</v>
      </c>
      <c r="C1811" s="7">
        <v>42839.6875</v>
      </c>
      <c r="D1811" s="1" t="s">
        <v>174</v>
      </c>
      <c r="E1811" s="1" t="s">
        <v>174</v>
      </c>
      <c r="F1811" s="1">
        <v>29568082</v>
      </c>
      <c r="G1811" s="1" t="s">
        <v>1090</v>
      </c>
      <c r="H1811" s="1" t="s">
        <v>16</v>
      </c>
      <c r="I1811" s="1" t="s">
        <v>85</v>
      </c>
      <c r="J1811" s="7">
        <v>42811.506944444445</v>
      </c>
      <c r="K1811" s="7">
        <v>42820.381944444445</v>
      </c>
      <c r="L1811" s="1">
        <v>16.2</v>
      </c>
    </row>
    <row r="1812" spans="1:12" ht="12.75">
      <c r="A1812" s="1" t="s">
        <v>46</v>
      </c>
      <c r="B1812" s="7">
        <v>42839.645833333336</v>
      </c>
      <c r="C1812" s="7">
        <v>42839.6875</v>
      </c>
      <c r="D1812" s="1" t="s">
        <v>88</v>
      </c>
      <c r="F1812" s="1">
        <v>30177738</v>
      </c>
      <c r="G1812" s="1" t="s">
        <v>941</v>
      </c>
      <c r="H1812" s="1" t="s">
        <v>16</v>
      </c>
      <c r="I1812" s="1" t="s">
        <v>17</v>
      </c>
      <c r="J1812" s="7">
        <v>42837.88958333333</v>
      </c>
      <c r="K1812" s="7">
        <v>42837.88958333333</v>
      </c>
      <c r="L1812" s="1">
        <v>16.2</v>
      </c>
    </row>
    <row r="1813" spans="1:12" ht="12.75">
      <c r="A1813" s="1" t="s">
        <v>24</v>
      </c>
      <c r="B1813" s="7">
        <v>42839.75</v>
      </c>
      <c r="C1813" s="7">
        <v>42839.791666666664</v>
      </c>
      <c r="D1813" s="1" t="s">
        <v>140</v>
      </c>
      <c r="F1813" s="1">
        <v>29430732</v>
      </c>
      <c r="G1813" s="1" t="s">
        <v>1014</v>
      </c>
      <c r="H1813" s="1" t="s">
        <v>16</v>
      </c>
      <c r="I1813" s="1" t="s">
        <v>17</v>
      </c>
      <c r="J1813" s="7">
        <v>42804.890972222223</v>
      </c>
      <c r="K1813" s="7">
        <v>42804.890972222223</v>
      </c>
      <c r="L1813" s="1">
        <v>16.2</v>
      </c>
    </row>
    <row r="1814" spans="1:12" ht="12.75">
      <c r="A1814" s="1" t="s">
        <v>111</v>
      </c>
      <c r="B1814" s="7">
        <v>42839.791666666664</v>
      </c>
      <c r="C1814" s="7">
        <v>42839.833333333336</v>
      </c>
      <c r="D1814" s="1" t="s">
        <v>43</v>
      </c>
      <c r="F1814" s="1">
        <v>30212851</v>
      </c>
      <c r="G1814" s="1"/>
      <c r="H1814" s="1" t="s">
        <v>16</v>
      </c>
      <c r="I1814" s="1" t="s">
        <v>17</v>
      </c>
      <c r="J1814" s="7">
        <v>42839.777083333334</v>
      </c>
      <c r="K1814" s="7">
        <v>42839.777083333334</v>
      </c>
      <c r="L1814" s="1">
        <v>18</v>
      </c>
    </row>
    <row r="1815" spans="1:12" ht="12.75">
      <c r="A1815" s="1" t="s">
        <v>111</v>
      </c>
      <c r="B1815" s="7">
        <v>42840.395833333336</v>
      </c>
      <c r="C1815" s="7">
        <v>42840.458333333336</v>
      </c>
      <c r="D1815" s="1" t="s">
        <v>246</v>
      </c>
      <c r="F1815" s="1">
        <v>30144674</v>
      </c>
      <c r="G1815" s="1" t="s">
        <v>1091</v>
      </c>
      <c r="H1815" s="1" t="s">
        <v>48</v>
      </c>
      <c r="I1815" s="1" t="s">
        <v>17</v>
      </c>
      <c r="J1815" s="7">
        <v>42836.709722222222</v>
      </c>
      <c r="K1815" s="7">
        <v>42836.709722222222</v>
      </c>
      <c r="L1815" s="1">
        <v>27</v>
      </c>
    </row>
    <row r="1816" spans="1:12" ht="12.75">
      <c r="A1816" s="1" t="s">
        <v>24</v>
      </c>
      <c r="B1816" s="7">
        <v>42840.458333333336</v>
      </c>
      <c r="C1816" s="7">
        <v>42840.5</v>
      </c>
      <c r="D1816" s="1" t="s">
        <v>100</v>
      </c>
      <c r="F1816" s="1">
        <v>29614799</v>
      </c>
      <c r="H1816" s="1" t="s">
        <v>16</v>
      </c>
      <c r="I1816" s="1" t="s">
        <v>17</v>
      </c>
      <c r="J1816" s="7">
        <v>42814.556250000001</v>
      </c>
      <c r="K1816" s="7">
        <v>42814.556250000001</v>
      </c>
      <c r="L1816" s="1">
        <v>18</v>
      </c>
    </row>
    <row r="1817" spans="1:12" ht="12.75">
      <c r="A1817" s="1" t="s">
        <v>46</v>
      </c>
      <c r="B1817" s="7">
        <v>42840.458333333336</v>
      </c>
      <c r="C1817" s="7">
        <v>42840.5</v>
      </c>
      <c r="D1817" s="1" t="s">
        <v>829</v>
      </c>
      <c r="F1817" s="1">
        <v>30217483</v>
      </c>
      <c r="G1817" s="1"/>
      <c r="H1817" s="1" t="s">
        <v>16</v>
      </c>
      <c r="I1817" s="1" t="s">
        <v>17</v>
      </c>
      <c r="J1817" s="7">
        <v>42840.371527777781</v>
      </c>
      <c r="K1817" s="7">
        <v>42840.371527777781</v>
      </c>
      <c r="L1817" s="1">
        <v>18</v>
      </c>
    </row>
    <row r="1818" spans="1:12" ht="12.75">
      <c r="A1818" s="1" t="s">
        <v>111</v>
      </c>
      <c r="B1818" s="7">
        <v>42840.458333333336</v>
      </c>
      <c r="C1818" s="7">
        <v>42840.5</v>
      </c>
      <c r="D1818" s="1" t="s">
        <v>246</v>
      </c>
      <c r="F1818" s="1">
        <v>29616327</v>
      </c>
      <c r="G1818" s="1" t="s">
        <v>1092</v>
      </c>
      <c r="H1818" s="1" t="s">
        <v>16</v>
      </c>
      <c r="I1818" s="1" t="s">
        <v>17</v>
      </c>
      <c r="J1818" s="7">
        <v>42814.579861111109</v>
      </c>
      <c r="K1818" s="7">
        <v>42814.579861111109</v>
      </c>
      <c r="L1818" s="1">
        <v>18</v>
      </c>
    </row>
    <row r="1819" spans="1:12" ht="12.75">
      <c r="A1819" s="1" t="s">
        <v>28</v>
      </c>
      <c r="B1819" s="7">
        <v>42840.479166666664</v>
      </c>
      <c r="C1819" s="7">
        <v>42840.541666666664</v>
      </c>
      <c r="D1819" s="1" t="s">
        <v>210</v>
      </c>
      <c r="F1819" s="1">
        <v>30091050</v>
      </c>
      <c r="G1819" s="1" t="s">
        <v>1093</v>
      </c>
      <c r="H1819" s="1" t="s">
        <v>48</v>
      </c>
      <c r="I1819" s="1" t="s">
        <v>17</v>
      </c>
      <c r="J1819" s="7">
        <v>42834.75</v>
      </c>
      <c r="K1819" s="7">
        <v>42834.75</v>
      </c>
      <c r="L1819" s="1">
        <v>27</v>
      </c>
    </row>
    <row r="1820" spans="1:12" ht="12.75">
      <c r="A1820" s="1" t="s">
        <v>111</v>
      </c>
      <c r="B1820" s="7">
        <v>42840.520833333336</v>
      </c>
      <c r="C1820" s="7">
        <v>42840.5625</v>
      </c>
      <c r="D1820" s="1" t="s">
        <v>174</v>
      </c>
      <c r="F1820" s="1">
        <v>30091352</v>
      </c>
      <c r="G1820" s="1" t="s">
        <v>1094</v>
      </c>
      <c r="H1820" s="1" t="s">
        <v>16</v>
      </c>
      <c r="I1820" s="1" t="s">
        <v>85</v>
      </c>
      <c r="J1820" s="7">
        <v>42834.781944444447</v>
      </c>
      <c r="K1820" s="7">
        <v>42834.781944444447</v>
      </c>
      <c r="L1820" s="1">
        <v>18</v>
      </c>
    </row>
    <row r="1821" spans="1:12" ht="12.75">
      <c r="A1821" s="1" t="s">
        <v>46</v>
      </c>
      <c r="B1821" s="7">
        <v>42840.708333333336</v>
      </c>
      <c r="C1821" s="7">
        <v>42840.791666666664</v>
      </c>
      <c r="D1821" s="1" t="s">
        <v>829</v>
      </c>
      <c r="F1821" s="1">
        <v>30217489</v>
      </c>
      <c r="G1821" s="1"/>
      <c r="H1821" s="1" t="s">
        <v>56</v>
      </c>
      <c r="I1821" s="1" t="s">
        <v>17</v>
      </c>
      <c r="J1821" s="7">
        <v>42840.372916666667</v>
      </c>
      <c r="K1821" s="7">
        <v>42840.372916666667</v>
      </c>
      <c r="L1821" s="1">
        <v>36</v>
      </c>
    </row>
    <row r="1822" spans="1:12" ht="12.75">
      <c r="A1822" s="1" t="s">
        <v>46</v>
      </c>
      <c r="B1822" s="7">
        <v>42841.416666666664</v>
      </c>
      <c r="C1822" s="7">
        <v>42841.541666666664</v>
      </c>
      <c r="D1822" s="1" t="s">
        <v>15</v>
      </c>
      <c r="E1822" s="1" t="s">
        <v>15</v>
      </c>
      <c r="F1822" s="1">
        <v>30171215</v>
      </c>
      <c r="G1822" s="1"/>
      <c r="H1822" s="1" t="s">
        <v>1095</v>
      </c>
      <c r="I1822" s="1" t="s">
        <v>85</v>
      </c>
      <c r="J1822" s="7">
        <v>42837.68472222222</v>
      </c>
      <c r="K1822" s="7">
        <v>42837.685416666667</v>
      </c>
      <c r="L1822" s="1">
        <v>48.6</v>
      </c>
    </row>
    <row r="1823" spans="1:12" ht="12.75">
      <c r="A1823" s="1" t="s">
        <v>18</v>
      </c>
      <c r="B1823" s="7">
        <v>42841.75</v>
      </c>
      <c r="C1823" s="7">
        <v>42841.791666666664</v>
      </c>
      <c r="D1823" s="1" t="s">
        <v>237</v>
      </c>
      <c r="F1823" s="1">
        <v>29600605</v>
      </c>
      <c r="G1823" s="1" t="s">
        <v>696</v>
      </c>
      <c r="H1823" s="1" t="s">
        <v>16</v>
      </c>
      <c r="I1823" s="1" t="s">
        <v>17</v>
      </c>
      <c r="J1823" s="7">
        <v>42813.893055555556</v>
      </c>
      <c r="K1823" s="7">
        <v>42813.893055555556</v>
      </c>
      <c r="L1823" s="1">
        <v>16.2</v>
      </c>
    </row>
    <row r="1824" spans="1:12" ht="12.75">
      <c r="A1824" s="1" t="s">
        <v>24</v>
      </c>
      <c r="B1824" s="7">
        <v>42842.583333333336</v>
      </c>
      <c r="C1824" s="7">
        <v>42842.645833333336</v>
      </c>
      <c r="D1824" s="1" t="s">
        <v>140</v>
      </c>
      <c r="F1824" s="1">
        <v>29946002</v>
      </c>
      <c r="G1824" s="1" t="s">
        <v>1016</v>
      </c>
      <c r="H1824" s="1" t="s">
        <v>48</v>
      </c>
      <c r="I1824" s="1" t="s">
        <v>17</v>
      </c>
      <c r="J1824" s="7">
        <v>42828.46597222222</v>
      </c>
      <c r="K1824" s="7">
        <v>42828.46597222222</v>
      </c>
      <c r="L1824" s="1">
        <v>21.6</v>
      </c>
    </row>
    <row r="1825" spans="1:12" ht="12.75">
      <c r="A1825" s="1" t="s">
        <v>18</v>
      </c>
      <c r="B1825" s="7">
        <v>42842.791666666664</v>
      </c>
      <c r="C1825" s="7">
        <v>42842.833333333336</v>
      </c>
      <c r="D1825" s="1" t="s">
        <v>237</v>
      </c>
      <c r="F1825" s="1">
        <v>29656912</v>
      </c>
      <c r="G1825" s="1" t="s">
        <v>1096</v>
      </c>
      <c r="H1825" s="1" t="s">
        <v>16</v>
      </c>
      <c r="I1825" s="1" t="s">
        <v>17</v>
      </c>
      <c r="J1825" s="7">
        <v>42815.789583333331</v>
      </c>
      <c r="K1825" s="7">
        <v>42815.789583333331</v>
      </c>
      <c r="L1825" s="1">
        <v>18</v>
      </c>
    </row>
    <row r="1826" spans="1:12" ht="12.75">
      <c r="A1826" s="1" t="s">
        <v>111</v>
      </c>
      <c r="B1826" s="7">
        <v>42843.375</v>
      </c>
      <c r="C1826" s="7">
        <v>42843.416666666664</v>
      </c>
      <c r="D1826" s="1" t="s">
        <v>464</v>
      </c>
      <c r="F1826" s="1">
        <v>30244562</v>
      </c>
      <c r="G1826" s="1" t="s">
        <v>1078</v>
      </c>
      <c r="H1826" s="1" t="s">
        <v>16</v>
      </c>
      <c r="I1826" s="1" t="s">
        <v>17</v>
      </c>
      <c r="J1826" s="7">
        <v>42842.823611111111</v>
      </c>
      <c r="K1826" s="7">
        <v>42842.823611111111</v>
      </c>
      <c r="L1826" s="1">
        <v>14.4</v>
      </c>
    </row>
    <row r="1827" spans="1:12" ht="12.75">
      <c r="A1827" s="1" t="s">
        <v>28</v>
      </c>
      <c r="B1827" s="7">
        <v>42843.416666666664</v>
      </c>
      <c r="C1827" s="7">
        <v>42843.541666666664</v>
      </c>
      <c r="D1827" s="1" t="s">
        <v>458</v>
      </c>
      <c r="F1827" s="1">
        <v>30146719</v>
      </c>
      <c r="G1827" s="1" t="s">
        <v>1097</v>
      </c>
      <c r="H1827" s="1" t="s">
        <v>321</v>
      </c>
      <c r="I1827" s="1" t="s">
        <v>17</v>
      </c>
      <c r="J1827" s="7">
        <v>42836.75277777778</v>
      </c>
      <c r="K1827" s="7">
        <v>42836.75277777778</v>
      </c>
      <c r="L1827" s="1">
        <v>45</v>
      </c>
    </row>
    <row r="1828" spans="1:12" ht="12.75">
      <c r="A1828" s="1" t="s">
        <v>46</v>
      </c>
      <c r="B1828" s="7">
        <v>42843.5</v>
      </c>
      <c r="C1828" s="7">
        <v>42843.541666666664</v>
      </c>
      <c r="D1828" s="1" t="s">
        <v>88</v>
      </c>
      <c r="F1828" s="1">
        <v>30210987</v>
      </c>
      <c r="G1828" s="1" t="s">
        <v>1098</v>
      </c>
      <c r="H1828" s="1" t="s">
        <v>16</v>
      </c>
      <c r="I1828" s="1" t="s">
        <v>17</v>
      </c>
      <c r="J1828" s="7">
        <v>42839.688888888886</v>
      </c>
      <c r="K1828" s="7">
        <v>42839.688888888886</v>
      </c>
      <c r="L1828" s="1">
        <v>16.2</v>
      </c>
    </row>
    <row r="1829" spans="1:12" ht="12.75">
      <c r="A1829" s="1" t="s">
        <v>46</v>
      </c>
      <c r="B1829" s="7">
        <v>42843.5625</v>
      </c>
      <c r="C1829" s="7">
        <v>42843.604166666664</v>
      </c>
      <c r="D1829" s="1" t="s">
        <v>88</v>
      </c>
      <c r="F1829" s="1">
        <v>30239487</v>
      </c>
      <c r="G1829" s="1" t="s">
        <v>1099</v>
      </c>
      <c r="H1829" s="1" t="s">
        <v>16</v>
      </c>
      <c r="I1829" s="1" t="s">
        <v>17</v>
      </c>
      <c r="J1829" s="7">
        <v>42842.643055555556</v>
      </c>
      <c r="K1829" s="7">
        <v>42842.643055555556</v>
      </c>
      <c r="L1829" s="1">
        <v>15.3</v>
      </c>
    </row>
    <row r="1830" spans="1:12" ht="12.75">
      <c r="A1830" s="1" t="s">
        <v>111</v>
      </c>
      <c r="B1830" s="7">
        <v>42843.583333333336</v>
      </c>
      <c r="C1830" s="7">
        <v>42843.625</v>
      </c>
      <c r="D1830" s="1" t="s">
        <v>829</v>
      </c>
      <c r="F1830" s="1">
        <v>30262953</v>
      </c>
      <c r="G1830" s="1"/>
      <c r="H1830" s="1" t="s">
        <v>16</v>
      </c>
      <c r="I1830" s="1" t="s">
        <v>17</v>
      </c>
      <c r="J1830" s="7">
        <v>42843.54583333333</v>
      </c>
      <c r="K1830" s="7">
        <v>42843.54583333333</v>
      </c>
      <c r="L1830" s="1">
        <v>14.4</v>
      </c>
    </row>
    <row r="1831" spans="1:12" ht="12.75">
      <c r="A1831" s="1" t="s">
        <v>41</v>
      </c>
      <c r="B1831" s="7">
        <v>42843.645833333336</v>
      </c>
      <c r="C1831" s="7">
        <v>42843.6875</v>
      </c>
      <c r="D1831" s="1" t="s">
        <v>359</v>
      </c>
      <c r="F1831" s="1">
        <v>30253256</v>
      </c>
      <c r="G1831" s="1"/>
      <c r="H1831" s="1" t="s">
        <v>16</v>
      </c>
      <c r="I1831" s="1" t="s">
        <v>17</v>
      </c>
      <c r="J1831" s="7">
        <v>42843.363888888889</v>
      </c>
      <c r="K1831" s="7">
        <v>42843.363888888889</v>
      </c>
      <c r="L1831" s="1">
        <v>15.3</v>
      </c>
    </row>
    <row r="1832" spans="1:12" ht="12.75">
      <c r="A1832" s="1" t="s">
        <v>28</v>
      </c>
      <c r="B1832" s="7">
        <v>42843.729166666664</v>
      </c>
      <c r="C1832" s="7">
        <v>42843.770833333336</v>
      </c>
      <c r="D1832" s="1" t="s">
        <v>1084</v>
      </c>
      <c r="F1832" s="1">
        <v>30225702</v>
      </c>
      <c r="G1832" s="1"/>
      <c r="H1832" s="1" t="s">
        <v>16</v>
      </c>
      <c r="I1832" s="1" t="s">
        <v>17</v>
      </c>
      <c r="J1832" s="7">
        <v>42841.415277777778</v>
      </c>
      <c r="K1832" s="7">
        <v>42841.415277777778</v>
      </c>
      <c r="L1832" s="1">
        <v>18</v>
      </c>
    </row>
    <row r="1833" spans="1:12" ht="12.75">
      <c r="A1833" s="1" t="s">
        <v>24</v>
      </c>
      <c r="B1833" s="7">
        <v>42843.770833333336</v>
      </c>
      <c r="C1833" s="7">
        <v>42843.833333333336</v>
      </c>
      <c r="D1833" s="1" t="s">
        <v>140</v>
      </c>
      <c r="F1833" s="1">
        <v>30135220</v>
      </c>
      <c r="G1833" s="1" t="s">
        <v>344</v>
      </c>
      <c r="H1833" s="1" t="s">
        <v>48</v>
      </c>
      <c r="I1833" s="1" t="s">
        <v>17</v>
      </c>
      <c r="J1833" s="7">
        <v>42836.511805555558</v>
      </c>
      <c r="K1833" s="7">
        <v>42836.511805555558</v>
      </c>
      <c r="L1833" s="1">
        <v>27</v>
      </c>
    </row>
    <row r="1834" spans="1:12" ht="12.75">
      <c r="A1834" s="1" t="s">
        <v>431</v>
      </c>
      <c r="B1834" s="7">
        <v>42843.833333333336</v>
      </c>
      <c r="C1834" s="7">
        <v>42843.895833333336</v>
      </c>
      <c r="D1834" s="1" t="s">
        <v>852</v>
      </c>
      <c r="E1834" s="1" t="s">
        <v>852</v>
      </c>
      <c r="F1834" s="1">
        <v>29466316</v>
      </c>
      <c r="G1834" s="1" t="s">
        <v>1100</v>
      </c>
      <c r="H1834" s="1" t="s">
        <v>48</v>
      </c>
      <c r="I1834" s="1" t="s">
        <v>17</v>
      </c>
      <c r="J1834" s="7">
        <v>42807.613194444442</v>
      </c>
      <c r="K1834" s="7">
        <v>42809.443749999999</v>
      </c>
      <c r="L1834" s="1">
        <v>31.59</v>
      </c>
    </row>
    <row r="1835" spans="1:12" ht="12.75">
      <c r="A1835" s="1" t="s">
        <v>24</v>
      </c>
      <c r="B1835" s="7">
        <v>42844.416666666664</v>
      </c>
      <c r="C1835" s="7">
        <v>42844.458333333336</v>
      </c>
      <c r="D1835" s="1" t="s">
        <v>140</v>
      </c>
      <c r="F1835" s="1">
        <v>29417442</v>
      </c>
      <c r="G1835" s="1" t="s">
        <v>1017</v>
      </c>
      <c r="H1835" s="1" t="s">
        <v>16</v>
      </c>
      <c r="I1835" s="1" t="s">
        <v>17</v>
      </c>
      <c r="J1835" s="7">
        <v>42804.473611111112</v>
      </c>
      <c r="K1835" s="7">
        <v>42804.473611111112</v>
      </c>
      <c r="L1835" s="1">
        <v>12.96</v>
      </c>
    </row>
    <row r="1836" spans="1:12" ht="12.75">
      <c r="A1836" s="1" t="s">
        <v>18</v>
      </c>
      <c r="B1836" s="7">
        <v>42844.4375</v>
      </c>
      <c r="C1836" s="7">
        <v>42844.479166666664</v>
      </c>
      <c r="D1836" s="1" t="s">
        <v>299</v>
      </c>
      <c r="F1836" s="1">
        <v>30284624</v>
      </c>
      <c r="G1836" s="1" t="s">
        <v>1101</v>
      </c>
      <c r="H1836" s="1" t="s">
        <v>16</v>
      </c>
      <c r="I1836" s="1" t="s">
        <v>17</v>
      </c>
      <c r="J1836" s="7">
        <v>42844.145138888889</v>
      </c>
      <c r="K1836" s="7">
        <v>42844.145138888889</v>
      </c>
      <c r="L1836" s="1">
        <v>14.4</v>
      </c>
    </row>
    <row r="1837" spans="1:12" ht="12.75">
      <c r="A1837" s="1" t="s">
        <v>46</v>
      </c>
      <c r="B1837" s="7">
        <v>42844.458333333336</v>
      </c>
      <c r="C1837" s="7">
        <v>42844.5</v>
      </c>
      <c r="D1837" s="1" t="s">
        <v>88</v>
      </c>
      <c r="F1837" s="1">
        <v>30228962</v>
      </c>
      <c r="G1837" s="1" t="s">
        <v>1102</v>
      </c>
      <c r="H1837" s="1" t="s">
        <v>16</v>
      </c>
      <c r="I1837" s="1" t="s">
        <v>17</v>
      </c>
      <c r="J1837" s="7">
        <v>42841.696527777778</v>
      </c>
      <c r="K1837" s="7">
        <v>42841.696527777778</v>
      </c>
      <c r="L1837" s="1">
        <v>14.4</v>
      </c>
    </row>
    <row r="1838" spans="1:12" ht="12.75">
      <c r="A1838" s="1" t="s">
        <v>46</v>
      </c>
      <c r="B1838" s="7">
        <v>42844.5</v>
      </c>
      <c r="C1838" s="7">
        <v>42844.541666666664</v>
      </c>
      <c r="D1838" s="1" t="s">
        <v>88</v>
      </c>
      <c r="F1838" s="1">
        <v>30237947</v>
      </c>
      <c r="G1838" s="1" t="s">
        <v>1103</v>
      </c>
      <c r="H1838" s="1" t="s">
        <v>16</v>
      </c>
      <c r="I1838" s="1" t="s">
        <v>17</v>
      </c>
      <c r="J1838" s="7">
        <v>42842.576388888891</v>
      </c>
      <c r="K1838" s="7">
        <v>42842.576388888891</v>
      </c>
      <c r="L1838" s="1">
        <v>16.2</v>
      </c>
    </row>
    <row r="1839" spans="1:12" ht="12.75">
      <c r="A1839" s="1" t="s">
        <v>46</v>
      </c>
      <c r="B1839" s="7">
        <v>42844.541666666664</v>
      </c>
      <c r="C1839" s="7">
        <v>42844.583333333336</v>
      </c>
      <c r="D1839" s="1" t="s">
        <v>88</v>
      </c>
      <c r="E1839" s="1"/>
      <c r="F1839" s="1">
        <v>30257618</v>
      </c>
      <c r="G1839" s="1" t="s">
        <v>1104</v>
      </c>
      <c r="H1839" s="1" t="s">
        <v>16</v>
      </c>
      <c r="I1839" s="1" t="s">
        <v>17</v>
      </c>
      <c r="J1839" s="7">
        <v>42843.445833333331</v>
      </c>
      <c r="K1839" s="7">
        <v>42843.445833333331</v>
      </c>
      <c r="L1839" s="1">
        <v>16.2</v>
      </c>
    </row>
    <row r="1840" spans="1:12" ht="12.75">
      <c r="A1840" s="1" t="s">
        <v>46</v>
      </c>
      <c r="B1840" s="7">
        <v>42844.625</v>
      </c>
      <c r="C1840" s="7">
        <v>42844.666666666664</v>
      </c>
      <c r="D1840" s="1" t="s">
        <v>88</v>
      </c>
      <c r="F1840" s="1">
        <v>29574044</v>
      </c>
      <c r="G1840" s="1" t="s">
        <v>1105</v>
      </c>
      <c r="H1840" s="1" t="s">
        <v>16</v>
      </c>
      <c r="I1840" s="1" t="s">
        <v>17</v>
      </c>
      <c r="J1840" s="7">
        <v>42811.681250000001</v>
      </c>
      <c r="K1840" s="7">
        <v>42811.681250000001</v>
      </c>
      <c r="L1840" s="1">
        <v>14.58</v>
      </c>
    </row>
    <row r="1841" spans="1:12" ht="12.75">
      <c r="A1841" s="1" t="s">
        <v>111</v>
      </c>
      <c r="B1841" s="7">
        <v>42844.625</v>
      </c>
      <c r="C1841" s="7">
        <v>42844.666666666664</v>
      </c>
      <c r="D1841" s="1" t="s">
        <v>174</v>
      </c>
      <c r="E1841" s="1" t="s">
        <v>174</v>
      </c>
      <c r="F1841" s="1">
        <v>30091357</v>
      </c>
      <c r="G1841" s="1" t="s">
        <v>1106</v>
      </c>
      <c r="H1841" s="1" t="s">
        <v>16</v>
      </c>
      <c r="I1841" s="1" t="s">
        <v>85</v>
      </c>
      <c r="J1841" s="7">
        <v>42834.782638888886</v>
      </c>
      <c r="K1841" s="7">
        <v>42843.734027777777</v>
      </c>
      <c r="L1841" s="1">
        <v>16.2</v>
      </c>
    </row>
    <row r="1842" spans="1:12" ht="12.75">
      <c r="A1842" s="1" t="s">
        <v>18</v>
      </c>
      <c r="B1842" s="7">
        <v>42844.645833333336</v>
      </c>
      <c r="C1842" s="7">
        <v>42844.6875</v>
      </c>
      <c r="D1842" s="1" t="s">
        <v>299</v>
      </c>
      <c r="F1842" s="1">
        <v>30284625</v>
      </c>
      <c r="G1842" s="1" t="s">
        <v>1049</v>
      </c>
      <c r="H1842" s="1" t="s">
        <v>16</v>
      </c>
      <c r="I1842" s="1" t="s">
        <v>17</v>
      </c>
      <c r="J1842" s="7">
        <v>42844.145833333336</v>
      </c>
      <c r="K1842" s="7">
        <v>42844.145833333336</v>
      </c>
      <c r="L1842" s="1">
        <v>16.2</v>
      </c>
    </row>
    <row r="1843" spans="1:12" ht="12.75">
      <c r="A1843" s="1" t="s">
        <v>41</v>
      </c>
      <c r="B1843" s="7">
        <v>42844.645833333336</v>
      </c>
      <c r="C1843" s="7">
        <v>42844.6875</v>
      </c>
      <c r="D1843" s="1" t="s">
        <v>359</v>
      </c>
      <c r="F1843" s="1">
        <v>30192246</v>
      </c>
      <c r="G1843" s="1"/>
      <c r="H1843" s="1" t="s">
        <v>16</v>
      </c>
      <c r="I1843" s="1" t="s">
        <v>17</v>
      </c>
      <c r="J1843" s="7">
        <v>42838.632638888892</v>
      </c>
      <c r="K1843" s="7">
        <v>42838.632638888892</v>
      </c>
      <c r="L1843" s="1">
        <v>16.2</v>
      </c>
    </row>
    <row r="1844" spans="1:12" ht="12.75">
      <c r="A1844" s="1" t="s">
        <v>46</v>
      </c>
      <c r="B1844" s="7">
        <v>42844.666666666664</v>
      </c>
      <c r="C1844" s="7">
        <v>42844.708333333336</v>
      </c>
      <c r="D1844" s="1" t="s">
        <v>88</v>
      </c>
      <c r="F1844" s="1">
        <v>29373774</v>
      </c>
      <c r="G1844" s="1" t="s">
        <v>1107</v>
      </c>
      <c r="H1844" s="1" t="s">
        <v>16</v>
      </c>
      <c r="I1844" s="1" t="s">
        <v>17</v>
      </c>
      <c r="J1844" s="7">
        <v>42802.762499999997</v>
      </c>
      <c r="K1844" s="7">
        <v>42802.762499999997</v>
      </c>
      <c r="L1844" s="1">
        <v>14.58</v>
      </c>
    </row>
    <row r="1845" spans="1:12" ht="12.75">
      <c r="A1845" s="1" t="s">
        <v>28</v>
      </c>
      <c r="B1845" s="7">
        <v>42844.708333333336</v>
      </c>
      <c r="C1845" s="7">
        <v>42844.75</v>
      </c>
      <c r="D1845" s="1" t="s">
        <v>784</v>
      </c>
      <c r="F1845" s="1">
        <v>30025720</v>
      </c>
      <c r="G1845" s="1" t="s">
        <v>989</v>
      </c>
      <c r="H1845" s="1" t="s">
        <v>16</v>
      </c>
      <c r="I1845" s="1" t="s">
        <v>17</v>
      </c>
      <c r="J1845" s="7">
        <v>42830.974305555559</v>
      </c>
      <c r="K1845" s="7">
        <v>42830.974305555559</v>
      </c>
      <c r="L1845" s="1">
        <v>18</v>
      </c>
    </row>
    <row r="1846" spans="1:12" ht="12.75">
      <c r="A1846" s="1" t="s">
        <v>12</v>
      </c>
      <c r="B1846" s="7">
        <v>42844.708333333336</v>
      </c>
      <c r="C1846" s="7">
        <v>42844.75</v>
      </c>
      <c r="D1846" s="1" t="s">
        <v>83</v>
      </c>
      <c r="F1846" s="1">
        <v>29916458</v>
      </c>
      <c r="G1846" s="1" t="s">
        <v>760</v>
      </c>
      <c r="H1846" s="1" t="s">
        <v>16</v>
      </c>
      <c r="I1846" s="1" t="s">
        <v>17</v>
      </c>
      <c r="J1846" s="7">
        <v>42826.374305555553</v>
      </c>
      <c r="K1846" s="7">
        <v>42826.374305555553</v>
      </c>
      <c r="L1846" s="1">
        <v>18</v>
      </c>
    </row>
    <row r="1847" spans="1:12" ht="12.75">
      <c r="A1847" s="1" t="s">
        <v>24</v>
      </c>
      <c r="B1847" s="7">
        <v>42844.729166666664</v>
      </c>
      <c r="C1847" s="7">
        <v>42844.770833333336</v>
      </c>
      <c r="D1847" s="1" t="s">
        <v>15</v>
      </c>
      <c r="F1847" s="1">
        <v>30026395</v>
      </c>
      <c r="G1847" s="1" t="s">
        <v>1108</v>
      </c>
      <c r="H1847" s="1" t="s">
        <v>16</v>
      </c>
      <c r="I1847" s="1" t="s">
        <v>85</v>
      </c>
      <c r="J1847" s="7">
        <v>42831.004861111112</v>
      </c>
      <c r="K1847" s="7">
        <v>42831.004861111112</v>
      </c>
      <c r="L1847" s="1">
        <v>18</v>
      </c>
    </row>
    <row r="1848" spans="1:12" ht="12.75">
      <c r="A1848" s="1" t="s">
        <v>46</v>
      </c>
      <c r="B1848" s="7">
        <v>42844.729166666664</v>
      </c>
      <c r="C1848" s="7">
        <v>42844.770833333336</v>
      </c>
      <c r="D1848" s="1" t="s">
        <v>88</v>
      </c>
      <c r="F1848" s="1">
        <v>29909329</v>
      </c>
      <c r="G1848" s="1" t="s">
        <v>1109</v>
      </c>
      <c r="H1848" s="1" t="s">
        <v>16</v>
      </c>
      <c r="I1848" s="1" t="s">
        <v>17</v>
      </c>
      <c r="J1848" s="7">
        <v>42825.784722222219</v>
      </c>
      <c r="K1848" s="7">
        <v>42825.784722222219</v>
      </c>
      <c r="L1848" s="1">
        <v>18</v>
      </c>
    </row>
    <row r="1849" spans="1:12" ht="12.75">
      <c r="A1849" s="1" t="s">
        <v>46</v>
      </c>
      <c r="B1849" s="7">
        <v>42844.770833333336</v>
      </c>
      <c r="C1849" s="7">
        <v>42844.8125</v>
      </c>
      <c r="D1849" s="1" t="s">
        <v>88</v>
      </c>
      <c r="F1849" s="1">
        <v>30193179</v>
      </c>
      <c r="G1849" s="1" t="s">
        <v>1110</v>
      </c>
      <c r="H1849" s="1" t="s">
        <v>16</v>
      </c>
      <c r="I1849" s="1" t="s">
        <v>17</v>
      </c>
      <c r="J1849" s="7">
        <v>42838.662499999999</v>
      </c>
      <c r="K1849" s="7">
        <v>42838.662499999999</v>
      </c>
      <c r="L1849" s="1">
        <v>18</v>
      </c>
    </row>
    <row r="1850" spans="1:12" ht="12.75">
      <c r="A1850" s="1" t="s">
        <v>41</v>
      </c>
      <c r="B1850" s="7">
        <v>42844.8125</v>
      </c>
      <c r="C1850" s="7">
        <v>42844.854166666664</v>
      </c>
      <c r="D1850" s="1" t="s">
        <v>501</v>
      </c>
      <c r="E1850" s="1" t="s">
        <v>501</v>
      </c>
      <c r="F1850" s="1">
        <v>30287782</v>
      </c>
      <c r="G1850" s="1"/>
      <c r="H1850" s="1" t="s">
        <v>16</v>
      </c>
      <c r="I1850" s="1" t="s">
        <v>17</v>
      </c>
      <c r="J1850" s="7">
        <v>42844.370138888888</v>
      </c>
      <c r="K1850" s="7">
        <v>42844.790277777778</v>
      </c>
      <c r="L1850" s="1">
        <v>18</v>
      </c>
    </row>
    <row r="1851" spans="1:12" ht="12.75">
      <c r="A1851" s="1" t="s">
        <v>24</v>
      </c>
      <c r="B1851" s="7">
        <v>42845.416666666664</v>
      </c>
      <c r="C1851" s="7">
        <v>42845.458333333336</v>
      </c>
      <c r="D1851" s="1" t="s">
        <v>596</v>
      </c>
      <c r="F1851" s="1">
        <v>30301576</v>
      </c>
      <c r="G1851" s="1" t="s">
        <v>1111</v>
      </c>
      <c r="H1851" s="1" t="s">
        <v>16</v>
      </c>
      <c r="I1851" s="1" t="s">
        <v>17</v>
      </c>
      <c r="J1851" s="7">
        <v>42844.696527777778</v>
      </c>
      <c r="K1851" s="7">
        <v>42844.696527777778</v>
      </c>
      <c r="L1851" s="1">
        <v>14.4</v>
      </c>
    </row>
    <row r="1852" spans="1:12" ht="12.75">
      <c r="A1852" s="1" t="s">
        <v>28</v>
      </c>
      <c r="B1852" s="7">
        <v>42845.458333333336</v>
      </c>
      <c r="C1852" s="7">
        <v>42845.5</v>
      </c>
      <c r="D1852" s="1" t="s">
        <v>784</v>
      </c>
      <c r="F1852" s="1">
        <v>30153870</v>
      </c>
      <c r="G1852" s="1" t="s">
        <v>989</v>
      </c>
      <c r="H1852" s="1" t="s">
        <v>16</v>
      </c>
      <c r="I1852" s="1" t="s">
        <v>17</v>
      </c>
      <c r="J1852" s="7">
        <v>42837.013194444444</v>
      </c>
      <c r="K1852" s="7">
        <v>42837.013194444444</v>
      </c>
      <c r="L1852" s="1">
        <v>14.4</v>
      </c>
    </row>
    <row r="1853" spans="1:12" ht="12.75">
      <c r="A1853" s="1" t="s">
        <v>111</v>
      </c>
      <c r="B1853" s="7">
        <v>42845.5</v>
      </c>
      <c r="C1853" s="7">
        <v>42845.541666666664</v>
      </c>
      <c r="D1853" s="1" t="s">
        <v>1080</v>
      </c>
      <c r="F1853" s="1">
        <v>30242578</v>
      </c>
      <c r="H1853" s="1" t="s">
        <v>16</v>
      </c>
      <c r="I1853" s="1" t="s">
        <v>17</v>
      </c>
      <c r="J1853" s="7">
        <v>42842.751388888886</v>
      </c>
      <c r="K1853" s="7">
        <v>42842.751388888886</v>
      </c>
      <c r="L1853" s="1">
        <v>16.2</v>
      </c>
    </row>
    <row r="1854" spans="1:12" ht="12.75">
      <c r="A1854" s="1" t="s">
        <v>46</v>
      </c>
      <c r="B1854" s="7">
        <v>42845.583333333336</v>
      </c>
      <c r="C1854" s="7">
        <v>42845.625</v>
      </c>
      <c r="D1854" s="1" t="s">
        <v>88</v>
      </c>
      <c r="F1854" s="1">
        <v>30289771</v>
      </c>
      <c r="G1854" s="1" t="s">
        <v>1112</v>
      </c>
      <c r="H1854" s="1" t="s">
        <v>16</v>
      </c>
      <c r="I1854" s="1" t="s">
        <v>17</v>
      </c>
      <c r="J1854" s="7">
        <v>42844.416666666664</v>
      </c>
      <c r="K1854" s="7">
        <v>42844.416666666664</v>
      </c>
      <c r="L1854" s="1">
        <v>14.4</v>
      </c>
    </row>
    <row r="1855" spans="1:12" ht="12.75">
      <c r="A1855" s="1" t="s">
        <v>111</v>
      </c>
      <c r="B1855" s="7">
        <v>42845.583333333336</v>
      </c>
      <c r="C1855" s="7">
        <v>42845.625</v>
      </c>
      <c r="D1855" s="1" t="s">
        <v>1080</v>
      </c>
      <c r="F1855" s="1">
        <v>30170596</v>
      </c>
      <c r="G1855" s="1"/>
      <c r="H1855" s="1" t="s">
        <v>16</v>
      </c>
      <c r="I1855" s="1" t="s">
        <v>17</v>
      </c>
      <c r="J1855" s="7">
        <v>42837.672222222223</v>
      </c>
      <c r="K1855" s="7">
        <v>42837.672222222223</v>
      </c>
      <c r="L1855" s="1">
        <v>14.4</v>
      </c>
    </row>
    <row r="1856" spans="1:12" ht="12.75">
      <c r="A1856" s="1" t="s">
        <v>41</v>
      </c>
      <c r="B1856" s="7">
        <v>42845.604166666664</v>
      </c>
      <c r="C1856" s="7">
        <v>42845.645833333336</v>
      </c>
      <c r="D1856" s="1" t="s">
        <v>1113</v>
      </c>
      <c r="F1856" s="1">
        <v>30413870</v>
      </c>
      <c r="G1856" s="1"/>
      <c r="H1856" s="1" t="s">
        <v>16</v>
      </c>
      <c r="I1856" s="1" t="s">
        <v>17</v>
      </c>
      <c r="J1856" s="7">
        <v>42849.898611111108</v>
      </c>
      <c r="K1856" s="7">
        <v>42849.898611111108</v>
      </c>
      <c r="L1856" s="1">
        <v>14.4</v>
      </c>
    </row>
    <row r="1857" spans="1:12" ht="12.75">
      <c r="A1857" s="1" t="s">
        <v>28</v>
      </c>
      <c r="B1857" s="7">
        <v>42845.75</v>
      </c>
      <c r="C1857" s="7">
        <v>42845.791666666664</v>
      </c>
      <c r="D1857" s="1" t="s">
        <v>1084</v>
      </c>
      <c r="E1857" s="1"/>
      <c r="F1857" s="1">
        <v>30225706</v>
      </c>
      <c r="G1857" s="1"/>
      <c r="H1857" s="1" t="s">
        <v>16</v>
      </c>
      <c r="I1857" s="1" t="s">
        <v>17</v>
      </c>
      <c r="J1857" s="7">
        <v>42841.415972222225</v>
      </c>
      <c r="K1857" s="7">
        <v>42841.415972222225</v>
      </c>
      <c r="L1857" s="1">
        <v>18</v>
      </c>
    </row>
    <row r="1858" spans="1:12" ht="12.75">
      <c r="A1858" s="1" t="s">
        <v>12</v>
      </c>
      <c r="B1858" s="7">
        <v>42845.75</v>
      </c>
      <c r="C1858" s="7">
        <v>42845.791666666664</v>
      </c>
      <c r="D1858" s="1" t="s">
        <v>83</v>
      </c>
      <c r="F1858" s="1">
        <v>29916463</v>
      </c>
      <c r="G1858" s="1" t="s">
        <v>760</v>
      </c>
      <c r="H1858" s="1" t="s">
        <v>16</v>
      </c>
      <c r="I1858" s="1" t="s">
        <v>17</v>
      </c>
      <c r="J1858" s="7">
        <v>42826.374305555553</v>
      </c>
      <c r="K1858" s="7">
        <v>42826.374305555553</v>
      </c>
      <c r="L1858" s="1">
        <v>18</v>
      </c>
    </row>
    <row r="1859" spans="1:12" ht="12.75">
      <c r="A1859" s="1" t="s">
        <v>18</v>
      </c>
      <c r="B1859" s="7">
        <v>42845.75</v>
      </c>
      <c r="C1859" s="7">
        <v>42845.791666666664</v>
      </c>
      <c r="D1859" s="1" t="s">
        <v>773</v>
      </c>
      <c r="F1859" s="1">
        <v>30271010</v>
      </c>
      <c r="G1859" s="1"/>
      <c r="H1859" s="1" t="s">
        <v>16</v>
      </c>
      <c r="I1859" s="1" t="s">
        <v>17</v>
      </c>
      <c r="J1859" s="7">
        <v>42843.707638888889</v>
      </c>
      <c r="K1859" s="7">
        <v>42843.707638888889</v>
      </c>
      <c r="L1859" s="1">
        <v>18</v>
      </c>
    </row>
    <row r="1860" spans="1:12" ht="12.75">
      <c r="A1860" s="1" t="s">
        <v>111</v>
      </c>
      <c r="B1860" s="7">
        <v>42845.791666666664</v>
      </c>
      <c r="C1860" s="7">
        <v>42845.833333333336</v>
      </c>
      <c r="D1860" s="1" t="s">
        <v>63</v>
      </c>
      <c r="F1860" s="1">
        <v>30328645</v>
      </c>
      <c r="G1860" s="1"/>
      <c r="H1860" s="1" t="s">
        <v>16</v>
      </c>
      <c r="I1860" s="1" t="s">
        <v>17</v>
      </c>
      <c r="J1860" s="7">
        <v>42845.668055555558</v>
      </c>
      <c r="K1860" s="7">
        <v>42845.668055555558</v>
      </c>
      <c r="L1860" s="1">
        <v>18</v>
      </c>
    </row>
    <row r="1861" spans="1:12" ht="12.75">
      <c r="A1861" s="1" t="s">
        <v>32</v>
      </c>
      <c r="B1861" s="7">
        <v>42845.791666666664</v>
      </c>
      <c r="C1861" s="7">
        <v>42845.833333333336</v>
      </c>
      <c r="D1861" s="1" t="s">
        <v>437</v>
      </c>
      <c r="F1861" s="1">
        <v>27455198</v>
      </c>
      <c r="G1861" s="1" t="s">
        <v>752</v>
      </c>
      <c r="H1861" s="1" t="s">
        <v>16</v>
      </c>
      <c r="I1861" s="1" t="s">
        <v>17</v>
      </c>
      <c r="J1861" s="7">
        <v>42709.849305555559</v>
      </c>
      <c r="K1861" s="7">
        <v>42709.849305555559</v>
      </c>
      <c r="L1861" s="1">
        <v>18.72</v>
      </c>
    </row>
    <row r="1862" spans="1:12" ht="12.75">
      <c r="A1862" s="1" t="s">
        <v>28</v>
      </c>
      <c r="B1862" s="7">
        <v>42846.416666666664</v>
      </c>
      <c r="C1862" s="7">
        <v>42846.458333333336</v>
      </c>
      <c r="D1862" s="1" t="s">
        <v>784</v>
      </c>
      <c r="F1862" s="1">
        <v>30261778</v>
      </c>
      <c r="G1862" s="1" t="s">
        <v>989</v>
      </c>
      <c r="H1862" s="1" t="s">
        <v>16</v>
      </c>
      <c r="I1862" s="1" t="s">
        <v>17</v>
      </c>
      <c r="J1862" s="7">
        <v>42843.524305555555</v>
      </c>
      <c r="K1862" s="7">
        <v>42843.524305555555</v>
      </c>
      <c r="L1862" s="1">
        <v>14.4</v>
      </c>
    </row>
    <row r="1863" spans="1:12" ht="12.75">
      <c r="A1863" s="1" t="s">
        <v>18</v>
      </c>
      <c r="B1863" s="7">
        <v>42846.416666666664</v>
      </c>
      <c r="C1863" s="7">
        <v>42846.458333333336</v>
      </c>
      <c r="D1863" s="1" t="s">
        <v>773</v>
      </c>
      <c r="F1863" s="1">
        <v>30270964</v>
      </c>
      <c r="G1863" s="1"/>
      <c r="H1863" s="1" t="s">
        <v>16</v>
      </c>
      <c r="I1863" s="1" t="s">
        <v>17</v>
      </c>
      <c r="J1863" s="7">
        <v>42843.706944444442</v>
      </c>
      <c r="K1863" s="7">
        <v>42843.706944444442</v>
      </c>
      <c r="L1863" s="1">
        <v>14.4</v>
      </c>
    </row>
    <row r="1864" spans="1:12" ht="12.75">
      <c r="A1864" s="1" t="s">
        <v>46</v>
      </c>
      <c r="B1864" s="7">
        <v>42846.416666666664</v>
      </c>
      <c r="C1864" s="7">
        <v>42846.458333333336</v>
      </c>
      <c r="D1864" s="1" t="s">
        <v>88</v>
      </c>
      <c r="F1864" s="1">
        <v>30275338</v>
      </c>
      <c r="G1864" s="1" t="s">
        <v>1114</v>
      </c>
      <c r="H1864" s="1" t="s">
        <v>16</v>
      </c>
      <c r="I1864" s="1" t="s">
        <v>17</v>
      </c>
      <c r="J1864" s="7">
        <v>42843.808333333334</v>
      </c>
      <c r="K1864" s="7">
        <v>42843.808333333334</v>
      </c>
      <c r="L1864" s="1">
        <v>14.4</v>
      </c>
    </row>
    <row r="1865" spans="1:12" ht="12.75">
      <c r="A1865" s="1" t="s">
        <v>18</v>
      </c>
      <c r="B1865" s="7">
        <v>42846.458333333336</v>
      </c>
      <c r="C1865" s="7">
        <v>42846.5</v>
      </c>
      <c r="D1865" s="1" t="s">
        <v>299</v>
      </c>
      <c r="F1865" s="1">
        <v>30338891</v>
      </c>
      <c r="G1865" s="1" t="s">
        <v>1115</v>
      </c>
      <c r="H1865" s="1" t="s">
        <v>16</v>
      </c>
      <c r="I1865" s="1" t="s">
        <v>17</v>
      </c>
      <c r="J1865" s="7">
        <v>42845.945833333331</v>
      </c>
      <c r="K1865" s="7">
        <v>42845.945833333331</v>
      </c>
      <c r="L1865" s="1">
        <v>14.4</v>
      </c>
    </row>
    <row r="1866" spans="1:12" ht="12.75">
      <c r="A1866" s="1" t="s">
        <v>46</v>
      </c>
      <c r="B1866" s="7">
        <v>42846.458333333336</v>
      </c>
      <c r="C1866" s="7">
        <v>42846.5</v>
      </c>
      <c r="D1866" s="1" t="s">
        <v>881</v>
      </c>
      <c r="F1866" s="1">
        <v>30014300</v>
      </c>
      <c r="G1866" s="1" t="s">
        <v>1116</v>
      </c>
      <c r="H1866" s="1" t="s">
        <v>16</v>
      </c>
      <c r="I1866" s="1" t="s">
        <v>17</v>
      </c>
      <c r="J1866" s="7">
        <v>42830.625</v>
      </c>
      <c r="K1866" s="7">
        <v>42830.625</v>
      </c>
      <c r="L1866" s="1">
        <v>14.4</v>
      </c>
    </row>
    <row r="1867" spans="1:12" ht="12.75">
      <c r="A1867" s="1" t="s">
        <v>41</v>
      </c>
      <c r="B1867" s="7">
        <v>42846.458333333336</v>
      </c>
      <c r="C1867" s="7">
        <v>42846.5</v>
      </c>
      <c r="D1867" s="1" t="s">
        <v>1113</v>
      </c>
      <c r="F1867" s="1">
        <v>30413567</v>
      </c>
      <c r="G1867" s="1"/>
      <c r="H1867" s="1" t="s">
        <v>16</v>
      </c>
      <c r="I1867" s="1" t="s">
        <v>17</v>
      </c>
      <c r="J1867" s="7">
        <v>42849.89166666667</v>
      </c>
      <c r="K1867" s="7">
        <v>42849.89166666667</v>
      </c>
      <c r="L1867" s="1">
        <v>14.4</v>
      </c>
    </row>
    <row r="1868" spans="1:12" ht="12.75">
      <c r="A1868" s="1" t="s">
        <v>111</v>
      </c>
      <c r="B1868" s="7">
        <v>42846.458333333336</v>
      </c>
      <c r="C1868" s="7">
        <v>42846.541666666664</v>
      </c>
      <c r="D1868" s="1" t="s">
        <v>887</v>
      </c>
      <c r="F1868" s="1">
        <v>30328005</v>
      </c>
      <c r="G1868" s="1"/>
      <c r="H1868" s="1" t="s">
        <v>56</v>
      </c>
      <c r="I1868" s="1" t="s">
        <v>17</v>
      </c>
      <c r="J1868" s="7">
        <v>42845.654861111114</v>
      </c>
      <c r="K1868" s="7">
        <v>42845.654861111114</v>
      </c>
      <c r="L1868" s="1">
        <v>30.6</v>
      </c>
    </row>
    <row r="1869" spans="1:12" ht="12.75">
      <c r="A1869" s="1" t="s">
        <v>18</v>
      </c>
      <c r="B1869" s="7">
        <v>42846.541666666664</v>
      </c>
      <c r="C1869" s="7">
        <v>42846.583333333336</v>
      </c>
      <c r="D1869" s="1" t="s">
        <v>773</v>
      </c>
      <c r="F1869" s="1">
        <v>30317672</v>
      </c>
      <c r="G1869" s="1"/>
      <c r="H1869" s="1" t="s">
        <v>16</v>
      </c>
      <c r="I1869" s="1" t="s">
        <v>17</v>
      </c>
      <c r="J1869" s="7">
        <v>42845.396527777775</v>
      </c>
      <c r="K1869" s="7">
        <v>42845.396527777775</v>
      </c>
      <c r="L1869" s="1">
        <v>16.2</v>
      </c>
    </row>
    <row r="1870" spans="1:12" ht="12.75">
      <c r="A1870" s="1" t="s">
        <v>28</v>
      </c>
      <c r="B1870" s="7">
        <v>42846.583333333336</v>
      </c>
      <c r="C1870" s="7">
        <v>42846.625</v>
      </c>
      <c r="D1870" s="1" t="s">
        <v>458</v>
      </c>
      <c r="E1870" s="1" t="s">
        <v>458</v>
      </c>
      <c r="F1870" s="1">
        <v>30346303</v>
      </c>
      <c r="G1870" s="1" t="s">
        <v>1117</v>
      </c>
      <c r="H1870" s="1" t="s">
        <v>16</v>
      </c>
      <c r="I1870" s="1" t="s">
        <v>17</v>
      </c>
      <c r="J1870" s="7">
        <v>42846.399305555555</v>
      </c>
      <c r="K1870" s="7">
        <v>42846.400000000001</v>
      </c>
      <c r="L1870" s="1">
        <v>16.2</v>
      </c>
    </row>
    <row r="1871" spans="1:12" ht="12.75">
      <c r="A1871" s="1" t="s">
        <v>18</v>
      </c>
      <c r="B1871" s="7">
        <v>42846.583333333336</v>
      </c>
      <c r="C1871" s="7">
        <v>42846.625</v>
      </c>
      <c r="D1871" s="1" t="s">
        <v>773</v>
      </c>
      <c r="F1871" s="1">
        <v>30270980</v>
      </c>
      <c r="G1871" s="1"/>
      <c r="H1871" s="1" t="s">
        <v>16</v>
      </c>
      <c r="I1871" s="1" t="s">
        <v>17</v>
      </c>
      <c r="J1871" s="7">
        <v>42843.706944444442</v>
      </c>
      <c r="K1871" s="7">
        <v>42843.706944444442</v>
      </c>
      <c r="L1871" s="1">
        <v>16.2</v>
      </c>
    </row>
    <row r="1872" spans="1:12" ht="12.75">
      <c r="A1872" s="1" t="s">
        <v>24</v>
      </c>
      <c r="B1872" s="7">
        <v>42846.583333333336</v>
      </c>
      <c r="C1872" s="7">
        <v>42846.645833333336</v>
      </c>
      <c r="D1872" s="1" t="s">
        <v>140</v>
      </c>
      <c r="F1872" s="1">
        <v>29743658</v>
      </c>
      <c r="G1872" s="1" t="s">
        <v>1019</v>
      </c>
      <c r="H1872" s="1" t="s">
        <v>48</v>
      </c>
      <c r="I1872" s="1" t="s">
        <v>17</v>
      </c>
      <c r="J1872" s="7">
        <v>42818.669444444444</v>
      </c>
      <c r="K1872" s="7">
        <v>42818.669444444444</v>
      </c>
      <c r="L1872" s="1">
        <v>24.3</v>
      </c>
    </row>
    <row r="1873" spans="1:12" ht="12.75">
      <c r="A1873" s="1" t="s">
        <v>18</v>
      </c>
      <c r="B1873" s="7">
        <v>42846.625</v>
      </c>
      <c r="C1873" s="7">
        <v>42846.666666666664</v>
      </c>
      <c r="D1873" s="1" t="s">
        <v>773</v>
      </c>
      <c r="F1873" s="1">
        <v>30270986</v>
      </c>
      <c r="G1873" s="1"/>
      <c r="H1873" s="1" t="s">
        <v>16</v>
      </c>
      <c r="I1873" s="1" t="s">
        <v>17</v>
      </c>
      <c r="J1873" s="7">
        <v>42843.706944444442</v>
      </c>
      <c r="K1873" s="7">
        <v>42843.706944444442</v>
      </c>
      <c r="L1873" s="1">
        <v>16.2</v>
      </c>
    </row>
    <row r="1874" spans="1:12" ht="12.75">
      <c r="A1874" s="1" t="s">
        <v>24</v>
      </c>
      <c r="B1874" s="7">
        <v>42846.666666666664</v>
      </c>
      <c r="C1874" s="7">
        <v>42846.708333333336</v>
      </c>
      <c r="D1874" s="1" t="s">
        <v>140</v>
      </c>
      <c r="F1874" s="1">
        <v>29687800</v>
      </c>
      <c r="G1874" s="1" t="s">
        <v>1021</v>
      </c>
      <c r="H1874" s="1" t="s">
        <v>16</v>
      </c>
      <c r="I1874" s="1" t="s">
        <v>17</v>
      </c>
      <c r="J1874" s="7">
        <v>42816.691666666666</v>
      </c>
      <c r="K1874" s="7">
        <v>42816.691666666666</v>
      </c>
      <c r="L1874" s="1">
        <v>16.2</v>
      </c>
    </row>
    <row r="1875" spans="1:12" ht="12.75">
      <c r="A1875" s="1" t="s">
        <v>46</v>
      </c>
      <c r="B1875" s="7">
        <v>42846.666666666664</v>
      </c>
      <c r="C1875" s="7">
        <v>42846.708333333336</v>
      </c>
      <c r="D1875" s="1" t="s">
        <v>88</v>
      </c>
      <c r="F1875" s="1">
        <v>30338915</v>
      </c>
      <c r="G1875" s="1" t="s">
        <v>1118</v>
      </c>
      <c r="H1875" s="1" t="s">
        <v>16</v>
      </c>
      <c r="I1875" s="1" t="s">
        <v>17</v>
      </c>
      <c r="J1875" s="7">
        <v>42845.946527777778</v>
      </c>
      <c r="K1875" s="7">
        <v>42845.946527777778</v>
      </c>
      <c r="L1875" s="1">
        <v>16.2</v>
      </c>
    </row>
    <row r="1876" spans="1:12" ht="12.75">
      <c r="A1876" s="1" t="s">
        <v>24</v>
      </c>
      <c r="B1876" s="7">
        <v>42846.729166666664</v>
      </c>
      <c r="C1876" s="7">
        <v>42846.770833333336</v>
      </c>
      <c r="D1876" s="1" t="s">
        <v>140</v>
      </c>
      <c r="F1876" s="1">
        <v>29363786</v>
      </c>
      <c r="G1876" s="1" t="s">
        <v>1022</v>
      </c>
      <c r="H1876" s="1" t="s">
        <v>16</v>
      </c>
      <c r="I1876" s="1" t="s">
        <v>17</v>
      </c>
      <c r="J1876" s="7">
        <v>42802.511111111111</v>
      </c>
      <c r="K1876" s="7">
        <v>42802.511111111111</v>
      </c>
      <c r="L1876" s="1">
        <v>16.2</v>
      </c>
    </row>
    <row r="1877" spans="1:12" ht="12.75">
      <c r="A1877" s="1" t="s">
        <v>18</v>
      </c>
      <c r="B1877" s="7">
        <v>42847.375</v>
      </c>
      <c r="C1877" s="7">
        <v>42847.416666666664</v>
      </c>
      <c r="D1877" s="1" t="s">
        <v>237</v>
      </c>
      <c r="F1877" s="1">
        <v>30079181</v>
      </c>
      <c r="G1877" s="1" t="s">
        <v>1063</v>
      </c>
      <c r="H1877" s="1" t="s">
        <v>16</v>
      </c>
      <c r="I1877" s="1" t="s">
        <v>17</v>
      </c>
      <c r="J1877" s="7">
        <v>42833.460416666669</v>
      </c>
      <c r="K1877" s="7">
        <v>42833.460416666669</v>
      </c>
      <c r="L1877" s="1">
        <v>18</v>
      </c>
    </row>
    <row r="1878" spans="1:12" ht="12.75">
      <c r="A1878" s="1" t="s">
        <v>111</v>
      </c>
      <c r="B1878" s="7">
        <v>42847.395833333336</v>
      </c>
      <c r="C1878" s="7">
        <v>42847.4375</v>
      </c>
      <c r="D1878" s="1" t="s">
        <v>995</v>
      </c>
      <c r="E1878" s="1"/>
      <c r="F1878" s="1">
        <v>30267587</v>
      </c>
      <c r="G1878" s="1" t="s">
        <v>1119</v>
      </c>
      <c r="H1878" s="1" t="s">
        <v>16</v>
      </c>
      <c r="I1878" s="1" t="s">
        <v>17</v>
      </c>
      <c r="J1878" s="7">
        <v>42843.636111111111</v>
      </c>
      <c r="K1878" s="7">
        <v>42843.636111111111</v>
      </c>
      <c r="L1878" s="1">
        <v>18</v>
      </c>
    </row>
    <row r="1879" spans="1:12" ht="12.75">
      <c r="A1879" s="1" t="s">
        <v>18</v>
      </c>
      <c r="B1879" s="7">
        <v>42847.4375</v>
      </c>
      <c r="C1879" s="7">
        <v>42847.479166666664</v>
      </c>
      <c r="D1879" s="1" t="s">
        <v>299</v>
      </c>
      <c r="E1879" s="1"/>
      <c r="F1879" s="1">
        <v>30338905</v>
      </c>
      <c r="G1879" s="1" t="s">
        <v>1121</v>
      </c>
      <c r="H1879" s="1" t="s">
        <v>16</v>
      </c>
      <c r="I1879" s="1" t="s">
        <v>17</v>
      </c>
      <c r="J1879" s="7">
        <v>42845.946527777778</v>
      </c>
      <c r="K1879" s="7">
        <v>42845.946527777778</v>
      </c>
      <c r="L1879" s="1">
        <v>18</v>
      </c>
    </row>
    <row r="1880" spans="1:12" ht="12.75">
      <c r="A1880" s="1" t="s">
        <v>111</v>
      </c>
      <c r="B1880" s="7">
        <v>42847.458333333336</v>
      </c>
      <c r="C1880" s="7">
        <v>42847.5</v>
      </c>
      <c r="D1880" s="1" t="s">
        <v>174</v>
      </c>
      <c r="F1880" s="1">
        <v>30304171</v>
      </c>
      <c r="G1880" s="1" t="s">
        <v>1123</v>
      </c>
      <c r="H1880" s="1" t="s">
        <v>16</v>
      </c>
      <c r="I1880" s="1" t="s">
        <v>85</v>
      </c>
      <c r="J1880" s="7">
        <v>42844.762499999997</v>
      </c>
      <c r="K1880" s="7">
        <v>42844.762499999997</v>
      </c>
      <c r="L1880" s="1">
        <v>18</v>
      </c>
    </row>
    <row r="1881" spans="1:12" ht="12.75">
      <c r="A1881" s="1" t="s">
        <v>111</v>
      </c>
      <c r="B1881" s="7">
        <v>42847.520833333336</v>
      </c>
      <c r="C1881" s="7">
        <v>42847.5625</v>
      </c>
      <c r="D1881" s="1" t="s">
        <v>246</v>
      </c>
      <c r="F1881" s="1">
        <v>30348911</v>
      </c>
      <c r="G1881" s="1" t="s">
        <v>1124</v>
      </c>
      <c r="H1881" s="1" t="s">
        <v>16</v>
      </c>
      <c r="I1881" s="1" t="s">
        <v>17</v>
      </c>
      <c r="J1881" s="7">
        <v>42846.464583333334</v>
      </c>
      <c r="K1881" s="7">
        <v>42846.464583333334</v>
      </c>
      <c r="L1881" s="1">
        <v>18</v>
      </c>
    </row>
    <row r="1882" spans="1:12" ht="12.75">
      <c r="A1882" s="1" t="s">
        <v>111</v>
      </c>
      <c r="B1882" s="7">
        <v>42847.583333333336</v>
      </c>
      <c r="C1882" s="7">
        <v>42847.625</v>
      </c>
      <c r="D1882" s="1" t="s">
        <v>73</v>
      </c>
      <c r="F1882" s="1">
        <v>30369468</v>
      </c>
      <c r="G1882" s="1" t="s">
        <v>579</v>
      </c>
      <c r="H1882" s="1" t="s">
        <v>16</v>
      </c>
      <c r="I1882" s="1" t="s">
        <v>17</v>
      </c>
      <c r="J1882" s="7">
        <v>42847.536805555559</v>
      </c>
      <c r="K1882" s="7">
        <v>42847.536805555559</v>
      </c>
      <c r="L1882" s="1">
        <v>18</v>
      </c>
    </row>
    <row r="1883" spans="1:12" ht="12.75">
      <c r="A1883" s="1" t="s">
        <v>80</v>
      </c>
      <c r="B1883" s="7">
        <v>42847.583333333336</v>
      </c>
      <c r="C1883" s="7">
        <v>42847.75</v>
      </c>
      <c r="D1883" s="1" t="s">
        <v>81</v>
      </c>
      <c r="F1883" s="1">
        <v>29662161</v>
      </c>
      <c r="G1883" s="1"/>
      <c r="H1883" s="1" t="s">
        <v>59</v>
      </c>
      <c r="I1883" s="1" t="s">
        <v>17</v>
      </c>
      <c r="J1883" s="7">
        <v>42815.922222222223</v>
      </c>
      <c r="K1883" s="7">
        <v>42815.922222222223</v>
      </c>
      <c r="L1883" s="1">
        <v>51.84</v>
      </c>
    </row>
    <row r="1884" spans="1:12" ht="12.75">
      <c r="A1884" s="1" t="s">
        <v>24</v>
      </c>
      <c r="B1884" s="7">
        <v>42847.604166666664</v>
      </c>
      <c r="C1884" s="7">
        <v>42847.666666666664</v>
      </c>
      <c r="D1884" s="1" t="s">
        <v>140</v>
      </c>
      <c r="E1884" s="1"/>
      <c r="F1884" s="1">
        <v>30369238</v>
      </c>
      <c r="G1884" s="1" t="s">
        <v>165</v>
      </c>
      <c r="H1884" s="1" t="s">
        <v>48</v>
      </c>
      <c r="I1884" s="1" t="s">
        <v>17</v>
      </c>
      <c r="J1884" s="7">
        <v>42847.522222222222</v>
      </c>
      <c r="K1884" s="7">
        <v>42847.522222222222</v>
      </c>
      <c r="L1884" s="1">
        <v>27</v>
      </c>
    </row>
    <row r="1885" spans="1:12" ht="12.75">
      <c r="A1885" s="1" t="s">
        <v>111</v>
      </c>
      <c r="B1885" s="7">
        <v>42848.458333333336</v>
      </c>
      <c r="C1885" s="7">
        <v>42848.5</v>
      </c>
      <c r="D1885" s="1" t="s">
        <v>174</v>
      </c>
      <c r="F1885" s="1">
        <v>30272275</v>
      </c>
      <c r="G1885" s="1" t="s">
        <v>1094</v>
      </c>
      <c r="H1885" s="1" t="s">
        <v>16</v>
      </c>
      <c r="I1885" s="1" t="s">
        <v>85</v>
      </c>
      <c r="J1885" s="7">
        <v>42843.734027777777</v>
      </c>
      <c r="K1885" s="7">
        <v>42843.734027777777</v>
      </c>
      <c r="L1885" s="1">
        <v>16.2</v>
      </c>
    </row>
    <row r="1886" spans="1:12" ht="12.75">
      <c r="A1886" s="1" t="s">
        <v>46</v>
      </c>
      <c r="B1886" s="7">
        <v>42849.375</v>
      </c>
      <c r="C1886" s="7">
        <v>42849.416666666664</v>
      </c>
      <c r="D1886" s="1" t="s">
        <v>88</v>
      </c>
      <c r="F1886" s="1">
        <v>30294560</v>
      </c>
      <c r="G1886" s="1" t="s">
        <v>1125</v>
      </c>
      <c r="H1886" s="1" t="s">
        <v>16</v>
      </c>
      <c r="I1886" s="1" t="s">
        <v>17</v>
      </c>
      <c r="J1886" s="7">
        <v>42844.545138888891</v>
      </c>
      <c r="K1886" s="7">
        <v>42844.545138888891</v>
      </c>
      <c r="L1886" s="1">
        <v>14.4</v>
      </c>
    </row>
    <row r="1887" spans="1:12" ht="12.75">
      <c r="A1887" s="1" t="s">
        <v>28</v>
      </c>
      <c r="B1887" s="7">
        <v>42849.458333333336</v>
      </c>
      <c r="C1887" s="7">
        <v>42849.5</v>
      </c>
      <c r="D1887" s="1" t="s">
        <v>458</v>
      </c>
      <c r="E1887" s="1"/>
      <c r="F1887" s="1">
        <v>30368010</v>
      </c>
      <c r="G1887" s="1" t="s">
        <v>701</v>
      </c>
      <c r="H1887" s="1" t="s">
        <v>16</v>
      </c>
      <c r="I1887" s="1" t="s">
        <v>17</v>
      </c>
      <c r="J1887" s="7">
        <v>42847.443749999999</v>
      </c>
      <c r="K1887" s="7">
        <v>42847.443749999999</v>
      </c>
      <c r="L1887" s="1">
        <v>14.4</v>
      </c>
    </row>
    <row r="1888" spans="1:12" ht="12.75">
      <c r="A1888" s="1" t="s">
        <v>41</v>
      </c>
      <c r="B1888" s="7">
        <v>42849.458333333336</v>
      </c>
      <c r="C1888" s="7">
        <v>42849.5</v>
      </c>
      <c r="D1888" s="1" t="s">
        <v>596</v>
      </c>
      <c r="F1888" s="1">
        <v>30178716</v>
      </c>
      <c r="G1888" s="1" t="s">
        <v>1127</v>
      </c>
      <c r="H1888" s="1" t="s">
        <v>16</v>
      </c>
      <c r="I1888" s="1" t="s">
        <v>17</v>
      </c>
      <c r="J1888" s="7">
        <v>42837.934027777781</v>
      </c>
      <c r="K1888" s="7">
        <v>42837.934027777781</v>
      </c>
      <c r="L1888" s="1">
        <v>14.4</v>
      </c>
    </row>
    <row r="1889" spans="1:12" ht="12.75">
      <c r="A1889" s="1" t="s">
        <v>24</v>
      </c>
      <c r="B1889" s="7">
        <v>42849.479166666664</v>
      </c>
      <c r="C1889" s="7">
        <v>42849.520833333336</v>
      </c>
      <c r="D1889" s="1" t="s">
        <v>309</v>
      </c>
      <c r="F1889" s="1">
        <v>30395849</v>
      </c>
      <c r="G1889" s="1"/>
      <c r="H1889" s="1" t="s">
        <v>16</v>
      </c>
      <c r="I1889" s="1" t="s">
        <v>17</v>
      </c>
      <c r="J1889" s="7">
        <v>42849.468055555553</v>
      </c>
      <c r="K1889" s="7">
        <v>42849.468055555553</v>
      </c>
      <c r="L1889" s="1">
        <v>15.3</v>
      </c>
    </row>
    <row r="1890" spans="1:12" ht="12.75">
      <c r="A1890" s="1" t="s">
        <v>111</v>
      </c>
      <c r="B1890" s="7">
        <v>42849.479166666664</v>
      </c>
      <c r="C1890" s="7">
        <v>42849.520833333336</v>
      </c>
      <c r="D1890" s="1" t="s">
        <v>472</v>
      </c>
      <c r="F1890" s="1">
        <v>29845293</v>
      </c>
      <c r="G1890" s="1"/>
      <c r="H1890" s="1" t="s">
        <v>16</v>
      </c>
      <c r="I1890" s="1" t="s">
        <v>17</v>
      </c>
      <c r="J1890" s="7">
        <v>42823.571527777778</v>
      </c>
      <c r="K1890" s="7">
        <v>42823.571527777778</v>
      </c>
      <c r="L1890" s="1">
        <v>15.3</v>
      </c>
    </row>
    <row r="1891" spans="1:12" ht="12.75">
      <c r="A1891" s="1" t="s">
        <v>18</v>
      </c>
      <c r="B1891" s="7">
        <v>42849.541666666664</v>
      </c>
      <c r="C1891" s="7">
        <v>42849.583333333336</v>
      </c>
      <c r="D1891" s="1" t="s">
        <v>554</v>
      </c>
      <c r="F1891" s="1">
        <v>29994000</v>
      </c>
      <c r="G1891" s="1" t="s">
        <v>1129</v>
      </c>
      <c r="H1891" s="1" t="s">
        <v>16</v>
      </c>
      <c r="I1891" s="1" t="s">
        <v>17</v>
      </c>
      <c r="J1891" s="7">
        <v>42829.843055555553</v>
      </c>
      <c r="K1891" s="7">
        <v>42829.843055555553</v>
      </c>
      <c r="L1891" s="1">
        <v>16.2</v>
      </c>
    </row>
    <row r="1892" spans="1:12" ht="12.75">
      <c r="A1892" s="1" t="s">
        <v>46</v>
      </c>
      <c r="B1892" s="7">
        <v>42849.541666666664</v>
      </c>
      <c r="C1892" s="7">
        <v>42849.583333333336</v>
      </c>
      <c r="D1892" s="1" t="s">
        <v>88</v>
      </c>
      <c r="F1892" s="1">
        <v>29954167</v>
      </c>
      <c r="G1892" s="1" t="s">
        <v>1130</v>
      </c>
      <c r="H1892" s="1" t="s">
        <v>16</v>
      </c>
      <c r="I1892" s="1" t="s">
        <v>17</v>
      </c>
      <c r="J1892" s="7">
        <v>42828.638888888891</v>
      </c>
      <c r="K1892" s="7">
        <v>42828.638888888891</v>
      </c>
      <c r="L1892" s="1">
        <v>16.2</v>
      </c>
    </row>
    <row r="1893" spans="1:12" ht="12.75">
      <c r="A1893" s="1" t="s">
        <v>28</v>
      </c>
      <c r="B1893" s="7">
        <v>42849.583333333336</v>
      </c>
      <c r="C1893" s="7">
        <v>42849.625</v>
      </c>
      <c r="D1893" s="1" t="s">
        <v>357</v>
      </c>
      <c r="F1893" s="1">
        <v>30398532</v>
      </c>
      <c r="G1893" s="1"/>
      <c r="H1893" s="1" t="s">
        <v>16</v>
      </c>
      <c r="I1893" s="1" t="s">
        <v>17</v>
      </c>
      <c r="J1893" s="7">
        <v>42849.535416666666</v>
      </c>
      <c r="K1893" s="7">
        <v>42849.535416666666</v>
      </c>
      <c r="L1893" s="1">
        <v>14.4</v>
      </c>
    </row>
    <row r="1894" spans="1:12" ht="12.75">
      <c r="A1894" s="1" t="s">
        <v>111</v>
      </c>
      <c r="B1894" s="7">
        <v>42849.604166666664</v>
      </c>
      <c r="C1894" s="7">
        <v>42849.645833333336</v>
      </c>
      <c r="D1894" s="1" t="s">
        <v>174</v>
      </c>
      <c r="F1894" s="1">
        <v>30272331</v>
      </c>
      <c r="G1894" s="1" t="s">
        <v>1132</v>
      </c>
      <c r="H1894" s="1" t="s">
        <v>16</v>
      </c>
      <c r="I1894" s="1" t="s">
        <v>85</v>
      </c>
      <c r="J1894" s="7">
        <v>42843.736111111109</v>
      </c>
      <c r="K1894" s="7">
        <v>42843.736111111109</v>
      </c>
      <c r="L1894" s="1">
        <v>14.4</v>
      </c>
    </row>
    <row r="1895" spans="1:12" ht="12.75">
      <c r="A1895" s="1" t="s">
        <v>41</v>
      </c>
      <c r="B1895" s="7">
        <v>42849.604166666664</v>
      </c>
      <c r="C1895" s="7">
        <v>42849.645833333336</v>
      </c>
      <c r="D1895" s="1" t="s">
        <v>15</v>
      </c>
      <c r="F1895" s="1">
        <v>30003741</v>
      </c>
      <c r="G1895" s="1" t="s">
        <v>1133</v>
      </c>
      <c r="H1895" s="1" t="s">
        <v>16</v>
      </c>
      <c r="I1895" s="1" t="s">
        <v>85</v>
      </c>
      <c r="J1895" s="7">
        <v>42830.368750000001</v>
      </c>
      <c r="K1895" s="7">
        <v>42830.368750000001</v>
      </c>
      <c r="L1895" s="1">
        <v>14.4</v>
      </c>
    </row>
    <row r="1896" spans="1:12" ht="12.75">
      <c r="A1896" s="1" t="s">
        <v>18</v>
      </c>
      <c r="B1896" s="7">
        <v>42849.604166666664</v>
      </c>
      <c r="C1896" s="7">
        <v>42849.666666666664</v>
      </c>
      <c r="D1896" s="1" t="s">
        <v>61</v>
      </c>
      <c r="E1896" s="1" t="s">
        <v>15</v>
      </c>
      <c r="F1896" s="1">
        <v>30174039</v>
      </c>
      <c r="H1896" s="1" t="s">
        <v>48</v>
      </c>
      <c r="I1896" s="1" t="s">
        <v>17</v>
      </c>
      <c r="J1896" s="7">
        <v>42837.754861111112</v>
      </c>
      <c r="K1896" s="7">
        <v>42849.595833333333</v>
      </c>
      <c r="L1896" s="1">
        <v>21.6</v>
      </c>
    </row>
    <row r="1897" spans="1:12" ht="12.75">
      <c r="A1897" s="1" t="s">
        <v>111</v>
      </c>
      <c r="B1897" s="7">
        <v>42849.645833333336</v>
      </c>
      <c r="C1897" s="7">
        <v>42849.6875</v>
      </c>
      <c r="D1897" s="1" t="s">
        <v>246</v>
      </c>
      <c r="F1897" s="1">
        <v>28730650</v>
      </c>
      <c r="G1897" s="1" t="s">
        <v>658</v>
      </c>
      <c r="H1897" s="1" t="s">
        <v>16</v>
      </c>
      <c r="I1897" s="1" t="s">
        <v>17</v>
      </c>
      <c r="J1897" s="7">
        <v>42773.711805555555</v>
      </c>
      <c r="K1897" s="7">
        <v>42773.711805555555</v>
      </c>
      <c r="L1897" s="1">
        <v>12.24</v>
      </c>
    </row>
    <row r="1898" spans="1:12" ht="12.75">
      <c r="A1898" s="1" t="s">
        <v>24</v>
      </c>
      <c r="B1898" s="7">
        <v>42849.666666666664</v>
      </c>
      <c r="C1898" s="7">
        <v>42849.729166666664</v>
      </c>
      <c r="D1898" s="1" t="s">
        <v>140</v>
      </c>
      <c r="F1898" s="1">
        <v>29629192</v>
      </c>
      <c r="G1898" s="1" t="s">
        <v>1024</v>
      </c>
      <c r="H1898" s="1" t="s">
        <v>48</v>
      </c>
      <c r="I1898" s="1" t="s">
        <v>17</v>
      </c>
      <c r="J1898" s="7">
        <v>42814.872916666667</v>
      </c>
      <c r="K1898" s="7">
        <v>42814.872916666667</v>
      </c>
      <c r="L1898" s="1">
        <v>22.68</v>
      </c>
    </row>
    <row r="1899" spans="1:12" ht="12.75">
      <c r="A1899" s="1" t="s">
        <v>12</v>
      </c>
      <c r="B1899" s="7">
        <v>42849.708333333336</v>
      </c>
      <c r="C1899" s="7">
        <v>42849.75</v>
      </c>
      <c r="D1899" s="1" t="s">
        <v>83</v>
      </c>
      <c r="F1899" s="1">
        <v>29916474</v>
      </c>
      <c r="G1899" s="1" t="s">
        <v>760</v>
      </c>
      <c r="H1899" s="1" t="s">
        <v>16</v>
      </c>
      <c r="I1899" s="1" t="s">
        <v>17</v>
      </c>
      <c r="J1899" s="7">
        <v>42826.375694444447</v>
      </c>
      <c r="K1899" s="7">
        <v>42826.375694444447</v>
      </c>
      <c r="L1899" s="1">
        <v>18</v>
      </c>
    </row>
    <row r="1900" spans="1:12" ht="12.75">
      <c r="A1900" s="1" t="s">
        <v>111</v>
      </c>
      <c r="B1900" s="7">
        <v>42849.708333333336</v>
      </c>
      <c r="C1900" s="7">
        <v>42849.770833333336</v>
      </c>
      <c r="D1900" s="1" t="s">
        <v>43</v>
      </c>
      <c r="F1900" s="1">
        <v>30398552</v>
      </c>
      <c r="H1900" s="1" t="s">
        <v>48</v>
      </c>
      <c r="I1900" s="1" t="s">
        <v>17</v>
      </c>
      <c r="J1900" s="7">
        <v>42849.535416666666</v>
      </c>
      <c r="K1900" s="7">
        <v>42849.535416666666</v>
      </c>
      <c r="L1900" s="1">
        <v>27</v>
      </c>
    </row>
    <row r="1901" spans="1:12" ht="12.75">
      <c r="A1901" s="1" t="s">
        <v>18</v>
      </c>
      <c r="B1901" s="7">
        <v>42849.75</v>
      </c>
      <c r="C1901" s="7">
        <v>42849.791666666664</v>
      </c>
      <c r="D1901" s="1" t="s">
        <v>174</v>
      </c>
      <c r="F1901" s="1">
        <v>29985571</v>
      </c>
      <c r="G1901" s="1" t="s">
        <v>604</v>
      </c>
      <c r="H1901" s="1" t="s">
        <v>16</v>
      </c>
      <c r="I1901" s="1" t="s">
        <v>85</v>
      </c>
      <c r="J1901" s="7">
        <v>42829.647222222222</v>
      </c>
      <c r="K1901" s="7">
        <v>42829.647222222222</v>
      </c>
      <c r="L1901" s="1">
        <v>18</v>
      </c>
    </row>
    <row r="1902" spans="1:12" ht="12.75">
      <c r="A1902" s="1" t="s">
        <v>46</v>
      </c>
      <c r="B1902" s="7">
        <v>42849.770833333336</v>
      </c>
      <c r="C1902" s="7">
        <v>42849.8125</v>
      </c>
      <c r="D1902" s="1" t="s">
        <v>88</v>
      </c>
      <c r="F1902" s="1">
        <v>29962639</v>
      </c>
      <c r="G1902" s="1" t="s">
        <v>1134</v>
      </c>
      <c r="H1902" s="1" t="s">
        <v>16</v>
      </c>
      <c r="I1902" s="1" t="s">
        <v>17</v>
      </c>
      <c r="J1902" s="7">
        <v>42828.804166666669</v>
      </c>
      <c r="K1902" s="7">
        <v>42828.804166666669</v>
      </c>
      <c r="L1902" s="1">
        <v>18</v>
      </c>
    </row>
    <row r="1903" spans="1:12" ht="12.75">
      <c r="A1903" s="1" t="s">
        <v>431</v>
      </c>
      <c r="B1903" s="7">
        <v>42849.8125</v>
      </c>
      <c r="C1903" s="7">
        <v>42849.875</v>
      </c>
      <c r="D1903" s="1" t="s">
        <v>398</v>
      </c>
      <c r="F1903" s="1">
        <v>26807730</v>
      </c>
      <c r="G1903" s="1" t="s">
        <v>1135</v>
      </c>
      <c r="H1903" s="1" t="s">
        <v>48</v>
      </c>
      <c r="I1903" s="1" t="s">
        <v>17</v>
      </c>
      <c r="J1903" s="7">
        <v>42680.870138888888</v>
      </c>
      <c r="K1903" s="7">
        <v>42680.870138888888</v>
      </c>
      <c r="L1903" s="1">
        <v>42</v>
      </c>
    </row>
    <row r="1904" spans="1:12" ht="12.75">
      <c r="A1904" s="1" t="s">
        <v>24</v>
      </c>
      <c r="B1904" s="7">
        <v>42850.479166666664</v>
      </c>
      <c r="C1904" s="7">
        <v>42850.520833333336</v>
      </c>
      <c r="D1904" s="1" t="s">
        <v>458</v>
      </c>
      <c r="F1904" s="1">
        <v>29345840</v>
      </c>
      <c r="G1904" s="1" t="s">
        <v>1136</v>
      </c>
      <c r="H1904" s="1" t="s">
        <v>16</v>
      </c>
      <c r="I1904" s="1" t="s">
        <v>17</v>
      </c>
      <c r="J1904" s="7">
        <v>42801.75277777778</v>
      </c>
      <c r="K1904" s="7">
        <v>42801.75277777778</v>
      </c>
      <c r="L1904" s="1">
        <v>13.77</v>
      </c>
    </row>
    <row r="1905" spans="1:12" ht="12.75">
      <c r="A1905" s="1" t="s">
        <v>24</v>
      </c>
      <c r="B1905" s="7">
        <v>42850.520833333336</v>
      </c>
      <c r="C1905" s="7">
        <v>42850.5625</v>
      </c>
      <c r="D1905" s="1" t="s">
        <v>458</v>
      </c>
      <c r="F1905" s="1">
        <v>30346831</v>
      </c>
      <c r="G1905" s="1" t="s">
        <v>791</v>
      </c>
      <c r="H1905" s="1" t="s">
        <v>16</v>
      </c>
      <c r="I1905" s="1" t="s">
        <v>17</v>
      </c>
      <c r="J1905" s="7">
        <v>42846.413888888892</v>
      </c>
      <c r="K1905" s="7">
        <v>42846.413888888892</v>
      </c>
      <c r="L1905" s="1">
        <v>16.2</v>
      </c>
    </row>
    <row r="1906" spans="1:12" ht="12.75">
      <c r="A1906" s="1" t="s">
        <v>28</v>
      </c>
      <c r="B1906" s="7">
        <v>42850.729166666664</v>
      </c>
      <c r="C1906" s="7">
        <v>42850.770833333336</v>
      </c>
      <c r="D1906" s="1" t="s">
        <v>1084</v>
      </c>
      <c r="F1906" s="1">
        <v>30421306</v>
      </c>
      <c r="H1906" s="1" t="s">
        <v>16</v>
      </c>
      <c r="I1906" s="1" t="s">
        <v>17</v>
      </c>
      <c r="J1906" s="7">
        <v>42850.364583333336</v>
      </c>
      <c r="K1906" s="7">
        <v>42850.364583333336</v>
      </c>
      <c r="L1906" s="1">
        <v>18</v>
      </c>
    </row>
    <row r="1907" spans="1:12" ht="12.75">
      <c r="A1907" s="1" t="s">
        <v>24</v>
      </c>
      <c r="B1907" s="7">
        <v>42850.770833333336</v>
      </c>
      <c r="C1907" s="7">
        <v>42850.833333333336</v>
      </c>
      <c r="D1907" s="1" t="s">
        <v>140</v>
      </c>
      <c r="F1907" s="1">
        <v>30333285</v>
      </c>
      <c r="G1907" s="1" t="s">
        <v>1026</v>
      </c>
      <c r="H1907" s="1" t="s">
        <v>48</v>
      </c>
      <c r="I1907" s="1" t="s">
        <v>17</v>
      </c>
      <c r="J1907" s="7">
        <v>42845.777777777781</v>
      </c>
      <c r="K1907" s="7">
        <v>42845.777777777781</v>
      </c>
      <c r="L1907" s="1">
        <v>27</v>
      </c>
    </row>
    <row r="1908" spans="1:12" ht="12.75">
      <c r="A1908" s="1" t="s">
        <v>431</v>
      </c>
      <c r="B1908" s="7">
        <v>42850.833333333336</v>
      </c>
      <c r="C1908" s="7">
        <v>42850.875</v>
      </c>
      <c r="D1908" s="1" t="s">
        <v>852</v>
      </c>
      <c r="E1908" s="1" t="s">
        <v>83</v>
      </c>
      <c r="F1908" s="1">
        <v>29466328</v>
      </c>
      <c r="G1908" s="1" t="s">
        <v>1137</v>
      </c>
      <c r="H1908" s="1" t="s">
        <v>16</v>
      </c>
      <c r="I1908" s="1" t="s">
        <v>17</v>
      </c>
      <c r="J1908" s="7">
        <v>42807.613194444442</v>
      </c>
      <c r="K1908" s="7">
        <v>42843.815972222219</v>
      </c>
      <c r="L1908" s="1">
        <v>23.4</v>
      </c>
    </row>
    <row r="1909" spans="1:12" ht="12.75">
      <c r="A1909" s="1" t="s">
        <v>24</v>
      </c>
      <c r="B1909" s="7">
        <v>42851.416666666664</v>
      </c>
      <c r="C1909" s="7">
        <v>42851.479166666664</v>
      </c>
      <c r="D1909" s="1" t="s">
        <v>140</v>
      </c>
      <c r="F1909" s="1">
        <v>30239814</v>
      </c>
      <c r="G1909" s="1" t="s">
        <v>1027</v>
      </c>
      <c r="H1909" s="1" t="s">
        <v>48</v>
      </c>
      <c r="I1909" s="1" t="s">
        <v>17</v>
      </c>
      <c r="J1909" s="7">
        <v>42842.654166666667</v>
      </c>
      <c r="K1909" s="7">
        <v>42842.654166666667</v>
      </c>
      <c r="L1909" s="1">
        <v>21.6</v>
      </c>
    </row>
    <row r="1910" spans="1:12" ht="12.75">
      <c r="A1910" s="1" t="s">
        <v>111</v>
      </c>
      <c r="B1910" s="7">
        <v>42851.416666666664</v>
      </c>
      <c r="C1910" s="7">
        <v>42851.479166666664</v>
      </c>
      <c r="D1910" s="1" t="s">
        <v>43</v>
      </c>
      <c r="F1910" s="1">
        <v>30448439</v>
      </c>
      <c r="H1910" s="1" t="s">
        <v>48</v>
      </c>
      <c r="I1910" s="1" t="s">
        <v>17</v>
      </c>
      <c r="J1910" s="7">
        <v>42851.375</v>
      </c>
      <c r="K1910" s="7">
        <v>42851.375</v>
      </c>
      <c r="L1910" s="1">
        <v>21.6</v>
      </c>
    </row>
    <row r="1911" spans="1:12" ht="12.75">
      <c r="A1911" s="1" t="s">
        <v>18</v>
      </c>
      <c r="B1911" s="7">
        <v>42851.4375</v>
      </c>
      <c r="C1911" s="7">
        <v>42851.479166666664</v>
      </c>
      <c r="D1911" s="1" t="s">
        <v>299</v>
      </c>
      <c r="F1911" s="1">
        <v>30436441</v>
      </c>
      <c r="G1911" s="1" t="s">
        <v>1138</v>
      </c>
      <c r="H1911" s="1" t="s">
        <v>16</v>
      </c>
      <c r="I1911" s="1" t="s">
        <v>17</v>
      </c>
      <c r="J1911" s="7">
        <v>42850.742361111108</v>
      </c>
      <c r="K1911" s="7">
        <v>42850.742361111108</v>
      </c>
      <c r="L1911" s="1">
        <v>14.4</v>
      </c>
    </row>
    <row r="1912" spans="1:12" ht="12.75">
      <c r="A1912" s="1" t="s">
        <v>18</v>
      </c>
      <c r="B1912" s="7">
        <v>42851.541666666664</v>
      </c>
      <c r="C1912" s="7">
        <v>42851.583333333336</v>
      </c>
      <c r="D1912" s="1" t="s">
        <v>951</v>
      </c>
      <c r="F1912" s="1">
        <v>30193919</v>
      </c>
      <c r="G1912" s="1" t="s">
        <v>999</v>
      </c>
      <c r="H1912" s="1" t="s">
        <v>16</v>
      </c>
      <c r="I1912" s="1" t="s">
        <v>17</v>
      </c>
      <c r="J1912" s="7">
        <v>42838.682638888888</v>
      </c>
      <c r="K1912" s="7">
        <v>42838.682638888888</v>
      </c>
      <c r="L1912" s="1">
        <v>16.2</v>
      </c>
    </row>
    <row r="1913" spans="1:12" ht="12.75">
      <c r="A1913" s="1" t="s">
        <v>41</v>
      </c>
      <c r="B1913" s="7">
        <v>42851.583333333336</v>
      </c>
      <c r="C1913" s="7">
        <v>42851.625</v>
      </c>
      <c r="D1913" s="1" t="s">
        <v>359</v>
      </c>
      <c r="F1913" s="1">
        <v>30401376</v>
      </c>
      <c r="H1913" s="1" t="s">
        <v>16</v>
      </c>
      <c r="I1913" s="1" t="s">
        <v>17</v>
      </c>
      <c r="J1913" s="7">
        <v>42849.604166666664</v>
      </c>
      <c r="K1913" s="7">
        <v>42849.604166666664</v>
      </c>
      <c r="L1913" s="1">
        <v>16.2</v>
      </c>
    </row>
    <row r="1914" spans="1:12" ht="12.75">
      <c r="A1914" s="1" t="s">
        <v>18</v>
      </c>
      <c r="B1914" s="7">
        <v>42851.583333333336</v>
      </c>
      <c r="C1914" s="7">
        <v>42851.666666666664</v>
      </c>
      <c r="D1914" s="1" t="s">
        <v>73</v>
      </c>
      <c r="F1914" s="1">
        <v>30372086</v>
      </c>
      <c r="G1914" s="1" t="s">
        <v>1139</v>
      </c>
      <c r="H1914" s="1" t="s">
        <v>56</v>
      </c>
      <c r="I1914" s="1" t="s">
        <v>17</v>
      </c>
      <c r="J1914" s="7">
        <v>42847.665972222225</v>
      </c>
      <c r="K1914" s="7">
        <v>42847.665972222225</v>
      </c>
      <c r="L1914" s="1">
        <v>32.4</v>
      </c>
    </row>
    <row r="1915" spans="1:12" ht="12.75">
      <c r="A1915" s="1" t="s">
        <v>46</v>
      </c>
      <c r="B1915" s="7">
        <v>42851.625</v>
      </c>
      <c r="C1915" s="7">
        <v>42851.666666666664</v>
      </c>
      <c r="D1915" s="1" t="s">
        <v>829</v>
      </c>
      <c r="F1915" s="1">
        <v>30453733</v>
      </c>
      <c r="H1915" s="1" t="s">
        <v>16</v>
      </c>
      <c r="I1915" s="1" t="s">
        <v>17</v>
      </c>
      <c r="J1915" s="7">
        <v>42851.49722222222</v>
      </c>
      <c r="K1915" s="7">
        <v>42851.49722222222</v>
      </c>
      <c r="L1915" s="1">
        <v>16.2</v>
      </c>
    </row>
    <row r="1916" spans="1:12" ht="12.75">
      <c r="A1916" s="1" t="s">
        <v>111</v>
      </c>
      <c r="B1916" s="7">
        <v>42851.645833333336</v>
      </c>
      <c r="C1916" s="7">
        <v>42851.6875</v>
      </c>
      <c r="D1916" s="1" t="s">
        <v>299</v>
      </c>
      <c r="F1916" s="1">
        <v>30436460</v>
      </c>
      <c r="G1916" s="1" t="s">
        <v>1140</v>
      </c>
      <c r="H1916" s="1" t="s">
        <v>16</v>
      </c>
      <c r="I1916" s="1" t="s">
        <v>17</v>
      </c>
      <c r="J1916" s="7">
        <v>42850.742361111108</v>
      </c>
      <c r="K1916" s="7">
        <v>42850.742361111108</v>
      </c>
      <c r="L1916" s="1">
        <v>16.2</v>
      </c>
    </row>
    <row r="1917" spans="1:12" ht="12.75">
      <c r="A1917" s="1" t="s">
        <v>46</v>
      </c>
      <c r="B1917" s="7">
        <v>42851.666666666664</v>
      </c>
      <c r="C1917" s="7">
        <v>42851.708333333336</v>
      </c>
      <c r="D1917" s="1" t="s">
        <v>829</v>
      </c>
      <c r="F1917" s="1">
        <v>30453739</v>
      </c>
      <c r="H1917" s="1" t="s">
        <v>16</v>
      </c>
      <c r="I1917" s="1" t="s">
        <v>17</v>
      </c>
      <c r="J1917" s="7">
        <v>42851.49722222222</v>
      </c>
      <c r="K1917" s="7">
        <v>42851.49722222222</v>
      </c>
      <c r="L1917" s="1">
        <v>16.2</v>
      </c>
    </row>
    <row r="1918" spans="1:12" ht="12.75">
      <c r="A1918" s="1" t="s">
        <v>111</v>
      </c>
      <c r="B1918" s="7">
        <v>42851.75</v>
      </c>
      <c r="C1918" s="7">
        <v>42851.791666666664</v>
      </c>
      <c r="D1918" s="1" t="s">
        <v>174</v>
      </c>
      <c r="F1918" s="1">
        <v>30272372</v>
      </c>
      <c r="G1918" s="1" t="s">
        <v>1141</v>
      </c>
      <c r="H1918" s="1" t="s">
        <v>16</v>
      </c>
      <c r="I1918" s="1" t="s">
        <v>85</v>
      </c>
      <c r="J1918" s="7">
        <v>42843.737500000003</v>
      </c>
      <c r="K1918" s="7">
        <v>42843.737500000003</v>
      </c>
      <c r="L1918" s="1">
        <v>18</v>
      </c>
    </row>
    <row r="1919" spans="1:12" ht="12.75">
      <c r="A1919" s="1" t="s">
        <v>111</v>
      </c>
      <c r="B1919" s="7">
        <v>42851.791666666664</v>
      </c>
      <c r="C1919" s="7">
        <v>42851.833333333336</v>
      </c>
      <c r="D1919" s="1" t="s">
        <v>174</v>
      </c>
      <c r="F1919" s="1">
        <v>30272379</v>
      </c>
      <c r="G1919" s="1" t="s">
        <v>1094</v>
      </c>
      <c r="H1919" s="1" t="s">
        <v>16</v>
      </c>
      <c r="I1919" s="1" t="s">
        <v>85</v>
      </c>
      <c r="J1919" s="7">
        <v>42843.737500000003</v>
      </c>
      <c r="K1919" s="7">
        <v>42843.737500000003</v>
      </c>
      <c r="L1919" s="1">
        <v>18</v>
      </c>
    </row>
    <row r="1920" spans="1:12" ht="12.75">
      <c r="A1920" s="1" t="s">
        <v>18</v>
      </c>
      <c r="B1920" s="7">
        <v>42852.479166666664</v>
      </c>
      <c r="C1920" s="7">
        <v>42852.520833333336</v>
      </c>
      <c r="D1920" s="1" t="s">
        <v>299</v>
      </c>
      <c r="F1920" s="1">
        <v>30436466</v>
      </c>
      <c r="G1920" s="1" t="s">
        <v>1142</v>
      </c>
      <c r="H1920" s="1" t="s">
        <v>16</v>
      </c>
      <c r="I1920" s="1" t="s">
        <v>17</v>
      </c>
      <c r="J1920" s="7">
        <v>42850.742361111108</v>
      </c>
      <c r="K1920" s="7">
        <v>42850.742361111108</v>
      </c>
      <c r="L1920" s="1">
        <v>15.3</v>
      </c>
    </row>
    <row r="1921" spans="1:12" ht="12.75">
      <c r="A1921" s="1" t="s">
        <v>41</v>
      </c>
      <c r="B1921" s="7">
        <v>42852.604166666664</v>
      </c>
      <c r="C1921" s="7">
        <v>42852.645833333336</v>
      </c>
      <c r="D1921" s="1" t="s">
        <v>1113</v>
      </c>
      <c r="F1921" s="1">
        <v>30413919</v>
      </c>
      <c r="H1921" s="1" t="s">
        <v>16</v>
      </c>
      <c r="I1921" s="1" t="s">
        <v>17</v>
      </c>
      <c r="J1921" s="7">
        <v>42849.9</v>
      </c>
      <c r="K1921" s="7">
        <v>42849.9</v>
      </c>
      <c r="L1921" s="1">
        <v>14.4</v>
      </c>
    </row>
    <row r="1922" spans="1:12" ht="12.75">
      <c r="A1922" s="1" t="s">
        <v>41</v>
      </c>
      <c r="B1922" s="7">
        <v>42852.6875</v>
      </c>
      <c r="C1922" s="7">
        <v>42852.729166666664</v>
      </c>
      <c r="D1922" s="1" t="s">
        <v>359</v>
      </c>
      <c r="F1922" s="1">
        <v>30454913</v>
      </c>
      <c r="H1922" s="1" t="s">
        <v>16</v>
      </c>
      <c r="I1922" s="1" t="s">
        <v>17</v>
      </c>
      <c r="J1922" s="7">
        <v>42851.527777777781</v>
      </c>
      <c r="K1922" s="7">
        <v>42851.527777777781</v>
      </c>
      <c r="L1922" s="1">
        <v>17.100000000000001</v>
      </c>
    </row>
    <row r="1923" spans="1:12" ht="12.75">
      <c r="A1923" s="1" t="s">
        <v>18</v>
      </c>
      <c r="B1923" s="7">
        <v>42852.791666666664</v>
      </c>
      <c r="C1923" s="7">
        <v>42852.833333333336</v>
      </c>
      <c r="D1923" s="1" t="s">
        <v>773</v>
      </c>
      <c r="F1923" s="1">
        <v>30271046</v>
      </c>
      <c r="H1923" s="1" t="s">
        <v>16</v>
      </c>
      <c r="I1923" s="1" t="s">
        <v>17</v>
      </c>
      <c r="J1923" s="7">
        <v>42843.707638888889</v>
      </c>
      <c r="K1923" s="7">
        <v>42843.707638888889</v>
      </c>
      <c r="L1923" s="1">
        <v>18</v>
      </c>
    </row>
    <row r="1924" spans="1:12" ht="12.75">
      <c r="A1924" s="1" t="s">
        <v>32</v>
      </c>
      <c r="B1924" s="7">
        <v>42852.791666666664</v>
      </c>
      <c r="C1924" s="7">
        <v>42852.833333333336</v>
      </c>
      <c r="D1924" s="1" t="s">
        <v>437</v>
      </c>
      <c r="F1924" s="1">
        <v>27455213</v>
      </c>
      <c r="G1924" s="1" t="s">
        <v>752</v>
      </c>
      <c r="H1924" s="1" t="s">
        <v>16</v>
      </c>
      <c r="I1924" s="1" t="s">
        <v>17</v>
      </c>
      <c r="J1924" s="7">
        <v>42709.85</v>
      </c>
      <c r="K1924" s="7">
        <v>42709.85</v>
      </c>
      <c r="L1924" s="1">
        <v>18.72</v>
      </c>
    </row>
    <row r="1925" spans="1:12" ht="12.75">
      <c r="A1925" s="1" t="s">
        <v>431</v>
      </c>
      <c r="B1925" s="7">
        <v>42852.833333333336</v>
      </c>
      <c r="C1925" s="7">
        <v>42852.916666666664</v>
      </c>
      <c r="D1925" s="1" t="s">
        <v>15</v>
      </c>
      <c r="F1925" s="1">
        <v>29951324</v>
      </c>
      <c r="G1925" s="1" t="s">
        <v>1143</v>
      </c>
      <c r="H1925" s="1" t="s">
        <v>16</v>
      </c>
      <c r="I1925" s="1" t="s">
        <v>85</v>
      </c>
      <c r="J1925" s="7">
        <v>42828.583333333336</v>
      </c>
      <c r="K1925" s="7">
        <v>42828.583333333336</v>
      </c>
      <c r="L1925" s="1">
        <v>46.8</v>
      </c>
    </row>
    <row r="1926" spans="1:12" ht="12.75">
      <c r="A1926" s="1" t="s">
        <v>111</v>
      </c>
      <c r="B1926" s="7">
        <v>42853.395833333336</v>
      </c>
      <c r="C1926" s="7">
        <v>42853.5</v>
      </c>
      <c r="D1926" s="1" t="s">
        <v>887</v>
      </c>
      <c r="F1926" s="1">
        <v>30327845</v>
      </c>
      <c r="H1926" s="1" t="s">
        <v>51</v>
      </c>
      <c r="I1926" s="1" t="s">
        <v>17</v>
      </c>
      <c r="J1926" s="7">
        <v>42845.650694444441</v>
      </c>
      <c r="K1926" s="7">
        <v>42845.650694444441</v>
      </c>
      <c r="L1926" s="1">
        <v>36</v>
      </c>
    </row>
    <row r="1927" spans="1:12" ht="12.75">
      <c r="A1927" s="1" t="s">
        <v>18</v>
      </c>
      <c r="B1927" s="7">
        <v>42853.416666666664</v>
      </c>
      <c r="C1927" s="7">
        <v>42853.458333333336</v>
      </c>
      <c r="D1927" s="1" t="s">
        <v>246</v>
      </c>
      <c r="F1927" s="1">
        <v>30425254</v>
      </c>
      <c r="G1927" s="1" t="s">
        <v>1144</v>
      </c>
      <c r="H1927" s="1" t="s">
        <v>16</v>
      </c>
      <c r="I1927" s="1" t="s">
        <v>17</v>
      </c>
      <c r="J1927" s="7">
        <v>42850.463888888888</v>
      </c>
      <c r="K1927" s="7">
        <v>42850.463888888888</v>
      </c>
      <c r="L1927" s="1">
        <v>14.4</v>
      </c>
    </row>
    <row r="1928" spans="1:12" ht="12.75">
      <c r="A1928" s="1" t="s">
        <v>28</v>
      </c>
      <c r="B1928" s="7">
        <v>42853.458333333336</v>
      </c>
      <c r="C1928" s="7">
        <v>42853.5</v>
      </c>
      <c r="D1928" s="1" t="s">
        <v>357</v>
      </c>
      <c r="F1928" s="1">
        <v>30482408</v>
      </c>
      <c r="H1928" s="1" t="s">
        <v>16</v>
      </c>
      <c r="I1928" s="1" t="s">
        <v>17</v>
      </c>
      <c r="J1928" s="7">
        <v>42852.565972222219</v>
      </c>
      <c r="K1928" s="7">
        <v>42852.565972222219</v>
      </c>
      <c r="L1928" s="1">
        <v>14.4</v>
      </c>
    </row>
    <row r="1929" spans="1:12" ht="12.75">
      <c r="A1929" s="1" t="s">
        <v>41</v>
      </c>
      <c r="B1929" s="7">
        <v>42853.458333333336</v>
      </c>
      <c r="C1929" s="7">
        <v>42853.5</v>
      </c>
      <c r="D1929" s="1" t="s">
        <v>1113</v>
      </c>
      <c r="E1929" s="1" t="s">
        <v>1113</v>
      </c>
      <c r="F1929" s="1">
        <v>30413924</v>
      </c>
      <c r="H1929" s="1" t="s">
        <v>16</v>
      </c>
      <c r="I1929" s="1" t="s">
        <v>17</v>
      </c>
      <c r="J1929" s="7">
        <v>42849.9</v>
      </c>
      <c r="K1929" s="7">
        <v>42849.915972222225</v>
      </c>
      <c r="L1929" s="1">
        <v>14.4</v>
      </c>
    </row>
    <row r="1930" spans="1:12" ht="12.75">
      <c r="A1930" s="1" t="s">
        <v>46</v>
      </c>
      <c r="B1930" s="7">
        <v>42853.583333333336</v>
      </c>
      <c r="C1930" s="7">
        <v>42853.625</v>
      </c>
      <c r="D1930" s="1" t="s">
        <v>881</v>
      </c>
      <c r="F1930" s="1">
        <v>30451405</v>
      </c>
      <c r="G1930" s="1" t="s">
        <v>1145</v>
      </c>
      <c r="H1930" s="1" t="s">
        <v>16</v>
      </c>
      <c r="I1930" s="1" t="s">
        <v>17</v>
      </c>
      <c r="J1930" s="7">
        <v>42851.449305555558</v>
      </c>
      <c r="K1930" s="7">
        <v>42851.449305555558</v>
      </c>
      <c r="L1930" s="1">
        <v>16.2</v>
      </c>
    </row>
    <row r="1931" spans="1:12" ht="12.75">
      <c r="A1931" s="1" t="s">
        <v>18</v>
      </c>
      <c r="B1931" s="7">
        <v>42853.666666666664</v>
      </c>
      <c r="C1931" s="7">
        <v>42853.708333333336</v>
      </c>
      <c r="D1931" s="1" t="s">
        <v>773</v>
      </c>
      <c r="F1931" s="1">
        <v>30327130</v>
      </c>
      <c r="H1931" s="1" t="s">
        <v>16</v>
      </c>
      <c r="I1931" s="1" t="s">
        <v>17</v>
      </c>
      <c r="J1931" s="7">
        <v>42845.637499999997</v>
      </c>
      <c r="K1931" s="7">
        <v>42845.637499999997</v>
      </c>
      <c r="L1931" s="1">
        <v>16.2</v>
      </c>
    </row>
    <row r="1932" spans="1:12" ht="12.75">
      <c r="A1932" s="1" t="s">
        <v>24</v>
      </c>
      <c r="B1932" s="7">
        <v>42853.6875</v>
      </c>
      <c r="C1932" s="7">
        <v>42853.729166666664</v>
      </c>
      <c r="D1932" s="1" t="s">
        <v>140</v>
      </c>
      <c r="F1932" s="1">
        <v>30306826</v>
      </c>
      <c r="G1932" s="1" t="s">
        <v>1028</v>
      </c>
      <c r="H1932" s="1" t="s">
        <v>16</v>
      </c>
      <c r="I1932" s="1" t="s">
        <v>17</v>
      </c>
      <c r="J1932" s="7">
        <v>42844.831944444442</v>
      </c>
      <c r="K1932" s="7">
        <v>42844.831944444442</v>
      </c>
      <c r="L1932" s="1">
        <v>17.100000000000001</v>
      </c>
    </row>
    <row r="1933" spans="1:12" ht="12.75">
      <c r="A1933" s="1" t="s">
        <v>46</v>
      </c>
      <c r="B1933" s="7">
        <v>42853.708333333336</v>
      </c>
      <c r="C1933" s="7">
        <v>42853.75</v>
      </c>
      <c r="D1933" s="1" t="s">
        <v>88</v>
      </c>
      <c r="F1933" s="1">
        <v>30405099</v>
      </c>
      <c r="G1933" s="1" t="s">
        <v>522</v>
      </c>
      <c r="H1933" s="1" t="s">
        <v>16</v>
      </c>
      <c r="I1933" s="1" t="s">
        <v>17</v>
      </c>
      <c r="J1933" s="7">
        <v>42849.674305555556</v>
      </c>
      <c r="K1933" s="7">
        <v>42849.674305555556</v>
      </c>
      <c r="L1933" s="1">
        <v>18</v>
      </c>
    </row>
    <row r="1934" spans="1:12" ht="12.75">
      <c r="A1934" s="1" t="s">
        <v>28</v>
      </c>
      <c r="B1934" s="7">
        <v>42853.75</v>
      </c>
      <c r="C1934" s="7">
        <v>42853.791666666664</v>
      </c>
      <c r="D1934" s="1" t="s">
        <v>1084</v>
      </c>
      <c r="F1934" s="1">
        <v>30422273</v>
      </c>
      <c r="H1934" s="1" t="s">
        <v>16</v>
      </c>
      <c r="I1934" s="1" t="s">
        <v>17</v>
      </c>
      <c r="J1934" s="7">
        <v>42850.392361111109</v>
      </c>
      <c r="K1934" s="7">
        <v>42850.392361111109</v>
      </c>
      <c r="L1934" s="1">
        <v>18</v>
      </c>
    </row>
    <row r="1935" spans="1:12" ht="12.75">
      <c r="A1935" s="1" t="s">
        <v>46</v>
      </c>
      <c r="B1935" s="7">
        <v>42853.75</v>
      </c>
      <c r="C1935" s="7">
        <v>42853.791666666664</v>
      </c>
      <c r="D1935" s="1" t="s">
        <v>88</v>
      </c>
      <c r="F1935" s="1">
        <v>30292414</v>
      </c>
      <c r="G1935" s="1" t="s">
        <v>1146</v>
      </c>
      <c r="H1935" s="1" t="s">
        <v>16</v>
      </c>
      <c r="I1935" s="1" t="s">
        <v>17</v>
      </c>
      <c r="J1935" s="7">
        <v>42844.484722222223</v>
      </c>
      <c r="K1935" s="7">
        <v>42844.484722222223</v>
      </c>
      <c r="L1935" s="1">
        <v>18</v>
      </c>
    </row>
    <row r="1936" spans="1:12" ht="12.75">
      <c r="A1936" s="1" t="s">
        <v>12</v>
      </c>
      <c r="B1936" s="7">
        <v>42853.791666666664</v>
      </c>
      <c r="C1936" s="7">
        <v>42853.833333333336</v>
      </c>
      <c r="D1936" s="1" t="s">
        <v>83</v>
      </c>
      <c r="F1936" s="1">
        <v>29916478</v>
      </c>
      <c r="G1936" s="1" t="s">
        <v>760</v>
      </c>
      <c r="H1936" s="1" t="s">
        <v>16</v>
      </c>
      <c r="I1936" s="1" t="s">
        <v>17</v>
      </c>
      <c r="J1936" s="7">
        <v>42826.375694444447</v>
      </c>
      <c r="K1936" s="7">
        <v>42826.375694444447</v>
      </c>
      <c r="L1936" s="1">
        <v>18</v>
      </c>
    </row>
    <row r="1937" spans="1:12" ht="12.75">
      <c r="A1937" s="1" t="s">
        <v>18</v>
      </c>
      <c r="B1937" s="7">
        <v>42853.791666666664</v>
      </c>
      <c r="C1937" s="7">
        <v>42853.833333333336</v>
      </c>
      <c r="D1937" s="1" t="s">
        <v>237</v>
      </c>
      <c r="F1937" s="1">
        <v>29629715</v>
      </c>
      <c r="G1937" s="1" t="s">
        <v>1096</v>
      </c>
      <c r="H1937" s="1" t="s">
        <v>16</v>
      </c>
      <c r="I1937" s="1" t="s">
        <v>17</v>
      </c>
      <c r="J1937" s="7">
        <v>42814.890277777777</v>
      </c>
      <c r="K1937" s="7">
        <v>42814.890277777777</v>
      </c>
      <c r="L1937" s="1">
        <v>16.2</v>
      </c>
    </row>
    <row r="1938" spans="1:12" ht="12.75">
      <c r="A1938" s="1" t="s">
        <v>41</v>
      </c>
      <c r="B1938" s="7">
        <v>42853.791666666664</v>
      </c>
      <c r="C1938" s="7">
        <v>42853.833333333336</v>
      </c>
      <c r="D1938" s="1" t="s">
        <v>60</v>
      </c>
      <c r="F1938" s="1">
        <v>30301110</v>
      </c>
      <c r="H1938" s="1" t="s">
        <v>16</v>
      </c>
      <c r="I1938" s="1" t="s">
        <v>17</v>
      </c>
      <c r="J1938" s="7">
        <v>42844.685416666667</v>
      </c>
      <c r="K1938" s="7">
        <v>42844.685416666667</v>
      </c>
      <c r="L1938" s="1">
        <v>18</v>
      </c>
    </row>
    <row r="1939" spans="1:12" ht="12.75">
      <c r="A1939" s="1" t="s">
        <v>18</v>
      </c>
      <c r="B1939" s="7">
        <v>42854.375</v>
      </c>
      <c r="C1939" s="7">
        <v>42854.416666666664</v>
      </c>
      <c r="D1939" s="1" t="s">
        <v>299</v>
      </c>
      <c r="F1939" s="1">
        <v>30436472</v>
      </c>
      <c r="G1939" s="1" t="s">
        <v>1147</v>
      </c>
      <c r="H1939" s="1" t="s">
        <v>16</v>
      </c>
      <c r="I1939" s="1" t="s">
        <v>17</v>
      </c>
      <c r="J1939" s="7">
        <v>42850.743055555555</v>
      </c>
      <c r="K1939" s="7">
        <v>42850.743055555555</v>
      </c>
      <c r="L1939" s="1">
        <v>18</v>
      </c>
    </row>
    <row r="1940" spans="1:12" ht="12.75">
      <c r="A1940" s="1" t="s">
        <v>111</v>
      </c>
      <c r="B1940" s="7">
        <v>42854.395833333336</v>
      </c>
      <c r="C1940" s="7">
        <v>42854.4375</v>
      </c>
      <c r="D1940" s="1" t="s">
        <v>246</v>
      </c>
      <c r="F1940" s="1">
        <v>30272556</v>
      </c>
      <c r="G1940" s="1" t="s">
        <v>1148</v>
      </c>
      <c r="H1940" s="1" t="s">
        <v>16</v>
      </c>
      <c r="I1940" s="1" t="s">
        <v>17</v>
      </c>
      <c r="J1940" s="7">
        <v>42843.741666666669</v>
      </c>
      <c r="K1940" s="7">
        <v>42843.741666666669</v>
      </c>
      <c r="L1940" s="1">
        <v>18</v>
      </c>
    </row>
    <row r="1941" spans="1:12" ht="12.75">
      <c r="A1941" s="1" t="s">
        <v>12</v>
      </c>
      <c r="B1941" s="7">
        <v>42854.416666666664</v>
      </c>
      <c r="C1941" s="7">
        <v>42854.458333333336</v>
      </c>
      <c r="D1941" s="1" t="s">
        <v>83</v>
      </c>
      <c r="F1941" s="1">
        <v>29797815</v>
      </c>
      <c r="G1941" s="1" t="s">
        <v>760</v>
      </c>
      <c r="H1941" s="1" t="s">
        <v>16</v>
      </c>
      <c r="I1941" s="1" t="s">
        <v>17</v>
      </c>
      <c r="J1941" s="7">
        <v>42821.879166666666</v>
      </c>
      <c r="K1941" s="7">
        <v>42821.879166666666</v>
      </c>
      <c r="L1941" s="1">
        <v>16.2</v>
      </c>
    </row>
    <row r="1942" spans="1:12" ht="12.75">
      <c r="A1942" s="1" t="s">
        <v>111</v>
      </c>
      <c r="B1942" s="7">
        <v>42854.4375</v>
      </c>
      <c r="C1942" s="7">
        <v>42854.479166666664</v>
      </c>
      <c r="D1942" s="1" t="s">
        <v>246</v>
      </c>
      <c r="F1942" s="1">
        <v>30393804</v>
      </c>
      <c r="G1942" s="1" t="s">
        <v>1124</v>
      </c>
      <c r="H1942" s="1" t="s">
        <v>16</v>
      </c>
      <c r="I1942" s="1" t="s">
        <v>17</v>
      </c>
      <c r="J1942" s="7">
        <v>42849.425694444442</v>
      </c>
      <c r="K1942" s="7">
        <v>42849.425694444442</v>
      </c>
      <c r="L1942" s="1">
        <v>18</v>
      </c>
    </row>
    <row r="1943" spans="1:12" ht="12.75">
      <c r="A1943" s="1" t="s">
        <v>12</v>
      </c>
      <c r="B1943" s="7">
        <v>42854.479166666664</v>
      </c>
      <c r="C1943" s="7">
        <v>42854.520833333336</v>
      </c>
      <c r="D1943" s="1" t="s">
        <v>83</v>
      </c>
      <c r="F1943" s="1">
        <v>30275445</v>
      </c>
      <c r="G1943" s="1" t="s">
        <v>760</v>
      </c>
      <c r="H1943" s="1" t="s">
        <v>16</v>
      </c>
      <c r="I1943" s="1" t="s">
        <v>17</v>
      </c>
      <c r="J1943" s="7">
        <v>42843.813194444447</v>
      </c>
      <c r="K1943" s="7">
        <v>42843.813194444447</v>
      </c>
      <c r="L1943" s="1">
        <v>18</v>
      </c>
    </row>
    <row r="1944" spans="1:12" ht="12.75">
      <c r="A1944" s="1" t="s">
        <v>18</v>
      </c>
      <c r="B1944" s="7">
        <v>42855.75</v>
      </c>
      <c r="C1944" s="7">
        <v>42855.791666666664</v>
      </c>
      <c r="D1944" s="1" t="s">
        <v>237</v>
      </c>
      <c r="F1944" s="1">
        <v>29600607</v>
      </c>
      <c r="G1944" s="1" t="s">
        <v>696</v>
      </c>
      <c r="H1944" s="1" t="s">
        <v>16</v>
      </c>
      <c r="I1944" s="1" t="s">
        <v>17</v>
      </c>
      <c r="J1944" s="7">
        <v>42813.893055555556</v>
      </c>
      <c r="K1944" s="7">
        <v>42813.893055555556</v>
      </c>
      <c r="L1944" s="1">
        <v>14.58</v>
      </c>
    </row>
    <row r="1945" spans="1:12" ht="12.75">
      <c r="A1945" s="1" t="s">
        <v>28</v>
      </c>
      <c r="B1945" s="7">
        <v>42856.4375</v>
      </c>
      <c r="C1945" s="7">
        <v>42856.479166666664</v>
      </c>
      <c r="D1945" s="1" t="s">
        <v>458</v>
      </c>
      <c r="F1945" s="1">
        <v>30404259</v>
      </c>
      <c r="G1945" s="1" t="s">
        <v>1149</v>
      </c>
      <c r="H1945" s="1" t="s">
        <v>16</v>
      </c>
      <c r="I1945" s="1" t="s">
        <v>17</v>
      </c>
      <c r="J1945" s="7">
        <v>42849.656944444447</v>
      </c>
      <c r="K1945" s="7">
        <v>42849.656944444447</v>
      </c>
      <c r="L1945" s="1">
        <v>14.4</v>
      </c>
    </row>
    <row r="1946" spans="1:12" ht="12.75">
      <c r="A1946" s="1" t="s">
        <v>12</v>
      </c>
      <c r="B1946" s="7">
        <v>42856.458333333336</v>
      </c>
      <c r="C1946" s="7">
        <v>42856.5</v>
      </c>
      <c r="D1946" s="1" t="s">
        <v>679</v>
      </c>
      <c r="F1946" s="1">
        <v>30479443</v>
      </c>
      <c r="H1946" s="1" t="s">
        <v>16</v>
      </c>
      <c r="I1946" s="1" t="s">
        <v>17</v>
      </c>
      <c r="J1946" s="7">
        <v>42852.460416666669</v>
      </c>
      <c r="K1946" s="7">
        <v>42852.460416666669</v>
      </c>
      <c r="L1946" s="1">
        <v>14.4</v>
      </c>
    </row>
    <row r="1947" spans="1:12" ht="12.75">
      <c r="A1947" s="1" t="s">
        <v>24</v>
      </c>
      <c r="B1947" s="7">
        <v>42856.604166666664</v>
      </c>
      <c r="C1947" s="7">
        <v>42856.645833333336</v>
      </c>
      <c r="D1947" s="1" t="s">
        <v>140</v>
      </c>
      <c r="F1947" s="1">
        <v>29963231</v>
      </c>
      <c r="G1947" s="1" t="s">
        <v>1030</v>
      </c>
      <c r="H1947" s="1" t="s">
        <v>16</v>
      </c>
      <c r="I1947" s="1" t="s">
        <v>17</v>
      </c>
      <c r="J1947" s="7">
        <v>42828.818749999999</v>
      </c>
      <c r="K1947" s="7">
        <v>42828.818749999999</v>
      </c>
      <c r="L1947" s="1">
        <v>14.4</v>
      </c>
    </row>
    <row r="1948" spans="1:12" ht="12.75">
      <c r="A1948" s="1" t="s">
        <v>28</v>
      </c>
      <c r="B1948" s="7">
        <v>42856.770833333336</v>
      </c>
      <c r="C1948" s="7">
        <v>42856.8125</v>
      </c>
      <c r="D1948" s="1" t="s">
        <v>458</v>
      </c>
      <c r="F1948" s="1">
        <v>30404236</v>
      </c>
      <c r="G1948" s="1" t="s">
        <v>1150</v>
      </c>
      <c r="H1948" s="1" t="s">
        <v>16</v>
      </c>
      <c r="I1948" s="1" t="s">
        <v>17</v>
      </c>
      <c r="J1948" s="7">
        <v>42849.65625</v>
      </c>
      <c r="K1948" s="7">
        <v>42849.65625</v>
      </c>
      <c r="L1948" s="1">
        <v>18</v>
      </c>
    </row>
    <row r="1949" spans="1:12" ht="12.75">
      <c r="A1949" s="1" t="s">
        <v>18</v>
      </c>
      <c r="B1949" s="7">
        <v>42856.791666666664</v>
      </c>
      <c r="C1949" s="7">
        <v>42856.833333333336</v>
      </c>
      <c r="D1949" s="1" t="s">
        <v>237</v>
      </c>
      <c r="F1949" s="1">
        <v>29629729</v>
      </c>
      <c r="G1949" s="1" t="s">
        <v>1096</v>
      </c>
      <c r="H1949" s="1" t="s">
        <v>16</v>
      </c>
      <c r="I1949" s="1" t="s">
        <v>17</v>
      </c>
      <c r="J1949" s="7">
        <v>42814.890277777777</v>
      </c>
      <c r="K1949" s="7">
        <v>42814.890277777777</v>
      </c>
      <c r="L1949" s="1">
        <v>16.2</v>
      </c>
    </row>
    <row r="1950" spans="1:12" ht="12.75">
      <c r="A1950" s="1" t="s">
        <v>46</v>
      </c>
      <c r="B1950" s="7">
        <v>42857.416666666664</v>
      </c>
      <c r="C1950" s="7">
        <v>42857.458333333336</v>
      </c>
      <c r="D1950" s="1" t="s">
        <v>88</v>
      </c>
      <c r="F1950" s="1">
        <v>30101145</v>
      </c>
      <c r="G1950" s="1" t="s">
        <v>1151</v>
      </c>
      <c r="H1950" s="1" t="s">
        <v>16</v>
      </c>
      <c r="I1950" s="1" t="s">
        <v>17</v>
      </c>
      <c r="J1950" s="7">
        <v>42835.426388888889</v>
      </c>
      <c r="K1950" s="7">
        <v>42835.426388888889</v>
      </c>
      <c r="L1950" s="1">
        <v>14.4</v>
      </c>
    </row>
    <row r="1951" spans="1:12" ht="12.75">
      <c r="A1951" s="1" t="s">
        <v>28</v>
      </c>
      <c r="B1951" s="7">
        <v>42857.4375</v>
      </c>
      <c r="C1951" s="7">
        <v>42857.479166666664</v>
      </c>
      <c r="D1951" s="1" t="s">
        <v>458</v>
      </c>
      <c r="F1951" s="1">
        <v>30404189</v>
      </c>
      <c r="G1951" s="1" t="s">
        <v>1149</v>
      </c>
      <c r="H1951" s="1" t="s">
        <v>16</v>
      </c>
      <c r="I1951" s="1" t="s">
        <v>17</v>
      </c>
      <c r="J1951" s="7">
        <v>42849.655555555553</v>
      </c>
      <c r="K1951" s="7">
        <v>42849.655555555553</v>
      </c>
      <c r="L1951" s="1">
        <v>14.4</v>
      </c>
    </row>
    <row r="1952" spans="1:12" ht="12.75">
      <c r="A1952" s="1" t="s">
        <v>46</v>
      </c>
      <c r="B1952" s="7">
        <v>42857.458333333336</v>
      </c>
      <c r="C1952" s="7">
        <v>42857.5</v>
      </c>
      <c r="D1952" s="1" t="s">
        <v>88</v>
      </c>
      <c r="F1952" s="1">
        <v>30322013</v>
      </c>
      <c r="G1952" s="1" t="s">
        <v>1152</v>
      </c>
      <c r="H1952" s="1" t="s">
        <v>16</v>
      </c>
      <c r="I1952" s="1" t="s">
        <v>17</v>
      </c>
      <c r="J1952" s="7">
        <v>42845.498611111114</v>
      </c>
      <c r="K1952" s="7">
        <v>42845.498611111114</v>
      </c>
      <c r="L1952" s="1">
        <v>14.4</v>
      </c>
    </row>
    <row r="1953" spans="1:12" ht="12.75">
      <c r="A1953" s="1" t="s">
        <v>46</v>
      </c>
      <c r="B1953" s="7">
        <v>42857.5</v>
      </c>
      <c r="C1953" s="7">
        <v>42857.541666666664</v>
      </c>
      <c r="D1953" s="1" t="s">
        <v>88</v>
      </c>
      <c r="F1953" s="1">
        <v>30346172</v>
      </c>
      <c r="G1953" s="1" t="s">
        <v>1153</v>
      </c>
      <c r="H1953" s="1" t="s">
        <v>16</v>
      </c>
      <c r="I1953" s="1" t="s">
        <v>17</v>
      </c>
      <c r="J1953" s="7">
        <v>42846.395138888889</v>
      </c>
      <c r="K1953" s="7">
        <v>42846.395138888889</v>
      </c>
      <c r="L1953" s="1">
        <v>16.2</v>
      </c>
    </row>
    <row r="1954" spans="1:12" ht="12.75">
      <c r="A1954" s="1" t="s">
        <v>46</v>
      </c>
      <c r="B1954" s="7">
        <v>42857.541666666664</v>
      </c>
      <c r="C1954" s="7">
        <v>42857.583333333336</v>
      </c>
      <c r="D1954" s="1" t="s">
        <v>88</v>
      </c>
      <c r="F1954" s="1">
        <v>30132984</v>
      </c>
      <c r="G1954" s="1" t="s">
        <v>1154</v>
      </c>
      <c r="H1954" s="1" t="s">
        <v>16</v>
      </c>
      <c r="I1954" s="1" t="s">
        <v>17</v>
      </c>
      <c r="J1954" s="7">
        <v>42836.463888888888</v>
      </c>
      <c r="K1954" s="7">
        <v>42836.463888888888</v>
      </c>
      <c r="L1954" s="1">
        <v>16.2</v>
      </c>
    </row>
    <row r="1955" spans="1:12" ht="12.75">
      <c r="A1955" s="1" t="s">
        <v>431</v>
      </c>
      <c r="B1955" s="7">
        <v>42857.833333333336</v>
      </c>
      <c r="C1955" s="7">
        <v>42857.875</v>
      </c>
      <c r="D1955" s="1" t="s">
        <v>852</v>
      </c>
      <c r="E1955" s="1" t="s">
        <v>852</v>
      </c>
      <c r="F1955" s="1">
        <v>29466334</v>
      </c>
      <c r="G1955" s="1" t="s">
        <v>1155</v>
      </c>
      <c r="H1955" s="1" t="s">
        <v>16</v>
      </c>
      <c r="I1955" s="1" t="s">
        <v>17</v>
      </c>
      <c r="J1955" s="7">
        <v>42807.613888888889</v>
      </c>
      <c r="K1955" s="7">
        <v>42809.444444444445</v>
      </c>
      <c r="L1955" s="1">
        <v>21.06</v>
      </c>
    </row>
    <row r="1956" spans="1:12" ht="12.75">
      <c r="A1956" s="1" t="s">
        <v>12</v>
      </c>
      <c r="B1956" s="7">
        <v>42858.416666666664</v>
      </c>
      <c r="C1956" s="7">
        <v>42858.479166666664</v>
      </c>
      <c r="D1956" s="1" t="s">
        <v>83</v>
      </c>
      <c r="F1956" s="1">
        <v>30275465</v>
      </c>
      <c r="G1956" s="1" t="s">
        <v>1062</v>
      </c>
      <c r="H1956" s="1" t="s">
        <v>48</v>
      </c>
      <c r="I1956" s="1" t="s">
        <v>17</v>
      </c>
      <c r="J1956" s="7">
        <v>42843.813194444447</v>
      </c>
      <c r="K1956" s="7">
        <v>42843.813194444447</v>
      </c>
      <c r="L1956" s="1">
        <v>21.6</v>
      </c>
    </row>
    <row r="1957" spans="1:12" ht="12.75">
      <c r="A1957" s="1" t="s">
        <v>24</v>
      </c>
      <c r="B1957" s="7">
        <v>42858.583333333336</v>
      </c>
      <c r="C1957" s="7">
        <v>42858.645833333336</v>
      </c>
      <c r="D1957" s="1" t="s">
        <v>140</v>
      </c>
      <c r="F1957" s="1">
        <v>29689056</v>
      </c>
      <c r="G1957" s="1" t="s">
        <v>1031</v>
      </c>
      <c r="H1957" s="1" t="s">
        <v>48</v>
      </c>
      <c r="I1957" s="1" t="s">
        <v>17</v>
      </c>
      <c r="J1957" s="7">
        <v>42816.700694444444</v>
      </c>
      <c r="K1957" s="7">
        <v>42816.700694444444</v>
      </c>
      <c r="L1957" s="1">
        <v>21.87</v>
      </c>
    </row>
    <row r="1958" spans="1:12" ht="12.75">
      <c r="A1958" s="1" t="s">
        <v>41</v>
      </c>
      <c r="B1958" s="7">
        <v>42858.645833333336</v>
      </c>
      <c r="C1958" s="7">
        <v>42858.708333333336</v>
      </c>
      <c r="D1958" s="1" t="s">
        <v>359</v>
      </c>
      <c r="F1958" s="1">
        <v>30300550</v>
      </c>
      <c r="H1958" s="1" t="s">
        <v>48</v>
      </c>
      <c r="I1958" s="1" t="s">
        <v>17</v>
      </c>
      <c r="J1958" s="7">
        <v>42844.67291666667</v>
      </c>
      <c r="K1958" s="7">
        <v>42844.67291666667</v>
      </c>
      <c r="L1958" s="1">
        <v>24.3</v>
      </c>
    </row>
    <row r="1959" spans="1:12" ht="12.75">
      <c r="A1959" s="1" t="s">
        <v>12</v>
      </c>
      <c r="B1959" s="7">
        <v>42858.708333333336</v>
      </c>
      <c r="C1959" s="7">
        <v>42858.75</v>
      </c>
      <c r="D1959" s="1" t="s">
        <v>83</v>
      </c>
      <c r="F1959" s="1">
        <v>29916491</v>
      </c>
      <c r="G1959" s="1" t="s">
        <v>760</v>
      </c>
      <c r="H1959" s="1" t="s">
        <v>16</v>
      </c>
      <c r="I1959" s="1" t="s">
        <v>17</v>
      </c>
      <c r="J1959" s="7">
        <v>42826.377083333333</v>
      </c>
      <c r="K1959" s="7">
        <v>42826.377083333333</v>
      </c>
      <c r="L1959" s="1">
        <v>16.2</v>
      </c>
    </row>
    <row r="1960" spans="1:12" ht="12.75">
      <c r="A1960" s="1" t="s">
        <v>24</v>
      </c>
      <c r="B1960" s="7">
        <v>42858.729166666664</v>
      </c>
      <c r="C1960" s="7">
        <v>42858.791666666664</v>
      </c>
      <c r="D1960" s="1" t="s">
        <v>140</v>
      </c>
      <c r="F1960" s="1">
        <v>29909750</v>
      </c>
      <c r="G1960" s="1" t="s">
        <v>422</v>
      </c>
      <c r="H1960" s="1" t="s">
        <v>48</v>
      </c>
      <c r="I1960" s="1" t="s">
        <v>17</v>
      </c>
      <c r="J1960" s="7">
        <v>42825.802083333336</v>
      </c>
      <c r="K1960" s="7">
        <v>42825.802083333336</v>
      </c>
      <c r="L1960" s="1">
        <v>24.3</v>
      </c>
    </row>
    <row r="1961" spans="1:12" ht="12.75">
      <c r="A1961" s="1" t="s">
        <v>12</v>
      </c>
      <c r="B1961" s="7">
        <v>42858.770833333336</v>
      </c>
      <c r="C1961" s="7">
        <v>42858.8125</v>
      </c>
      <c r="D1961" s="1" t="s">
        <v>83</v>
      </c>
      <c r="F1961" s="1">
        <v>29916493</v>
      </c>
      <c r="G1961" s="1" t="s">
        <v>760</v>
      </c>
      <c r="H1961" s="1" t="s">
        <v>16</v>
      </c>
      <c r="I1961" s="1" t="s">
        <v>17</v>
      </c>
      <c r="J1961" s="7">
        <v>42826.377083333333</v>
      </c>
      <c r="K1961" s="7">
        <v>42826.377083333333</v>
      </c>
      <c r="L1961" s="1">
        <v>16.2</v>
      </c>
    </row>
    <row r="1962" spans="1:12" ht="12.75">
      <c r="A1962" s="1" t="s">
        <v>46</v>
      </c>
      <c r="B1962" s="7">
        <v>42859.5</v>
      </c>
      <c r="C1962" s="7">
        <v>42859.541666666664</v>
      </c>
      <c r="D1962" s="1" t="s">
        <v>88</v>
      </c>
      <c r="F1962" s="1">
        <v>30483245</v>
      </c>
      <c r="G1962" s="1" t="s">
        <v>1156</v>
      </c>
      <c r="H1962" s="1" t="s">
        <v>16</v>
      </c>
      <c r="I1962" s="1" t="s">
        <v>17</v>
      </c>
      <c r="J1962" s="7">
        <v>42852.594444444447</v>
      </c>
      <c r="K1962" s="7">
        <v>42852.594444444447</v>
      </c>
      <c r="L1962" s="1">
        <v>16.2</v>
      </c>
    </row>
    <row r="1963" spans="1:12" ht="12.75">
      <c r="A1963" s="1" t="s">
        <v>46</v>
      </c>
      <c r="B1963" s="7">
        <v>42859.541666666664</v>
      </c>
      <c r="C1963" s="7">
        <v>42859.583333333336</v>
      </c>
      <c r="D1963" s="1" t="s">
        <v>88</v>
      </c>
      <c r="F1963" s="1">
        <v>30221795</v>
      </c>
      <c r="G1963" s="1" t="s">
        <v>1157</v>
      </c>
      <c r="H1963" s="1" t="s">
        <v>16</v>
      </c>
      <c r="I1963" s="1" t="s">
        <v>17</v>
      </c>
      <c r="J1963" s="7">
        <v>42840.765277777777</v>
      </c>
      <c r="K1963" s="7">
        <v>42840.765277777777</v>
      </c>
      <c r="L1963" s="1">
        <v>16.2</v>
      </c>
    </row>
    <row r="1964" spans="1:12" ht="12.75">
      <c r="A1964" s="1" t="s">
        <v>32</v>
      </c>
      <c r="B1964" s="7">
        <v>42859.791666666664</v>
      </c>
      <c r="C1964" s="7">
        <v>42859.833333333336</v>
      </c>
      <c r="D1964" s="1" t="s">
        <v>437</v>
      </c>
      <c r="F1964" s="1">
        <v>27455239</v>
      </c>
      <c r="G1964" s="1" t="s">
        <v>752</v>
      </c>
      <c r="H1964" s="1" t="s">
        <v>16</v>
      </c>
      <c r="I1964" s="1" t="s">
        <v>17</v>
      </c>
      <c r="J1964" s="7">
        <v>42709.85</v>
      </c>
      <c r="K1964" s="7">
        <v>42709.85</v>
      </c>
      <c r="L1964" s="1">
        <v>18.72</v>
      </c>
    </row>
    <row r="1965" spans="1:12" ht="12.75">
      <c r="A1965" s="1" t="s">
        <v>111</v>
      </c>
      <c r="B1965" s="7">
        <v>42860.375</v>
      </c>
      <c r="C1965" s="7">
        <v>42860.4375</v>
      </c>
      <c r="D1965" s="1" t="s">
        <v>464</v>
      </c>
      <c r="F1965" s="1">
        <v>30392767</v>
      </c>
      <c r="G1965" s="1" t="s">
        <v>1078</v>
      </c>
      <c r="H1965" s="1" t="s">
        <v>48</v>
      </c>
      <c r="I1965" s="1" t="s">
        <v>17</v>
      </c>
      <c r="J1965" s="7">
        <v>42849.404166666667</v>
      </c>
      <c r="K1965" s="7">
        <v>42849.404166666667</v>
      </c>
      <c r="L1965" s="1">
        <v>21.6</v>
      </c>
    </row>
    <row r="1966" spans="1:12" ht="12.75">
      <c r="A1966" s="1" t="s">
        <v>46</v>
      </c>
      <c r="B1966" s="7">
        <v>42860.583333333336</v>
      </c>
      <c r="C1966" s="7">
        <v>42860.625</v>
      </c>
      <c r="D1966" s="1" t="s">
        <v>88</v>
      </c>
      <c r="F1966" s="1">
        <v>29723862</v>
      </c>
      <c r="G1966" s="1" t="s">
        <v>1158</v>
      </c>
      <c r="H1966" s="1" t="s">
        <v>16</v>
      </c>
      <c r="I1966" s="1" t="s">
        <v>17</v>
      </c>
      <c r="J1966" s="7">
        <v>42817.782638888886</v>
      </c>
      <c r="K1966" s="7">
        <v>42817.782638888886</v>
      </c>
      <c r="L1966" s="1">
        <v>14.58</v>
      </c>
    </row>
    <row r="1967" spans="1:12" ht="12.75">
      <c r="A1967" s="1" t="s">
        <v>46</v>
      </c>
      <c r="B1967" s="7">
        <v>42860.625</v>
      </c>
      <c r="C1967" s="7">
        <v>42860.666666666664</v>
      </c>
      <c r="D1967" s="1" t="s">
        <v>88</v>
      </c>
      <c r="F1967" s="1">
        <v>29988933</v>
      </c>
      <c r="G1967" s="1" t="s">
        <v>1159</v>
      </c>
      <c r="H1967" s="1" t="s">
        <v>16</v>
      </c>
      <c r="I1967" s="1" t="s">
        <v>17</v>
      </c>
      <c r="J1967" s="7">
        <v>42829.704861111109</v>
      </c>
      <c r="K1967" s="7">
        <v>42829.704861111109</v>
      </c>
      <c r="L1967" s="1">
        <v>14.58</v>
      </c>
    </row>
    <row r="1968" spans="1:12" ht="12.75">
      <c r="A1968" s="1" t="s">
        <v>24</v>
      </c>
      <c r="B1968" s="7">
        <v>42860.625</v>
      </c>
      <c r="C1968" s="7">
        <v>42860.6875</v>
      </c>
      <c r="D1968" s="1" t="s">
        <v>140</v>
      </c>
      <c r="F1968" s="1">
        <v>29992186</v>
      </c>
      <c r="G1968" s="1" t="s">
        <v>1033</v>
      </c>
      <c r="H1968" s="1" t="s">
        <v>48</v>
      </c>
      <c r="I1968" s="1" t="s">
        <v>17</v>
      </c>
      <c r="J1968" s="7">
        <v>42829.786805555559</v>
      </c>
      <c r="K1968" s="7">
        <v>42829.786805555559</v>
      </c>
      <c r="L1968" s="1">
        <v>21.87</v>
      </c>
    </row>
    <row r="1969" spans="1:12" ht="12.75">
      <c r="A1969" s="1" t="s">
        <v>41</v>
      </c>
      <c r="B1969" s="7">
        <v>42860.645833333336</v>
      </c>
      <c r="C1969" s="7">
        <v>42860.6875</v>
      </c>
      <c r="D1969" s="1" t="s">
        <v>359</v>
      </c>
      <c r="F1969" s="1">
        <v>30192270</v>
      </c>
      <c r="H1969" s="1" t="s">
        <v>16</v>
      </c>
      <c r="I1969" s="1" t="s">
        <v>17</v>
      </c>
      <c r="J1969" s="7">
        <v>42838.633333333331</v>
      </c>
      <c r="K1969" s="7">
        <v>42838.633333333331</v>
      </c>
      <c r="L1969" s="1">
        <v>16.2</v>
      </c>
    </row>
    <row r="1970" spans="1:12" ht="12.75">
      <c r="A1970" s="1" t="s">
        <v>46</v>
      </c>
      <c r="B1970" s="7">
        <v>42860.666666666664</v>
      </c>
      <c r="C1970" s="7">
        <v>42860.708333333336</v>
      </c>
      <c r="D1970" s="1" t="s">
        <v>88</v>
      </c>
      <c r="F1970" s="1">
        <v>30109239</v>
      </c>
      <c r="G1970" s="1" t="s">
        <v>1160</v>
      </c>
      <c r="H1970" s="1" t="s">
        <v>16</v>
      </c>
      <c r="I1970" s="1" t="s">
        <v>17</v>
      </c>
      <c r="J1970" s="7">
        <v>42835.609722222223</v>
      </c>
      <c r="K1970" s="7">
        <v>42835.609722222223</v>
      </c>
      <c r="L1970" s="1">
        <v>16.2</v>
      </c>
    </row>
    <row r="1971" spans="1:12" ht="12.75">
      <c r="A1971" s="1" t="s">
        <v>24</v>
      </c>
      <c r="B1971" s="7">
        <v>42860.708333333336</v>
      </c>
      <c r="C1971" s="7">
        <v>42860.75</v>
      </c>
      <c r="D1971" s="1" t="s">
        <v>140</v>
      </c>
      <c r="F1971" s="1">
        <v>29986875</v>
      </c>
      <c r="G1971" s="1" t="s">
        <v>1035</v>
      </c>
      <c r="H1971" s="1" t="s">
        <v>16</v>
      </c>
      <c r="I1971" s="1" t="s">
        <v>17</v>
      </c>
      <c r="J1971" s="7">
        <v>42829.661805555559</v>
      </c>
      <c r="K1971" s="7">
        <v>42829.661805555559</v>
      </c>
      <c r="L1971" s="1">
        <v>16.2</v>
      </c>
    </row>
    <row r="1972" spans="1:12" ht="12.75">
      <c r="A1972" s="1" t="s">
        <v>12</v>
      </c>
      <c r="B1972" s="7">
        <v>42860.708333333336</v>
      </c>
      <c r="C1972" s="7">
        <v>42860.75</v>
      </c>
      <c r="D1972" s="1" t="s">
        <v>83</v>
      </c>
      <c r="F1972" s="1">
        <v>29916499</v>
      </c>
      <c r="G1972" s="1" t="s">
        <v>760</v>
      </c>
      <c r="H1972" s="1" t="s">
        <v>16</v>
      </c>
      <c r="I1972" s="1" t="s">
        <v>17</v>
      </c>
      <c r="J1972" s="7">
        <v>42826.37777777778</v>
      </c>
      <c r="K1972" s="7">
        <v>42826.37777777778</v>
      </c>
      <c r="L1972" s="1">
        <v>16.2</v>
      </c>
    </row>
    <row r="1973" spans="1:12" ht="12.75">
      <c r="A1973" s="1" t="s">
        <v>12</v>
      </c>
      <c r="B1973" s="7">
        <v>42860.791666666664</v>
      </c>
      <c r="C1973" s="7">
        <v>42860.833333333336</v>
      </c>
      <c r="D1973" s="1" t="s">
        <v>83</v>
      </c>
      <c r="F1973" s="1">
        <v>29916497</v>
      </c>
      <c r="G1973" s="1" t="s">
        <v>760</v>
      </c>
      <c r="H1973" s="1" t="s">
        <v>16</v>
      </c>
      <c r="I1973" s="1" t="s">
        <v>17</v>
      </c>
      <c r="J1973" s="7">
        <v>42826.377083333333</v>
      </c>
      <c r="K1973" s="7">
        <v>42826.377083333333</v>
      </c>
      <c r="L1973" s="1">
        <v>16.2</v>
      </c>
    </row>
    <row r="1974" spans="1:12" ht="12.75">
      <c r="A1974" s="1" t="s">
        <v>18</v>
      </c>
      <c r="B1974" s="7">
        <v>42861.375</v>
      </c>
      <c r="C1974" s="7">
        <v>42861.416666666664</v>
      </c>
      <c r="D1974" s="1" t="s">
        <v>237</v>
      </c>
      <c r="F1974" s="1">
        <v>30079184</v>
      </c>
      <c r="G1974" s="1" t="s">
        <v>1063</v>
      </c>
      <c r="H1974" s="1" t="s">
        <v>16</v>
      </c>
      <c r="I1974" s="1" t="s">
        <v>17</v>
      </c>
      <c r="J1974" s="7">
        <v>42833.461111111108</v>
      </c>
      <c r="K1974" s="7">
        <v>42833.461111111108</v>
      </c>
      <c r="L1974" s="1">
        <v>18</v>
      </c>
    </row>
    <row r="1975" spans="1:12" ht="12.75">
      <c r="A1975" s="1" t="s">
        <v>431</v>
      </c>
      <c r="B1975" s="7">
        <v>42861.4375</v>
      </c>
      <c r="C1975" s="7">
        <v>42861.5</v>
      </c>
      <c r="D1975" s="1" t="s">
        <v>852</v>
      </c>
      <c r="F1975" s="1">
        <v>30348049</v>
      </c>
      <c r="G1975" s="1" t="s">
        <v>1161</v>
      </c>
      <c r="H1975" s="1" t="s">
        <v>48</v>
      </c>
      <c r="I1975" s="1" t="s">
        <v>17</v>
      </c>
      <c r="J1975" s="7">
        <v>42846.443749999999</v>
      </c>
      <c r="K1975" s="7">
        <v>42846.443749999999</v>
      </c>
      <c r="L1975" s="1">
        <v>35.1</v>
      </c>
    </row>
    <row r="1976" spans="1:12" ht="12.75">
      <c r="A1976" s="1" t="s">
        <v>24</v>
      </c>
      <c r="B1976" s="7">
        <v>42861.666666666664</v>
      </c>
      <c r="C1976" s="7">
        <v>42861.729166666664</v>
      </c>
      <c r="D1976" s="1" t="s">
        <v>140</v>
      </c>
      <c r="F1976" s="1">
        <v>30430409</v>
      </c>
      <c r="G1976" s="1" t="s">
        <v>1037</v>
      </c>
      <c r="H1976" s="1" t="s">
        <v>48</v>
      </c>
      <c r="I1976" s="1" t="s">
        <v>17</v>
      </c>
      <c r="J1976" s="7">
        <v>42850.600694444445</v>
      </c>
      <c r="K1976" s="7">
        <v>42850.600694444445</v>
      </c>
      <c r="L1976" s="1">
        <v>27</v>
      </c>
    </row>
    <row r="1977" spans="1:12" ht="12.75">
      <c r="A1977" s="1" t="s">
        <v>28</v>
      </c>
      <c r="B1977" s="7">
        <v>42864.416666666664</v>
      </c>
      <c r="C1977" s="7">
        <v>42864.458333333336</v>
      </c>
      <c r="D1977" s="1" t="s">
        <v>784</v>
      </c>
      <c r="F1977" s="1">
        <v>30436468</v>
      </c>
      <c r="G1977" s="1" t="s">
        <v>989</v>
      </c>
      <c r="H1977" s="1" t="s">
        <v>16</v>
      </c>
      <c r="I1977" s="1" t="s">
        <v>17</v>
      </c>
      <c r="J1977" s="7">
        <v>42850.743055555555</v>
      </c>
      <c r="K1977" s="7">
        <v>42850.743055555555</v>
      </c>
      <c r="L1977" s="1">
        <v>14.4</v>
      </c>
    </row>
    <row r="1978" spans="1:12" ht="12.75">
      <c r="A1978" s="1" t="s">
        <v>111</v>
      </c>
      <c r="B1978" s="7">
        <v>42864.416666666664</v>
      </c>
      <c r="C1978" s="7">
        <v>42864.479166666664</v>
      </c>
      <c r="D1978" s="1" t="s">
        <v>43</v>
      </c>
      <c r="F1978" s="1">
        <v>30448467</v>
      </c>
      <c r="H1978" s="1" t="s">
        <v>48</v>
      </c>
      <c r="I1978" s="1" t="s">
        <v>17</v>
      </c>
      <c r="J1978" s="7">
        <v>42851.375694444447</v>
      </c>
      <c r="K1978" s="7">
        <v>42851.375694444447</v>
      </c>
      <c r="L1978" s="1">
        <v>21.6</v>
      </c>
    </row>
    <row r="1979" spans="1:12" ht="12.75">
      <c r="A1979" s="1" t="s">
        <v>28</v>
      </c>
      <c r="B1979" s="7">
        <v>42864.583333333336</v>
      </c>
      <c r="C1979" s="7">
        <v>42864.666666666664</v>
      </c>
      <c r="D1979" s="1" t="s">
        <v>784</v>
      </c>
      <c r="F1979" s="1">
        <v>30482216</v>
      </c>
      <c r="G1979" s="1" t="s">
        <v>989</v>
      </c>
      <c r="H1979" s="1" t="s">
        <v>56</v>
      </c>
      <c r="I1979" s="1" t="s">
        <v>17</v>
      </c>
      <c r="J1979" s="7">
        <v>42852.557638888888</v>
      </c>
      <c r="K1979" s="7">
        <v>42852.557638888888</v>
      </c>
      <c r="L1979" s="1">
        <v>28.8</v>
      </c>
    </row>
    <row r="1980" spans="1:12" ht="12.75">
      <c r="A1980" s="1" t="s">
        <v>111</v>
      </c>
      <c r="B1980" s="7">
        <v>42864.666666666664</v>
      </c>
      <c r="C1980" s="7">
        <v>42864.708333333336</v>
      </c>
      <c r="D1980" s="1" t="s">
        <v>472</v>
      </c>
      <c r="F1980" s="1">
        <v>30131057</v>
      </c>
      <c r="H1980" s="1" t="s">
        <v>16</v>
      </c>
      <c r="I1980" s="1" t="s">
        <v>17</v>
      </c>
      <c r="J1980" s="7">
        <v>42836.425000000003</v>
      </c>
      <c r="K1980" s="7">
        <v>42836.425000000003</v>
      </c>
      <c r="L1980" s="1">
        <v>16.2</v>
      </c>
    </row>
    <row r="1981" spans="1:12" ht="12.75">
      <c r="A1981" s="1" t="s">
        <v>431</v>
      </c>
      <c r="B1981" s="7">
        <v>42864.833333333336</v>
      </c>
      <c r="C1981" s="7">
        <v>42864.875</v>
      </c>
      <c r="D1981" s="1" t="s">
        <v>852</v>
      </c>
      <c r="E1981" s="1" t="s">
        <v>852</v>
      </c>
      <c r="F1981" s="1">
        <v>29466349</v>
      </c>
      <c r="G1981" s="1" t="s">
        <v>1162</v>
      </c>
      <c r="H1981" s="1" t="s">
        <v>16</v>
      </c>
      <c r="I1981" s="1" t="s">
        <v>17</v>
      </c>
      <c r="J1981" s="7">
        <v>42807.613888888889</v>
      </c>
      <c r="K1981" s="7">
        <v>42809.444444444445</v>
      </c>
      <c r="L1981" s="1">
        <v>21.06</v>
      </c>
    </row>
    <row r="1982" spans="1:12" ht="12.75">
      <c r="A1982" s="1" t="s">
        <v>12</v>
      </c>
      <c r="B1982" s="7">
        <v>42865.375</v>
      </c>
      <c r="C1982" s="7">
        <v>42865.416666666664</v>
      </c>
      <c r="D1982" s="1" t="s">
        <v>83</v>
      </c>
      <c r="F1982" s="1">
        <v>30275475</v>
      </c>
      <c r="G1982" s="1" t="s">
        <v>760</v>
      </c>
      <c r="H1982" s="1" t="s">
        <v>16</v>
      </c>
      <c r="I1982" s="1" t="s">
        <v>17</v>
      </c>
      <c r="J1982" s="7">
        <v>42843.813888888886</v>
      </c>
      <c r="K1982" s="7">
        <v>42843.813888888886</v>
      </c>
      <c r="L1982" s="1">
        <v>14.4</v>
      </c>
    </row>
    <row r="1983" spans="1:12" ht="12.75">
      <c r="A1983" s="1" t="s">
        <v>28</v>
      </c>
      <c r="B1983" s="7">
        <v>42865.458333333336</v>
      </c>
      <c r="C1983" s="7">
        <v>42865.5</v>
      </c>
      <c r="D1983" s="1" t="s">
        <v>784</v>
      </c>
      <c r="F1983" s="1">
        <v>30459433</v>
      </c>
      <c r="G1983" s="1" t="s">
        <v>989</v>
      </c>
      <c r="H1983" s="1" t="s">
        <v>16</v>
      </c>
      <c r="I1983" s="1" t="s">
        <v>17</v>
      </c>
      <c r="J1983" s="7">
        <v>42851.632638888892</v>
      </c>
      <c r="K1983" s="7">
        <v>42851.632638888892</v>
      </c>
      <c r="L1983" s="1">
        <v>14.4</v>
      </c>
    </row>
    <row r="1984" spans="1:12" ht="12.75">
      <c r="A1984" s="1" t="s">
        <v>111</v>
      </c>
      <c r="B1984" s="7">
        <v>42865.708333333336</v>
      </c>
      <c r="C1984" s="7">
        <v>42865.770833333336</v>
      </c>
      <c r="D1984" s="1" t="s">
        <v>464</v>
      </c>
      <c r="F1984" s="1">
        <v>30392776</v>
      </c>
      <c r="G1984" s="1" t="s">
        <v>1078</v>
      </c>
      <c r="H1984" s="1" t="s">
        <v>48</v>
      </c>
      <c r="I1984" s="1" t="s">
        <v>17</v>
      </c>
      <c r="J1984" s="7">
        <v>42849.404861111114</v>
      </c>
      <c r="K1984" s="7">
        <v>42849.404861111114</v>
      </c>
      <c r="L1984" s="1">
        <v>27</v>
      </c>
    </row>
    <row r="1985" spans="1:12" ht="12.75">
      <c r="A1985" s="1" t="s">
        <v>41</v>
      </c>
      <c r="B1985" s="7">
        <v>42865.729166666664</v>
      </c>
      <c r="C1985" s="7">
        <v>42865.770833333336</v>
      </c>
      <c r="D1985" s="1" t="s">
        <v>359</v>
      </c>
      <c r="F1985" s="1">
        <v>30266382</v>
      </c>
      <c r="H1985" s="1" t="s">
        <v>16</v>
      </c>
      <c r="I1985" s="1" t="s">
        <v>17</v>
      </c>
      <c r="J1985" s="7">
        <v>42843.615972222222</v>
      </c>
      <c r="K1985" s="7">
        <v>42843.615972222222</v>
      </c>
      <c r="L1985" s="1">
        <v>18</v>
      </c>
    </row>
    <row r="1986" spans="1:12" ht="12.75">
      <c r="A1986" s="1" t="s">
        <v>46</v>
      </c>
      <c r="B1986" s="7">
        <v>42866.479166666664</v>
      </c>
      <c r="C1986" s="7">
        <v>42866.520833333336</v>
      </c>
      <c r="D1986" s="1" t="s">
        <v>88</v>
      </c>
      <c r="F1986" s="1">
        <v>30401735</v>
      </c>
      <c r="G1986" s="1" t="s">
        <v>1130</v>
      </c>
      <c r="H1986" s="1" t="s">
        <v>16</v>
      </c>
      <c r="I1986" s="1" t="s">
        <v>17</v>
      </c>
      <c r="J1986" s="7">
        <v>42849.611111111109</v>
      </c>
      <c r="K1986" s="7">
        <v>42849.611111111109</v>
      </c>
      <c r="L1986" s="1">
        <v>15.3</v>
      </c>
    </row>
    <row r="1987" spans="1:12" ht="12.75">
      <c r="A1987" s="1" t="s">
        <v>46</v>
      </c>
      <c r="B1987" s="7">
        <v>42866.583333333336</v>
      </c>
      <c r="C1987" s="7">
        <v>42866.625</v>
      </c>
      <c r="D1987" s="1" t="s">
        <v>88</v>
      </c>
      <c r="F1987" s="1">
        <v>29829001</v>
      </c>
      <c r="G1987" s="1" t="s">
        <v>202</v>
      </c>
      <c r="H1987" s="1" t="s">
        <v>16</v>
      </c>
      <c r="I1987" s="1" t="s">
        <v>17</v>
      </c>
      <c r="J1987" s="7">
        <v>42822.86041666667</v>
      </c>
      <c r="K1987" s="7">
        <v>42822.86041666667</v>
      </c>
      <c r="L1987" s="1">
        <v>12.96</v>
      </c>
    </row>
    <row r="1988" spans="1:12" ht="12.75">
      <c r="A1988" s="1" t="s">
        <v>28</v>
      </c>
      <c r="B1988" s="7">
        <v>42866.625</v>
      </c>
      <c r="C1988" s="7">
        <v>42866.666666666664</v>
      </c>
      <c r="D1988" s="1" t="s">
        <v>357</v>
      </c>
      <c r="F1988" s="1">
        <v>30390636</v>
      </c>
      <c r="H1988" s="1" t="s">
        <v>16</v>
      </c>
      <c r="I1988" s="1" t="s">
        <v>17</v>
      </c>
      <c r="J1988" s="7">
        <v>42849.350694444445</v>
      </c>
      <c r="K1988" s="7">
        <v>42849.350694444445</v>
      </c>
      <c r="L1988" s="1">
        <v>14.4</v>
      </c>
    </row>
    <row r="1989" spans="1:12" ht="12.75">
      <c r="A1989" s="1" t="s">
        <v>46</v>
      </c>
      <c r="B1989" s="7">
        <v>42866.625</v>
      </c>
      <c r="C1989" s="7">
        <v>42866.666666666664</v>
      </c>
      <c r="D1989" s="1" t="s">
        <v>88</v>
      </c>
      <c r="F1989" s="1">
        <v>30401727</v>
      </c>
      <c r="G1989" s="1" t="s">
        <v>1163</v>
      </c>
      <c r="H1989" s="1" t="s">
        <v>16</v>
      </c>
      <c r="I1989" s="1" t="s">
        <v>17</v>
      </c>
      <c r="J1989" s="7">
        <v>42849.611111111109</v>
      </c>
      <c r="K1989" s="7">
        <v>42849.611111111109</v>
      </c>
      <c r="L1989" s="1">
        <v>14.4</v>
      </c>
    </row>
    <row r="1990" spans="1:12" ht="12.75">
      <c r="A1990" s="1" t="s">
        <v>32</v>
      </c>
      <c r="B1990" s="7">
        <v>42866.791666666664</v>
      </c>
      <c r="C1990" s="7">
        <v>42866.833333333336</v>
      </c>
      <c r="D1990" s="1" t="s">
        <v>437</v>
      </c>
      <c r="F1990" s="1">
        <v>27455247</v>
      </c>
      <c r="G1990" s="1" t="s">
        <v>752</v>
      </c>
      <c r="H1990" s="1" t="s">
        <v>16</v>
      </c>
      <c r="I1990" s="1" t="s">
        <v>17</v>
      </c>
      <c r="J1990" s="7">
        <v>42709.850694444445</v>
      </c>
      <c r="K1990" s="7">
        <v>42709.850694444445</v>
      </c>
      <c r="L1990" s="1">
        <v>18.72</v>
      </c>
    </row>
    <row r="1991" spans="1:12" ht="12.75">
      <c r="A1991" s="1" t="s">
        <v>46</v>
      </c>
      <c r="B1991" s="7">
        <v>42867.5</v>
      </c>
      <c r="C1991" s="7">
        <v>42867.541666666664</v>
      </c>
      <c r="D1991" s="1" t="s">
        <v>88</v>
      </c>
      <c r="F1991" s="1">
        <v>28855084</v>
      </c>
      <c r="G1991" s="1" t="s">
        <v>1164</v>
      </c>
      <c r="H1991" s="1" t="s">
        <v>16</v>
      </c>
      <c r="I1991" s="1" t="s">
        <v>17</v>
      </c>
      <c r="J1991" s="7">
        <v>42779.656944444447</v>
      </c>
      <c r="K1991" s="7">
        <v>42779.656944444447</v>
      </c>
      <c r="L1991" s="1">
        <v>12.96</v>
      </c>
    </row>
    <row r="1992" spans="1:12" ht="12.75">
      <c r="A1992" s="1" t="s">
        <v>46</v>
      </c>
      <c r="B1992" s="7">
        <v>42867.729166666664</v>
      </c>
      <c r="C1992" s="7">
        <v>42867.770833333336</v>
      </c>
      <c r="D1992" s="1" t="s">
        <v>88</v>
      </c>
      <c r="F1992" s="1">
        <v>28761024</v>
      </c>
      <c r="G1992" s="1" t="s">
        <v>1165</v>
      </c>
      <c r="H1992" s="1" t="s">
        <v>16</v>
      </c>
      <c r="I1992" s="1" t="s">
        <v>17</v>
      </c>
      <c r="J1992" s="7">
        <v>42774.763888888891</v>
      </c>
      <c r="K1992" s="7">
        <v>42774.763888888891</v>
      </c>
      <c r="L1992" s="1">
        <v>14.4</v>
      </c>
    </row>
    <row r="1993" spans="1:12" ht="12.75">
      <c r="A1993" s="1" t="s">
        <v>18</v>
      </c>
      <c r="B1993" s="7">
        <v>42868.458333333336</v>
      </c>
      <c r="C1993" s="7">
        <v>42868.5</v>
      </c>
      <c r="D1993" s="1" t="s">
        <v>995</v>
      </c>
      <c r="F1993" s="1">
        <v>30369958</v>
      </c>
      <c r="G1993" s="1" t="s">
        <v>1166</v>
      </c>
      <c r="H1993" s="1" t="s">
        <v>16</v>
      </c>
      <c r="I1993" s="1" t="s">
        <v>17</v>
      </c>
      <c r="J1993" s="7">
        <v>42847.572222222225</v>
      </c>
      <c r="K1993" s="7">
        <v>42847.572222222225</v>
      </c>
      <c r="L1993" s="1">
        <v>18</v>
      </c>
    </row>
    <row r="1994" spans="1:12" ht="12.75">
      <c r="A1994" s="1" t="s">
        <v>24</v>
      </c>
      <c r="B1994" s="7">
        <v>42868.604166666664</v>
      </c>
      <c r="C1994" s="7">
        <v>42868.666666666664</v>
      </c>
      <c r="D1994" s="1" t="s">
        <v>140</v>
      </c>
      <c r="F1994" s="1">
        <v>30372276</v>
      </c>
      <c r="G1994" s="1" t="s">
        <v>1039</v>
      </c>
      <c r="H1994" s="1" t="s">
        <v>48</v>
      </c>
      <c r="I1994" s="1" t="s">
        <v>17</v>
      </c>
      <c r="J1994" s="7">
        <v>42847.677083333336</v>
      </c>
      <c r="K1994" s="7">
        <v>42847.677083333336</v>
      </c>
      <c r="L1994" s="1">
        <v>27</v>
      </c>
    </row>
    <row r="1995" spans="1:12" ht="12.75">
      <c r="A1995" s="1" t="s">
        <v>24</v>
      </c>
      <c r="B1995" s="7">
        <v>42868.6875</v>
      </c>
      <c r="C1995" s="7">
        <v>42868.75</v>
      </c>
      <c r="D1995" s="1" t="s">
        <v>140</v>
      </c>
      <c r="F1995" s="1">
        <v>30430421</v>
      </c>
      <c r="G1995" s="1" t="s">
        <v>1040</v>
      </c>
      <c r="H1995" s="1" t="s">
        <v>48</v>
      </c>
      <c r="I1995" s="1" t="s">
        <v>17</v>
      </c>
      <c r="J1995" s="7">
        <v>42850.601388888892</v>
      </c>
      <c r="K1995" s="7">
        <v>42850.601388888892</v>
      </c>
      <c r="L1995" s="1">
        <v>27</v>
      </c>
    </row>
    <row r="1996" spans="1:12" ht="12.75">
      <c r="A1996" s="1" t="s">
        <v>46</v>
      </c>
      <c r="B1996" s="7">
        <v>42870.5</v>
      </c>
      <c r="C1996" s="7">
        <v>42870.541666666664</v>
      </c>
      <c r="D1996" s="1" t="s">
        <v>88</v>
      </c>
      <c r="F1996" s="1">
        <v>30401408</v>
      </c>
      <c r="G1996" s="1" t="s">
        <v>1167</v>
      </c>
      <c r="H1996" s="1" t="s">
        <v>16</v>
      </c>
      <c r="I1996" s="1" t="s">
        <v>17</v>
      </c>
      <c r="J1996" s="7">
        <v>42849.604861111111</v>
      </c>
      <c r="K1996" s="7">
        <v>42849.604861111111</v>
      </c>
      <c r="L1996" s="1">
        <v>16.2</v>
      </c>
    </row>
    <row r="1997" spans="1:12" ht="12.75">
      <c r="A1997" s="1" t="s">
        <v>24</v>
      </c>
      <c r="B1997" s="7">
        <v>42870.604166666664</v>
      </c>
      <c r="C1997" s="7">
        <v>42870.645833333336</v>
      </c>
      <c r="D1997" s="1" t="s">
        <v>174</v>
      </c>
      <c r="F1997" s="1">
        <v>30217365</v>
      </c>
      <c r="G1997" s="1" t="s">
        <v>1168</v>
      </c>
      <c r="H1997" s="1" t="s">
        <v>16</v>
      </c>
      <c r="I1997" s="1" t="s">
        <v>85</v>
      </c>
      <c r="J1997" s="7">
        <v>42840.356249999997</v>
      </c>
      <c r="K1997" s="7">
        <v>42840.356249999997</v>
      </c>
      <c r="L1997" s="1">
        <v>12.96</v>
      </c>
    </row>
    <row r="1998" spans="1:12" ht="12.75">
      <c r="A1998" s="1" t="s">
        <v>111</v>
      </c>
      <c r="B1998" s="7">
        <v>42870.645833333336</v>
      </c>
      <c r="C1998" s="7">
        <v>42870.6875</v>
      </c>
      <c r="D1998" s="1" t="s">
        <v>246</v>
      </c>
      <c r="F1998" s="1">
        <v>28730672</v>
      </c>
      <c r="G1998" s="1" t="s">
        <v>658</v>
      </c>
      <c r="H1998" s="1" t="s">
        <v>16</v>
      </c>
      <c r="I1998" s="1" t="s">
        <v>17</v>
      </c>
      <c r="J1998" s="7">
        <v>42773.711805555555</v>
      </c>
      <c r="K1998" s="7">
        <v>42773.711805555555</v>
      </c>
      <c r="L1998" s="1">
        <v>12.24</v>
      </c>
    </row>
    <row r="1999" spans="1:12" ht="12.75">
      <c r="A1999" s="1" t="s">
        <v>431</v>
      </c>
      <c r="B1999" s="7">
        <v>42870.8125</v>
      </c>
      <c r="C1999" s="7">
        <v>42870.875</v>
      </c>
      <c r="D1999" s="1" t="s">
        <v>75</v>
      </c>
      <c r="F1999" s="1">
        <v>25295708</v>
      </c>
      <c r="G1999" s="1" t="s">
        <v>1169</v>
      </c>
      <c r="H1999" s="1" t="s">
        <v>48</v>
      </c>
      <c r="I1999" s="1" t="s">
        <v>17</v>
      </c>
      <c r="J1999" s="7">
        <v>42612.772222222222</v>
      </c>
      <c r="K1999" s="7">
        <v>42612.772222222222</v>
      </c>
      <c r="L1999" s="1">
        <v>42</v>
      </c>
    </row>
    <row r="2000" spans="1:12" ht="12.75">
      <c r="A2000" s="1" t="s">
        <v>24</v>
      </c>
      <c r="B2000" s="7">
        <v>42871.604166666664</v>
      </c>
      <c r="C2000" s="7">
        <v>42871.666666666664</v>
      </c>
      <c r="D2000" s="1" t="s">
        <v>140</v>
      </c>
      <c r="E2000" s="1" t="s">
        <v>140</v>
      </c>
      <c r="F2000" s="1">
        <v>29963294</v>
      </c>
      <c r="G2000" s="1" t="s">
        <v>1042</v>
      </c>
      <c r="H2000" s="1" t="s">
        <v>48</v>
      </c>
      <c r="I2000" s="1" t="s">
        <v>17</v>
      </c>
      <c r="J2000" s="7">
        <v>42828.820138888892</v>
      </c>
      <c r="K2000" s="7">
        <v>42832.490972222222</v>
      </c>
      <c r="L2000" s="1">
        <v>19.440000000000001</v>
      </c>
    </row>
    <row r="2001" spans="1:12" ht="12.75">
      <c r="A2001" s="1" t="s">
        <v>431</v>
      </c>
      <c r="B2001" s="7">
        <v>42871.833333333336</v>
      </c>
      <c r="C2001" s="7">
        <v>42871.875</v>
      </c>
      <c r="D2001" s="1" t="s">
        <v>852</v>
      </c>
      <c r="E2001" s="1" t="s">
        <v>852</v>
      </c>
      <c r="F2001" s="1">
        <v>29466362</v>
      </c>
      <c r="G2001" s="1" t="s">
        <v>1170</v>
      </c>
      <c r="H2001" s="1" t="s">
        <v>16</v>
      </c>
      <c r="I2001" s="1" t="s">
        <v>17</v>
      </c>
      <c r="J2001" s="7">
        <v>42807.613888888889</v>
      </c>
      <c r="K2001" s="7">
        <v>42809.444444444445</v>
      </c>
      <c r="L2001" s="1">
        <v>18.72</v>
      </c>
    </row>
    <row r="2002" spans="1:12" ht="12.75">
      <c r="A2002" s="1" t="s">
        <v>24</v>
      </c>
      <c r="B2002" s="7">
        <v>42872.416666666664</v>
      </c>
      <c r="C2002" s="7">
        <v>42872.458333333336</v>
      </c>
      <c r="D2002" s="1" t="s">
        <v>140</v>
      </c>
      <c r="F2002" s="1">
        <v>30212464</v>
      </c>
      <c r="G2002" s="1" t="s">
        <v>1044</v>
      </c>
      <c r="H2002" s="1" t="s">
        <v>16</v>
      </c>
      <c r="I2002" s="1" t="s">
        <v>17</v>
      </c>
      <c r="J2002" s="7">
        <v>42839.754861111112</v>
      </c>
      <c r="K2002" s="7">
        <v>42839.754861111112</v>
      </c>
      <c r="L2002" s="1">
        <v>12.96</v>
      </c>
    </row>
    <row r="2003" spans="1:12" ht="12.75">
      <c r="A2003" s="1" t="s">
        <v>24</v>
      </c>
      <c r="B2003" s="7">
        <v>42872.458333333336</v>
      </c>
      <c r="C2003" s="7">
        <v>42872.5</v>
      </c>
      <c r="D2003" s="1" t="s">
        <v>140</v>
      </c>
      <c r="F2003" s="1">
        <v>30291640</v>
      </c>
      <c r="G2003" s="1" t="s">
        <v>1045</v>
      </c>
      <c r="H2003" s="1" t="s">
        <v>16</v>
      </c>
      <c r="I2003" s="1" t="s">
        <v>17</v>
      </c>
      <c r="J2003" s="7">
        <v>42844.463194444441</v>
      </c>
      <c r="K2003" s="7">
        <v>42844.463194444441</v>
      </c>
      <c r="L2003" s="1">
        <v>14.4</v>
      </c>
    </row>
    <row r="2004" spans="1:12" ht="12.75">
      <c r="A2004" s="1" t="s">
        <v>18</v>
      </c>
      <c r="B2004" s="7">
        <v>42872.583333333336</v>
      </c>
      <c r="C2004" s="7">
        <v>42872.625</v>
      </c>
      <c r="D2004" s="1" t="s">
        <v>951</v>
      </c>
      <c r="F2004" s="1">
        <v>30467556</v>
      </c>
      <c r="G2004" s="1" t="s">
        <v>999</v>
      </c>
      <c r="H2004" s="1" t="s">
        <v>16</v>
      </c>
      <c r="I2004" s="1" t="s">
        <v>17</v>
      </c>
      <c r="J2004" s="7">
        <v>42851.849305555559</v>
      </c>
      <c r="K2004" s="7">
        <v>42851.849305555559</v>
      </c>
      <c r="L2004" s="1">
        <v>16.2</v>
      </c>
    </row>
    <row r="2005" spans="1:12" ht="12.75">
      <c r="A2005" s="1" t="s">
        <v>32</v>
      </c>
      <c r="B2005" s="7">
        <v>42873.791666666664</v>
      </c>
      <c r="C2005" s="7">
        <v>42873.833333333336</v>
      </c>
      <c r="D2005" s="1" t="s">
        <v>437</v>
      </c>
      <c r="F2005" s="1">
        <v>27455256</v>
      </c>
      <c r="G2005" s="1" t="s">
        <v>752</v>
      </c>
      <c r="H2005" s="1" t="s">
        <v>16</v>
      </c>
      <c r="I2005" s="1" t="s">
        <v>17</v>
      </c>
      <c r="J2005" s="7">
        <v>42709.850694444445</v>
      </c>
      <c r="K2005" s="7">
        <v>42709.850694444445</v>
      </c>
      <c r="L2005" s="1">
        <v>18.72</v>
      </c>
    </row>
    <row r="2006" spans="1:12" ht="12.75">
      <c r="A2006" s="1" t="s">
        <v>24</v>
      </c>
      <c r="B2006" s="7">
        <v>42874.583333333336</v>
      </c>
      <c r="C2006" s="7">
        <v>42874.645833333336</v>
      </c>
      <c r="D2006" s="1" t="s">
        <v>140</v>
      </c>
      <c r="F2006" s="1">
        <v>30356172</v>
      </c>
      <c r="G2006" s="1" t="s">
        <v>1047</v>
      </c>
      <c r="H2006" s="1" t="s">
        <v>48</v>
      </c>
      <c r="I2006" s="1" t="s">
        <v>17</v>
      </c>
      <c r="J2006" s="7">
        <v>42846.660416666666</v>
      </c>
      <c r="K2006" s="7">
        <v>42846.660416666666</v>
      </c>
      <c r="L2006" s="1">
        <v>24.3</v>
      </c>
    </row>
    <row r="2007" spans="1:12" ht="12.75">
      <c r="A2007" s="1" t="s">
        <v>24</v>
      </c>
      <c r="B2007" s="7">
        <v>42874.770833333336</v>
      </c>
      <c r="C2007" s="7">
        <v>42874.833333333336</v>
      </c>
      <c r="D2007" s="1" t="s">
        <v>140</v>
      </c>
      <c r="F2007" s="1">
        <v>30440231</v>
      </c>
      <c r="G2007" s="1" t="s">
        <v>1050</v>
      </c>
      <c r="H2007" s="1" t="s">
        <v>48</v>
      </c>
      <c r="I2007" s="1" t="s">
        <v>17</v>
      </c>
      <c r="J2007" s="7">
        <v>42850.878472222219</v>
      </c>
      <c r="K2007" s="7">
        <v>42850.878472222219</v>
      </c>
      <c r="L2007" s="1">
        <v>27</v>
      </c>
    </row>
    <row r="2008" spans="1:12" ht="12.75">
      <c r="A2008" s="1" t="s">
        <v>18</v>
      </c>
      <c r="B2008" s="7">
        <v>42875.375</v>
      </c>
      <c r="C2008" s="7">
        <v>42875.416666666664</v>
      </c>
      <c r="D2008" s="1" t="s">
        <v>237</v>
      </c>
      <c r="F2008" s="1">
        <v>30079187</v>
      </c>
      <c r="G2008" s="1" t="s">
        <v>1063</v>
      </c>
      <c r="H2008" s="1" t="s">
        <v>16</v>
      </c>
      <c r="I2008" s="1" t="s">
        <v>17</v>
      </c>
      <c r="J2008" s="7">
        <v>42833.461111111108</v>
      </c>
      <c r="K2008" s="7">
        <v>42833.461111111108</v>
      </c>
      <c r="L2008" s="1">
        <v>16.2</v>
      </c>
    </row>
    <row r="2009" spans="1:12" ht="12.75">
      <c r="A2009" s="1" t="s">
        <v>18</v>
      </c>
      <c r="B2009" s="7">
        <v>42875.458333333336</v>
      </c>
      <c r="C2009" s="7">
        <v>42875.5</v>
      </c>
      <c r="D2009" s="1" t="s">
        <v>995</v>
      </c>
      <c r="F2009" s="1">
        <v>30369961</v>
      </c>
      <c r="G2009" s="1" t="s">
        <v>1171</v>
      </c>
      <c r="H2009" s="1" t="s">
        <v>16</v>
      </c>
      <c r="I2009" s="1" t="s">
        <v>17</v>
      </c>
      <c r="J2009" s="7">
        <v>42847.572916666664</v>
      </c>
      <c r="K2009" s="7">
        <v>42847.572916666664</v>
      </c>
      <c r="L2009" s="1">
        <v>18</v>
      </c>
    </row>
    <row r="2010" spans="1:12" ht="12.75">
      <c r="A2010" s="1" t="s">
        <v>431</v>
      </c>
      <c r="B2010" s="7">
        <v>42877.8125</v>
      </c>
      <c r="C2010" s="7">
        <v>42877.895833333336</v>
      </c>
      <c r="D2010" s="1" t="s">
        <v>398</v>
      </c>
      <c r="F2010" s="1">
        <v>26807738</v>
      </c>
      <c r="G2010" s="1" t="s">
        <v>1172</v>
      </c>
      <c r="H2010" s="1" t="s">
        <v>56</v>
      </c>
      <c r="I2010" s="1" t="s">
        <v>17</v>
      </c>
      <c r="J2010" s="7">
        <v>42680.870833333334</v>
      </c>
      <c r="K2010" s="7">
        <v>42680.870833333334</v>
      </c>
      <c r="L2010" s="1">
        <v>56</v>
      </c>
    </row>
    <row r="2011" spans="1:12" ht="12.75">
      <c r="A2011" s="1" t="s">
        <v>46</v>
      </c>
      <c r="B2011" s="7">
        <v>42878.791666666664</v>
      </c>
      <c r="C2011" s="7">
        <v>42878.833333333336</v>
      </c>
      <c r="D2011" s="1" t="s">
        <v>88</v>
      </c>
      <c r="F2011" s="1">
        <v>29746353</v>
      </c>
      <c r="G2011" s="1" t="s">
        <v>1173</v>
      </c>
      <c r="H2011" s="1" t="s">
        <v>16</v>
      </c>
      <c r="I2011" s="1" t="s">
        <v>17</v>
      </c>
      <c r="J2011" s="7">
        <v>42818.750694444447</v>
      </c>
      <c r="K2011" s="7">
        <v>42818.750694444447</v>
      </c>
      <c r="L2011" s="1">
        <v>14.4</v>
      </c>
    </row>
    <row r="2012" spans="1:12" ht="12.75">
      <c r="A2012" s="1" t="s">
        <v>46</v>
      </c>
      <c r="B2012" s="7">
        <v>42879.770833333336</v>
      </c>
      <c r="C2012" s="7">
        <v>42879.8125</v>
      </c>
      <c r="D2012" s="1" t="s">
        <v>88</v>
      </c>
      <c r="F2012" s="1">
        <v>30411249</v>
      </c>
      <c r="G2012" s="1" t="s">
        <v>1174</v>
      </c>
      <c r="H2012" s="1" t="s">
        <v>16</v>
      </c>
      <c r="I2012" s="1" t="s">
        <v>17</v>
      </c>
      <c r="J2012" s="7">
        <v>42849.818055555559</v>
      </c>
      <c r="K2012" s="7">
        <v>42849.818055555559</v>
      </c>
      <c r="L2012" s="1">
        <v>18</v>
      </c>
    </row>
    <row r="2013" spans="1:12" ht="12.75">
      <c r="A2013" s="1" t="s">
        <v>431</v>
      </c>
      <c r="B2013" s="7">
        <v>42880.833333333336</v>
      </c>
      <c r="C2013" s="7">
        <v>42880.916666666664</v>
      </c>
      <c r="D2013" s="1" t="s">
        <v>15</v>
      </c>
      <c r="F2013" s="1">
        <v>29951399</v>
      </c>
      <c r="G2013" s="1" t="s">
        <v>1143</v>
      </c>
      <c r="H2013" s="1" t="s">
        <v>16</v>
      </c>
      <c r="I2013" s="1" t="s">
        <v>85</v>
      </c>
      <c r="J2013" s="7">
        <v>42828.584722222222</v>
      </c>
      <c r="K2013" s="7">
        <v>42828.584722222222</v>
      </c>
      <c r="L2013" s="1">
        <v>42.12</v>
      </c>
    </row>
    <row r="2014" spans="1:12" ht="12.75">
      <c r="A2014" s="1" t="s">
        <v>24</v>
      </c>
      <c r="B2014" s="7">
        <v>42884.604166666664</v>
      </c>
      <c r="C2014" s="7">
        <v>42884.645833333336</v>
      </c>
      <c r="D2014" s="1" t="s">
        <v>140</v>
      </c>
      <c r="F2014" s="1">
        <v>30112628</v>
      </c>
      <c r="G2014" s="1" t="s">
        <v>165</v>
      </c>
      <c r="H2014" s="1" t="s">
        <v>16</v>
      </c>
      <c r="I2014" s="1" t="s">
        <v>17</v>
      </c>
      <c r="J2014" s="7">
        <v>42835.680555555555</v>
      </c>
      <c r="K2014" s="7">
        <v>42835.680555555555</v>
      </c>
      <c r="L2014" s="1">
        <v>12.96</v>
      </c>
    </row>
    <row r="2015" spans="1:12" ht="12.75">
      <c r="A2015" s="1" t="s">
        <v>431</v>
      </c>
      <c r="B2015" s="7">
        <v>42884.770833333336</v>
      </c>
      <c r="C2015" s="7">
        <v>42884.875</v>
      </c>
      <c r="D2015" s="1" t="s">
        <v>15</v>
      </c>
      <c r="E2015" s="1" t="s">
        <v>15</v>
      </c>
      <c r="F2015" s="1">
        <v>29737508</v>
      </c>
      <c r="G2015" s="1" t="s">
        <v>1175</v>
      </c>
      <c r="H2015" s="1" t="s">
        <v>51</v>
      </c>
      <c r="I2015" s="1" t="s">
        <v>85</v>
      </c>
      <c r="J2015" s="7">
        <v>42818.479166666664</v>
      </c>
      <c r="K2015" s="7">
        <v>42818.506944444445</v>
      </c>
      <c r="L2015" s="1">
        <v>46.8</v>
      </c>
    </row>
    <row r="2016" spans="1:12" ht="12.75">
      <c r="A2016" s="1" t="s">
        <v>46</v>
      </c>
      <c r="B2016" s="7">
        <v>42886.666666666664</v>
      </c>
      <c r="C2016" s="7">
        <v>42886.708333333336</v>
      </c>
      <c r="D2016" s="1" t="s">
        <v>88</v>
      </c>
      <c r="F2016" s="1">
        <v>30301012</v>
      </c>
      <c r="G2016" s="1" t="s">
        <v>1107</v>
      </c>
      <c r="H2016" s="1" t="s">
        <v>16</v>
      </c>
      <c r="I2016" s="1" t="s">
        <v>17</v>
      </c>
      <c r="J2016" s="7">
        <v>42844.682638888888</v>
      </c>
      <c r="K2016" s="7">
        <v>42844.682638888888</v>
      </c>
      <c r="L2016" s="1">
        <v>14.58</v>
      </c>
    </row>
    <row r="2017" spans="1:12" ht="12.75">
      <c r="A2017" s="1" t="s">
        <v>32</v>
      </c>
      <c r="B2017" s="7">
        <v>42887.791666666664</v>
      </c>
      <c r="C2017" s="7">
        <v>42887.833333333336</v>
      </c>
      <c r="D2017" s="1" t="s">
        <v>437</v>
      </c>
      <c r="F2017" s="1">
        <v>27455274</v>
      </c>
      <c r="G2017" s="1" t="s">
        <v>752</v>
      </c>
      <c r="H2017" s="1" t="s">
        <v>16</v>
      </c>
      <c r="I2017" s="1" t="s">
        <v>17</v>
      </c>
      <c r="J2017" s="7">
        <v>42709.851388888892</v>
      </c>
      <c r="K2017" s="7">
        <v>42709.851388888892</v>
      </c>
      <c r="L2017" s="1">
        <v>18.72</v>
      </c>
    </row>
    <row r="2018" spans="1:12" ht="12.75">
      <c r="A2018" s="1" t="s">
        <v>18</v>
      </c>
      <c r="B2018" s="7">
        <v>42889.458333333336</v>
      </c>
      <c r="C2018" s="7">
        <v>42889.5</v>
      </c>
      <c r="D2018" s="1" t="s">
        <v>995</v>
      </c>
      <c r="F2018" s="1">
        <v>30369966</v>
      </c>
      <c r="G2018" s="1" t="s">
        <v>1176</v>
      </c>
      <c r="H2018" s="1" t="s">
        <v>16</v>
      </c>
      <c r="I2018" s="1" t="s">
        <v>17</v>
      </c>
      <c r="J2018" s="7">
        <v>42847.572916666664</v>
      </c>
      <c r="K2018" s="7">
        <v>42847.572916666664</v>
      </c>
      <c r="L2018" s="1">
        <v>16.2</v>
      </c>
    </row>
    <row r="2019" spans="1:12" ht="12.75">
      <c r="A2019" s="1" t="s">
        <v>24</v>
      </c>
      <c r="B2019" s="7">
        <v>42892.604166666664</v>
      </c>
      <c r="C2019" s="7">
        <v>42892.645833333336</v>
      </c>
      <c r="D2019" s="1" t="s">
        <v>140</v>
      </c>
      <c r="F2019" s="1">
        <v>30359881</v>
      </c>
      <c r="G2019" s="1" t="s">
        <v>1052</v>
      </c>
      <c r="H2019" s="1" t="s">
        <v>16</v>
      </c>
      <c r="I2019" s="1" t="s">
        <v>17</v>
      </c>
      <c r="J2019" s="7">
        <v>42846.776388888888</v>
      </c>
      <c r="K2019" s="7">
        <v>42846.776388888888</v>
      </c>
      <c r="L2019" s="1">
        <v>12.96</v>
      </c>
    </row>
    <row r="2020" spans="1:12" ht="12.75">
      <c r="A2020" s="1" t="s">
        <v>32</v>
      </c>
      <c r="B2020" s="7">
        <v>42894.791666666664</v>
      </c>
      <c r="C2020" s="7">
        <v>42894.833333333336</v>
      </c>
      <c r="D2020" s="1" t="s">
        <v>423</v>
      </c>
      <c r="F2020" s="1">
        <v>29309609</v>
      </c>
      <c r="G2020" s="1" t="s">
        <v>1177</v>
      </c>
      <c r="H2020" s="1" t="s">
        <v>16</v>
      </c>
      <c r="I2020" s="1" t="s">
        <v>17</v>
      </c>
      <c r="J2020" s="7">
        <v>42800.63958333333</v>
      </c>
      <c r="K2020" s="7">
        <v>42800.63958333333</v>
      </c>
      <c r="L2020" s="1">
        <v>18.72</v>
      </c>
    </row>
    <row r="2021" spans="1:12" ht="12.75">
      <c r="A2021" s="1" t="s">
        <v>24</v>
      </c>
      <c r="B2021" s="7">
        <v>42895.729166666664</v>
      </c>
      <c r="C2021" s="7">
        <v>42895.770833333336</v>
      </c>
      <c r="D2021" s="1" t="s">
        <v>140</v>
      </c>
      <c r="F2021" s="1">
        <v>30359900</v>
      </c>
      <c r="G2021" s="1" t="s">
        <v>1053</v>
      </c>
      <c r="H2021" s="1" t="s">
        <v>16</v>
      </c>
      <c r="I2021" s="1" t="s">
        <v>17</v>
      </c>
      <c r="J2021" s="7">
        <v>42846.777083333334</v>
      </c>
      <c r="K2021" s="7">
        <v>42846.777083333334</v>
      </c>
      <c r="L2021" s="1">
        <v>16.2</v>
      </c>
    </row>
    <row r="2022" spans="1:12" ht="12.75">
      <c r="A2022" s="1" t="s">
        <v>431</v>
      </c>
      <c r="B2022" s="7">
        <v>42898.8125</v>
      </c>
      <c r="C2022" s="7">
        <v>42898.895833333336</v>
      </c>
      <c r="D2022" s="1" t="s">
        <v>75</v>
      </c>
      <c r="E2022" s="1" t="s">
        <v>398</v>
      </c>
      <c r="F2022" s="1">
        <v>25295808</v>
      </c>
      <c r="G2022" s="1" t="s">
        <v>1178</v>
      </c>
      <c r="H2022" s="1" t="s">
        <v>56</v>
      </c>
      <c r="I2022" s="1" t="s">
        <v>17</v>
      </c>
      <c r="J2022" s="7">
        <v>42612.775000000001</v>
      </c>
      <c r="K2022" s="7">
        <v>42680.871527777781</v>
      </c>
      <c r="L2022" s="1">
        <v>56</v>
      </c>
    </row>
    <row r="2023" spans="1:12" ht="12.75">
      <c r="A2023" s="1" t="s">
        <v>24</v>
      </c>
      <c r="B2023" s="7">
        <v>42900.416666666664</v>
      </c>
      <c r="C2023" s="7">
        <v>42900.458333333336</v>
      </c>
      <c r="D2023" s="1" t="s">
        <v>140</v>
      </c>
      <c r="F2023" s="1">
        <v>30291824</v>
      </c>
      <c r="G2023" s="1" t="s">
        <v>1054</v>
      </c>
      <c r="H2023" s="1" t="s">
        <v>16</v>
      </c>
      <c r="I2023" s="1" t="s">
        <v>17</v>
      </c>
      <c r="J2023" s="7">
        <v>42844.468055555553</v>
      </c>
      <c r="K2023" s="7">
        <v>42844.468055555553</v>
      </c>
      <c r="L2023" s="1">
        <v>12.96</v>
      </c>
    </row>
    <row r="2024" spans="1:12" ht="12.75">
      <c r="A2024" s="1" t="s">
        <v>46</v>
      </c>
      <c r="B2024" s="7">
        <v>42900.541666666664</v>
      </c>
      <c r="C2024" s="7">
        <v>42900.583333333336</v>
      </c>
      <c r="D2024" s="1" t="s">
        <v>403</v>
      </c>
      <c r="F2024" s="1">
        <v>27724742</v>
      </c>
      <c r="G2024" s="1" t="s">
        <v>1179</v>
      </c>
      <c r="H2024" s="1" t="s">
        <v>16</v>
      </c>
      <c r="I2024" s="1" t="s">
        <v>17</v>
      </c>
      <c r="J2024" s="7">
        <v>42723.750694444447</v>
      </c>
      <c r="K2024" s="7">
        <v>42723.750694444447</v>
      </c>
      <c r="L2024" s="1">
        <v>12.96</v>
      </c>
    </row>
    <row r="2025" spans="1:12" ht="12.75">
      <c r="A2025" s="1" t="s">
        <v>431</v>
      </c>
      <c r="B2025" s="7">
        <v>42901.8125</v>
      </c>
      <c r="C2025" s="7">
        <v>42901.895833333336</v>
      </c>
      <c r="D2025" s="1" t="s">
        <v>75</v>
      </c>
      <c r="F2025" s="1">
        <v>25295826</v>
      </c>
      <c r="G2025" s="1" t="s">
        <v>1180</v>
      </c>
      <c r="H2025" s="1" t="s">
        <v>56</v>
      </c>
      <c r="I2025" s="1" t="s">
        <v>17</v>
      </c>
      <c r="J2025" s="7">
        <v>42612.775694444441</v>
      </c>
      <c r="K2025" s="7">
        <v>42612.775694444441</v>
      </c>
      <c r="L2025" s="1">
        <v>56</v>
      </c>
    </row>
    <row r="2026" spans="1:12" ht="12.75">
      <c r="A2026" s="1" t="s">
        <v>18</v>
      </c>
      <c r="B2026" s="7">
        <v>42903.458333333336</v>
      </c>
      <c r="C2026" s="7">
        <v>42903.5</v>
      </c>
      <c r="D2026" s="1" t="s">
        <v>995</v>
      </c>
      <c r="F2026" s="1">
        <v>30369968</v>
      </c>
      <c r="G2026" s="1" t="s">
        <v>1181</v>
      </c>
      <c r="H2026" s="1" t="s">
        <v>16</v>
      </c>
      <c r="I2026" s="1" t="s">
        <v>17</v>
      </c>
      <c r="J2026" s="7">
        <v>42847.573611111111</v>
      </c>
      <c r="K2026" s="7">
        <v>42847.573611111111</v>
      </c>
      <c r="L2026" s="1">
        <v>16.2</v>
      </c>
    </row>
    <row r="2027" spans="1:12" ht="12.75">
      <c r="A2027" s="1" t="s">
        <v>431</v>
      </c>
      <c r="B2027" s="7">
        <v>42905.8125</v>
      </c>
      <c r="C2027" s="7">
        <v>42905.875</v>
      </c>
      <c r="D2027" s="1" t="s">
        <v>398</v>
      </c>
      <c r="F2027" s="1">
        <v>26807745</v>
      </c>
      <c r="G2027" s="1" t="s">
        <v>917</v>
      </c>
      <c r="H2027" s="1" t="s">
        <v>48</v>
      </c>
      <c r="I2027" s="1" t="s">
        <v>17</v>
      </c>
      <c r="J2027" s="7">
        <v>42680.871527777781</v>
      </c>
      <c r="K2027" s="7">
        <v>42680.871527777781</v>
      </c>
      <c r="L2027" s="1">
        <v>42</v>
      </c>
    </row>
    <row r="2028" spans="1:12" ht="12.75">
      <c r="A2028" s="1" t="s">
        <v>32</v>
      </c>
      <c r="B2028" s="7">
        <v>42908.791666666664</v>
      </c>
      <c r="C2028" s="7">
        <v>42908.833333333336</v>
      </c>
      <c r="D2028" s="1" t="s">
        <v>423</v>
      </c>
      <c r="F2028" s="1">
        <v>29309700</v>
      </c>
      <c r="G2028" s="1" t="s">
        <v>1177</v>
      </c>
      <c r="H2028" s="1" t="s">
        <v>16</v>
      </c>
      <c r="I2028" s="1" t="s">
        <v>17</v>
      </c>
      <c r="J2028" s="7">
        <v>42800.640972222223</v>
      </c>
      <c r="K2028" s="7">
        <v>42800.640972222223</v>
      </c>
      <c r="L2028" s="1">
        <v>18.72</v>
      </c>
    </row>
    <row r="2029" spans="1:12" ht="12.75">
      <c r="A2029" s="1" t="s">
        <v>431</v>
      </c>
      <c r="B2029" s="7">
        <v>42908.833333333336</v>
      </c>
      <c r="C2029" s="7">
        <v>42908.916666666664</v>
      </c>
      <c r="D2029" s="1" t="s">
        <v>15</v>
      </c>
      <c r="F2029" s="1">
        <v>29951413</v>
      </c>
      <c r="G2029" s="1" t="s">
        <v>1143</v>
      </c>
      <c r="H2029" s="1" t="s">
        <v>16</v>
      </c>
      <c r="I2029" s="1" t="s">
        <v>85</v>
      </c>
      <c r="J2029" s="7">
        <v>42828.585416666669</v>
      </c>
      <c r="K2029" s="7">
        <v>42828.585416666669</v>
      </c>
      <c r="L2029" s="1">
        <v>37.44</v>
      </c>
    </row>
    <row r="2030" spans="1:12" ht="12.75">
      <c r="A2030" s="1" t="s">
        <v>32</v>
      </c>
      <c r="B2030" s="7">
        <v>42911.458333333336</v>
      </c>
      <c r="C2030" s="7">
        <v>42911.541666666664</v>
      </c>
      <c r="D2030" s="1" t="s">
        <v>398</v>
      </c>
      <c r="F2030" s="1">
        <v>26807763</v>
      </c>
      <c r="G2030" s="1" t="s">
        <v>1182</v>
      </c>
      <c r="H2030" s="1" t="s">
        <v>56</v>
      </c>
      <c r="I2030" s="1" t="s">
        <v>17</v>
      </c>
      <c r="J2030" s="7">
        <v>42680.873611111114</v>
      </c>
      <c r="K2030" s="7">
        <v>42680.873611111114</v>
      </c>
      <c r="L2030" s="1">
        <v>33.69</v>
      </c>
    </row>
    <row r="2031" spans="1:12" ht="12.75">
      <c r="A2031" s="1" t="s">
        <v>32</v>
      </c>
      <c r="B2031" s="7">
        <v>42915.791666666664</v>
      </c>
      <c r="C2031" s="7">
        <v>42915.833333333336</v>
      </c>
      <c r="D2031" s="1" t="s">
        <v>423</v>
      </c>
      <c r="F2031" s="1">
        <v>29399197</v>
      </c>
      <c r="G2031" s="1" t="s">
        <v>1177</v>
      </c>
      <c r="H2031" s="1" t="s">
        <v>16</v>
      </c>
      <c r="I2031" s="1" t="s">
        <v>17</v>
      </c>
      <c r="J2031" s="7">
        <v>42803.686111111114</v>
      </c>
      <c r="K2031" s="7">
        <v>42803.686111111114</v>
      </c>
      <c r="L2031" s="1">
        <v>18.72</v>
      </c>
    </row>
    <row r="2032" spans="1:12" ht="12.75">
      <c r="A2032" s="1" t="s">
        <v>18</v>
      </c>
      <c r="B2032" s="7">
        <v>42917.458333333336</v>
      </c>
      <c r="C2032" s="7">
        <v>42917.5</v>
      </c>
      <c r="D2032" s="1" t="s">
        <v>995</v>
      </c>
      <c r="F2032" s="1">
        <v>30369971</v>
      </c>
      <c r="G2032" s="1" t="s">
        <v>1183</v>
      </c>
      <c r="H2032" s="1" t="s">
        <v>16</v>
      </c>
      <c r="I2032" s="1" t="s">
        <v>17</v>
      </c>
      <c r="J2032" s="7">
        <v>42847.573611111111</v>
      </c>
      <c r="K2032" s="7">
        <v>42847.573611111111</v>
      </c>
      <c r="L2032" s="1">
        <v>14.4</v>
      </c>
    </row>
    <row r="2033" spans="1:13" ht="12.75">
      <c r="A2033" s="1" t="s">
        <v>46</v>
      </c>
      <c r="B2033" s="7">
        <v>42919.416666666664</v>
      </c>
      <c r="C2033" s="7">
        <v>42919.458333333336</v>
      </c>
      <c r="D2033" s="1" t="s">
        <v>88</v>
      </c>
      <c r="F2033" s="1">
        <v>30207837</v>
      </c>
      <c r="G2033" s="1" t="s">
        <v>1184</v>
      </c>
      <c r="H2033" s="1" t="s">
        <v>16</v>
      </c>
      <c r="I2033" s="1" t="s">
        <v>17</v>
      </c>
      <c r="J2033" s="7">
        <v>42839.54583333333</v>
      </c>
      <c r="K2033" s="7">
        <v>42839.54583333333</v>
      </c>
      <c r="L2033" s="1">
        <v>11.52</v>
      </c>
    </row>
    <row r="2034" spans="1:13" ht="12.75">
      <c r="A2034" s="1" t="s">
        <v>46</v>
      </c>
      <c r="B2034" s="7">
        <v>42919.5</v>
      </c>
      <c r="C2034" s="7">
        <v>42919.541666666664</v>
      </c>
      <c r="D2034" s="1" t="s">
        <v>88</v>
      </c>
      <c r="F2034" s="1">
        <v>30295827</v>
      </c>
      <c r="G2034" s="1" t="s">
        <v>1185</v>
      </c>
      <c r="H2034" s="1" t="s">
        <v>16</v>
      </c>
      <c r="I2034" s="1" t="s">
        <v>17</v>
      </c>
      <c r="J2034" s="7">
        <v>42844.580555555556</v>
      </c>
      <c r="K2034" s="7">
        <v>42844.580555555556</v>
      </c>
      <c r="L2034" s="1">
        <v>12.96</v>
      </c>
    </row>
    <row r="2035" spans="1:13" ht="12.75">
      <c r="A2035" s="1" t="s">
        <v>46</v>
      </c>
      <c r="B2035" s="7">
        <v>42919.583333333336</v>
      </c>
      <c r="C2035" s="7">
        <v>42919.625</v>
      </c>
      <c r="D2035" s="1" t="s">
        <v>88</v>
      </c>
      <c r="F2035" s="1">
        <v>30300086</v>
      </c>
      <c r="G2035" s="1" t="s">
        <v>1186</v>
      </c>
      <c r="H2035" s="1" t="s">
        <v>16</v>
      </c>
      <c r="I2035" s="1" t="s">
        <v>17</v>
      </c>
      <c r="J2035" s="7">
        <v>42844.662499999999</v>
      </c>
      <c r="K2035" s="7">
        <v>42844.662499999999</v>
      </c>
      <c r="L2035" s="1">
        <v>11.52</v>
      </c>
    </row>
    <row r="2036" spans="1:13" ht="12.75">
      <c r="A2036" s="1" t="s">
        <v>431</v>
      </c>
      <c r="B2036" s="7">
        <v>42919.8125</v>
      </c>
      <c r="C2036" s="7">
        <v>42919.895833333336</v>
      </c>
      <c r="D2036" s="1" t="s">
        <v>398</v>
      </c>
      <c r="F2036" s="1">
        <v>26807753</v>
      </c>
      <c r="G2036" s="1" t="s">
        <v>1187</v>
      </c>
      <c r="H2036" s="1" t="s">
        <v>56</v>
      </c>
      <c r="I2036" s="1" t="s">
        <v>17</v>
      </c>
      <c r="J2036" s="7">
        <v>42680.872916666667</v>
      </c>
      <c r="K2036" s="7">
        <v>42680.872916666667</v>
      </c>
      <c r="L2036" s="1">
        <v>56</v>
      </c>
    </row>
    <row r="2037" spans="1:13" ht="12.75">
      <c r="A2037" s="1" t="s">
        <v>24</v>
      </c>
      <c r="B2037" s="7">
        <v>42921.416666666664</v>
      </c>
      <c r="C2037" s="7">
        <v>42921.458333333336</v>
      </c>
      <c r="D2037" s="1" t="s">
        <v>140</v>
      </c>
      <c r="F2037" s="1">
        <v>30291836</v>
      </c>
      <c r="G2037" s="1" t="s">
        <v>851</v>
      </c>
      <c r="H2037" s="1" t="s">
        <v>16</v>
      </c>
      <c r="I2037" s="1" t="s">
        <v>17</v>
      </c>
      <c r="J2037" s="7">
        <v>42844.46875</v>
      </c>
      <c r="K2037" s="7">
        <v>42844.46875</v>
      </c>
      <c r="L2037" s="1">
        <v>11.52</v>
      </c>
    </row>
    <row r="2038" spans="1:13" ht="12.75">
      <c r="A2038" s="1" t="s">
        <v>18</v>
      </c>
      <c r="B2038" s="7">
        <v>42931.458333333336</v>
      </c>
      <c r="C2038" s="7">
        <v>42931.5</v>
      </c>
      <c r="D2038" s="1" t="s">
        <v>995</v>
      </c>
      <c r="F2038" s="1">
        <v>30369975</v>
      </c>
      <c r="G2038" s="1" t="s">
        <v>1188</v>
      </c>
      <c r="H2038" s="1" t="s">
        <v>16</v>
      </c>
      <c r="I2038" s="1" t="s">
        <v>17</v>
      </c>
      <c r="J2038" s="7">
        <v>42847.573611111111</v>
      </c>
      <c r="K2038" s="7">
        <v>42847.573611111111</v>
      </c>
      <c r="L2038" s="1">
        <v>14.4</v>
      </c>
      <c r="M2038" t="e">
        <f>L2040+L2039</f>
        <v>#VALUE!</v>
      </c>
    </row>
    <row r="2039" spans="1:13" ht="12.75">
      <c r="A2039" s="1" t="s">
        <v>46</v>
      </c>
      <c r="B2039" s="7">
        <v>42964.583333333336</v>
      </c>
      <c r="C2039" s="7">
        <v>42964.625</v>
      </c>
      <c r="D2039" s="1" t="s">
        <v>88</v>
      </c>
      <c r="F2039" s="1">
        <v>30191928</v>
      </c>
      <c r="G2039" s="1" t="s">
        <v>1189</v>
      </c>
      <c r="H2039" s="1" t="s">
        <v>16</v>
      </c>
      <c r="I2039" s="1" t="s">
        <v>17</v>
      </c>
      <c r="J2039" s="7">
        <v>42838.62222222222</v>
      </c>
      <c r="K2039" s="7">
        <v>42838.62222222222</v>
      </c>
      <c r="L2039" s="1">
        <v>11.52</v>
      </c>
    </row>
    <row r="2040" spans="1:13" ht="12.75">
      <c r="A2040" s="57" t="s">
        <v>41</v>
      </c>
      <c r="B2040" s="57" t="s">
        <v>1190</v>
      </c>
      <c r="C2040" s="57" t="s">
        <v>1191</v>
      </c>
      <c r="D2040" s="57" t="s">
        <v>15</v>
      </c>
      <c r="E2040" s="57" t="s">
        <v>1192</v>
      </c>
      <c r="F2040" s="57">
        <v>30532909</v>
      </c>
      <c r="G2040" s="57" t="s">
        <v>1193</v>
      </c>
      <c r="H2040" s="57" t="s">
        <v>16</v>
      </c>
      <c r="I2040" s="57">
        <v>104</v>
      </c>
      <c r="J2040" s="57" t="s">
        <v>1194</v>
      </c>
      <c r="K2040" s="57" t="s">
        <v>1192</v>
      </c>
      <c r="L2040" s="57" t="s">
        <v>1195</v>
      </c>
    </row>
    <row r="2041" spans="1:13" ht="12.75">
      <c r="A2041" s="57" t="s">
        <v>46</v>
      </c>
      <c r="B2041" s="57" t="s">
        <v>1196</v>
      </c>
      <c r="C2041" s="57" t="s">
        <v>1197</v>
      </c>
      <c r="D2041" s="57" t="s">
        <v>15</v>
      </c>
      <c r="E2041" s="57" t="s">
        <v>1192</v>
      </c>
      <c r="F2041" s="57">
        <v>30532898</v>
      </c>
      <c r="G2041" s="57" t="s">
        <v>1198</v>
      </c>
      <c r="H2041" s="57" t="s">
        <v>16</v>
      </c>
      <c r="I2041" s="57">
        <v>104</v>
      </c>
      <c r="J2041" s="58">
        <v>42855.55976851852</v>
      </c>
      <c r="K2041" s="57" t="s">
        <v>1192</v>
      </c>
      <c r="L2041" s="57" t="s">
        <v>1195</v>
      </c>
    </row>
    <row r="2042" spans="1:13" ht="12.75">
      <c r="A2042" s="57" t="s">
        <v>111</v>
      </c>
      <c r="B2042" s="57" t="s">
        <v>1199</v>
      </c>
      <c r="C2042" s="57" t="s">
        <v>1200</v>
      </c>
      <c r="D2042" s="57" t="s">
        <v>15</v>
      </c>
      <c r="E2042" s="57" t="s">
        <v>1192</v>
      </c>
      <c r="F2042" s="57">
        <v>30535479</v>
      </c>
      <c r="G2042" s="57" t="s">
        <v>1201</v>
      </c>
      <c r="H2042" s="57" t="s">
        <v>16</v>
      </c>
      <c r="I2042" s="57">
        <v>104</v>
      </c>
      <c r="J2042" s="57" t="s">
        <v>1202</v>
      </c>
      <c r="K2042" s="57" t="s">
        <v>1192</v>
      </c>
      <c r="L2042" s="57" t="s">
        <v>1195</v>
      </c>
    </row>
    <row r="2043" spans="1:13" ht="12.75">
      <c r="A2043" s="57" t="s">
        <v>111</v>
      </c>
      <c r="B2043" s="57" t="s">
        <v>1203</v>
      </c>
      <c r="C2043" s="57" t="s">
        <v>1204</v>
      </c>
      <c r="D2043" s="57" t="s">
        <v>881</v>
      </c>
      <c r="E2043" s="57" t="s">
        <v>1192</v>
      </c>
      <c r="F2043" s="57">
        <v>30546280</v>
      </c>
      <c r="G2043" s="57" t="s">
        <v>1205</v>
      </c>
      <c r="H2043" s="57" t="s">
        <v>16</v>
      </c>
      <c r="I2043" s="57">
        <v>106</v>
      </c>
      <c r="J2043" s="57" t="s">
        <v>1206</v>
      </c>
      <c r="K2043" s="57" t="s">
        <v>1192</v>
      </c>
      <c r="L2043" s="57" t="s">
        <v>1207</v>
      </c>
    </row>
    <row r="2044" spans="1:13" ht="12.75">
      <c r="A2044" s="57" t="s">
        <v>111</v>
      </c>
      <c r="B2044" s="57" t="s">
        <v>1204</v>
      </c>
      <c r="C2044" s="57" t="s">
        <v>1208</v>
      </c>
      <c r="D2044" s="57" t="s">
        <v>881</v>
      </c>
      <c r="E2044" s="57" t="s">
        <v>1192</v>
      </c>
      <c r="F2044" s="57">
        <v>30546290</v>
      </c>
      <c r="G2044" s="57" t="s">
        <v>1209</v>
      </c>
      <c r="H2044" s="57" t="s">
        <v>16</v>
      </c>
      <c r="I2044" s="57">
        <v>106</v>
      </c>
      <c r="J2044" s="57" t="s">
        <v>1210</v>
      </c>
      <c r="K2044" s="57" t="s">
        <v>1192</v>
      </c>
      <c r="L2044" s="57" t="s">
        <v>1207</v>
      </c>
    </row>
    <row r="2045" spans="1:13" ht="12.75">
      <c r="A2045" s="57" t="s">
        <v>41</v>
      </c>
      <c r="B2045" s="57" t="s">
        <v>1211</v>
      </c>
      <c r="C2045" s="57" t="s">
        <v>1212</v>
      </c>
      <c r="D2045" s="57" t="s">
        <v>359</v>
      </c>
      <c r="E2045" s="57" t="s">
        <v>1192</v>
      </c>
      <c r="F2045" s="57">
        <v>30548736</v>
      </c>
      <c r="G2045" s="57" t="s">
        <v>1192</v>
      </c>
      <c r="H2045" s="57" t="s">
        <v>51</v>
      </c>
      <c r="I2045" s="57">
        <v>106</v>
      </c>
      <c r="J2045" s="57" t="s">
        <v>1213</v>
      </c>
      <c r="K2045" s="57" t="s">
        <v>1192</v>
      </c>
      <c r="L2045" s="57" t="s">
        <v>1214</v>
      </c>
    </row>
    <row r="2046" spans="1:13" ht="12.75">
      <c r="A2046" s="57" t="s">
        <v>12</v>
      </c>
      <c r="B2046" s="57" t="s">
        <v>1215</v>
      </c>
      <c r="C2046" s="57" t="s">
        <v>1216</v>
      </c>
      <c r="D2046" s="57" t="s">
        <v>174</v>
      </c>
      <c r="E2046" s="57" t="s">
        <v>1192</v>
      </c>
      <c r="F2046" s="57">
        <v>30554038</v>
      </c>
      <c r="G2046" s="57" t="s">
        <v>760</v>
      </c>
      <c r="H2046" s="57" t="s">
        <v>16</v>
      </c>
      <c r="I2046" s="57">
        <v>104</v>
      </c>
      <c r="J2046" s="57" t="s">
        <v>1217</v>
      </c>
      <c r="K2046" s="57" t="s">
        <v>1192</v>
      </c>
      <c r="L2046" s="57" t="s">
        <v>1218</v>
      </c>
    </row>
    <row r="2047" spans="1:13" ht="12.75" hidden="1">
      <c r="A2047" s="57" t="s">
        <v>12</v>
      </c>
      <c r="B2047" s="57" t="s">
        <v>1219</v>
      </c>
      <c r="C2047" s="57" t="s">
        <v>1220</v>
      </c>
      <c r="D2047" s="57" t="s">
        <v>174</v>
      </c>
      <c r="E2047" s="57" t="s">
        <v>1192</v>
      </c>
      <c r="F2047" s="57">
        <v>30554072</v>
      </c>
      <c r="G2047" s="57" t="s">
        <v>760</v>
      </c>
      <c r="H2047" s="57" t="s">
        <v>48</v>
      </c>
      <c r="I2047" s="57">
        <v>104</v>
      </c>
      <c r="J2047" s="57" t="s">
        <v>1221</v>
      </c>
      <c r="K2047" s="57" t="s">
        <v>1192</v>
      </c>
      <c r="L2047" s="57" t="s">
        <v>1222</v>
      </c>
    </row>
    <row r="2048" spans="1:13" ht="12.75" hidden="1">
      <c r="A2048" s="57" t="s">
        <v>18</v>
      </c>
      <c r="B2048" s="57" t="s">
        <v>1223</v>
      </c>
      <c r="C2048" s="57" t="s">
        <v>1224</v>
      </c>
      <c r="D2048" s="57" t="s">
        <v>174</v>
      </c>
      <c r="E2048" s="57" t="s">
        <v>1192</v>
      </c>
      <c r="F2048" s="57">
        <v>30554107</v>
      </c>
      <c r="G2048" s="57" t="s">
        <v>914</v>
      </c>
      <c r="H2048" s="57" t="s">
        <v>48</v>
      </c>
      <c r="I2048" s="57">
        <v>104</v>
      </c>
      <c r="J2048" s="57" t="s">
        <v>1225</v>
      </c>
      <c r="K2048" s="57" t="s">
        <v>1192</v>
      </c>
      <c r="L2048" s="57" t="s">
        <v>1222</v>
      </c>
    </row>
    <row r="2049" spans="1:12" ht="12.75" hidden="1">
      <c r="A2049" s="57" t="s">
        <v>12</v>
      </c>
      <c r="B2049" s="57" t="s">
        <v>1226</v>
      </c>
      <c r="C2049" s="57" t="s">
        <v>1227</v>
      </c>
      <c r="D2049" s="57" t="s">
        <v>174</v>
      </c>
      <c r="E2049" s="57" t="s">
        <v>1192</v>
      </c>
      <c r="F2049" s="57">
        <v>30554545</v>
      </c>
      <c r="G2049" s="57" t="s">
        <v>1228</v>
      </c>
      <c r="H2049" s="57" t="s">
        <v>16</v>
      </c>
      <c r="I2049" s="57">
        <v>104</v>
      </c>
      <c r="J2049" s="57" t="s">
        <v>1229</v>
      </c>
      <c r="K2049" s="57" t="s">
        <v>1192</v>
      </c>
      <c r="L2049" s="57" t="s">
        <v>1218</v>
      </c>
    </row>
    <row r="2050" spans="1:12" ht="12.75" hidden="1">
      <c r="A2050" s="57" t="s">
        <v>41</v>
      </c>
      <c r="B2050" s="57" t="s">
        <v>1215</v>
      </c>
      <c r="C2050" s="57" t="s">
        <v>1216</v>
      </c>
      <c r="D2050" s="57" t="s">
        <v>1084</v>
      </c>
      <c r="E2050" s="57" t="s">
        <v>1192</v>
      </c>
      <c r="F2050" s="57">
        <v>30555457</v>
      </c>
      <c r="G2050" s="57" t="s">
        <v>1192</v>
      </c>
      <c r="H2050" s="57" t="s">
        <v>16</v>
      </c>
      <c r="I2050" s="57">
        <v>106</v>
      </c>
      <c r="J2050" s="57" t="s">
        <v>1230</v>
      </c>
      <c r="K2050" s="57" t="s">
        <v>1192</v>
      </c>
      <c r="L2050" s="57" t="s">
        <v>1218</v>
      </c>
    </row>
    <row r="2051" spans="1:12" ht="12.75" hidden="1">
      <c r="A2051" s="57" t="s">
        <v>41</v>
      </c>
      <c r="B2051" s="57" t="s">
        <v>1215</v>
      </c>
      <c r="C2051" s="57" t="s">
        <v>1216</v>
      </c>
      <c r="D2051" s="57" t="s">
        <v>1084</v>
      </c>
      <c r="E2051" s="57" t="s">
        <v>1192</v>
      </c>
      <c r="F2051" s="57">
        <v>30556372</v>
      </c>
      <c r="G2051" s="57" t="s">
        <v>1192</v>
      </c>
      <c r="H2051" s="57" t="s">
        <v>16</v>
      </c>
      <c r="I2051" s="57">
        <v>106</v>
      </c>
      <c r="J2051" s="57" t="s">
        <v>1231</v>
      </c>
      <c r="K2051" s="57" t="s">
        <v>1192</v>
      </c>
      <c r="L2051" s="57" t="s">
        <v>1218</v>
      </c>
    </row>
    <row r="2052" spans="1:12" ht="12.75" hidden="1">
      <c r="A2052" s="57" t="s">
        <v>28</v>
      </c>
      <c r="B2052" s="57" t="s">
        <v>1232</v>
      </c>
      <c r="C2052" s="57" t="s">
        <v>1233</v>
      </c>
      <c r="D2052" s="57" t="s">
        <v>784</v>
      </c>
      <c r="E2052" s="57" t="s">
        <v>1192</v>
      </c>
      <c r="F2052" s="57">
        <v>30556905</v>
      </c>
      <c r="G2052" s="57" t="s">
        <v>1234</v>
      </c>
      <c r="H2052" s="57" t="s">
        <v>16</v>
      </c>
      <c r="I2052" s="57">
        <v>106</v>
      </c>
      <c r="J2052" s="57" t="s">
        <v>1235</v>
      </c>
      <c r="K2052" s="57" t="s">
        <v>1192</v>
      </c>
      <c r="L2052" s="57" t="s">
        <v>1236</v>
      </c>
    </row>
    <row r="2053" spans="1:12" ht="12.75" hidden="1">
      <c r="A2053" s="57" t="s">
        <v>28</v>
      </c>
      <c r="B2053" s="57" t="s">
        <v>1237</v>
      </c>
      <c r="C2053" s="57" t="s">
        <v>1238</v>
      </c>
      <c r="D2053" s="57" t="s">
        <v>458</v>
      </c>
      <c r="E2053" s="57" t="s">
        <v>1192</v>
      </c>
      <c r="F2053" s="57">
        <v>30564682</v>
      </c>
      <c r="G2053" s="57" t="s">
        <v>1149</v>
      </c>
      <c r="H2053" s="57" t="s">
        <v>16</v>
      </c>
      <c r="I2053" s="57">
        <v>106</v>
      </c>
      <c r="J2053" s="57" t="s">
        <v>1239</v>
      </c>
      <c r="K2053" s="57" t="s">
        <v>1192</v>
      </c>
      <c r="L2053" s="57" t="s">
        <v>1207</v>
      </c>
    </row>
    <row r="2054" spans="1:12" ht="12.75" hidden="1">
      <c r="A2054" s="57" t="s">
        <v>41</v>
      </c>
      <c r="B2054" s="57" t="s">
        <v>1240</v>
      </c>
      <c r="C2054" s="57" t="s">
        <v>1241</v>
      </c>
      <c r="D2054" s="57" t="s">
        <v>1113</v>
      </c>
      <c r="E2054" s="57" t="s">
        <v>1192</v>
      </c>
      <c r="F2054" s="57">
        <v>30565892</v>
      </c>
      <c r="G2054" s="57" t="s">
        <v>1192</v>
      </c>
      <c r="H2054" s="57" t="s">
        <v>16</v>
      </c>
      <c r="I2054" s="57">
        <v>106</v>
      </c>
      <c r="J2054" s="57" t="s">
        <v>1242</v>
      </c>
      <c r="K2054" s="57" t="s">
        <v>1192</v>
      </c>
      <c r="L2054" s="57" t="s">
        <v>1207</v>
      </c>
    </row>
    <row r="2055" spans="1:12" ht="12.75" hidden="1">
      <c r="A2055" s="57" t="s">
        <v>1192</v>
      </c>
      <c r="B2055" s="57" t="s">
        <v>1192</v>
      </c>
      <c r="C2055" s="57" t="s">
        <v>1192</v>
      </c>
      <c r="D2055" s="57" t="s">
        <v>1192</v>
      </c>
      <c r="E2055" s="57" t="s">
        <v>1192</v>
      </c>
      <c r="F2055" s="57" t="s">
        <v>1192</v>
      </c>
      <c r="G2055" s="57" t="s">
        <v>1192</v>
      </c>
      <c r="H2055" s="57" t="s">
        <v>1192</v>
      </c>
      <c r="I2055" s="57" t="s">
        <v>1192</v>
      </c>
      <c r="J2055" s="57" t="s">
        <v>1192</v>
      </c>
      <c r="K2055" s="57" t="s">
        <v>1192</v>
      </c>
      <c r="L2055" s="57" t="s">
        <v>1192</v>
      </c>
    </row>
    <row r="2056" spans="1:12" ht="12.75" hidden="1">
      <c r="A2056" s="57" t="s">
        <v>111</v>
      </c>
      <c r="B2056" s="57" t="s">
        <v>1203</v>
      </c>
      <c r="C2056" s="57" t="s">
        <v>1204</v>
      </c>
      <c r="D2056" s="57" t="s">
        <v>881</v>
      </c>
      <c r="E2056" s="57" t="s">
        <v>1192</v>
      </c>
      <c r="F2056" s="57">
        <v>30546280</v>
      </c>
      <c r="G2056" s="57" t="s">
        <v>1205</v>
      </c>
      <c r="H2056" s="57" t="s">
        <v>16</v>
      </c>
      <c r="I2056" s="57">
        <v>106</v>
      </c>
      <c r="J2056" s="57" t="s">
        <v>1206</v>
      </c>
      <c r="K2056" s="57" t="s">
        <v>1192</v>
      </c>
      <c r="L2056" s="57" t="s">
        <v>1207</v>
      </c>
    </row>
    <row r="2057" spans="1:12" ht="12.75" hidden="1">
      <c r="A2057" s="57" t="s">
        <v>111</v>
      </c>
      <c r="B2057" s="57" t="s">
        <v>1243</v>
      </c>
      <c r="C2057" s="57" t="s">
        <v>1244</v>
      </c>
      <c r="D2057" s="57" t="s">
        <v>1245</v>
      </c>
      <c r="E2057" s="57" t="s">
        <v>1192</v>
      </c>
      <c r="F2057" s="57">
        <v>30568286</v>
      </c>
      <c r="G2057" s="57" t="s">
        <v>1246</v>
      </c>
      <c r="H2057" s="57" t="s">
        <v>16</v>
      </c>
      <c r="I2057" s="57">
        <v>106</v>
      </c>
      <c r="J2057" s="57" t="s">
        <v>1247</v>
      </c>
      <c r="K2057" s="57" t="s">
        <v>1192</v>
      </c>
      <c r="L2057" s="57" t="s">
        <v>1195</v>
      </c>
    </row>
    <row r="2058" spans="1:12" ht="12.75" hidden="1">
      <c r="A2058" s="57" t="s">
        <v>46</v>
      </c>
      <c r="B2058" s="57" t="s">
        <v>1248</v>
      </c>
      <c r="C2058" s="57" t="s">
        <v>1249</v>
      </c>
      <c r="D2058" s="57" t="s">
        <v>15</v>
      </c>
      <c r="E2058" s="57" t="s">
        <v>1192</v>
      </c>
      <c r="F2058" s="57">
        <v>30568318</v>
      </c>
      <c r="G2058" s="57" t="s">
        <v>1250</v>
      </c>
      <c r="H2058" s="57" t="s">
        <v>16</v>
      </c>
      <c r="I2058" s="57">
        <v>104</v>
      </c>
      <c r="J2058" s="57" t="s">
        <v>1251</v>
      </c>
      <c r="K2058" s="57" t="s">
        <v>1192</v>
      </c>
      <c r="L2058" s="57" t="s">
        <v>1195</v>
      </c>
    </row>
    <row r="2059" spans="1:12" ht="12.75" hidden="1">
      <c r="A2059" s="57" t="s">
        <v>46</v>
      </c>
      <c r="B2059" s="57" t="s">
        <v>1252</v>
      </c>
      <c r="C2059" s="57" t="s">
        <v>1253</v>
      </c>
      <c r="D2059" s="57" t="s">
        <v>317</v>
      </c>
      <c r="E2059" s="57" t="s">
        <v>1192</v>
      </c>
      <c r="F2059" s="57">
        <v>30568608</v>
      </c>
      <c r="G2059" s="57" t="s">
        <v>1254</v>
      </c>
      <c r="H2059" s="57" t="s">
        <v>16</v>
      </c>
      <c r="I2059" s="57">
        <v>106</v>
      </c>
      <c r="J2059" s="57" t="s">
        <v>1255</v>
      </c>
      <c r="K2059" s="57" t="s">
        <v>1192</v>
      </c>
      <c r="L2059" s="57" t="s">
        <v>1195</v>
      </c>
    </row>
    <row r="2060" spans="1:12" ht="12.75" hidden="1">
      <c r="A2060" s="57" t="s">
        <v>111</v>
      </c>
      <c r="B2060" s="57" t="s">
        <v>1256</v>
      </c>
      <c r="C2060" s="57" t="s">
        <v>1208</v>
      </c>
      <c r="D2060" s="57" t="s">
        <v>881</v>
      </c>
      <c r="E2060" s="57" t="s">
        <v>1192</v>
      </c>
      <c r="F2060" s="57">
        <v>30546290</v>
      </c>
      <c r="G2060" s="57" t="s">
        <v>1209</v>
      </c>
      <c r="H2060" s="57" t="s">
        <v>16</v>
      </c>
      <c r="I2060" s="57">
        <v>106</v>
      </c>
      <c r="J2060" s="57" t="s">
        <v>1210</v>
      </c>
      <c r="K2060" s="57" t="s">
        <v>1192</v>
      </c>
      <c r="L2060" s="57">
        <v>1440</v>
      </c>
    </row>
    <row r="2061" spans="1:12" ht="12.75" hidden="1">
      <c r="A2061" s="57" t="s">
        <v>28</v>
      </c>
      <c r="B2061" s="57" t="s">
        <v>1257</v>
      </c>
      <c r="C2061" s="57" t="s">
        <v>1258</v>
      </c>
      <c r="D2061" s="57" t="s">
        <v>458</v>
      </c>
      <c r="E2061" s="57" t="s">
        <v>1192</v>
      </c>
      <c r="F2061" s="57">
        <v>30575129</v>
      </c>
      <c r="G2061" s="57" t="s">
        <v>701</v>
      </c>
      <c r="H2061" s="57" t="s">
        <v>16</v>
      </c>
      <c r="I2061" s="57">
        <v>106</v>
      </c>
      <c r="J2061" s="57" t="s">
        <v>1259</v>
      </c>
      <c r="K2061" s="57" t="s">
        <v>1192</v>
      </c>
      <c r="L2061" s="57" t="s">
        <v>1207</v>
      </c>
    </row>
    <row r="2062" spans="1:12" ht="12.75" hidden="1">
      <c r="A2062" s="57" t="s">
        <v>46</v>
      </c>
      <c r="B2062" s="57" t="s">
        <v>1260</v>
      </c>
      <c r="C2062" s="57" t="s">
        <v>1261</v>
      </c>
      <c r="D2062" s="57" t="s">
        <v>829</v>
      </c>
      <c r="E2062" s="57" t="s">
        <v>1192</v>
      </c>
      <c r="F2062" s="57">
        <v>30575167</v>
      </c>
      <c r="G2062" s="57" t="s">
        <v>1192</v>
      </c>
      <c r="H2062" s="57" t="s">
        <v>16</v>
      </c>
      <c r="I2062" s="57">
        <v>106</v>
      </c>
      <c r="J2062" s="57" t="s">
        <v>1262</v>
      </c>
      <c r="K2062" s="57" t="s">
        <v>1192</v>
      </c>
      <c r="L2062" s="57" t="s">
        <v>1207</v>
      </c>
    </row>
    <row r="2063" spans="1:12" ht="12.75" hidden="1">
      <c r="A2063" s="57" t="s">
        <v>28</v>
      </c>
      <c r="B2063" s="57" t="s">
        <v>1263</v>
      </c>
      <c r="C2063" s="57" t="s">
        <v>1264</v>
      </c>
      <c r="D2063" s="57" t="s">
        <v>458</v>
      </c>
      <c r="E2063" s="57" t="s">
        <v>1192</v>
      </c>
      <c r="F2063" s="57">
        <v>30575176</v>
      </c>
      <c r="G2063" s="57" t="s">
        <v>1265</v>
      </c>
      <c r="H2063" s="57" t="s">
        <v>16</v>
      </c>
      <c r="I2063" s="57">
        <v>106</v>
      </c>
      <c r="J2063" s="57" t="s">
        <v>1266</v>
      </c>
      <c r="K2063" s="57" t="s">
        <v>1192</v>
      </c>
      <c r="L2063" s="57" t="s">
        <v>1207</v>
      </c>
    </row>
    <row r="2064" spans="1:12" ht="12.75" hidden="1">
      <c r="A2064" s="57" t="s">
        <v>28</v>
      </c>
      <c r="B2064" s="57" t="s">
        <v>1267</v>
      </c>
      <c r="C2064" s="57" t="s">
        <v>1268</v>
      </c>
      <c r="D2064" s="57" t="s">
        <v>458</v>
      </c>
      <c r="E2064" s="57" t="s">
        <v>1192</v>
      </c>
      <c r="F2064" s="57">
        <v>30575747</v>
      </c>
      <c r="G2064" s="57" t="s">
        <v>1269</v>
      </c>
      <c r="H2064" s="57" t="s">
        <v>16</v>
      </c>
      <c r="I2064" s="57">
        <v>106</v>
      </c>
      <c r="J2064" s="57" t="s">
        <v>1270</v>
      </c>
      <c r="K2064" s="57" t="s">
        <v>1192</v>
      </c>
      <c r="L2064" s="57" t="s">
        <v>1218</v>
      </c>
    </row>
    <row r="2065" spans="1:12" ht="12.75" hidden="1">
      <c r="A2065" s="57" t="s">
        <v>111</v>
      </c>
      <c r="B2065" s="57" t="s">
        <v>1220</v>
      </c>
      <c r="C2065" s="57" t="s">
        <v>1271</v>
      </c>
      <c r="D2065" s="57" t="s">
        <v>174</v>
      </c>
      <c r="E2065" s="57" t="s">
        <v>1192</v>
      </c>
      <c r="F2065" s="57">
        <v>30581004</v>
      </c>
      <c r="G2065" s="57" t="s">
        <v>1272</v>
      </c>
      <c r="H2065" s="57" t="s">
        <v>16</v>
      </c>
      <c r="I2065" s="57">
        <v>104</v>
      </c>
      <c r="J2065" s="57" t="s">
        <v>1273</v>
      </c>
      <c r="K2065" s="57" t="s">
        <v>1192</v>
      </c>
      <c r="L2065" s="57" t="s">
        <v>1218</v>
      </c>
    </row>
    <row r="2066" spans="1:12" ht="12.75" hidden="1">
      <c r="A2066" s="57" t="s">
        <v>111</v>
      </c>
      <c r="B2066" s="57" t="s">
        <v>1271</v>
      </c>
      <c r="C2066" s="57" t="s">
        <v>1274</v>
      </c>
      <c r="D2066" s="57" t="s">
        <v>174</v>
      </c>
      <c r="E2066" s="57" t="s">
        <v>1192</v>
      </c>
      <c r="F2066" s="57">
        <v>30581054</v>
      </c>
      <c r="G2066" s="57" t="s">
        <v>1275</v>
      </c>
      <c r="H2066" s="57" t="s">
        <v>16</v>
      </c>
      <c r="I2066" s="57">
        <v>104</v>
      </c>
      <c r="J2066" s="57" t="s">
        <v>1276</v>
      </c>
      <c r="K2066" s="57" t="s">
        <v>1192</v>
      </c>
      <c r="L2066" s="57" t="s">
        <v>1218</v>
      </c>
    </row>
    <row r="2067" spans="1:12" ht="12.75" hidden="1">
      <c r="A2067" s="57" t="s">
        <v>111</v>
      </c>
      <c r="B2067" s="57" t="s">
        <v>1271</v>
      </c>
      <c r="C2067" s="57" t="s">
        <v>1277</v>
      </c>
      <c r="D2067" s="57" t="s">
        <v>174</v>
      </c>
      <c r="E2067" s="57" t="s">
        <v>1192</v>
      </c>
      <c r="F2067" s="57">
        <v>30581162</v>
      </c>
      <c r="G2067" s="57" t="s">
        <v>1275</v>
      </c>
      <c r="H2067" s="57" t="s">
        <v>48</v>
      </c>
      <c r="I2067" s="57">
        <v>104</v>
      </c>
      <c r="J2067" s="57" t="s">
        <v>1278</v>
      </c>
      <c r="K2067" s="57" t="s">
        <v>1192</v>
      </c>
      <c r="L2067" s="57" t="s">
        <v>1222</v>
      </c>
    </row>
    <row r="2068" spans="1:12" ht="12.75" hidden="1">
      <c r="A2068" s="57" t="s">
        <v>18</v>
      </c>
      <c r="B2068" s="57" t="s">
        <v>1211</v>
      </c>
      <c r="C2068" s="57" t="s">
        <v>1279</v>
      </c>
      <c r="D2068" s="57" t="s">
        <v>299</v>
      </c>
      <c r="E2068" s="57" t="s">
        <v>1192</v>
      </c>
      <c r="F2068" s="57">
        <v>30584987</v>
      </c>
      <c r="G2068" s="57" t="s">
        <v>1280</v>
      </c>
      <c r="H2068" s="57" t="s">
        <v>16</v>
      </c>
      <c r="I2068" s="57">
        <v>106</v>
      </c>
      <c r="J2068" s="57" t="s">
        <v>1281</v>
      </c>
      <c r="K2068" s="57" t="s">
        <v>1192</v>
      </c>
      <c r="L2068" s="57" t="s">
        <v>1195</v>
      </c>
    </row>
    <row r="2069" spans="1:12" ht="12.75" hidden="1">
      <c r="A2069" s="57" t="s">
        <v>111</v>
      </c>
      <c r="B2069" s="57" t="s">
        <v>1282</v>
      </c>
      <c r="C2069" s="57" t="s">
        <v>1219</v>
      </c>
      <c r="D2069" s="57" t="s">
        <v>299</v>
      </c>
      <c r="E2069" s="57" t="s">
        <v>1192</v>
      </c>
      <c r="F2069" s="57">
        <v>30585002</v>
      </c>
      <c r="G2069" s="57" t="s">
        <v>1283</v>
      </c>
      <c r="H2069" s="57" t="s">
        <v>16</v>
      </c>
      <c r="I2069" s="57">
        <v>106</v>
      </c>
      <c r="J2069" s="57" t="s">
        <v>1284</v>
      </c>
      <c r="K2069" s="57" t="s">
        <v>1192</v>
      </c>
      <c r="L2069" s="57" t="s">
        <v>1218</v>
      </c>
    </row>
    <row r="2070" spans="1:12" ht="12.75" hidden="1">
      <c r="A2070" s="57" t="s">
        <v>18</v>
      </c>
      <c r="B2070" s="57" t="s">
        <v>1285</v>
      </c>
      <c r="C2070" s="57" t="s">
        <v>1286</v>
      </c>
      <c r="D2070" s="57" t="s">
        <v>299</v>
      </c>
      <c r="E2070" s="57" t="s">
        <v>1192</v>
      </c>
      <c r="F2070" s="57">
        <v>30585015</v>
      </c>
      <c r="G2070" s="57" t="s">
        <v>1287</v>
      </c>
      <c r="H2070" s="57" t="s">
        <v>16</v>
      </c>
      <c r="I2070" s="57">
        <v>106</v>
      </c>
      <c r="J2070" s="57" t="s">
        <v>1288</v>
      </c>
      <c r="K2070" s="57" t="s">
        <v>1192</v>
      </c>
      <c r="L2070" s="57" t="s">
        <v>1207</v>
      </c>
    </row>
    <row r="2071" spans="1:12" ht="12.75" hidden="1">
      <c r="A2071" s="57" t="s">
        <v>28</v>
      </c>
      <c r="B2071" s="57" t="s">
        <v>1289</v>
      </c>
      <c r="C2071" s="57" t="s">
        <v>1290</v>
      </c>
      <c r="D2071" s="57" t="s">
        <v>784</v>
      </c>
      <c r="E2071" s="57" t="s">
        <v>1192</v>
      </c>
      <c r="F2071" s="57">
        <v>30585647</v>
      </c>
      <c r="G2071" s="57" t="s">
        <v>1234</v>
      </c>
      <c r="H2071" s="57" t="s">
        <v>16</v>
      </c>
      <c r="I2071" s="57">
        <v>106</v>
      </c>
      <c r="J2071" s="57" t="s">
        <v>1291</v>
      </c>
      <c r="K2071" s="57" t="s">
        <v>1192</v>
      </c>
      <c r="L2071" s="57" t="s">
        <v>1195</v>
      </c>
    </row>
    <row r="2072" spans="1:12" ht="12.75" hidden="1">
      <c r="A2072" s="57" t="s">
        <v>28</v>
      </c>
      <c r="B2072" s="57" t="s">
        <v>1292</v>
      </c>
      <c r="C2072" s="57" t="s">
        <v>1212</v>
      </c>
      <c r="D2072" s="57" t="s">
        <v>784</v>
      </c>
      <c r="E2072" s="57" t="s">
        <v>1192</v>
      </c>
      <c r="F2072" s="57">
        <v>30585668</v>
      </c>
      <c r="G2072" s="57" t="s">
        <v>989</v>
      </c>
      <c r="H2072" s="57" t="s">
        <v>16</v>
      </c>
      <c r="I2072" s="57">
        <v>106</v>
      </c>
      <c r="J2072" s="57" t="s">
        <v>1293</v>
      </c>
      <c r="K2072" s="57" t="s">
        <v>1192</v>
      </c>
      <c r="L2072" s="57" t="s">
        <v>1218</v>
      </c>
    </row>
    <row r="2073" spans="1:12" ht="12.75" hidden="1">
      <c r="A2073" s="57" t="s">
        <v>46</v>
      </c>
      <c r="B2073" s="57" t="s">
        <v>1294</v>
      </c>
      <c r="C2073" s="57" t="s">
        <v>1295</v>
      </c>
      <c r="D2073" s="57" t="s">
        <v>88</v>
      </c>
      <c r="E2073" s="57" t="s">
        <v>1192</v>
      </c>
      <c r="F2073" s="57">
        <v>30587975</v>
      </c>
      <c r="G2073" s="57" t="s">
        <v>1296</v>
      </c>
      <c r="H2073" s="57" t="s">
        <v>16</v>
      </c>
      <c r="I2073" s="57">
        <v>106</v>
      </c>
      <c r="J2073" s="57" t="s">
        <v>1297</v>
      </c>
      <c r="K2073" s="57" t="s">
        <v>1192</v>
      </c>
      <c r="L2073" s="57" t="s">
        <v>1207</v>
      </c>
    </row>
    <row r="2074" spans="1:12" ht="12.75" hidden="1">
      <c r="A2074" s="57" t="s">
        <v>46</v>
      </c>
      <c r="B2074" s="57" t="s">
        <v>1298</v>
      </c>
      <c r="C2074" s="57" t="s">
        <v>1299</v>
      </c>
      <c r="D2074" s="57" t="s">
        <v>88</v>
      </c>
      <c r="E2074" s="57" t="s">
        <v>1192</v>
      </c>
      <c r="F2074" s="57">
        <v>30587989</v>
      </c>
      <c r="G2074" s="57" t="s">
        <v>1300</v>
      </c>
      <c r="H2074" s="57" t="s">
        <v>16</v>
      </c>
      <c r="I2074" s="57">
        <v>106</v>
      </c>
      <c r="J2074" s="57" t="s">
        <v>1301</v>
      </c>
      <c r="K2074" s="57" t="s">
        <v>1192</v>
      </c>
      <c r="L2074" s="57" t="s">
        <v>1207</v>
      </c>
    </row>
    <row r="2075" spans="1:12" ht="12.75" hidden="1">
      <c r="A2075" s="57" t="s">
        <v>46</v>
      </c>
      <c r="B2075" s="57" t="s">
        <v>1299</v>
      </c>
      <c r="C2075" s="57" t="s">
        <v>1302</v>
      </c>
      <c r="D2075" s="57" t="s">
        <v>88</v>
      </c>
      <c r="E2075" s="57" t="s">
        <v>1192</v>
      </c>
      <c r="F2075" s="57">
        <v>30588002</v>
      </c>
      <c r="G2075" s="57" t="s">
        <v>1303</v>
      </c>
      <c r="H2075" s="57" t="s">
        <v>16</v>
      </c>
      <c r="I2075" s="57">
        <v>106</v>
      </c>
      <c r="J2075" s="57" t="s">
        <v>1304</v>
      </c>
      <c r="K2075" s="57" t="s">
        <v>1192</v>
      </c>
      <c r="L2075" s="57" t="s">
        <v>1195</v>
      </c>
    </row>
    <row r="2076" spans="1:12" ht="12.75" hidden="1">
      <c r="A2076" s="57" t="s">
        <v>46</v>
      </c>
      <c r="B2076" s="57" t="s">
        <v>1263</v>
      </c>
      <c r="C2076" s="57" t="s">
        <v>1264</v>
      </c>
      <c r="D2076" s="57" t="s">
        <v>88</v>
      </c>
      <c r="E2076" s="57" t="s">
        <v>1192</v>
      </c>
      <c r="F2076" s="57">
        <v>30588013</v>
      </c>
      <c r="G2076" s="57" t="s">
        <v>1154</v>
      </c>
      <c r="H2076" s="57" t="s">
        <v>16</v>
      </c>
      <c r="I2076" s="57">
        <v>106</v>
      </c>
      <c r="J2076" s="57" t="s">
        <v>1305</v>
      </c>
      <c r="K2076" s="57" t="s">
        <v>1192</v>
      </c>
      <c r="L2076" s="57" t="s">
        <v>1207</v>
      </c>
    </row>
    <row r="2077" spans="1:12" ht="12.75" hidden="1">
      <c r="A2077" s="57" t="s">
        <v>28</v>
      </c>
      <c r="B2077" s="57" t="s">
        <v>1289</v>
      </c>
      <c r="C2077" s="57" t="s">
        <v>1292</v>
      </c>
      <c r="D2077" s="57" t="s">
        <v>784</v>
      </c>
      <c r="E2077" s="57" t="s">
        <v>1192</v>
      </c>
      <c r="F2077" s="57">
        <v>30592073</v>
      </c>
      <c r="G2077" s="57" t="s">
        <v>989</v>
      </c>
      <c r="H2077" s="57" t="s">
        <v>56</v>
      </c>
      <c r="I2077" s="57">
        <v>106</v>
      </c>
      <c r="J2077" s="57" t="s">
        <v>1306</v>
      </c>
      <c r="K2077" s="57" t="s">
        <v>1192</v>
      </c>
      <c r="L2077" s="57" t="s">
        <v>1307</v>
      </c>
    </row>
    <row r="2078" spans="1:12" ht="12.75">
      <c r="A2078" s="57" t="s">
        <v>28</v>
      </c>
      <c r="B2078" s="57" t="s">
        <v>1289</v>
      </c>
      <c r="C2078" s="57" t="s">
        <v>1308</v>
      </c>
      <c r="D2078" s="57" t="s">
        <v>784</v>
      </c>
      <c r="E2078" s="57" t="s">
        <v>1192</v>
      </c>
      <c r="F2078" s="57">
        <v>30592115</v>
      </c>
      <c r="G2078" s="57" t="s">
        <v>989</v>
      </c>
      <c r="H2078" s="57" t="s">
        <v>59</v>
      </c>
      <c r="I2078" s="57">
        <v>106</v>
      </c>
      <c r="J2078" s="57" t="s">
        <v>1309</v>
      </c>
      <c r="K2078" s="57" t="s">
        <v>1192</v>
      </c>
      <c r="L2078" s="57" t="s">
        <v>1310</v>
      </c>
    </row>
    <row r="2079" spans="1:12" ht="12.75">
      <c r="A2079" s="57" t="s">
        <v>111</v>
      </c>
      <c r="B2079" s="57" t="s">
        <v>1311</v>
      </c>
      <c r="C2079" s="57" t="s">
        <v>1240</v>
      </c>
      <c r="D2079" s="57" t="s">
        <v>515</v>
      </c>
      <c r="E2079" s="57" t="s">
        <v>1192</v>
      </c>
      <c r="F2079" s="57">
        <v>30592707</v>
      </c>
      <c r="G2079" s="57" t="s">
        <v>958</v>
      </c>
      <c r="H2079" s="57" t="s">
        <v>48</v>
      </c>
      <c r="I2079" s="57">
        <v>106</v>
      </c>
      <c r="J2079" s="57" t="s">
        <v>1312</v>
      </c>
      <c r="K2079" s="57" t="s">
        <v>1192</v>
      </c>
      <c r="L2079" s="57" t="s">
        <v>1313</v>
      </c>
    </row>
    <row r="2080" spans="1:12" ht="12.75">
      <c r="A2080" s="57" t="s">
        <v>21</v>
      </c>
      <c r="B2080" s="59">
        <v>42862.375</v>
      </c>
      <c r="C2080" s="59">
        <v>42862.416666666664</v>
      </c>
      <c r="D2080" s="57" t="s">
        <v>15</v>
      </c>
      <c r="E2080" s="57" t="s">
        <v>1192</v>
      </c>
      <c r="F2080" s="57">
        <v>30596096</v>
      </c>
      <c r="G2080" s="57" t="s">
        <v>1314</v>
      </c>
      <c r="H2080" s="57" t="s">
        <v>1195</v>
      </c>
      <c r="I2080" s="57">
        <v>104</v>
      </c>
      <c r="J2080" s="59">
        <v>42858.306250000001</v>
      </c>
      <c r="K2080" s="57" t="s">
        <v>1192</v>
      </c>
      <c r="L2080" s="57">
        <v>1620</v>
      </c>
    </row>
    <row r="2081" spans="1:13" ht="12.75">
      <c r="A2081" s="57" t="s">
        <v>32</v>
      </c>
      <c r="B2081" s="59">
        <v>42862.395833333336</v>
      </c>
      <c r="C2081" s="59">
        <v>42862.458333333336</v>
      </c>
      <c r="D2081" s="57" t="s">
        <v>15</v>
      </c>
      <c r="E2081" s="57" t="s">
        <v>1192</v>
      </c>
      <c r="F2081" s="57">
        <v>30596323</v>
      </c>
      <c r="G2081" s="57" t="s">
        <v>1315</v>
      </c>
      <c r="H2081" s="57" t="s">
        <v>48</v>
      </c>
      <c r="I2081" s="57">
        <v>104</v>
      </c>
      <c r="J2081" s="59">
        <v>42858.322222222225</v>
      </c>
      <c r="K2081" s="57" t="s">
        <v>1192</v>
      </c>
      <c r="L2081" s="57">
        <v>31593159</v>
      </c>
    </row>
    <row r="2082" spans="1:13" ht="12.75">
      <c r="A2082" s="57" t="s">
        <v>80</v>
      </c>
      <c r="B2082" s="59">
        <v>42862.395833333336</v>
      </c>
      <c r="C2082" s="59">
        <v>42862.458333333336</v>
      </c>
      <c r="D2082" s="57" t="s">
        <v>15</v>
      </c>
      <c r="E2082" s="57" t="s">
        <v>1192</v>
      </c>
      <c r="F2082" s="57">
        <v>30596423</v>
      </c>
      <c r="G2082" s="57" t="s">
        <v>1316</v>
      </c>
      <c r="H2082" s="57" t="s">
        <v>48</v>
      </c>
      <c r="I2082" s="57">
        <v>104</v>
      </c>
      <c r="J2082" s="59">
        <v>42858.330555555556</v>
      </c>
      <c r="K2082" s="57" t="s">
        <v>1192</v>
      </c>
      <c r="L2082" s="57">
        <v>2430</v>
      </c>
    </row>
    <row r="2083" spans="1:13" ht="12.75">
      <c r="A2083" s="57" t="s">
        <v>32</v>
      </c>
      <c r="B2083" s="59">
        <v>42862.395833333336</v>
      </c>
      <c r="C2083" s="59">
        <v>42862.4375</v>
      </c>
      <c r="D2083" s="57" t="s">
        <v>15</v>
      </c>
      <c r="E2083" s="57" t="s">
        <v>1192</v>
      </c>
      <c r="F2083" s="57">
        <v>30596708</v>
      </c>
      <c r="G2083" s="57" t="s">
        <v>1317</v>
      </c>
      <c r="H2083" s="57" t="s">
        <v>16</v>
      </c>
      <c r="I2083" s="57">
        <v>104</v>
      </c>
      <c r="J2083" s="59">
        <v>42858.345833333333</v>
      </c>
      <c r="K2083" s="57" t="s">
        <v>1192</v>
      </c>
      <c r="L2083" s="57" t="s">
        <v>1192</v>
      </c>
    </row>
    <row r="2084" spans="1:13" ht="12.75">
      <c r="A2084" s="57" t="s">
        <v>21</v>
      </c>
      <c r="B2084" s="59">
        <v>42862.395833333336</v>
      </c>
      <c r="C2084" s="59">
        <v>42862.4375</v>
      </c>
      <c r="D2084" s="57" t="s">
        <v>15</v>
      </c>
      <c r="E2084" s="57" t="s">
        <v>1192</v>
      </c>
      <c r="F2084" s="57">
        <v>30596793</v>
      </c>
      <c r="G2084" s="57" t="s">
        <v>1318</v>
      </c>
      <c r="H2084" s="57" t="s">
        <v>16</v>
      </c>
      <c r="I2084" s="57">
        <v>104</v>
      </c>
      <c r="J2084" s="59">
        <v>42858.35</v>
      </c>
      <c r="K2084" s="57" t="s">
        <v>1192</v>
      </c>
      <c r="L2084" s="60">
        <v>42798</v>
      </c>
    </row>
    <row r="2085" spans="1:13" ht="12.75">
      <c r="A2085" s="57" t="s">
        <v>80</v>
      </c>
      <c r="B2085" s="59">
        <v>42862.395833333336</v>
      </c>
      <c r="C2085" s="59">
        <v>42862.4375</v>
      </c>
      <c r="D2085" s="57" t="s">
        <v>15</v>
      </c>
      <c r="E2085" s="57" t="s">
        <v>1192</v>
      </c>
      <c r="F2085" s="57">
        <v>30596917</v>
      </c>
      <c r="G2085" s="57" t="s">
        <v>1319</v>
      </c>
      <c r="H2085" s="57" t="s">
        <v>16</v>
      </c>
      <c r="I2085" s="57">
        <v>104</v>
      </c>
      <c r="J2085" s="59">
        <v>42858.353472222225</v>
      </c>
      <c r="K2085" s="57" t="s">
        <v>1192</v>
      </c>
      <c r="L2085" s="57">
        <v>1.456</v>
      </c>
    </row>
    <row r="2086" spans="1:13" ht="12.75">
      <c r="A2086" s="57" t="s">
        <v>21</v>
      </c>
      <c r="B2086" s="59">
        <v>42862.458333333336</v>
      </c>
      <c r="C2086" s="59">
        <v>42862.5</v>
      </c>
      <c r="D2086" s="57" t="s">
        <v>15</v>
      </c>
      <c r="E2086" s="57" t="s">
        <v>1192</v>
      </c>
      <c r="F2086" s="57">
        <v>30597150</v>
      </c>
      <c r="G2086" s="57" t="s">
        <v>1319</v>
      </c>
      <c r="H2086" s="57" t="s">
        <v>16</v>
      </c>
      <c r="I2086" s="57">
        <v>104</v>
      </c>
      <c r="J2086" s="59">
        <v>42858.36041666667</v>
      </c>
      <c r="K2086" s="57" t="s">
        <v>1192</v>
      </c>
      <c r="L2086" s="57">
        <v>1.1619999999999999</v>
      </c>
    </row>
    <row r="2087" spans="1:13" ht="12.75">
      <c r="A2087" s="57" t="s">
        <v>80</v>
      </c>
      <c r="B2087" s="59">
        <v>42858.4375</v>
      </c>
      <c r="C2087" s="59">
        <v>42858.5</v>
      </c>
      <c r="D2087" s="57" t="s">
        <v>43</v>
      </c>
      <c r="E2087" s="57" t="s">
        <v>1192</v>
      </c>
      <c r="F2087" s="57">
        <v>30597310</v>
      </c>
      <c r="G2087" s="57" t="s">
        <v>1192</v>
      </c>
      <c r="H2087" s="57" t="s">
        <v>48</v>
      </c>
      <c r="I2087" s="57">
        <v>106</v>
      </c>
      <c r="J2087" s="59">
        <v>42858.365972222222</v>
      </c>
      <c r="K2087" s="57" t="s">
        <v>1192</v>
      </c>
      <c r="L2087" s="57">
        <v>21.6</v>
      </c>
      <c r="M2087">
        <f>L2087+6</f>
        <v>27.6</v>
      </c>
    </row>
    <row r="2088" spans="1:13" ht="12.75">
      <c r="A2088" s="57" t="s">
        <v>32</v>
      </c>
      <c r="B2088" s="59">
        <v>42862.458333333336</v>
      </c>
      <c r="C2088" s="59">
        <v>42862.5</v>
      </c>
      <c r="D2088" s="57" t="s">
        <v>15</v>
      </c>
      <c r="E2088" s="57" t="s">
        <v>1192</v>
      </c>
      <c r="F2088" s="57">
        <v>30597339</v>
      </c>
      <c r="G2088" s="57" t="s">
        <v>1319</v>
      </c>
      <c r="H2088" s="57" t="s">
        <v>16</v>
      </c>
      <c r="I2088" s="57">
        <v>104</v>
      </c>
      <c r="J2088" s="59">
        <v>42858.367361111108</v>
      </c>
      <c r="K2088" s="57" t="s">
        <v>1192</v>
      </c>
      <c r="L2088" s="57">
        <v>21.06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57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.75" customHeight="1"/>
  <cols>
    <col min="4" max="4" width="23.140625" customWidth="1"/>
    <col min="6" max="6" width="10.5703125" customWidth="1"/>
    <col min="12" max="12" width="7.5703125" customWidth="1"/>
  </cols>
  <sheetData>
    <row r="1" spans="1:12" ht="12.7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>
      <c r="A2" s="1" t="s">
        <v>12</v>
      </c>
      <c r="B2" s="7">
        <v>42163.375</v>
      </c>
      <c r="C2" s="7">
        <v>42163.416666666664</v>
      </c>
      <c r="D2" s="8" t="s">
        <v>13</v>
      </c>
      <c r="E2" s="1" t="s">
        <v>15</v>
      </c>
      <c r="F2" s="1">
        <v>16980369</v>
      </c>
      <c r="G2" s="10"/>
      <c r="H2" s="1" t="s">
        <v>16</v>
      </c>
      <c r="I2" s="1" t="s">
        <v>17</v>
      </c>
      <c r="J2" s="7">
        <v>42162.595833333333</v>
      </c>
      <c r="K2" s="7">
        <v>42624.369444444441</v>
      </c>
      <c r="L2" s="1">
        <v>14.4</v>
      </c>
    </row>
    <row r="3" spans="1:12" ht="15">
      <c r="A3" s="1" t="s">
        <v>18</v>
      </c>
      <c r="B3" s="7">
        <v>42166.645833333336</v>
      </c>
      <c r="C3" s="7">
        <v>42166.6875</v>
      </c>
      <c r="D3" s="8" t="s">
        <v>25</v>
      </c>
      <c r="E3" s="1" t="s">
        <v>15</v>
      </c>
      <c r="F3" s="1">
        <v>17056509</v>
      </c>
      <c r="G3" s="5" t="s">
        <v>20</v>
      </c>
      <c r="H3" s="1" t="s">
        <v>16</v>
      </c>
      <c r="I3" s="1" t="s">
        <v>17</v>
      </c>
      <c r="J3" s="7">
        <v>42166.613888888889</v>
      </c>
      <c r="K3" s="7">
        <v>42624.37222222222</v>
      </c>
      <c r="L3" s="1">
        <v>15.3</v>
      </c>
    </row>
    <row r="4" spans="1:12" ht="15">
      <c r="A4" s="1" t="s">
        <v>18</v>
      </c>
      <c r="B4" s="7">
        <v>42174.625</v>
      </c>
      <c r="C4" s="7">
        <v>42174.666666666664</v>
      </c>
      <c r="D4" s="8" t="s">
        <v>25</v>
      </c>
      <c r="E4" s="1" t="s">
        <v>15</v>
      </c>
      <c r="F4" s="1">
        <v>17126436</v>
      </c>
      <c r="G4" s="10"/>
      <c r="H4" s="1" t="s">
        <v>16</v>
      </c>
      <c r="I4" s="1" t="s">
        <v>17</v>
      </c>
      <c r="J4" s="7">
        <v>42171.452777777777</v>
      </c>
      <c r="K4" s="7">
        <v>42624.375</v>
      </c>
      <c r="L4" s="1">
        <v>16.2</v>
      </c>
    </row>
    <row r="5" spans="1:12" ht="15">
      <c r="A5" s="1" t="s">
        <v>18</v>
      </c>
      <c r="B5" s="7">
        <v>42180.604166666664</v>
      </c>
      <c r="C5" s="7">
        <v>42180.645833333336</v>
      </c>
      <c r="D5" s="8" t="s">
        <v>25</v>
      </c>
      <c r="E5" s="1" t="s">
        <v>15</v>
      </c>
      <c r="F5" s="1">
        <v>17258217</v>
      </c>
      <c r="G5" s="10"/>
      <c r="H5" s="1" t="s">
        <v>16</v>
      </c>
      <c r="I5" s="1" t="s">
        <v>17</v>
      </c>
      <c r="J5" s="7">
        <v>42179.520833333336</v>
      </c>
      <c r="K5" s="7">
        <v>42624.376388888886</v>
      </c>
      <c r="L5" s="1">
        <v>14.4</v>
      </c>
    </row>
    <row r="6" spans="1:12" ht="15">
      <c r="A6" s="1" t="s">
        <v>18</v>
      </c>
      <c r="B6" s="7">
        <v>42193.416666666664</v>
      </c>
      <c r="C6" s="7">
        <v>42193.458333333336</v>
      </c>
      <c r="D6" s="8" t="s">
        <v>25</v>
      </c>
      <c r="E6" s="1" t="s">
        <v>15</v>
      </c>
      <c r="F6" s="1">
        <v>17496760</v>
      </c>
      <c r="G6" s="10"/>
      <c r="H6" s="1" t="s">
        <v>16</v>
      </c>
      <c r="I6" s="1" t="s">
        <v>17</v>
      </c>
      <c r="J6" s="7">
        <v>42193.372916666667</v>
      </c>
      <c r="K6" s="7">
        <v>42624.377083333333</v>
      </c>
      <c r="L6" s="1">
        <v>14.4</v>
      </c>
    </row>
    <row r="7" spans="1:12" ht="15">
      <c r="A7" s="1" t="s">
        <v>24</v>
      </c>
      <c r="B7" s="7">
        <v>42286.5</v>
      </c>
      <c r="C7" s="7">
        <v>42286.541666666664</v>
      </c>
      <c r="D7" s="8" t="s">
        <v>31</v>
      </c>
      <c r="F7" s="1">
        <v>19069376</v>
      </c>
      <c r="G7" s="5" t="s">
        <v>27</v>
      </c>
      <c r="H7" s="12">
        <v>4.1666666666666664E-2</v>
      </c>
      <c r="I7" s="1" t="s">
        <v>17</v>
      </c>
      <c r="J7" s="7">
        <v>42285.65902777778</v>
      </c>
      <c r="K7" s="7">
        <v>42285.65902777778</v>
      </c>
      <c r="L7" s="1">
        <v>16.2</v>
      </c>
    </row>
    <row r="8" spans="1:12" ht="15">
      <c r="A8" s="1" t="s">
        <v>28</v>
      </c>
      <c r="B8" s="7">
        <v>42286.791666666664</v>
      </c>
      <c r="C8" s="7">
        <v>42286.833333333336</v>
      </c>
      <c r="D8" s="8" t="s">
        <v>34</v>
      </c>
      <c r="E8" s="1" t="s">
        <v>29</v>
      </c>
      <c r="F8" s="1">
        <v>18960525</v>
      </c>
      <c r="G8" s="5" t="s">
        <v>30</v>
      </c>
      <c r="H8" s="12">
        <v>4.1666666666666664E-2</v>
      </c>
      <c r="I8" s="1" t="s">
        <v>17</v>
      </c>
      <c r="J8" s="7">
        <v>42279.813888888886</v>
      </c>
      <c r="K8" s="7">
        <v>42279.815972222219</v>
      </c>
      <c r="L8" s="1">
        <v>18</v>
      </c>
    </row>
    <row r="9" spans="1:12" ht="15">
      <c r="A9" s="1" t="s">
        <v>28</v>
      </c>
      <c r="B9" s="7">
        <v>42287.458333333336</v>
      </c>
      <c r="C9" s="7">
        <v>42287.5</v>
      </c>
      <c r="D9" s="8" t="s">
        <v>34</v>
      </c>
      <c r="F9" s="1">
        <v>18970975</v>
      </c>
      <c r="G9" s="5" t="s">
        <v>30</v>
      </c>
      <c r="H9" s="12">
        <v>4.1666666666666664E-2</v>
      </c>
      <c r="I9" s="1" t="s">
        <v>17</v>
      </c>
      <c r="J9" s="7">
        <v>42280.912499999999</v>
      </c>
      <c r="K9" s="7">
        <v>42280.912499999999</v>
      </c>
      <c r="L9" s="1">
        <v>18</v>
      </c>
    </row>
    <row r="10" spans="1:12" ht="15">
      <c r="A10" s="1" t="s">
        <v>28</v>
      </c>
      <c r="B10" s="7">
        <v>42287.708333333336</v>
      </c>
      <c r="C10" s="7">
        <v>42287.75</v>
      </c>
      <c r="D10" s="8" t="s">
        <v>34</v>
      </c>
      <c r="E10" s="1" t="s">
        <v>33</v>
      </c>
      <c r="F10" s="1">
        <v>18966637</v>
      </c>
      <c r="G10" s="5" t="s">
        <v>30</v>
      </c>
      <c r="H10" s="12">
        <v>4.1666666666666664E-2</v>
      </c>
      <c r="I10" s="1" t="s">
        <v>17</v>
      </c>
      <c r="J10" s="7">
        <v>42280.456250000003</v>
      </c>
      <c r="K10" s="7">
        <v>42287.402083333334</v>
      </c>
      <c r="L10" s="1">
        <v>18</v>
      </c>
    </row>
    <row r="11" spans="1:12" ht="15">
      <c r="A11" s="1" t="s">
        <v>28</v>
      </c>
      <c r="B11" s="7">
        <v>42290.75</v>
      </c>
      <c r="C11" s="7">
        <v>42290.791666666664</v>
      </c>
      <c r="D11" s="14" t="s">
        <v>34</v>
      </c>
      <c r="F11" s="1">
        <v>18865188</v>
      </c>
      <c r="G11" s="5" t="s">
        <v>30</v>
      </c>
      <c r="H11" s="12">
        <v>4.1666666666666664E-2</v>
      </c>
      <c r="I11" s="1" t="s">
        <v>17</v>
      </c>
      <c r="J11" s="7">
        <v>42275.790277777778</v>
      </c>
      <c r="K11" s="7">
        <v>42275.790277777778</v>
      </c>
      <c r="L11" s="1">
        <v>18</v>
      </c>
    </row>
    <row r="12" spans="1:12" ht="15.75" customHeight="1">
      <c r="A12" s="1" t="s">
        <v>28</v>
      </c>
      <c r="B12" s="7">
        <v>42293.5625</v>
      </c>
      <c r="C12" s="7">
        <v>42293.604166666664</v>
      </c>
      <c r="D12" s="8" t="s">
        <v>37</v>
      </c>
      <c r="F12" s="1">
        <v>19196006</v>
      </c>
      <c r="G12" s="5" t="s">
        <v>38</v>
      </c>
      <c r="H12" s="1" t="s">
        <v>16</v>
      </c>
      <c r="I12" s="1" t="s">
        <v>17</v>
      </c>
      <c r="J12" s="7">
        <v>42292.535416666666</v>
      </c>
      <c r="K12" s="7">
        <v>42292.535416666666</v>
      </c>
      <c r="L12" s="1">
        <v>17.100000000000001</v>
      </c>
    </row>
    <row r="13" spans="1:12" ht="15">
      <c r="A13" s="1" t="s">
        <v>28</v>
      </c>
      <c r="B13" s="7">
        <v>42293.75</v>
      </c>
      <c r="C13" s="7">
        <v>42293.791666666664</v>
      </c>
      <c r="D13" s="8" t="s">
        <v>34</v>
      </c>
      <c r="F13" s="1">
        <v>19161315</v>
      </c>
      <c r="G13" s="5" t="s">
        <v>30</v>
      </c>
      <c r="H13" s="1" t="s">
        <v>16</v>
      </c>
      <c r="I13" s="1" t="s">
        <v>17</v>
      </c>
      <c r="J13" s="7">
        <v>42290.917361111111</v>
      </c>
      <c r="K13" s="7">
        <v>42290.917361111111</v>
      </c>
      <c r="L13" s="1">
        <v>18</v>
      </c>
    </row>
    <row r="14" spans="1:12" ht="15">
      <c r="A14" s="1" t="s">
        <v>28</v>
      </c>
      <c r="B14" s="7">
        <v>42294.583333333336</v>
      </c>
      <c r="C14" s="7">
        <v>42294.625</v>
      </c>
      <c r="D14" s="8" t="s">
        <v>34</v>
      </c>
      <c r="F14" s="1">
        <v>18865235</v>
      </c>
      <c r="G14" s="5" t="s">
        <v>30</v>
      </c>
      <c r="H14" s="12">
        <v>4.1666666666666664E-2</v>
      </c>
      <c r="I14" s="1" t="s">
        <v>17</v>
      </c>
      <c r="J14" s="7">
        <v>42275.792361111111</v>
      </c>
      <c r="K14" s="7">
        <v>42275.792361111111</v>
      </c>
      <c r="L14" s="1">
        <v>18</v>
      </c>
    </row>
    <row r="15" spans="1:12" ht="15">
      <c r="A15" s="1" t="s">
        <v>24</v>
      </c>
      <c r="B15" s="7">
        <v>42296.458333333336</v>
      </c>
      <c r="C15" s="7">
        <v>42296.5</v>
      </c>
      <c r="D15" s="8" t="s">
        <v>31</v>
      </c>
      <c r="F15" s="1">
        <v>19086641</v>
      </c>
      <c r="G15" s="5" t="s">
        <v>39</v>
      </c>
      <c r="H15" s="12">
        <v>4.1666666666666664E-2</v>
      </c>
      <c r="I15" s="1" t="s">
        <v>17</v>
      </c>
      <c r="J15" s="7">
        <v>42286.54583333333</v>
      </c>
      <c r="K15" s="7">
        <v>42286.54583333333</v>
      </c>
      <c r="L15" s="1">
        <v>14.4</v>
      </c>
    </row>
    <row r="16" spans="1:12" ht="15">
      <c r="A16" s="1" t="s">
        <v>28</v>
      </c>
      <c r="B16" s="7">
        <v>42300.708333333336</v>
      </c>
      <c r="C16" s="7">
        <v>42300.75</v>
      </c>
      <c r="D16" s="8" t="s">
        <v>34</v>
      </c>
      <c r="F16" s="1">
        <v>19354665</v>
      </c>
      <c r="G16" s="5" t="s">
        <v>40</v>
      </c>
      <c r="H16" s="1" t="s">
        <v>16</v>
      </c>
      <c r="I16" s="1" t="s">
        <v>17</v>
      </c>
      <c r="J16" s="7">
        <v>42300.702777777777</v>
      </c>
      <c r="K16" s="7">
        <v>42300.702777777777</v>
      </c>
      <c r="L16" s="1">
        <v>18</v>
      </c>
    </row>
    <row r="17" spans="1:12" ht="15">
      <c r="A17" s="1" t="s">
        <v>28</v>
      </c>
      <c r="B17" s="7">
        <v>42300.791666666664</v>
      </c>
      <c r="C17" s="7">
        <v>42300.833333333336</v>
      </c>
      <c r="D17" s="8" t="s">
        <v>34</v>
      </c>
      <c r="F17" s="1">
        <v>19095418</v>
      </c>
      <c r="G17" s="5" t="s">
        <v>30</v>
      </c>
      <c r="H17" s="12">
        <v>4.1666666666666664E-2</v>
      </c>
      <c r="I17" s="1" t="s">
        <v>17</v>
      </c>
      <c r="J17" s="7">
        <v>42286.929166666669</v>
      </c>
      <c r="K17" s="7">
        <v>42286.929166666669</v>
      </c>
      <c r="L17" s="1">
        <v>18</v>
      </c>
    </row>
    <row r="18" spans="1:12" ht="15">
      <c r="A18" s="1" t="s">
        <v>41</v>
      </c>
      <c r="B18" s="7">
        <v>42310.458333333336</v>
      </c>
      <c r="C18" s="7">
        <v>42310.5</v>
      </c>
      <c r="D18" s="8" t="s">
        <v>37</v>
      </c>
      <c r="F18" s="1">
        <v>19455046</v>
      </c>
      <c r="G18" s="5" t="s">
        <v>42</v>
      </c>
      <c r="H18" s="1" t="s">
        <v>16</v>
      </c>
      <c r="I18" s="1" t="s">
        <v>17</v>
      </c>
      <c r="J18" s="7">
        <v>42306.410416666666</v>
      </c>
      <c r="K18" s="7">
        <v>42306.410416666666</v>
      </c>
      <c r="L18" s="1">
        <v>14.4</v>
      </c>
    </row>
    <row r="19" spans="1:12" ht="15">
      <c r="A19" s="1" t="s">
        <v>18</v>
      </c>
      <c r="B19" s="7">
        <v>42311.625</v>
      </c>
      <c r="C19" s="7">
        <v>42311.666666666664</v>
      </c>
      <c r="D19" s="8" t="s">
        <v>43</v>
      </c>
      <c r="F19" s="1">
        <v>19497309</v>
      </c>
      <c r="G19" s="5" t="s">
        <v>44</v>
      </c>
      <c r="H19" s="1" t="s">
        <v>16</v>
      </c>
      <c r="I19" s="1" t="s">
        <v>17</v>
      </c>
      <c r="J19" s="7">
        <v>42309.405555555553</v>
      </c>
      <c r="K19" s="7">
        <v>42309.405555555553</v>
      </c>
      <c r="L19" s="1">
        <v>11.52</v>
      </c>
    </row>
    <row r="20" spans="1:12" ht="15">
      <c r="A20" s="1" t="s">
        <v>28</v>
      </c>
      <c r="B20" s="7">
        <v>42311.770833333336</v>
      </c>
      <c r="C20" s="7">
        <v>42311.8125</v>
      </c>
      <c r="D20" s="8" t="s">
        <v>34</v>
      </c>
      <c r="F20" s="1">
        <v>19161361</v>
      </c>
      <c r="G20" s="5" t="s">
        <v>30</v>
      </c>
      <c r="H20" s="1" t="s">
        <v>16</v>
      </c>
      <c r="I20" s="1" t="s">
        <v>17</v>
      </c>
      <c r="J20" s="7">
        <v>42290.919444444444</v>
      </c>
      <c r="K20" s="7">
        <v>42290.919444444444</v>
      </c>
      <c r="L20" s="1">
        <v>18</v>
      </c>
    </row>
    <row r="21" spans="1:12" ht="15">
      <c r="A21" s="1" t="s">
        <v>18</v>
      </c>
      <c r="B21" s="7">
        <v>42313.5625</v>
      </c>
      <c r="C21" s="7">
        <v>42313.604166666664</v>
      </c>
      <c r="D21" s="8" t="s">
        <v>43</v>
      </c>
      <c r="F21" s="1">
        <v>19508181</v>
      </c>
      <c r="G21" s="5" t="s">
        <v>45</v>
      </c>
      <c r="H21" s="1" t="s">
        <v>16</v>
      </c>
      <c r="I21" s="1" t="s">
        <v>17</v>
      </c>
      <c r="J21" s="7">
        <v>42310.325694444444</v>
      </c>
      <c r="K21" s="7">
        <v>42310.325694444444</v>
      </c>
      <c r="L21" s="1">
        <v>13.86</v>
      </c>
    </row>
    <row r="22" spans="1:12" ht="15">
      <c r="A22" s="1" t="s">
        <v>46</v>
      </c>
      <c r="B22" s="7">
        <v>42314.458333333336</v>
      </c>
      <c r="C22" s="7">
        <v>42314.520833333336</v>
      </c>
      <c r="D22" s="8" t="s">
        <v>37</v>
      </c>
      <c r="F22" s="1">
        <v>19574817</v>
      </c>
      <c r="G22" s="5" t="s">
        <v>47</v>
      </c>
      <c r="H22" s="1" t="s">
        <v>48</v>
      </c>
      <c r="I22" s="1" t="s">
        <v>17</v>
      </c>
      <c r="J22" s="7">
        <v>42312.784722222219</v>
      </c>
      <c r="K22" s="7">
        <v>42312.784722222219</v>
      </c>
      <c r="L22" s="1">
        <v>22.5</v>
      </c>
    </row>
    <row r="23" spans="1:12" ht="15">
      <c r="A23" s="1" t="s">
        <v>28</v>
      </c>
      <c r="B23" s="7">
        <v>42314.791666666664</v>
      </c>
      <c r="C23" s="7">
        <v>42314.833333333336</v>
      </c>
      <c r="D23" s="8" t="s">
        <v>34</v>
      </c>
      <c r="F23" s="1">
        <v>19382944</v>
      </c>
      <c r="G23" s="5" t="s">
        <v>30</v>
      </c>
      <c r="H23" s="1" t="s">
        <v>16</v>
      </c>
      <c r="I23" s="1" t="s">
        <v>17</v>
      </c>
      <c r="J23" s="7">
        <v>42303.418749999997</v>
      </c>
      <c r="K23" s="7">
        <v>42303.418749999997</v>
      </c>
      <c r="L23" s="1">
        <v>18</v>
      </c>
    </row>
    <row r="24" spans="1:12" ht="15">
      <c r="A24" s="1" t="s">
        <v>32</v>
      </c>
      <c r="B24" s="7">
        <v>42321.729166666664</v>
      </c>
      <c r="C24" s="7">
        <v>42321.833333333336</v>
      </c>
      <c r="D24" s="8" t="s">
        <v>49</v>
      </c>
      <c r="F24" s="1">
        <v>19411556</v>
      </c>
      <c r="G24" s="5" t="s">
        <v>50</v>
      </c>
      <c r="H24" s="1" t="s">
        <v>51</v>
      </c>
      <c r="I24" s="1" t="s">
        <v>17</v>
      </c>
      <c r="J24" s="7">
        <v>42304.523611111108</v>
      </c>
      <c r="K24" s="7">
        <v>42304.523611111108</v>
      </c>
      <c r="L24" s="1">
        <v>58.5</v>
      </c>
    </row>
    <row r="25" spans="1:12" ht="15">
      <c r="A25" s="1" t="s">
        <v>28</v>
      </c>
      <c r="B25" s="7">
        <v>42322.583333333336</v>
      </c>
      <c r="C25" s="7">
        <v>42322.625</v>
      </c>
      <c r="D25" s="8" t="s">
        <v>34</v>
      </c>
      <c r="F25" s="1">
        <v>19236498</v>
      </c>
      <c r="G25" s="5" t="s">
        <v>52</v>
      </c>
      <c r="H25" s="1" t="s">
        <v>16</v>
      </c>
      <c r="I25" s="1" t="s">
        <v>17</v>
      </c>
      <c r="J25" s="7">
        <v>42294.763888888891</v>
      </c>
      <c r="K25" s="7">
        <v>42294.763888888891</v>
      </c>
      <c r="L25" s="1">
        <v>18</v>
      </c>
    </row>
    <row r="26" spans="1:12" ht="15">
      <c r="A26" s="1" t="s">
        <v>46</v>
      </c>
      <c r="B26" s="7">
        <v>42328.5</v>
      </c>
      <c r="C26" s="7">
        <v>42328.5625</v>
      </c>
      <c r="D26" s="8" t="s">
        <v>37</v>
      </c>
      <c r="F26" s="1">
        <v>19825371</v>
      </c>
      <c r="G26" s="5" t="s">
        <v>47</v>
      </c>
      <c r="H26" s="1" t="s">
        <v>48</v>
      </c>
      <c r="I26" s="1" t="s">
        <v>17</v>
      </c>
      <c r="J26" s="7">
        <v>42326.411111111112</v>
      </c>
      <c r="K26" s="7">
        <v>42326.411111111112</v>
      </c>
      <c r="L26" s="1">
        <v>24.3</v>
      </c>
    </row>
    <row r="27" spans="1:12" ht="15">
      <c r="A27" s="1" t="s">
        <v>28</v>
      </c>
      <c r="B27" s="7">
        <v>42328.791666666664</v>
      </c>
      <c r="C27" s="7">
        <v>42328.833333333336</v>
      </c>
      <c r="D27" s="8" t="s">
        <v>34</v>
      </c>
      <c r="F27" s="1">
        <v>19095428</v>
      </c>
      <c r="G27" s="5" t="s">
        <v>30</v>
      </c>
      <c r="H27" s="12">
        <v>4.1666666666666664E-2</v>
      </c>
      <c r="I27" s="1" t="s">
        <v>17</v>
      </c>
      <c r="J27" s="7">
        <v>42286.929861111108</v>
      </c>
      <c r="K27" s="7">
        <v>42286.929861111108</v>
      </c>
      <c r="L27" s="1">
        <v>15.3</v>
      </c>
    </row>
    <row r="28" spans="1:12" ht="15">
      <c r="A28" s="1" t="s">
        <v>28</v>
      </c>
      <c r="B28" s="7">
        <v>42334.583333333336</v>
      </c>
      <c r="C28" s="7">
        <v>42334.625</v>
      </c>
      <c r="D28" s="8" t="s">
        <v>34</v>
      </c>
      <c r="F28" s="1">
        <v>19895968</v>
      </c>
      <c r="G28" s="5" t="s">
        <v>54</v>
      </c>
      <c r="H28" s="1" t="s">
        <v>16</v>
      </c>
      <c r="I28" s="1" t="s">
        <v>17</v>
      </c>
      <c r="J28" s="7">
        <v>42330.60833333333</v>
      </c>
      <c r="K28" s="7">
        <v>42330.60833333333</v>
      </c>
      <c r="L28" s="1">
        <v>11.52</v>
      </c>
    </row>
    <row r="29" spans="1:12" ht="15">
      <c r="A29" s="1" t="s">
        <v>32</v>
      </c>
      <c r="B29" s="7">
        <v>42335.75</v>
      </c>
      <c r="C29" s="7">
        <v>42335.833333333336</v>
      </c>
      <c r="D29" s="8" t="s">
        <v>49</v>
      </c>
      <c r="F29" s="1">
        <v>19411592</v>
      </c>
      <c r="G29" s="5" t="s">
        <v>50</v>
      </c>
      <c r="H29" s="1" t="s">
        <v>56</v>
      </c>
      <c r="I29" s="1" t="s">
        <v>17</v>
      </c>
      <c r="J29" s="7">
        <v>42304.525000000001</v>
      </c>
      <c r="K29" s="7">
        <v>42304.525000000001</v>
      </c>
      <c r="L29" s="1">
        <v>39.78</v>
      </c>
    </row>
    <row r="30" spans="1:12" ht="15">
      <c r="A30" s="1" t="s">
        <v>28</v>
      </c>
      <c r="B30" s="7">
        <v>42336.458333333336</v>
      </c>
      <c r="C30" s="7">
        <v>42336.5</v>
      </c>
      <c r="D30" s="8" t="s">
        <v>34</v>
      </c>
      <c r="F30" s="1">
        <v>19895950</v>
      </c>
      <c r="G30" s="5" t="s">
        <v>54</v>
      </c>
      <c r="H30" s="1" t="s">
        <v>16</v>
      </c>
      <c r="I30" s="1" t="s">
        <v>17</v>
      </c>
      <c r="J30" s="7">
        <v>42330.607638888891</v>
      </c>
      <c r="K30" s="7">
        <v>42330.607638888891</v>
      </c>
      <c r="L30" s="1">
        <v>18</v>
      </c>
    </row>
    <row r="31" spans="1:12" ht="15">
      <c r="A31" s="1" t="s">
        <v>28</v>
      </c>
      <c r="B31" s="7">
        <v>42336.708333333336</v>
      </c>
      <c r="C31" s="7">
        <v>42336.75</v>
      </c>
      <c r="D31" s="8" t="s">
        <v>34</v>
      </c>
      <c r="F31" s="1">
        <v>19895957</v>
      </c>
      <c r="G31" s="5" t="s">
        <v>54</v>
      </c>
      <c r="H31" s="1" t="s">
        <v>16</v>
      </c>
      <c r="I31" s="1" t="s">
        <v>17</v>
      </c>
      <c r="J31" s="7">
        <v>42330.607638888891</v>
      </c>
      <c r="K31" s="7">
        <v>42330.607638888891</v>
      </c>
      <c r="L31" s="1">
        <v>18</v>
      </c>
    </row>
    <row r="32" spans="1:12" ht="15">
      <c r="A32" s="1" t="s">
        <v>46</v>
      </c>
      <c r="B32" s="7">
        <v>42339.5</v>
      </c>
      <c r="C32" s="7">
        <v>42339.541666666664</v>
      </c>
      <c r="D32" s="8" t="s">
        <v>37</v>
      </c>
      <c r="E32" s="1" t="s">
        <v>36</v>
      </c>
      <c r="F32" s="1">
        <v>19876735</v>
      </c>
      <c r="G32" s="5" t="s">
        <v>47</v>
      </c>
      <c r="H32" s="1" t="s">
        <v>16</v>
      </c>
      <c r="I32" s="1" t="s">
        <v>17</v>
      </c>
      <c r="J32" s="7">
        <v>42328.67291666667</v>
      </c>
      <c r="K32" s="7">
        <v>42332.644444444442</v>
      </c>
      <c r="L32" s="1">
        <v>16.2</v>
      </c>
    </row>
    <row r="33" spans="1:12" ht="15">
      <c r="A33" s="1" t="s">
        <v>57</v>
      </c>
      <c r="B33" s="7">
        <v>42342.583333333336</v>
      </c>
      <c r="C33" s="7">
        <v>42342.625</v>
      </c>
      <c r="D33" s="8" t="s">
        <v>43</v>
      </c>
      <c r="F33" s="1">
        <v>20092060</v>
      </c>
      <c r="G33" s="10"/>
      <c r="H33" s="1" t="s">
        <v>16</v>
      </c>
      <c r="I33" s="1" t="s">
        <v>17</v>
      </c>
      <c r="J33" s="7">
        <v>42340.57916666667</v>
      </c>
      <c r="K33" s="7">
        <v>42340.57916666667</v>
      </c>
      <c r="L33" s="1">
        <v>18</v>
      </c>
    </row>
    <row r="34" spans="1:12" ht="15">
      <c r="A34" s="1" t="s">
        <v>28</v>
      </c>
      <c r="B34" s="7">
        <v>42342.791666666664</v>
      </c>
      <c r="C34" s="7">
        <v>42342.833333333336</v>
      </c>
      <c r="D34" s="8" t="s">
        <v>34</v>
      </c>
      <c r="F34" s="1">
        <v>19095437</v>
      </c>
      <c r="G34" s="5" t="s">
        <v>30</v>
      </c>
      <c r="H34" s="12">
        <v>4.1666666666666664E-2</v>
      </c>
      <c r="I34" s="1" t="s">
        <v>17</v>
      </c>
      <c r="J34" s="7">
        <v>42286.930555555555</v>
      </c>
      <c r="K34" s="7">
        <v>42286.930555555555</v>
      </c>
      <c r="L34" s="1">
        <v>15.3</v>
      </c>
    </row>
    <row r="35" spans="1:12" ht="15">
      <c r="A35" s="1" t="s">
        <v>46</v>
      </c>
      <c r="B35" s="7">
        <v>42345.479166666664</v>
      </c>
      <c r="C35" s="7">
        <v>42345.645833333336</v>
      </c>
      <c r="D35" s="8" t="s">
        <v>43</v>
      </c>
      <c r="F35" s="1">
        <v>20092096</v>
      </c>
      <c r="G35" s="10"/>
      <c r="H35" s="1" t="s">
        <v>59</v>
      </c>
      <c r="I35" s="1" t="s">
        <v>17</v>
      </c>
      <c r="J35" s="7">
        <v>42340.580555555556</v>
      </c>
      <c r="K35" s="7">
        <v>42340.580555555556</v>
      </c>
      <c r="L35" s="1">
        <v>45.5</v>
      </c>
    </row>
    <row r="36" spans="1:12" ht="15">
      <c r="A36" s="1" t="s">
        <v>28</v>
      </c>
      <c r="B36" s="7">
        <v>42346.708333333336</v>
      </c>
      <c r="C36" s="7">
        <v>42346.75</v>
      </c>
      <c r="D36" s="8" t="s">
        <v>60</v>
      </c>
      <c r="F36" s="1">
        <v>20174089</v>
      </c>
      <c r="G36" s="10"/>
      <c r="H36" s="1" t="s">
        <v>16</v>
      </c>
      <c r="I36" s="1" t="s">
        <v>17</v>
      </c>
      <c r="J36" s="7">
        <v>42345.530555555553</v>
      </c>
      <c r="K36" s="7">
        <v>42345.530555555553</v>
      </c>
      <c r="L36" s="1">
        <v>18</v>
      </c>
    </row>
    <row r="37" spans="1:12" ht="15">
      <c r="A37" s="1" t="s">
        <v>46</v>
      </c>
      <c r="B37" s="7">
        <v>42347.395833333336</v>
      </c>
      <c r="C37" s="7">
        <v>42347.479166666664</v>
      </c>
      <c r="D37" s="8" t="s">
        <v>61</v>
      </c>
      <c r="F37" s="1">
        <v>19988755</v>
      </c>
      <c r="G37" s="5" t="s">
        <v>62</v>
      </c>
      <c r="H37" s="1" t="s">
        <v>56</v>
      </c>
      <c r="I37" s="1" t="s">
        <v>17</v>
      </c>
      <c r="J37" s="7">
        <v>42334.915972222225</v>
      </c>
      <c r="K37" s="7">
        <v>42334.915972222225</v>
      </c>
      <c r="L37" s="1">
        <v>28.8</v>
      </c>
    </row>
    <row r="38" spans="1:12" ht="15">
      <c r="A38" s="1" t="s">
        <v>32</v>
      </c>
      <c r="B38" s="7">
        <v>42347.791666666664</v>
      </c>
      <c r="C38" s="7">
        <v>42347.833333333336</v>
      </c>
      <c r="D38" s="8" t="s">
        <v>63</v>
      </c>
      <c r="F38" s="1">
        <v>20188246</v>
      </c>
      <c r="G38" s="5" t="s">
        <v>64</v>
      </c>
      <c r="H38" s="1" t="s">
        <v>16</v>
      </c>
      <c r="I38" s="1" t="s">
        <v>17</v>
      </c>
      <c r="J38" s="7">
        <v>42345.943055555559</v>
      </c>
      <c r="K38" s="7">
        <v>42345.943055555559</v>
      </c>
      <c r="L38" s="1">
        <v>23.4</v>
      </c>
    </row>
    <row r="39" spans="1:12" ht="15">
      <c r="A39" s="1" t="s">
        <v>46</v>
      </c>
      <c r="B39" s="7">
        <v>42349.5</v>
      </c>
      <c r="C39" s="7">
        <v>42349.541666666664</v>
      </c>
      <c r="D39" s="8" t="s">
        <v>37</v>
      </c>
      <c r="F39" s="1">
        <v>20071566</v>
      </c>
      <c r="G39" s="5" t="s">
        <v>47</v>
      </c>
      <c r="H39" s="1" t="s">
        <v>16</v>
      </c>
      <c r="I39" s="1" t="s">
        <v>17</v>
      </c>
      <c r="J39" s="7">
        <v>42339.663194444445</v>
      </c>
      <c r="K39" s="7">
        <v>42339.663194444445</v>
      </c>
      <c r="L39" s="1">
        <v>16.2</v>
      </c>
    </row>
    <row r="40" spans="1:12" ht="15">
      <c r="A40" s="1" t="s">
        <v>32</v>
      </c>
      <c r="B40" s="7">
        <v>42349.75</v>
      </c>
      <c r="C40" s="7">
        <v>42349.833333333336</v>
      </c>
      <c r="D40" s="8" t="s">
        <v>49</v>
      </c>
      <c r="F40" s="1">
        <v>19411611</v>
      </c>
      <c r="G40" s="5" t="s">
        <v>65</v>
      </c>
      <c r="H40" s="1" t="s">
        <v>56</v>
      </c>
      <c r="I40" s="1" t="s">
        <v>17</v>
      </c>
      <c r="J40" s="7">
        <v>42304.525694444441</v>
      </c>
      <c r="K40" s="7">
        <v>42304.525694444441</v>
      </c>
      <c r="L40" s="1">
        <v>39.78</v>
      </c>
    </row>
    <row r="41" spans="1:12" ht="15">
      <c r="A41" s="1" t="s">
        <v>46</v>
      </c>
      <c r="B41" s="7">
        <v>42350.541666666664</v>
      </c>
      <c r="C41" s="7">
        <v>42350.604166666664</v>
      </c>
      <c r="D41" s="8" t="s">
        <v>66</v>
      </c>
      <c r="F41" s="1">
        <v>20175390</v>
      </c>
      <c r="G41" s="5" t="s">
        <v>67</v>
      </c>
      <c r="H41" s="1" t="s">
        <v>48</v>
      </c>
      <c r="I41" s="1" t="s">
        <v>17</v>
      </c>
      <c r="J41" s="7">
        <v>42345.574305555558</v>
      </c>
      <c r="K41" s="7">
        <v>42345.574305555558</v>
      </c>
      <c r="L41" s="1">
        <v>27</v>
      </c>
    </row>
    <row r="42" spans="1:12" ht="15">
      <c r="A42" s="1" t="s">
        <v>28</v>
      </c>
      <c r="B42" s="7">
        <v>42350.583333333336</v>
      </c>
      <c r="C42" s="7">
        <v>42350.625</v>
      </c>
      <c r="D42" s="8" t="s">
        <v>34</v>
      </c>
      <c r="E42" s="1" t="s">
        <v>15</v>
      </c>
      <c r="F42" s="1">
        <v>19236507</v>
      </c>
      <c r="G42" s="5" t="s">
        <v>52</v>
      </c>
      <c r="H42" s="1" t="s">
        <v>16</v>
      </c>
      <c r="I42" s="1" t="s">
        <v>68</v>
      </c>
      <c r="J42" s="7">
        <v>42294.76458333333</v>
      </c>
      <c r="K42" s="7">
        <v>42378.663194444445</v>
      </c>
      <c r="L42" s="1">
        <v>15.3</v>
      </c>
    </row>
    <row r="43" spans="1:12" ht="15">
      <c r="A43" s="1" t="s">
        <v>46</v>
      </c>
      <c r="B43" s="7">
        <v>42350.604166666664</v>
      </c>
      <c r="C43" s="7">
        <v>42350.666666666664</v>
      </c>
      <c r="D43" s="8" t="s">
        <v>66</v>
      </c>
      <c r="F43" s="1">
        <v>20175396</v>
      </c>
      <c r="G43" s="5" t="s">
        <v>67</v>
      </c>
      <c r="H43" s="1" t="s">
        <v>48</v>
      </c>
      <c r="I43" s="1" t="s">
        <v>17</v>
      </c>
      <c r="J43" s="7">
        <v>42345.574999999997</v>
      </c>
      <c r="K43" s="7">
        <v>42345.574999999997</v>
      </c>
      <c r="L43" s="1">
        <v>27</v>
      </c>
    </row>
    <row r="44" spans="1:12" ht="15">
      <c r="A44" s="1" t="s">
        <v>46</v>
      </c>
      <c r="B44" s="7">
        <v>42353.541666666664</v>
      </c>
      <c r="C44" s="7">
        <v>42353.604166666664</v>
      </c>
      <c r="D44" s="8" t="s">
        <v>37</v>
      </c>
      <c r="F44" s="1">
        <v>20227621</v>
      </c>
      <c r="G44" s="5" t="s">
        <v>71</v>
      </c>
      <c r="H44" s="1" t="s">
        <v>48</v>
      </c>
      <c r="I44" s="1" t="s">
        <v>17</v>
      </c>
      <c r="J44" s="7">
        <v>42347.754861111112</v>
      </c>
      <c r="K44" s="7">
        <v>42347.754861111112</v>
      </c>
      <c r="L44" s="1">
        <v>21.96</v>
      </c>
    </row>
    <row r="45" spans="1:12" ht="15">
      <c r="A45" s="1" t="s">
        <v>28</v>
      </c>
      <c r="B45" s="7">
        <v>42353.770833333336</v>
      </c>
      <c r="C45" s="7">
        <v>42353.8125</v>
      </c>
      <c r="D45" s="8" t="s">
        <v>34</v>
      </c>
      <c r="E45" s="1" t="s">
        <v>15</v>
      </c>
      <c r="F45" s="1">
        <v>19161388</v>
      </c>
      <c r="G45" s="5" t="s">
        <v>30</v>
      </c>
      <c r="H45" s="1" t="s">
        <v>16</v>
      </c>
      <c r="I45" s="1" t="s">
        <v>68</v>
      </c>
      <c r="J45" s="7">
        <v>42290.92083333333</v>
      </c>
      <c r="K45" s="7">
        <v>42378.668749999997</v>
      </c>
      <c r="L45" s="1">
        <v>13.5</v>
      </c>
    </row>
    <row r="46" spans="1:12" ht="15">
      <c r="A46" s="1" t="s">
        <v>57</v>
      </c>
      <c r="B46" s="7">
        <v>42356.75</v>
      </c>
      <c r="C46" s="7">
        <v>42356.791666666664</v>
      </c>
      <c r="D46" s="8" t="s">
        <v>73</v>
      </c>
      <c r="F46" s="1">
        <v>20393408</v>
      </c>
      <c r="G46" s="5" t="s">
        <v>74</v>
      </c>
      <c r="H46" s="1" t="s">
        <v>16</v>
      </c>
      <c r="I46" s="1" t="s">
        <v>17</v>
      </c>
      <c r="J46" s="7">
        <v>42356.744444444441</v>
      </c>
      <c r="K46" s="7">
        <v>42356.744444444441</v>
      </c>
      <c r="L46" s="1">
        <v>18</v>
      </c>
    </row>
    <row r="47" spans="1:12" ht="15">
      <c r="A47" s="1" t="s">
        <v>28</v>
      </c>
      <c r="B47" s="7">
        <v>42356.791666666664</v>
      </c>
      <c r="C47" s="7">
        <v>42356.833333333336</v>
      </c>
      <c r="D47" s="8" t="s">
        <v>34</v>
      </c>
      <c r="F47" s="1">
        <v>19095441</v>
      </c>
      <c r="G47" s="5" t="s">
        <v>30</v>
      </c>
      <c r="H47" s="12">
        <v>4.1666666666666664E-2</v>
      </c>
      <c r="I47" s="1" t="s">
        <v>17</v>
      </c>
      <c r="J47" s="7">
        <v>42286.930555555555</v>
      </c>
      <c r="K47" s="7">
        <v>42286.930555555555</v>
      </c>
      <c r="L47" s="1">
        <v>13.5</v>
      </c>
    </row>
    <row r="48" spans="1:12" ht="15">
      <c r="A48" s="1" t="s">
        <v>28</v>
      </c>
      <c r="B48" s="7">
        <v>42357.458333333336</v>
      </c>
      <c r="C48" s="7">
        <v>42357.5</v>
      </c>
      <c r="D48" s="8" t="s">
        <v>34</v>
      </c>
      <c r="E48" s="1" t="s">
        <v>75</v>
      </c>
      <c r="F48" s="1">
        <v>20243360</v>
      </c>
      <c r="G48" s="5" t="s">
        <v>30</v>
      </c>
      <c r="H48" s="1" t="s">
        <v>16</v>
      </c>
      <c r="I48" s="1" t="s">
        <v>68</v>
      </c>
      <c r="J48" s="7">
        <v>42348.564583333333</v>
      </c>
      <c r="K48" s="7">
        <v>42384.953472222223</v>
      </c>
      <c r="L48" s="1">
        <v>18</v>
      </c>
    </row>
    <row r="49" spans="1:12" ht="15">
      <c r="A49" s="1" t="s">
        <v>28</v>
      </c>
      <c r="B49" s="7">
        <v>42357.583333333336</v>
      </c>
      <c r="C49" s="7">
        <v>42357.625</v>
      </c>
      <c r="D49" s="8" t="s">
        <v>34</v>
      </c>
      <c r="F49" s="1">
        <v>20325264</v>
      </c>
      <c r="G49" s="5" t="s">
        <v>30</v>
      </c>
      <c r="H49" s="1" t="s">
        <v>16</v>
      </c>
      <c r="I49" s="1" t="s">
        <v>17</v>
      </c>
      <c r="J49" s="7">
        <v>42353.647916666669</v>
      </c>
      <c r="K49" s="7">
        <v>42353.647916666669</v>
      </c>
      <c r="L49" s="1">
        <v>18</v>
      </c>
    </row>
    <row r="50" spans="1:12" ht="15">
      <c r="A50" s="1" t="s">
        <v>46</v>
      </c>
      <c r="B50" s="7">
        <v>42357.583333333336</v>
      </c>
      <c r="C50" s="7">
        <v>42357.625</v>
      </c>
      <c r="D50" s="8" t="s">
        <v>66</v>
      </c>
      <c r="F50" s="1">
        <v>20175438</v>
      </c>
      <c r="G50" s="5" t="s">
        <v>67</v>
      </c>
      <c r="H50" s="1" t="s">
        <v>16</v>
      </c>
      <c r="I50" s="1" t="s">
        <v>17</v>
      </c>
      <c r="J50" s="7">
        <v>42345.575694444444</v>
      </c>
      <c r="K50" s="7">
        <v>42345.575694444444</v>
      </c>
      <c r="L50" s="1">
        <v>18</v>
      </c>
    </row>
    <row r="51" spans="1:12" ht="15">
      <c r="A51" s="1" t="s">
        <v>24</v>
      </c>
      <c r="B51" s="7">
        <v>42359.416666666664</v>
      </c>
      <c r="C51" s="7">
        <v>42359.458333333336</v>
      </c>
      <c r="D51" s="8" t="s">
        <v>60</v>
      </c>
      <c r="E51" s="1" t="s">
        <v>15</v>
      </c>
      <c r="F51" s="1">
        <v>20302965</v>
      </c>
      <c r="G51" s="5" t="s">
        <v>77</v>
      </c>
      <c r="H51" s="1" t="s">
        <v>16</v>
      </c>
      <c r="I51" s="1" t="s">
        <v>17</v>
      </c>
      <c r="J51" s="7">
        <v>42352.722916666666</v>
      </c>
      <c r="K51" s="7">
        <v>42365.440972222219</v>
      </c>
      <c r="L51" s="1">
        <v>14.4</v>
      </c>
    </row>
    <row r="52" spans="1:12" ht="15">
      <c r="A52" s="1" t="s">
        <v>46</v>
      </c>
      <c r="B52" s="7">
        <v>42360.4375</v>
      </c>
      <c r="C52" s="7">
        <v>42360.479166666664</v>
      </c>
      <c r="D52" s="8" t="s">
        <v>37</v>
      </c>
      <c r="E52" s="1" t="s">
        <v>15</v>
      </c>
      <c r="F52" s="1">
        <v>19906531</v>
      </c>
      <c r="G52" s="5" t="s">
        <v>47</v>
      </c>
      <c r="H52" s="1" t="s">
        <v>16</v>
      </c>
      <c r="I52" s="1" t="s">
        <v>68</v>
      </c>
      <c r="J52" s="7">
        <v>42331.429166666669</v>
      </c>
      <c r="K52" s="7">
        <v>42378.668055555558</v>
      </c>
      <c r="L52" s="1">
        <v>14.4</v>
      </c>
    </row>
    <row r="53" spans="1:12" ht="15">
      <c r="A53" s="1" t="s">
        <v>28</v>
      </c>
      <c r="B53" s="7">
        <v>42374.770833333336</v>
      </c>
      <c r="C53" s="7">
        <v>42374.8125</v>
      </c>
      <c r="D53" s="8" t="s">
        <v>34</v>
      </c>
      <c r="E53" s="1" t="s">
        <v>15</v>
      </c>
      <c r="F53" s="1">
        <v>19161394</v>
      </c>
      <c r="G53" s="5" t="s">
        <v>30</v>
      </c>
      <c r="H53" s="1" t="s">
        <v>16</v>
      </c>
      <c r="I53" s="1" t="s">
        <v>68</v>
      </c>
      <c r="J53" s="7">
        <v>42290.921527777777</v>
      </c>
      <c r="K53" s="7">
        <v>42378.668749999997</v>
      </c>
      <c r="L53" s="1">
        <v>13.5</v>
      </c>
    </row>
    <row r="54" spans="1:12" ht="15">
      <c r="A54" s="1" t="s">
        <v>46</v>
      </c>
      <c r="B54" s="7">
        <v>42377.5625</v>
      </c>
      <c r="C54" s="7">
        <v>42377.604166666664</v>
      </c>
      <c r="D54" s="8" t="s">
        <v>37</v>
      </c>
      <c r="F54" s="1">
        <v>20327593</v>
      </c>
      <c r="G54" s="10"/>
      <c r="H54" s="1" t="s">
        <v>16</v>
      </c>
      <c r="I54" s="1" t="s">
        <v>17</v>
      </c>
      <c r="J54" s="7">
        <v>42353.712500000001</v>
      </c>
      <c r="K54" s="7">
        <v>42353.712500000001</v>
      </c>
      <c r="L54" s="1">
        <v>17.100000000000001</v>
      </c>
    </row>
    <row r="55" spans="1:12" ht="15">
      <c r="A55" s="1" t="s">
        <v>28</v>
      </c>
      <c r="B55" s="7">
        <v>42377.75</v>
      </c>
      <c r="C55" s="7">
        <v>42377.791666666664</v>
      </c>
      <c r="D55" s="8" t="s">
        <v>34</v>
      </c>
      <c r="F55" s="1">
        <v>20633471</v>
      </c>
      <c r="G55" s="5" t="s">
        <v>78</v>
      </c>
      <c r="H55" s="1" t="s">
        <v>16</v>
      </c>
      <c r="I55" s="1" t="s">
        <v>17</v>
      </c>
      <c r="J55" s="7">
        <v>42375.587500000001</v>
      </c>
      <c r="K55" s="7">
        <v>42375.587500000001</v>
      </c>
      <c r="L55" s="1">
        <v>18</v>
      </c>
    </row>
    <row r="56" spans="1:12" ht="15">
      <c r="A56" s="1" t="s">
        <v>32</v>
      </c>
      <c r="B56" s="7">
        <v>42377.75</v>
      </c>
      <c r="C56" s="7">
        <v>42377.833333333336</v>
      </c>
      <c r="D56" s="8" t="s">
        <v>49</v>
      </c>
      <c r="F56" s="1">
        <v>19411660</v>
      </c>
      <c r="G56" s="5" t="s">
        <v>65</v>
      </c>
      <c r="H56" s="1" t="s">
        <v>56</v>
      </c>
      <c r="I56" s="1" t="s">
        <v>17</v>
      </c>
      <c r="J56" s="7">
        <v>42304.527083333334</v>
      </c>
      <c r="K56" s="7">
        <v>42304.527083333334</v>
      </c>
      <c r="L56" s="1">
        <v>35.1</v>
      </c>
    </row>
    <row r="57" spans="1:12" ht="15">
      <c r="A57" s="1" t="s">
        <v>28</v>
      </c>
      <c r="B57" s="7">
        <v>42378.583333333336</v>
      </c>
      <c r="C57" s="7">
        <v>42378.625</v>
      </c>
      <c r="D57" s="8" t="s">
        <v>34</v>
      </c>
      <c r="F57" s="1">
        <v>20615669</v>
      </c>
      <c r="G57" s="5" t="s">
        <v>78</v>
      </c>
      <c r="H57" s="1" t="s">
        <v>16</v>
      </c>
      <c r="I57" s="1" t="s">
        <v>17</v>
      </c>
      <c r="J57" s="7">
        <v>42374.777083333334</v>
      </c>
      <c r="K57" s="7">
        <v>42374.777083333334</v>
      </c>
      <c r="L57" s="1">
        <v>18</v>
      </c>
    </row>
    <row r="58" spans="1:12" ht="15">
      <c r="A58" s="1" t="s">
        <v>80</v>
      </c>
      <c r="B58" s="7">
        <v>42378.583333333336</v>
      </c>
      <c r="C58" s="7">
        <v>42378.666666666664</v>
      </c>
      <c r="D58" s="8" t="s">
        <v>81</v>
      </c>
      <c r="F58" s="1">
        <v>20609214</v>
      </c>
      <c r="G58" s="5" t="s">
        <v>82</v>
      </c>
      <c r="H58" s="1" t="s">
        <v>56</v>
      </c>
      <c r="I58" s="1" t="s">
        <v>17</v>
      </c>
      <c r="J58" s="7">
        <v>42374.627083333333</v>
      </c>
      <c r="K58" s="7">
        <v>42374.627083333333</v>
      </c>
      <c r="L58" s="1">
        <v>36</v>
      </c>
    </row>
    <row r="59" spans="1:12" ht="15">
      <c r="A59" s="1" t="s">
        <v>28</v>
      </c>
      <c r="B59" s="7">
        <v>42378.666666666664</v>
      </c>
      <c r="C59" s="7">
        <v>42378.708333333336</v>
      </c>
      <c r="D59" s="8" t="s">
        <v>34</v>
      </c>
      <c r="F59" s="1">
        <v>20615675</v>
      </c>
      <c r="G59" s="5" t="s">
        <v>78</v>
      </c>
      <c r="H59" s="1" t="s">
        <v>16</v>
      </c>
      <c r="I59" s="1" t="s">
        <v>17</v>
      </c>
      <c r="J59" s="7">
        <v>42374.777083333334</v>
      </c>
      <c r="K59" s="7">
        <v>42374.777083333334</v>
      </c>
      <c r="L59" s="1">
        <v>18</v>
      </c>
    </row>
    <row r="60" spans="1:12" ht="15">
      <c r="A60" s="1" t="s">
        <v>41</v>
      </c>
      <c r="B60" s="7">
        <v>42381.395833333336</v>
      </c>
      <c r="C60" s="7">
        <v>42381.479166666664</v>
      </c>
      <c r="D60" s="8" t="s">
        <v>61</v>
      </c>
      <c r="E60" s="1" t="s">
        <v>70</v>
      </c>
      <c r="F60" s="1">
        <v>20267232</v>
      </c>
      <c r="G60" s="10"/>
      <c r="H60" s="1" t="s">
        <v>56</v>
      </c>
      <c r="I60" s="1" t="s">
        <v>17</v>
      </c>
      <c r="J60" s="7">
        <v>42349.72152777778</v>
      </c>
      <c r="K60" s="7">
        <v>42352.798611111109</v>
      </c>
      <c r="L60" s="1">
        <v>28.8</v>
      </c>
    </row>
    <row r="61" spans="1:12" ht="15">
      <c r="A61" s="1" t="s">
        <v>32</v>
      </c>
      <c r="B61" s="7">
        <v>42381.791666666664</v>
      </c>
      <c r="C61" s="7">
        <v>42381.916666666664</v>
      </c>
      <c r="D61" s="8" t="s">
        <v>83</v>
      </c>
      <c r="F61" s="1">
        <v>20615846</v>
      </c>
      <c r="G61" s="5" t="s">
        <v>84</v>
      </c>
      <c r="H61" s="1" t="s">
        <v>16</v>
      </c>
      <c r="I61" s="1" t="s">
        <v>85</v>
      </c>
      <c r="J61" s="7">
        <v>42374.785416666666</v>
      </c>
      <c r="K61" s="7">
        <v>42374.785416666666</v>
      </c>
      <c r="L61" s="1">
        <v>70.2</v>
      </c>
    </row>
    <row r="62" spans="1:12" ht="15">
      <c r="A62" s="1" t="s">
        <v>21</v>
      </c>
      <c r="B62" s="7">
        <v>42382.583333333336</v>
      </c>
      <c r="C62" s="7">
        <v>42382.625</v>
      </c>
      <c r="D62" s="8" t="s">
        <v>86</v>
      </c>
      <c r="F62" s="1">
        <v>20682715</v>
      </c>
      <c r="G62" s="10"/>
      <c r="H62" s="1" t="s">
        <v>16</v>
      </c>
      <c r="I62" s="1" t="s">
        <v>17</v>
      </c>
      <c r="J62" s="7">
        <v>42377.46875</v>
      </c>
      <c r="K62" s="7">
        <v>42377.46875</v>
      </c>
      <c r="L62" s="1">
        <v>23.4</v>
      </c>
    </row>
    <row r="63" spans="1:12" ht="15">
      <c r="A63" s="1" t="s">
        <v>28</v>
      </c>
      <c r="B63" s="7">
        <v>42382.770833333336</v>
      </c>
      <c r="C63" s="7">
        <v>42382.8125</v>
      </c>
      <c r="D63" s="8" t="s">
        <v>37</v>
      </c>
      <c r="F63" s="1">
        <v>20577142</v>
      </c>
      <c r="G63" s="10"/>
      <c r="H63" s="1" t="s">
        <v>16</v>
      </c>
      <c r="I63" s="1" t="s">
        <v>17</v>
      </c>
      <c r="J63" s="7">
        <v>42373.584027777775</v>
      </c>
      <c r="K63" s="7">
        <v>42373.584027777775</v>
      </c>
      <c r="L63" s="1">
        <v>18</v>
      </c>
    </row>
    <row r="64" spans="1:12" ht="15">
      <c r="A64" s="1" t="s">
        <v>46</v>
      </c>
      <c r="B64" s="7">
        <v>42384.5</v>
      </c>
      <c r="C64" s="7">
        <v>42384.541666666664</v>
      </c>
      <c r="D64" s="8" t="s">
        <v>37</v>
      </c>
      <c r="E64" s="1" t="s">
        <v>36</v>
      </c>
      <c r="F64" s="1">
        <v>20327570</v>
      </c>
      <c r="G64" s="10"/>
      <c r="H64" s="1" t="s">
        <v>16</v>
      </c>
      <c r="I64" s="1" t="s">
        <v>17</v>
      </c>
      <c r="J64" s="7">
        <v>42353.711805555555</v>
      </c>
      <c r="K64" s="7">
        <v>42358.879861111112</v>
      </c>
      <c r="L64" s="1">
        <v>16.2</v>
      </c>
    </row>
    <row r="65" spans="1:12" ht="15">
      <c r="A65" s="1" t="s">
        <v>46</v>
      </c>
      <c r="B65" s="7">
        <v>42384.5625</v>
      </c>
      <c r="C65" s="7">
        <v>42384.604166666664</v>
      </c>
      <c r="D65" s="8" t="s">
        <v>37</v>
      </c>
      <c r="F65" s="1">
        <v>20692559</v>
      </c>
      <c r="G65" s="5" t="s">
        <v>87</v>
      </c>
      <c r="H65" s="1" t="s">
        <v>16</v>
      </c>
      <c r="I65" s="1" t="s">
        <v>17</v>
      </c>
      <c r="J65" s="7">
        <v>42377.790277777778</v>
      </c>
      <c r="K65" s="7">
        <v>42377.790277777778</v>
      </c>
      <c r="L65" s="1">
        <v>17.100000000000001</v>
      </c>
    </row>
    <row r="66" spans="1:12" ht="15">
      <c r="A66" s="1" t="s">
        <v>28</v>
      </c>
      <c r="B66" s="7">
        <v>42384.791666666664</v>
      </c>
      <c r="C66" s="7">
        <v>42384.833333333336</v>
      </c>
      <c r="D66" s="8" t="s">
        <v>34</v>
      </c>
      <c r="F66" s="1">
        <v>20615744</v>
      </c>
      <c r="G66" s="5" t="s">
        <v>78</v>
      </c>
      <c r="H66" s="1" t="s">
        <v>16</v>
      </c>
      <c r="I66" s="1" t="s">
        <v>17</v>
      </c>
      <c r="J66" s="7">
        <v>42374.78125</v>
      </c>
      <c r="K66" s="7">
        <v>42374.78125</v>
      </c>
      <c r="L66" s="1">
        <v>18</v>
      </c>
    </row>
    <row r="67" spans="1:12" ht="15">
      <c r="A67" s="1" t="s">
        <v>46</v>
      </c>
      <c r="B67" s="7">
        <v>42385.416666666664</v>
      </c>
      <c r="C67" s="7">
        <v>42385.458333333336</v>
      </c>
      <c r="D67" s="8" t="s">
        <v>88</v>
      </c>
      <c r="E67" s="1" t="s">
        <v>89</v>
      </c>
      <c r="F67" s="1">
        <v>20835924</v>
      </c>
      <c r="G67" s="5" t="s">
        <v>90</v>
      </c>
      <c r="H67" s="1" t="s">
        <v>16</v>
      </c>
      <c r="I67" s="1" t="s">
        <v>17</v>
      </c>
      <c r="J67" s="7">
        <v>42384.590277777781</v>
      </c>
      <c r="K67" s="7">
        <v>42384.591666666667</v>
      </c>
      <c r="L67" s="1">
        <v>18</v>
      </c>
    </row>
    <row r="68" spans="1:12" ht="15">
      <c r="A68" s="1" t="s">
        <v>28</v>
      </c>
      <c r="B68" s="7">
        <v>42385.583333333336</v>
      </c>
      <c r="C68" s="7">
        <v>42385.625</v>
      </c>
      <c r="D68" s="8" t="s">
        <v>34</v>
      </c>
      <c r="F68" s="1">
        <v>20705631</v>
      </c>
      <c r="G68" s="5" t="s">
        <v>78</v>
      </c>
      <c r="H68" s="1" t="s">
        <v>16</v>
      </c>
      <c r="I68" s="1" t="s">
        <v>17</v>
      </c>
      <c r="J68" s="7">
        <v>42378.981944444444</v>
      </c>
      <c r="K68" s="7">
        <v>42378.981944444444</v>
      </c>
      <c r="L68" s="1">
        <v>18</v>
      </c>
    </row>
    <row r="69" spans="1:12" ht="15">
      <c r="A69" s="1" t="s">
        <v>46</v>
      </c>
      <c r="B69" s="7">
        <v>42387.458333333336</v>
      </c>
      <c r="C69" s="7">
        <v>42387.5</v>
      </c>
      <c r="D69" s="8" t="s">
        <v>37</v>
      </c>
      <c r="F69" s="1">
        <v>20858105</v>
      </c>
      <c r="G69" s="5" t="s">
        <v>87</v>
      </c>
      <c r="H69" s="1" t="s">
        <v>16</v>
      </c>
      <c r="I69" s="1" t="s">
        <v>17</v>
      </c>
      <c r="J69" s="7">
        <v>42386.547222222223</v>
      </c>
      <c r="K69" s="7">
        <v>42386.547222222223</v>
      </c>
      <c r="L69" s="1">
        <v>14.4</v>
      </c>
    </row>
    <row r="70" spans="1:12" ht="15">
      <c r="A70" s="1" t="s">
        <v>18</v>
      </c>
      <c r="B70" s="7">
        <v>42388.5</v>
      </c>
      <c r="C70" s="7">
        <v>42388.541666666664</v>
      </c>
      <c r="D70" s="8" t="s">
        <v>43</v>
      </c>
      <c r="F70" s="1">
        <v>20894612</v>
      </c>
      <c r="G70" s="10"/>
      <c r="H70" s="1" t="s">
        <v>16</v>
      </c>
      <c r="I70" s="1" t="s">
        <v>17</v>
      </c>
      <c r="J70" s="7">
        <v>42388.32916666667</v>
      </c>
      <c r="K70" s="7">
        <v>42388.32916666667</v>
      </c>
      <c r="L70" s="1">
        <v>16.2</v>
      </c>
    </row>
    <row r="71" spans="1:12" ht="15">
      <c r="A71" s="1" t="s">
        <v>32</v>
      </c>
      <c r="B71" s="7">
        <v>42388.791666666664</v>
      </c>
      <c r="C71" s="7">
        <v>42388.895833333336</v>
      </c>
      <c r="D71" s="8" t="s">
        <v>61</v>
      </c>
      <c r="F71" s="1">
        <v>20267261</v>
      </c>
      <c r="G71" s="5" t="s">
        <v>92</v>
      </c>
      <c r="H71" s="1" t="s">
        <v>51</v>
      </c>
      <c r="I71" s="1" t="s">
        <v>17</v>
      </c>
      <c r="J71" s="7">
        <v>42349.722222222219</v>
      </c>
      <c r="K71" s="7">
        <v>42349.722222222219</v>
      </c>
      <c r="L71" s="1">
        <v>49.72</v>
      </c>
    </row>
    <row r="72" spans="1:12" ht="15">
      <c r="A72" s="1" t="s">
        <v>32</v>
      </c>
      <c r="B72" s="7">
        <v>42390.791666666664</v>
      </c>
      <c r="C72" s="7">
        <v>42390.833333333336</v>
      </c>
      <c r="D72" s="8" t="s">
        <v>63</v>
      </c>
      <c r="F72" s="1">
        <v>20918177</v>
      </c>
      <c r="G72" s="5" t="s">
        <v>94</v>
      </c>
      <c r="H72" s="1" t="s">
        <v>16</v>
      </c>
      <c r="I72" s="1" t="s">
        <v>17</v>
      </c>
      <c r="J72" s="7">
        <v>42388.917361111111</v>
      </c>
      <c r="K72" s="7">
        <v>42388.917361111111</v>
      </c>
      <c r="L72" s="1">
        <v>23.4</v>
      </c>
    </row>
    <row r="73" spans="1:12" ht="15">
      <c r="A73" s="1" t="s">
        <v>28</v>
      </c>
      <c r="B73" s="7">
        <v>42391.5</v>
      </c>
      <c r="C73" s="7">
        <v>42391.541666666664</v>
      </c>
      <c r="D73" s="8" t="s">
        <v>37</v>
      </c>
      <c r="F73" s="1">
        <v>20963602</v>
      </c>
      <c r="G73" s="5" t="s">
        <v>95</v>
      </c>
      <c r="H73" s="1" t="s">
        <v>16</v>
      </c>
      <c r="I73" s="1" t="s">
        <v>17</v>
      </c>
      <c r="J73" s="7">
        <v>42390.743750000001</v>
      </c>
      <c r="K73" s="7">
        <v>42390.743750000001</v>
      </c>
      <c r="L73" s="1">
        <v>16.2</v>
      </c>
    </row>
    <row r="74" spans="1:12" ht="15">
      <c r="A74" s="1" t="s">
        <v>46</v>
      </c>
      <c r="B74" s="7">
        <v>42391.5625</v>
      </c>
      <c r="C74" s="7">
        <v>42391.604166666664</v>
      </c>
      <c r="D74" s="8" t="s">
        <v>37</v>
      </c>
      <c r="F74" s="1">
        <v>20841501</v>
      </c>
      <c r="G74" s="5" t="s">
        <v>87</v>
      </c>
      <c r="H74" s="1" t="s">
        <v>16</v>
      </c>
      <c r="I74" s="1" t="s">
        <v>17</v>
      </c>
      <c r="J74" s="7">
        <v>42384.76458333333</v>
      </c>
      <c r="K74" s="7">
        <v>42384.76458333333</v>
      </c>
      <c r="L74" s="1">
        <v>17.100000000000001</v>
      </c>
    </row>
    <row r="75" spans="1:12" ht="15">
      <c r="A75" s="1" t="s">
        <v>32</v>
      </c>
      <c r="B75" s="7">
        <v>42391.75</v>
      </c>
      <c r="C75" s="7">
        <v>42391.8125</v>
      </c>
      <c r="D75" s="8" t="s">
        <v>49</v>
      </c>
      <c r="F75" s="1">
        <v>19834514</v>
      </c>
      <c r="G75" s="5" t="s">
        <v>96</v>
      </c>
      <c r="H75" s="1" t="s">
        <v>48</v>
      </c>
      <c r="I75" s="1" t="s">
        <v>17</v>
      </c>
      <c r="J75" s="7">
        <v>42326.697916666664</v>
      </c>
      <c r="K75" s="7">
        <v>42326.697916666664</v>
      </c>
      <c r="L75" s="1">
        <v>26.32</v>
      </c>
    </row>
    <row r="76" spans="1:12" ht="15">
      <c r="A76" s="1" t="s">
        <v>80</v>
      </c>
      <c r="B76" s="7">
        <v>42392.583333333336</v>
      </c>
      <c r="C76" s="7">
        <v>42392.75</v>
      </c>
      <c r="D76" s="8" t="s">
        <v>81</v>
      </c>
      <c r="F76" s="1">
        <v>20712341</v>
      </c>
      <c r="G76" s="5" t="s">
        <v>82</v>
      </c>
      <c r="H76" s="1" t="s">
        <v>59</v>
      </c>
      <c r="I76" s="1" t="s">
        <v>17</v>
      </c>
      <c r="J76" s="7">
        <v>42379.793749999997</v>
      </c>
      <c r="K76" s="7">
        <v>42379.793749999997</v>
      </c>
      <c r="L76" s="1">
        <v>57.6</v>
      </c>
    </row>
    <row r="77" spans="1:12" ht="15">
      <c r="A77" s="1" t="s">
        <v>32</v>
      </c>
      <c r="B77" s="7">
        <v>42395.791666666664</v>
      </c>
      <c r="C77" s="7">
        <v>42395.916666666664</v>
      </c>
      <c r="D77" s="8" t="s">
        <v>83</v>
      </c>
      <c r="F77" s="1">
        <v>20845602</v>
      </c>
      <c r="G77" s="5" t="s">
        <v>97</v>
      </c>
      <c r="H77" s="1" t="s">
        <v>16</v>
      </c>
      <c r="I77" s="1" t="s">
        <v>17</v>
      </c>
      <c r="J77" s="7">
        <v>42384.956250000003</v>
      </c>
      <c r="K77" s="7">
        <v>42384.956250000003</v>
      </c>
      <c r="L77" s="1">
        <v>70.2</v>
      </c>
    </row>
    <row r="78" spans="1:12" ht="15">
      <c r="A78" s="1" t="s">
        <v>28</v>
      </c>
      <c r="B78" s="7">
        <v>42398.791666666664</v>
      </c>
      <c r="C78" s="7">
        <v>42398.833333333336</v>
      </c>
      <c r="D78" s="8" t="s">
        <v>34</v>
      </c>
      <c r="F78" s="1">
        <v>20615756</v>
      </c>
      <c r="G78" s="5" t="s">
        <v>78</v>
      </c>
      <c r="H78" s="1" t="s">
        <v>16</v>
      </c>
      <c r="I78" s="1" t="s">
        <v>17</v>
      </c>
      <c r="J78" s="7">
        <v>42374.78125</v>
      </c>
      <c r="K78" s="7">
        <v>42374.78125</v>
      </c>
      <c r="L78" s="1">
        <v>18</v>
      </c>
    </row>
    <row r="79" spans="1:12" ht="15">
      <c r="A79" s="1" t="s">
        <v>28</v>
      </c>
      <c r="B79" s="7">
        <v>42399.583333333336</v>
      </c>
      <c r="C79" s="7">
        <v>42399.625</v>
      </c>
      <c r="D79" s="8" t="s">
        <v>34</v>
      </c>
      <c r="F79" s="1">
        <v>20705643</v>
      </c>
      <c r="G79" s="5" t="s">
        <v>78</v>
      </c>
      <c r="H79" s="1" t="s">
        <v>16</v>
      </c>
      <c r="I79" s="1" t="s">
        <v>17</v>
      </c>
      <c r="J79" s="7">
        <v>42378.982638888891</v>
      </c>
      <c r="K79" s="7">
        <v>42378.982638888891</v>
      </c>
      <c r="L79" s="1">
        <v>18</v>
      </c>
    </row>
    <row r="80" spans="1:12" ht="15">
      <c r="A80" s="1" t="s">
        <v>46</v>
      </c>
      <c r="B80" s="7">
        <v>42399.625</v>
      </c>
      <c r="C80" s="7">
        <v>42399.729166666664</v>
      </c>
      <c r="D80" s="8" t="s">
        <v>37</v>
      </c>
      <c r="E80" s="1" t="s">
        <v>36</v>
      </c>
      <c r="F80" s="1">
        <v>21064860</v>
      </c>
      <c r="G80" s="5" t="s">
        <v>98</v>
      </c>
      <c r="H80" s="1" t="s">
        <v>51</v>
      </c>
      <c r="I80" s="1" t="s">
        <v>17</v>
      </c>
      <c r="J80" s="7">
        <v>42395.736111111109</v>
      </c>
      <c r="K80" s="7">
        <v>42399.622916666667</v>
      </c>
      <c r="L80" s="1">
        <v>45</v>
      </c>
    </row>
    <row r="81" spans="1:12" ht="15">
      <c r="A81" s="1" t="s">
        <v>28</v>
      </c>
      <c r="B81" s="7">
        <v>42399.666666666664</v>
      </c>
      <c r="C81" s="7">
        <v>42399.708333333336</v>
      </c>
      <c r="D81" s="8" t="s">
        <v>34</v>
      </c>
      <c r="F81" s="1">
        <v>20932698</v>
      </c>
      <c r="G81" s="5" t="s">
        <v>78</v>
      </c>
      <c r="H81" s="1" t="s">
        <v>16</v>
      </c>
      <c r="I81" s="1" t="s">
        <v>17</v>
      </c>
      <c r="J81" s="7">
        <v>42389.61041666667</v>
      </c>
      <c r="K81" s="7">
        <v>42389.61041666667</v>
      </c>
      <c r="L81" s="1">
        <v>18</v>
      </c>
    </row>
    <row r="82" spans="1:12" ht="15">
      <c r="A82" s="1" t="s">
        <v>46</v>
      </c>
      <c r="B82" s="7">
        <v>42403.729166666664</v>
      </c>
      <c r="C82" s="7">
        <v>42403.770833333336</v>
      </c>
      <c r="D82" s="8" t="s">
        <v>88</v>
      </c>
      <c r="F82" s="1">
        <v>21164114</v>
      </c>
      <c r="G82" s="5" t="s">
        <v>99</v>
      </c>
      <c r="H82" s="1" t="s">
        <v>16</v>
      </c>
      <c r="I82" s="1" t="s">
        <v>17</v>
      </c>
      <c r="J82" s="7">
        <v>42400.879166666666</v>
      </c>
      <c r="K82" s="7">
        <v>42400.879166666666</v>
      </c>
      <c r="L82" s="1">
        <v>18</v>
      </c>
    </row>
    <row r="83" spans="1:12" ht="15">
      <c r="A83" s="1" t="s">
        <v>46</v>
      </c>
      <c r="B83" s="7">
        <v>42405.5625</v>
      </c>
      <c r="C83" s="7">
        <v>42405.604166666664</v>
      </c>
      <c r="D83" s="8" t="s">
        <v>37</v>
      </c>
      <c r="F83" s="1">
        <v>21270262</v>
      </c>
      <c r="G83" s="5" t="s">
        <v>95</v>
      </c>
      <c r="H83" s="1" t="s">
        <v>16</v>
      </c>
      <c r="I83" s="1" t="s">
        <v>17</v>
      </c>
      <c r="J83" s="7">
        <v>42404.770138888889</v>
      </c>
      <c r="K83" s="7">
        <v>42404.770138888889</v>
      </c>
      <c r="L83" s="1">
        <v>17.100000000000001</v>
      </c>
    </row>
    <row r="84" spans="1:12" ht="15">
      <c r="A84" s="1" t="s">
        <v>32</v>
      </c>
      <c r="B84" s="7">
        <v>42405.75</v>
      </c>
      <c r="C84" s="7">
        <v>42405.8125</v>
      </c>
      <c r="D84" s="8" t="s">
        <v>49</v>
      </c>
      <c r="F84" s="1">
        <v>19834540</v>
      </c>
      <c r="G84" s="5" t="s">
        <v>96</v>
      </c>
      <c r="H84" s="1" t="s">
        <v>48</v>
      </c>
      <c r="I84" s="1" t="s">
        <v>17</v>
      </c>
      <c r="J84" s="7">
        <v>42326.698611111111</v>
      </c>
      <c r="K84" s="7">
        <v>42326.698611111111</v>
      </c>
      <c r="L84" s="1">
        <v>26.32</v>
      </c>
    </row>
    <row r="85" spans="1:12" ht="15">
      <c r="A85" s="1" t="s">
        <v>28</v>
      </c>
      <c r="B85" s="7">
        <v>42406.458333333336</v>
      </c>
      <c r="C85" s="7">
        <v>42406.5</v>
      </c>
      <c r="D85" s="8" t="s">
        <v>100</v>
      </c>
      <c r="F85" s="1">
        <v>21280391</v>
      </c>
      <c r="G85" s="5" t="s">
        <v>101</v>
      </c>
      <c r="H85" s="1" t="s">
        <v>16</v>
      </c>
      <c r="I85" s="1" t="s">
        <v>17</v>
      </c>
      <c r="J85" s="7">
        <v>42405.400694444441</v>
      </c>
      <c r="K85" s="7">
        <v>42405.400694444441</v>
      </c>
      <c r="L85" s="1">
        <v>18</v>
      </c>
    </row>
    <row r="86" spans="1:12" ht="15">
      <c r="A86" s="1" t="s">
        <v>80</v>
      </c>
      <c r="B86" s="7">
        <v>42406.583333333336</v>
      </c>
      <c r="C86" s="7">
        <v>42406.666666666664</v>
      </c>
      <c r="D86" s="8" t="s">
        <v>81</v>
      </c>
      <c r="F86" s="1">
        <v>20609350</v>
      </c>
      <c r="G86" s="5" t="s">
        <v>82</v>
      </c>
      <c r="H86" s="1" t="s">
        <v>56</v>
      </c>
      <c r="I86" s="1" t="s">
        <v>17</v>
      </c>
      <c r="J86" s="7">
        <v>42374.628472222219</v>
      </c>
      <c r="K86" s="7">
        <v>42374.628472222219</v>
      </c>
      <c r="L86" s="1">
        <v>30.6</v>
      </c>
    </row>
    <row r="87" spans="1:12" ht="15">
      <c r="A87" s="1" t="s">
        <v>46</v>
      </c>
      <c r="B87" s="7">
        <v>42408.416666666664</v>
      </c>
      <c r="C87" s="7">
        <v>42408.5</v>
      </c>
      <c r="D87" s="8" t="s">
        <v>61</v>
      </c>
      <c r="F87" s="1">
        <v>20816448</v>
      </c>
      <c r="G87" s="5" t="s">
        <v>102</v>
      </c>
      <c r="H87" s="1" t="s">
        <v>56</v>
      </c>
      <c r="I87" s="1" t="s">
        <v>17</v>
      </c>
      <c r="J87" s="7">
        <v>42383.722222222219</v>
      </c>
      <c r="K87" s="7">
        <v>42383.722222222219</v>
      </c>
      <c r="L87" s="1">
        <v>28.8</v>
      </c>
    </row>
    <row r="88" spans="1:12" ht="15">
      <c r="A88" s="1" t="s">
        <v>46</v>
      </c>
      <c r="B88" s="7">
        <v>42411.583333333336</v>
      </c>
      <c r="C88" s="7">
        <v>42411.625</v>
      </c>
      <c r="D88" s="8" t="s">
        <v>88</v>
      </c>
      <c r="F88" s="1">
        <v>21400115</v>
      </c>
      <c r="G88" s="5" t="s">
        <v>103</v>
      </c>
      <c r="H88" s="1" t="s">
        <v>16</v>
      </c>
      <c r="I88" s="1" t="s">
        <v>17</v>
      </c>
      <c r="J88" s="7">
        <v>42411.522916666669</v>
      </c>
      <c r="K88" s="7">
        <v>42411.522916666669</v>
      </c>
      <c r="L88" s="1">
        <v>11.52</v>
      </c>
    </row>
    <row r="89" spans="1:12" ht="15">
      <c r="A89" s="1" t="s">
        <v>28</v>
      </c>
      <c r="B89" s="7">
        <v>42412.791666666664</v>
      </c>
      <c r="C89" s="7">
        <v>42412.833333333336</v>
      </c>
      <c r="D89" s="8" t="s">
        <v>34</v>
      </c>
      <c r="F89" s="1">
        <v>20615770</v>
      </c>
      <c r="G89" s="5" t="s">
        <v>78</v>
      </c>
      <c r="H89" s="1" t="s">
        <v>16</v>
      </c>
      <c r="I89" s="1" t="s">
        <v>17</v>
      </c>
      <c r="J89" s="7">
        <v>42374.781944444447</v>
      </c>
      <c r="K89" s="7">
        <v>42374.781944444447</v>
      </c>
      <c r="L89" s="1">
        <v>15.3</v>
      </c>
    </row>
    <row r="90" spans="1:12" ht="15">
      <c r="A90" s="1" t="s">
        <v>28</v>
      </c>
      <c r="B90" s="7">
        <v>42413.416666666664</v>
      </c>
      <c r="C90" s="7">
        <v>42413.458333333336</v>
      </c>
      <c r="D90" s="8" t="s">
        <v>100</v>
      </c>
      <c r="E90" s="1" t="s">
        <v>104</v>
      </c>
      <c r="F90" s="1">
        <v>21431666</v>
      </c>
      <c r="G90" s="5" t="s">
        <v>105</v>
      </c>
      <c r="H90" s="1" t="s">
        <v>16</v>
      </c>
      <c r="I90" s="1" t="s">
        <v>17</v>
      </c>
      <c r="J90" s="7">
        <v>42412.790277777778</v>
      </c>
      <c r="K90" s="7">
        <v>42412.790277777778</v>
      </c>
      <c r="L90" s="1">
        <v>18</v>
      </c>
    </row>
    <row r="91" spans="1:12" ht="15">
      <c r="A91" s="1" t="s">
        <v>28</v>
      </c>
      <c r="B91" s="7">
        <v>42413.583333333336</v>
      </c>
      <c r="C91" s="7">
        <v>42413.625</v>
      </c>
      <c r="D91" s="8" t="s">
        <v>34</v>
      </c>
      <c r="F91" s="1">
        <v>21261763</v>
      </c>
      <c r="G91" s="5" t="s">
        <v>106</v>
      </c>
      <c r="H91" s="1" t="s">
        <v>16</v>
      </c>
      <c r="I91" s="1" t="s">
        <v>17</v>
      </c>
      <c r="J91" s="7">
        <v>42404.533333333333</v>
      </c>
      <c r="K91" s="7">
        <v>42404.533333333333</v>
      </c>
      <c r="L91" s="1">
        <v>18</v>
      </c>
    </row>
    <row r="92" spans="1:12" ht="15">
      <c r="A92" s="1" t="s">
        <v>46</v>
      </c>
      <c r="B92" s="7">
        <v>42413.625</v>
      </c>
      <c r="C92" s="7">
        <v>42413.6875</v>
      </c>
      <c r="D92" s="8" t="s">
        <v>37</v>
      </c>
      <c r="F92" s="1">
        <v>21270294</v>
      </c>
      <c r="G92" s="5" t="s">
        <v>95</v>
      </c>
      <c r="H92" s="1" t="s">
        <v>48</v>
      </c>
      <c r="I92" s="1" t="s">
        <v>17</v>
      </c>
      <c r="J92" s="7">
        <v>42404.772222222222</v>
      </c>
      <c r="K92" s="7">
        <v>42404.772222222222</v>
      </c>
      <c r="L92" s="1">
        <v>27</v>
      </c>
    </row>
    <row r="93" spans="1:12" ht="15">
      <c r="A93" s="1" t="s">
        <v>24</v>
      </c>
      <c r="B93" s="7">
        <v>42416.479166666664</v>
      </c>
      <c r="C93" s="7">
        <v>42416.520833333336</v>
      </c>
      <c r="D93" s="8" t="s">
        <v>88</v>
      </c>
      <c r="F93" s="1">
        <v>21472897</v>
      </c>
      <c r="G93" s="5" t="s">
        <v>103</v>
      </c>
      <c r="H93" s="1" t="s">
        <v>16</v>
      </c>
      <c r="I93" s="1" t="s">
        <v>17</v>
      </c>
      <c r="J93" s="7">
        <v>42415.787499999999</v>
      </c>
      <c r="K93" s="7">
        <v>42415.787499999999</v>
      </c>
      <c r="L93" s="1">
        <v>15.3</v>
      </c>
    </row>
    <row r="94" spans="1:12" ht="15">
      <c r="A94" s="1" t="s">
        <v>21</v>
      </c>
      <c r="B94" s="7">
        <v>42416.729166666664</v>
      </c>
      <c r="C94" s="7">
        <v>42416.895833333336</v>
      </c>
      <c r="D94" s="8" t="s">
        <v>13</v>
      </c>
      <c r="F94" s="1">
        <v>21421297</v>
      </c>
      <c r="G94" s="10"/>
      <c r="H94" s="1" t="s">
        <v>16</v>
      </c>
      <c r="I94" s="1" t="s">
        <v>85</v>
      </c>
      <c r="J94" s="7">
        <v>42412.461805555555</v>
      </c>
      <c r="K94" s="7">
        <v>42412.461805555555</v>
      </c>
      <c r="L94" s="1">
        <v>74.88</v>
      </c>
    </row>
    <row r="95" spans="1:12" ht="15">
      <c r="A95" s="1" t="s">
        <v>32</v>
      </c>
      <c r="B95" s="7">
        <v>42416.729166666664</v>
      </c>
      <c r="C95" s="7">
        <v>42416.895833333336</v>
      </c>
      <c r="D95" s="8" t="s">
        <v>13</v>
      </c>
      <c r="F95" s="1">
        <v>21421307</v>
      </c>
      <c r="G95" s="10"/>
      <c r="H95" s="1" t="s">
        <v>16</v>
      </c>
      <c r="I95" s="1" t="s">
        <v>85</v>
      </c>
      <c r="J95" s="7">
        <v>42412.461805555555</v>
      </c>
      <c r="K95" s="7">
        <v>42412.461805555555</v>
      </c>
      <c r="L95" s="1">
        <v>74.88</v>
      </c>
    </row>
    <row r="96" spans="1:12" ht="15">
      <c r="A96" s="1" t="s">
        <v>57</v>
      </c>
      <c r="B96" s="7">
        <v>42417.6875</v>
      </c>
      <c r="C96" s="7">
        <v>42417.729166666664</v>
      </c>
      <c r="D96" s="8" t="s">
        <v>107</v>
      </c>
      <c r="F96" s="1">
        <v>21292342</v>
      </c>
      <c r="G96" s="5" t="s">
        <v>108</v>
      </c>
      <c r="H96" s="1" t="s">
        <v>16</v>
      </c>
      <c r="I96" s="1" t="s">
        <v>17</v>
      </c>
      <c r="J96" s="7">
        <v>42405.772916666669</v>
      </c>
      <c r="K96" s="7">
        <v>42405.772916666669</v>
      </c>
      <c r="L96" s="1">
        <v>17.100000000000001</v>
      </c>
    </row>
    <row r="97" spans="1:12" ht="15">
      <c r="A97" s="1" t="s">
        <v>46</v>
      </c>
      <c r="B97" s="7">
        <v>42417.6875</v>
      </c>
      <c r="C97" s="7">
        <v>42417.729166666664</v>
      </c>
      <c r="D97" s="8" t="s">
        <v>37</v>
      </c>
      <c r="E97" s="1" t="s">
        <v>36</v>
      </c>
      <c r="F97" s="1">
        <v>21270276</v>
      </c>
      <c r="G97" s="5" t="s">
        <v>95</v>
      </c>
      <c r="H97" s="1" t="s">
        <v>16</v>
      </c>
      <c r="I97" s="1" t="s">
        <v>17</v>
      </c>
      <c r="J97" s="7">
        <v>42404.770833333336</v>
      </c>
      <c r="K97" s="7">
        <v>42410.59652777778</v>
      </c>
      <c r="L97" s="1">
        <v>17.100000000000001</v>
      </c>
    </row>
    <row r="98" spans="1:12" ht="15">
      <c r="A98" s="1" t="s">
        <v>24</v>
      </c>
      <c r="B98" s="7">
        <v>42417.729166666664</v>
      </c>
      <c r="C98" s="7">
        <v>42417.770833333336</v>
      </c>
      <c r="D98" s="8" t="s">
        <v>88</v>
      </c>
      <c r="F98" s="1">
        <v>21472924</v>
      </c>
      <c r="G98" s="5" t="s">
        <v>99</v>
      </c>
      <c r="H98" s="1" t="s">
        <v>16</v>
      </c>
      <c r="I98" s="1" t="s">
        <v>17</v>
      </c>
      <c r="J98" s="7">
        <v>42415.788194444445</v>
      </c>
      <c r="K98" s="7">
        <v>42415.788194444445</v>
      </c>
      <c r="L98" s="1">
        <v>18</v>
      </c>
    </row>
    <row r="99" spans="1:12" ht="15">
      <c r="A99" s="1" t="s">
        <v>28</v>
      </c>
      <c r="B99" s="7">
        <v>42417.729166666664</v>
      </c>
      <c r="C99" s="7">
        <v>42417.770833333336</v>
      </c>
      <c r="D99" s="8" t="s">
        <v>37</v>
      </c>
      <c r="F99" s="1">
        <v>21497101</v>
      </c>
      <c r="G99" s="5" t="s">
        <v>98</v>
      </c>
      <c r="H99" s="1" t="s">
        <v>16</v>
      </c>
      <c r="I99" s="1" t="s">
        <v>17</v>
      </c>
      <c r="J99" s="7">
        <v>42416.745138888888</v>
      </c>
      <c r="K99" s="7">
        <v>42416.745138888888</v>
      </c>
      <c r="L99" s="1">
        <v>18</v>
      </c>
    </row>
    <row r="100" spans="1:12" ht="15">
      <c r="A100" s="1" t="s">
        <v>46</v>
      </c>
      <c r="B100" s="7">
        <v>42419.5625</v>
      </c>
      <c r="C100" s="7">
        <v>42419.604166666664</v>
      </c>
      <c r="D100" s="8" t="s">
        <v>37</v>
      </c>
      <c r="F100" s="1">
        <v>21541248</v>
      </c>
      <c r="G100" s="5" t="s">
        <v>87</v>
      </c>
      <c r="H100" s="1" t="s">
        <v>16</v>
      </c>
      <c r="I100" s="1" t="s">
        <v>17</v>
      </c>
      <c r="J100" s="7">
        <v>42418.595833333333</v>
      </c>
      <c r="K100" s="7">
        <v>42418.595833333333</v>
      </c>
      <c r="L100" s="1">
        <v>17.100000000000001</v>
      </c>
    </row>
    <row r="101" spans="1:12" ht="15">
      <c r="A101" s="1" t="s">
        <v>28</v>
      </c>
      <c r="B101" s="7">
        <v>42419.708333333336</v>
      </c>
      <c r="C101" s="7">
        <v>42419.75</v>
      </c>
      <c r="D101" s="8" t="s">
        <v>34</v>
      </c>
      <c r="F101" s="1">
        <v>21261838</v>
      </c>
      <c r="G101" s="5" t="s">
        <v>106</v>
      </c>
      <c r="H101" s="1" t="s">
        <v>16</v>
      </c>
      <c r="I101" s="1" t="s">
        <v>17</v>
      </c>
      <c r="J101" s="7">
        <v>42404.536805555559</v>
      </c>
      <c r="K101" s="7">
        <v>42404.536805555559</v>
      </c>
      <c r="L101" s="1">
        <v>18</v>
      </c>
    </row>
    <row r="102" spans="1:12" ht="15">
      <c r="A102" s="1" t="s">
        <v>32</v>
      </c>
      <c r="B102" s="7">
        <v>42419.75</v>
      </c>
      <c r="C102" s="7">
        <v>42419.8125</v>
      </c>
      <c r="D102" s="8" t="s">
        <v>49</v>
      </c>
      <c r="F102" s="1">
        <v>19834552</v>
      </c>
      <c r="G102" s="5" t="s">
        <v>96</v>
      </c>
      <c r="H102" s="1" t="s">
        <v>48</v>
      </c>
      <c r="I102" s="1" t="s">
        <v>17</v>
      </c>
      <c r="J102" s="7">
        <v>42326.698611111111</v>
      </c>
      <c r="K102" s="7">
        <v>42326.698611111111</v>
      </c>
      <c r="L102" s="1">
        <v>26.32</v>
      </c>
    </row>
    <row r="103" spans="1:12" ht="15">
      <c r="A103" s="1" t="s">
        <v>28</v>
      </c>
      <c r="B103" s="7">
        <v>42420.458333333336</v>
      </c>
      <c r="C103" s="7">
        <v>42420.5</v>
      </c>
      <c r="D103" s="8" t="s">
        <v>34</v>
      </c>
      <c r="F103" s="1">
        <v>21527146</v>
      </c>
      <c r="G103" s="5" t="s">
        <v>106</v>
      </c>
      <c r="H103" s="1" t="s">
        <v>16</v>
      </c>
      <c r="I103" s="1" t="s">
        <v>17</v>
      </c>
      <c r="J103" s="7">
        <v>42417.905555555553</v>
      </c>
      <c r="K103" s="7">
        <v>42417.905555555553</v>
      </c>
      <c r="L103" s="1">
        <v>18</v>
      </c>
    </row>
    <row r="104" spans="1:12" ht="15">
      <c r="A104" s="1" t="s">
        <v>32</v>
      </c>
      <c r="B104" s="7">
        <v>42420.75</v>
      </c>
      <c r="C104" s="7">
        <v>42420.791666666664</v>
      </c>
      <c r="D104" s="8" t="s">
        <v>63</v>
      </c>
      <c r="F104" s="1">
        <v>21544953</v>
      </c>
      <c r="G104" s="10"/>
      <c r="H104" s="1" t="s">
        <v>16</v>
      </c>
      <c r="I104" s="1" t="s">
        <v>17</v>
      </c>
      <c r="J104" s="7">
        <v>42418.698611111111</v>
      </c>
      <c r="K104" s="7">
        <v>42418.698611111111</v>
      </c>
      <c r="L104" s="1">
        <v>23.4</v>
      </c>
    </row>
    <row r="105" spans="1:12" ht="15">
      <c r="A105" s="1" t="s">
        <v>24</v>
      </c>
      <c r="B105" s="7">
        <v>42422.708333333336</v>
      </c>
      <c r="C105" s="7">
        <v>42422.75</v>
      </c>
      <c r="D105" s="8" t="s">
        <v>88</v>
      </c>
      <c r="F105" s="1">
        <v>21492506</v>
      </c>
      <c r="G105" s="5" t="s">
        <v>110</v>
      </c>
      <c r="H105" s="1" t="s">
        <v>16</v>
      </c>
      <c r="I105" s="1" t="s">
        <v>17</v>
      </c>
      <c r="J105" s="7">
        <v>42416.633333333331</v>
      </c>
      <c r="K105" s="7">
        <v>42416.633333333331</v>
      </c>
      <c r="L105" s="1">
        <v>18</v>
      </c>
    </row>
    <row r="106" spans="1:12" ht="15">
      <c r="A106" s="1" t="s">
        <v>28</v>
      </c>
      <c r="B106" s="7">
        <v>42423.625</v>
      </c>
      <c r="C106" s="7">
        <v>42423.666666666664</v>
      </c>
      <c r="D106" s="8" t="s">
        <v>66</v>
      </c>
      <c r="F106" s="1">
        <v>21598990</v>
      </c>
      <c r="G106" s="10"/>
      <c r="H106" s="1" t="s">
        <v>16</v>
      </c>
      <c r="I106" s="1" t="s">
        <v>17</v>
      </c>
      <c r="J106" s="7">
        <v>42422.370833333334</v>
      </c>
      <c r="K106" s="7">
        <v>42422.370833333334</v>
      </c>
      <c r="L106" s="1">
        <v>11.52</v>
      </c>
    </row>
    <row r="107" spans="1:12" ht="15">
      <c r="A107" s="1" t="s">
        <v>111</v>
      </c>
      <c r="B107" s="7">
        <v>42424.583333333336</v>
      </c>
      <c r="C107" s="7">
        <v>42424.666666666664</v>
      </c>
      <c r="D107" s="8" t="s">
        <v>61</v>
      </c>
      <c r="E107" s="1" t="s">
        <v>70</v>
      </c>
      <c r="F107" s="1">
        <v>21333543</v>
      </c>
      <c r="G107" s="5" t="s">
        <v>62</v>
      </c>
      <c r="H107" s="1" t="s">
        <v>56</v>
      </c>
      <c r="I107" s="1" t="s">
        <v>17</v>
      </c>
      <c r="J107" s="7">
        <v>42408.779861111114</v>
      </c>
      <c r="K107" s="7">
        <v>42408.779861111114</v>
      </c>
      <c r="L107" s="1">
        <v>36</v>
      </c>
    </row>
    <row r="108" spans="1:12" ht="15">
      <c r="A108" s="1" t="s">
        <v>46</v>
      </c>
      <c r="B108" s="7">
        <v>42426.541666666664</v>
      </c>
      <c r="C108" s="7">
        <v>42426.583333333336</v>
      </c>
      <c r="D108" s="8" t="s">
        <v>37</v>
      </c>
      <c r="F108" s="1">
        <v>21689510</v>
      </c>
      <c r="G108" s="5" t="s">
        <v>98</v>
      </c>
      <c r="H108" s="1" t="s">
        <v>16</v>
      </c>
      <c r="I108" s="1" t="s">
        <v>17</v>
      </c>
      <c r="J108" s="7">
        <v>42425.525000000001</v>
      </c>
      <c r="K108" s="7">
        <v>42425.525000000001</v>
      </c>
      <c r="L108" s="1">
        <v>16.2</v>
      </c>
    </row>
    <row r="109" spans="1:12" ht="15">
      <c r="A109" s="1" t="s">
        <v>28</v>
      </c>
      <c r="B109" s="7">
        <v>42426.791666666664</v>
      </c>
      <c r="C109" s="7">
        <v>42426.833333333336</v>
      </c>
      <c r="D109" s="8" t="s">
        <v>34</v>
      </c>
      <c r="F109" s="1">
        <v>20615783</v>
      </c>
      <c r="G109" s="5" t="s">
        <v>78</v>
      </c>
      <c r="H109" s="1" t="s">
        <v>16</v>
      </c>
      <c r="I109" s="1" t="s">
        <v>17</v>
      </c>
      <c r="J109" s="7">
        <v>42374.781944444447</v>
      </c>
      <c r="K109" s="7">
        <v>42374.781944444447</v>
      </c>
      <c r="L109" s="1">
        <v>15.3</v>
      </c>
    </row>
    <row r="110" spans="1:12" ht="15">
      <c r="A110" s="1" t="s">
        <v>21</v>
      </c>
      <c r="B110" s="7">
        <v>42427.395833333336</v>
      </c>
      <c r="C110" s="7">
        <v>42427.666666666664</v>
      </c>
      <c r="D110" s="8" t="s">
        <v>112</v>
      </c>
      <c r="E110" s="1" t="s">
        <v>113</v>
      </c>
      <c r="F110" s="1">
        <v>21638380</v>
      </c>
      <c r="G110" s="10"/>
      <c r="H110" s="1" t="s">
        <v>114</v>
      </c>
      <c r="I110" s="1" t="s">
        <v>17</v>
      </c>
      <c r="J110" s="7">
        <v>42423.609027777777</v>
      </c>
      <c r="K110" s="7">
        <v>42423.61041666667</v>
      </c>
      <c r="L110" s="1">
        <v>114.07</v>
      </c>
    </row>
    <row r="111" spans="1:12" ht="15">
      <c r="A111" s="1" t="s">
        <v>24</v>
      </c>
      <c r="B111" s="7">
        <v>42427.479166666664</v>
      </c>
      <c r="C111" s="7">
        <v>42427.520833333336</v>
      </c>
      <c r="D111" s="8" t="s">
        <v>88</v>
      </c>
      <c r="F111" s="1">
        <v>21702175</v>
      </c>
      <c r="G111" s="5" t="s">
        <v>115</v>
      </c>
      <c r="H111" s="1" t="s">
        <v>16</v>
      </c>
      <c r="I111" s="1" t="s">
        <v>17</v>
      </c>
      <c r="J111" s="7">
        <v>42425.868055555555</v>
      </c>
      <c r="K111" s="7">
        <v>42425.868055555555</v>
      </c>
      <c r="L111" s="1">
        <v>18</v>
      </c>
    </row>
    <row r="112" spans="1:12" ht="15">
      <c r="A112" s="1" t="s">
        <v>28</v>
      </c>
      <c r="B112" s="7">
        <v>42427.583333333336</v>
      </c>
      <c r="C112" s="7">
        <v>42427.625</v>
      </c>
      <c r="D112" s="8" t="s">
        <v>34</v>
      </c>
      <c r="F112" s="1">
        <v>21261851</v>
      </c>
      <c r="G112" s="5" t="s">
        <v>106</v>
      </c>
      <c r="H112" s="1" t="s">
        <v>16</v>
      </c>
      <c r="I112" s="1" t="s">
        <v>17</v>
      </c>
      <c r="J112" s="7">
        <v>42404.537499999999</v>
      </c>
      <c r="K112" s="7">
        <v>42404.537499999999</v>
      </c>
      <c r="L112" s="1">
        <v>18</v>
      </c>
    </row>
    <row r="113" spans="1:12" ht="15">
      <c r="A113" s="1" t="s">
        <v>46</v>
      </c>
      <c r="B113" s="7">
        <v>42432.416666666664</v>
      </c>
      <c r="C113" s="7">
        <v>42432.458333333336</v>
      </c>
      <c r="D113" s="8" t="s">
        <v>107</v>
      </c>
      <c r="F113" s="1">
        <v>21797165</v>
      </c>
      <c r="G113" s="5" t="s">
        <v>116</v>
      </c>
      <c r="H113" s="1" t="s">
        <v>16</v>
      </c>
      <c r="I113" s="1" t="s">
        <v>17</v>
      </c>
      <c r="J113" s="7">
        <v>42430.710416666669</v>
      </c>
      <c r="K113" s="7">
        <v>42430.710416666669</v>
      </c>
      <c r="L113" s="1">
        <v>14.4</v>
      </c>
    </row>
    <row r="114" spans="1:12" ht="15">
      <c r="A114" s="1" t="s">
        <v>28</v>
      </c>
      <c r="B114" s="7">
        <v>42433.583333333336</v>
      </c>
      <c r="C114" s="7">
        <v>42433.625</v>
      </c>
      <c r="D114" s="8" t="s">
        <v>100</v>
      </c>
      <c r="F114" s="1">
        <v>21715594</v>
      </c>
      <c r="G114" s="5" t="s">
        <v>117</v>
      </c>
      <c r="H114" s="1" t="s">
        <v>16</v>
      </c>
      <c r="I114" s="1" t="s">
        <v>17</v>
      </c>
      <c r="J114" s="7">
        <v>42426.5</v>
      </c>
      <c r="K114" s="7">
        <v>42426.5</v>
      </c>
      <c r="L114" s="1">
        <v>18</v>
      </c>
    </row>
    <row r="115" spans="1:12" ht="15">
      <c r="A115" s="1" t="s">
        <v>24</v>
      </c>
      <c r="B115" s="7">
        <v>42434.5</v>
      </c>
      <c r="C115" s="7">
        <v>42434.541666666664</v>
      </c>
      <c r="D115" s="8" t="s">
        <v>88</v>
      </c>
      <c r="F115" s="1">
        <v>21885276</v>
      </c>
      <c r="G115" s="5" t="s">
        <v>118</v>
      </c>
      <c r="H115" s="1" t="s">
        <v>16</v>
      </c>
      <c r="I115" s="1" t="s">
        <v>17</v>
      </c>
      <c r="J115" s="7">
        <v>42434.45208333333</v>
      </c>
      <c r="K115" s="7">
        <v>42434.45208333333</v>
      </c>
      <c r="L115" s="1">
        <v>18</v>
      </c>
    </row>
    <row r="116" spans="1:12" ht="15">
      <c r="A116" s="1" t="s">
        <v>46</v>
      </c>
      <c r="B116" s="7">
        <v>42434.541666666664</v>
      </c>
      <c r="C116" s="7">
        <v>42434.583333333336</v>
      </c>
      <c r="D116" s="8" t="s">
        <v>37</v>
      </c>
      <c r="F116" s="1">
        <v>21886307</v>
      </c>
      <c r="G116" s="5" t="s">
        <v>98</v>
      </c>
      <c r="H116" s="1" t="s">
        <v>16</v>
      </c>
      <c r="I116" s="1" t="s">
        <v>17</v>
      </c>
      <c r="J116" s="7">
        <v>42434.540277777778</v>
      </c>
      <c r="K116" s="7">
        <v>42434.540277777778</v>
      </c>
      <c r="L116" s="1">
        <v>18</v>
      </c>
    </row>
    <row r="117" spans="1:12" ht="15">
      <c r="A117" s="1" t="s">
        <v>46</v>
      </c>
      <c r="B117" s="7">
        <v>42434.625</v>
      </c>
      <c r="C117" s="7">
        <v>42434.729166666664</v>
      </c>
      <c r="D117" s="8" t="s">
        <v>37</v>
      </c>
      <c r="F117" s="1">
        <v>21541289</v>
      </c>
      <c r="G117" s="5" t="s">
        <v>87</v>
      </c>
      <c r="H117" s="1" t="s">
        <v>51</v>
      </c>
      <c r="I117" s="1" t="s">
        <v>17</v>
      </c>
      <c r="J117" s="7">
        <v>42418.59652777778</v>
      </c>
      <c r="K117" s="7">
        <v>42418.59652777778</v>
      </c>
      <c r="L117" s="1">
        <v>45</v>
      </c>
    </row>
    <row r="118" spans="1:12" ht="15">
      <c r="A118" s="1" t="s">
        <v>18</v>
      </c>
      <c r="B118" s="7">
        <v>42436.395833333336</v>
      </c>
      <c r="C118" s="7">
        <v>42436.458333333336</v>
      </c>
      <c r="D118" s="8" t="s">
        <v>119</v>
      </c>
      <c r="F118" s="1">
        <v>21897713</v>
      </c>
      <c r="G118" s="5" t="s">
        <v>120</v>
      </c>
      <c r="H118" s="1" t="s">
        <v>48</v>
      </c>
      <c r="I118" s="1" t="s">
        <v>17</v>
      </c>
      <c r="J118" s="7">
        <v>42435.796527777777</v>
      </c>
      <c r="K118" s="7">
        <v>42435.796527777777</v>
      </c>
      <c r="L118" s="1">
        <v>21.6</v>
      </c>
    </row>
    <row r="119" spans="1:12" ht="15">
      <c r="A119" s="1" t="s">
        <v>24</v>
      </c>
      <c r="B119" s="7">
        <v>42437.479166666664</v>
      </c>
      <c r="C119" s="7">
        <v>42437.520833333336</v>
      </c>
      <c r="D119" s="8" t="s">
        <v>88</v>
      </c>
      <c r="F119" s="1">
        <v>21492645</v>
      </c>
      <c r="G119" s="5" t="s">
        <v>121</v>
      </c>
      <c r="H119" s="1" t="s">
        <v>16</v>
      </c>
      <c r="I119" s="1" t="s">
        <v>17</v>
      </c>
      <c r="J119" s="7">
        <v>42416.636805555558</v>
      </c>
      <c r="K119" s="7">
        <v>42416.636805555558</v>
      </c>
      <c r="L119" s="1">
        <v>15.3</v>
      </c>
    </row>
    <row r="120" spans="1:12" ht="15">
      <c r="A120" s="1" t="s">
        <v>18</v>
      </c>
      <c r="B120" s="7">
        <v>42438.666666666664</v>
      </c>
      <c r="C120" s="7">
        <v>42438.708333333336</v>
      </c>
      <c r="D120" s="8" t="s">
        <v>107</v>
      </c>
      <c r="F120" s="1">
        <v>21927600</v>
      </c>
      <c r="G120" s="5" t="s">
        <v>122</v>
      </c>
      <c r="H120" s="1" t="s">
        <v>16</v>
      </c>
      <c r="I120" s="1" t="s">
        <v>17</v>
      </c>
      <c r="J120" s="7">
        <v>42436.863194444442</v>
      </c>
      <c r="K120" s="7">
        <v>42436.863194444442</v>
      </c>
      <c r="L120" s="1">
        <v>16.2</v>
      </c>
    </row>
    <row r="121" spans="1:12" ht="15">
      <c r="A121" s="1" t="s">
        <v>46</v>
      </c>
      <c r="B121" s="7">
        <v>42438.729166666664</v>
      </c>
      <c r="C121" s="7">
        <v>42438.770833333336</v>
      </c>
      <c r="D121" s="8" t="s">
        <v>88</v>
      </c>
      <c r="F121" s="1">
        <v>21952395</v>
      </c>
      <c r="G121" s="5" t="s">
        <v>123</v>
      </c>
      <c r="H121" s="1" t="s">
        <v>16</v>
      </c>
      <c r="I121" s="1" t="s">
        <v>17</v>
      </c>
      <c r="J121" s="7">
        <v>42437.76458333333</v>
      </c>
      <c r="K121" s="7">
        <v>42437.76458333333</v>
      </c>
      <c r="L121" s="1">
        <v>18</v>
      </c>
    </row>
    <row r="122" spans="1:12" ht="15">
      <c r="A122" s="1" t="s">
        <v>46</v>
      </c>
      <c r="B122" s="7">
        <v>42439.458333333336</v>
      </c>
      <c r="C122" s="7">
        <v>42439.5</v>
      </c>
      <c r="D122" s="8" t="s">
        <v>37</v>
      </c>
      <c r="F122" s="1">
        <v>21923810</v>
      </c>
      <c r="G122" s="5" t="s">
        <v>95</v>
      </c>
      <c r="H122" s="1" t="s">
        <v>16</v>
      </c>
      <c r="I122" s="1" t="s">
        <v>17</v>
      </c>
      <c r="J122" s="7">
        <v>42436.750694444447</v>
      </c>
      <c r="K122" s="7">
        <v>42436.750694444447</v>
      </c>
      <c r="L122" s="1">
        <v>14.4</v>
      </c>
    </row>
    <row r="123" spans="1:12" ht="15">
      <c r="A123" s="1" t="s">
        <v>32</v>
      </c>
      <c r="B123" s="7">
        <v>42439.791666666664</v>
      </c>
      <c r="C123" s="7">
        <v>42439.833333333336</v>
      </c>
      <c r="D123" s="8" t="s">
        <v>63</v>
      </c>
      <c r="F123" s="1">
        <v>21980387</v>
      </c>
      <c r="G123" s="5" t="s">
        <v>94</v>
      </c>
      <c r="H123" s="1" t="s">
        <v>16</v>
      </c>
      <c r="I123" s="1" t="s">
        <v>17</v>
      </c>
      <c r="J123" s="7">
        <v>42438.845833333333</v>
      </c>
      <c r="K123" s="7">
        <v>42438.845833333333</v>
      </c>
      <c r="L123" s="1">
        <v>23.4</v>
      </c>
    </row>
    <row r="124" spans="1:12" ht="15">
      <c r="A124" s="1" t="s">
        <v>32</v>
      </c>
      <c r="B124" s="7">
        <v>42440.75</v>
      </c>
      <c r="C124" s="7">
        <v>42440.8125</v>
      </c>
      <c r="D124" s="8" t="s">
        <v>49</v>
      </c>
      <c r="F124" s="1">
        <v>19834587</v>
      </c>
      <c r="G124" s="5" t="s">
        <v>96</v>
      </c>
      <c r="H124" s="1" t="s">
        <v>48</v>
      </c>
      <c r="I124" s="1" t="s">
        <v>17</v>
      </c>
      <c r="J124" s="7">
        <v>42326.7</v>
      </c>
      <c r="K124" s="7">
        <v>42326.7</v>
      </c>
      <c r="L124" s="1">
        <v>26.32</v>
      </c>
    </row>
    <row r="125" spans="1:12" ht="15">
      <c r="A125" s="1" t="s">
        <v>28</v>
      </c>
      <c r="B125" s="7">
        <v>42440.791666666664</v>
      </c>
      <c r="C125" s="7">
        <v>42440.833333333336</v>
      </c>
      <c r="D125" s="8" t="s">
        <v>34</v>
      </c>
      <c r="F125" s="1">
        <v>20615795</v>
      </c>
      <c r="G125" s="5" t="s">
        <v>78</v>
      </c>
      <c r="H125" s="1" t="s">
        <v>16</v>
      </c>
      <c r="I125" s="1" t="s">
        <v>17</v>
      </c>
      <c r="J125" s="7">
        <v>42374.782638888886</v>
      </c>
      <c r="K125" s="7">
        <v>42374.782638888886</v>
      </c>
      <c r="L125" s="1">
        <v>13.5</v>
      </c>
    </row>
    <row r="126" spans="1:12" ht="15">
      <c r="A126" s="1" t="s">
        <v>46</v>
      </c>
      <c r="B126" s="7">
        <v>42441.375</v>
      </c>
      <c r="C126" s="7">
        <v>42441.416666666664</v>
      </c>
      <c r="D126" s="8" t="s">
        <v>88</v>
      </c>
      <c r="F126" s="1">
        <v>22025304</v>
      </c>
      <c r="G126" s="5" t="s">
        <v>115</v>
      </c>
      <c r="H126" s="1" t="s">
        <v>16</v>
      </c>
      <c r="I126" s="1" t="s">
        <v>17</v>
      </c>
      <c r="J126" s="7">
        <v>42440.736111111109</v>
      </c>
      <c r="K126" s="7">
        <v>42440.736111111109</v>
      </c>
      <c r="L126" s="1">
        <v>18</v>
      </c>
    </row>
    <row r="127" spans="1:12" ht="15">
      <c r="A127" s="1" t="s">
        <v>28</v>
      </c>
      <c r="B127" s="7">
        <v>42441.583333333336</v>
      </c>
      <c r="C127" s="7">
        <v>42441.625</v>
      </c>
      <c r="D127" s="8" t="s">
        <v>34</v>
      </c>
      <c r="F127" s="1">
        <v>21527196</v>
      </c>
      <c r="G127" s="5" t="s">
        <v>106</v>
      </c>
      <c r="H127" s="1" t="s">
        <v>16</v>
      </c>
      <c r="I127" s="1" t="s">
        <v>17</v>
      </c>
      <c r="J127" s="7">
        <v>42417.906944444447</v>
      </c>
      <c r="K127" s="7">
        <v>42417.906944444447</v>
      </c>
      <c r="L127" s="1">
        <v>18</v>
      </c>
    </row>
    <row r="128" spans="1:12" ht="15">
      <c r="A128" s="1" t="s">
        <v>80</v>
      </c>
      <c r="B128" s="7">
        <v>42441.583333333336</v>
      </c>
      <c r="C128" s="7">
        <v>42441.75</v>
      </c>
      <c r="D128" s="8" t="s">
        <v>81</v>
      </c>
      <c r="F128" s="1">
        <v>21007263</v>
      </c>
      <c r="G128" s="5" t="s">
        <v>82</v>
      </c>
      <c r="H128" s="1" t="s">
        <v>59</v>
      </c>
      <c r="I128" s="1" t="s">
        <v>17</v>
      </c>
      <c r="J128" s="7">
        <v>42393.679861111108</v>
      </c>
      <c r="K128" s="7">
        <v>42393.679861111108</v>
      </c>
      <c r="L128" s="1">
        <v>48.96</v>
      </c>
    </row>
    <row r="129" spans="1:12" ht="15">
      <c r="A129" s="1" t="s">
        <v>111</v>
      </c>
      <c r="B129" s="7">
        <v>42441.645833333336</v>
      </c>
      <c r="C129" s="7">
        <v>42441.6875</v>
      </c>
      <c r="D129" s="8" t="s">
        <v>37</v>
      </c>
      <c r="E129" s="1" t="s">
        <v>36</v>
      </c>
      <c r="F129" s="1">
        <v>21541320</v>
      </c>
      <c r="G129" s="5" t="s">
        <v>87</v>
      </c>
      <c r="H129" s="1" t="s">
        <v>16</v>
      </c>
      <c r="I129" s="1" t="s">
        <v>17</v>
      </c>
      <c r="J129" s="7">
        <v>42418.597222222219</v>
      </c>
      <c r="K129" s="7">
        <v>42441.620833333334</v>
      </c>
      <c r="L129" s="1">
        <v>18</v>
      </c>
    </row>
    <row r="130" spans="1:12" ht="15">
      <c r="A130" s="1" t="s">
        <v>111</v>
      </c>
      <c r="B130" s="7">
        <v>42441.6875</v>
      </c>
      <c r="C130" s="7">
        <v>42441.729166666664</v>
      </c>
      <c r="D130" s="8" t="s">
        <v>37</v>
      </c>
      <c r="E130" s="1" t="s">
        <v>36</v>
      </c>
      <c r="F130" s="1">
        <v>21923773</v>
      </c>
      <c r="G130" s="5" t="s">
        <v>95</v>
      </c>
      <c r="H130" s="1" t="s">
        <v>16</v>
      </c>
      <c r="I130" s="1" t="s">
        <v>17</v>
      </c>
      <c r="J130" s="7">
        <v>42436.75</v>
      </c>
      <c r="K130" s="7">
        <v>42441.620138888888</v>
      </c>
      <c r="L130" s="1">
        <v>18</v>
      </c>
    </row>
    <row r="131" spans="1:12" ht="15">
      <c r="A131" s="1" t="s">
        <v>46</v>
      </c>
      <c r="B131" s="7">
        <v>42444.729166666664</v>
      </c>
      <c r="C131" s="7">
        <v>42444.770833333336</v>
      </c>
      <c r="D131" s="8" t="s">
        <v>88</v>
      </c>
      <c r="E131" s="1" t="s">
        <v>89</v>
      </c>
      <c r="F131" s="1">
        <v>21501642</v>
      </c>
      <c r="G131" s="5" t="s">
        <v>127</v>
      </c>
      <c r="H131" s="1" t="s">
        <v>16</v>
      </c>
      <c r="I131" s="1" t="s">
        <v>17</v>
      </c>
      <c r="J131" s="7">
        <v>42416.879166666666</v>
      </c>
      <c r="K131" s="7">
        <v>42437.73541666667</v>
      </c>
      <c r="L131" s="1">
        <v>18</v>
      </c>
    </row>
    <row r="132" spans="1:12" ht="15">
      <c r="A132" s="1" t="s">
        <v>46</v>
      </c>
      <c r="B132" s="7">
        <v>42446.625</v>
      </c>
      <c r="C132" s="7">
        <v>42446.666666666664</v>
      </c>
      <c r="D132" s="8" t="s">
        <v>88</v>
      </c>
      <c r="F132" s="1">
        <v>22125174</v>
      </c>
      <c r="G132" s="5" t="s">
        <v>128</v>
      </c>
      <c r="H132" s="1" t="s">
        <v>16</v>
      </c>
      <c r="I132" s="1" t="s">
        <v>17</v>
      </c>
      <c r="J132" s="7">
        <v>42445.741666666669</v>
      </c>
      <c r="K132" s="7">
        <v>42445.741666666669</v>
      </c>
      <c r="L132" s="1">
        <v>14.4</v>
      </c>
    </row>
    <row r="133" spans="1:12" ht="15">
      <c r="A133" s="1" t="s">
        <v>41</v>
      </c>
      <c r="B133" s="7">
        <v>42446.791666666664</v>
      </c>
      <c r="C133" s="7">
        <v>42446.833333333336</v>
      </c>
      <c r="D133" s="8" t="s">
        <v>25</v>
      </c>
      <c r="F133" s="1">
        <v>21982137</v>
      </c>
      <c r="G133" s="10"/>
      <c r="H133" s="1" t="s">
        <v>16</v>
      </c>
      <c r="I133" s="1" t="s">
        <v>17</v>
      </c>
      <c r="J133" s="7">
        <v>42438.910416666666</v>
      </c>
      <c r="K133" s="7">
        <v>42438.910416666666</v>
      </c>
      <c r="L133" s="1">
        <v>18</v>
      </c>
    </row>
    <row r="134" spans="1:12" ht="15">
      <c r="A134" s="1" t="s">
        <v>32</v>
      </c>
      <c r="B134" s="7">
        <v>42446.791666666664</v>
      </c>
      <c r="C134" s="7">
        <v>42446.854166666664</v>
      </c>
      <c r="D134" s="8" t="s">
        <v>49</v>
      </c>
      <c r="F134" s="1">
        <v>21841145</v>
      </c>
      <c r="G134" s="10"/>
      <c r="H134" s="1" t="s">
        <v>48</v>
      </c>
      <c r="I134" s="1" t="s">
        <v>17</v>
      </c>
      <c r="J134" s="7">
        <v>42432.469444444447</v>
      </c>
      <c r="K134" s="7">
        <v>42432.469444444447</v>
      </c>
      <c r="L134" s="1">
        <v>35.1</v>
      </c>
    </row>
    <row r="135" spans="1:12" ht="15">
      <c r="A135" s="1" t="s">
        <v>28</v>
      </c>
      <c r="B135" s="7">
        <v>42447.708333333336</v>
      </c>
      <c r="C135" s="7">
        <v>42447.75</v>
      </c>
      <c r="D135" s="8" t="s">
        <v>34</v>
      </c>
      <c r="F135" s="1">
        <v>22080077</v>
      </c>
      <c r="G135" s="5" t="s">
        <v>131</v>
      </c>
      <c r="H135" s="1" t="s">
        <v>16</v>
      </c>
      <c r="I135" s="1" t="s">
        <v>17</v>
      </c>
      <c r="J135" s="7">
        <v>42443.997916666667</v>
      </c>
      <c r="K135" s="7">
        <v>42443.997916666667</v>
      </c>
      <c r="L135" s="1">
        <v>18</v>
      </c>
    </row>
    <row r="136" spans="1:12" ht="15">
      <c r="A136" s="1" t="s">
        <v>18</v>
      </c>
      <c r="B136" s="7">
        <v>42447.770833333336</v>
      </c>
      <c r="C136" s="7">
        <v>42447.8125</v>
      </c>
      <c r="D136" s="8" t="s">
        <v>63</v>
      </c>
      <c r="F136" s="1">
        <v>22116769</v>
      </c>
      <c r="G136" s="10"/>
      <c r="H136" s="1" t="s">
        <v>16</v>
      </c>
      <c r="I136" s="1" t="s">
        <v>17</v>
      </c>
      <c r="J136" s="7">
        <v>42445.505555555559</v>
      </c>
      <c r="K136" s="7">
        <v>42445.505555555559</v>
      </c>
      <c r="L136" s="1">
        <v>18</v>
      </c>
    </row>
    <row r="137" spans="1:12" ht="15">
      <c r="A137" s="1" t="s">
        <v>18</v>
      </c>
      <c r="B137" s="7">
        <v>42448.416666666664</v>
      </c>
      <c r="C137" s="7">
        <v>42448.458333333336</v>
      </c>
      <c r="D137" s="8" t="s">
        <v>112</v>
      </c>
      <c r="F137" s="1">
        <v>22172329</v>
      </c>
      <c r="G137" s="10"/>
      <c r="H137" s="1" t="s">
        <v>16</v>
      </c>
      <c r="I137" s="1" t="s">
        <v>17</v>
      </c>
      <c r="J137" s="7">
        <v>42447.754861111112</v>
      </c>
      <c r="K137" s="7">
        <v>42447.754861111112</v>
      </c>
      <c r="L137" s="1">
        <v>18</v>
      </c>
    </row>
    <row r="138" spans="1:12" ht="15">
      <c r="A138" s="1" t="s">
        <v>28</v>
      </c>
      <c r="B138" s="7">
        <v>42448.625</v>
      </c>
      <c r="C138" s="7">
        <v>42448.6875</v>
      </c>
      <c r="D138" s="8" t="s">
        <v>37</v>
      </c>
      <c r="E138" s="1" t="s">
        <v>36</v>
      </c>
      <c r="F138" s="1">
        <v>22180714</v>
      </c>
      <c r="G138" s="5" t="s">
        <v>98</v>
      </c>
      <c r="H138" s="1" t="s">
        <v>48</v>
      </c>
      <c r="I138" s="1" t="s">
        <v>17</v>
      </c>
      <c r="J138" s="7">
        <v>42448.504861111112</v>
      </c>
      <c r="K138" s="7">
        <v>42448.613194444442</v>
      </c>
      <c r="L138" s="1">
        <v>27</v>
      </c>
    </row>
    <row r="139" spans="1:12" ht="15">
      <c r="A139" s="1" t="s">
        <v>46</v>
      </c>
      <c r="B139" s="7">
        <v>42450.625</v>
      </c>
      <c r="C139" s="7">
        <v>42450.666666666664</v>
      </c>
      <c r="D139" s="8" t="s">
        <v>88</v>
      </c>
      <c r="F139" s="1">
        <v>22193627</v>
      </c>
      <c r="G139" s="5" t="s">
        <v>139</v>
      </c>
      <c r="H139" s="1" t="s">
        <v>16</v>
      </c>
      <c r="I139" s="1" t="s">
        <v>17</v>
      </c>
      <c r="J139" s="7">
        <v>42449.907638888886</v>
      </c>
      <c r="K139" s="7">
        <v>42449.907638888886</v>
      </c>
      <c r="L139" s="1">
        <v>14.4</v>
      </c>
    </row>
    <row r="140" spans="1:12" ht="15">
      <c r="A140" s="1" t="s">
        <v>46</v>
      </c>
      <c r="B140" s="7">
        <v>42451.395833333336</v>
      </c>
      <c r="C140" s="7">
        <v>42451.479166666664</v>
      </c>
      <c r="D140" s="8" t="s">
        <v>61</v>
      </c>
      <c r="F140" s="1">
        <v>22165035</v>
      </c>
      <c r="G140" s="10"/>
      <c r="H140" s="1" t="s">
        <v>56</v>
      </c>
      <c r="I140" s="1" t="s">
        <v>17</v>
      </c>
      <c r="J140" s="7">
        <v>42447.530555555553</v>
      </c>
      <c r="K140" s="7">
        <v>42447.530555555553</v>
      </c>
      <c r="L140" s="1">
        <v>28.8</v>
      </c>
    </row>
    <row r="141" spans="1:12" ht="15">
      <c r="A141" s="1" t="s">
        <v>24</v>
      </c>
      <c r="B141" s="7">
        <v>42451.583333333336</v>
      </c>
      <c r="C141" s="7">
        <v>42451.625</v>
      </c>
      <c r="D141" s="8" t="s">
        <v>140</v>
      </c>
      <c r="F141" s="1">
        <v>21805600</v>
      </c>
      <c r="G141" s="5" t="s">
        <v>141</v>
      </c>
      <c r="H141" s="1" t="s">
        <v>16</v>
      </c>
      <c r="I141" s="1" t="s">
        <v>17</v>
      </c>
      <c r="J141" s="7">
        <v>42430.986111111109</v>
      </c>
      <c r="K141" s="7">
        <v>42430.986111111109</v>
      </c>
      <c r="L141" s="1">
        <v>14.4</v>
      </c>
    </row>
    <row r="142" spans="1:12" ht="15">
      <c r="A142" s="1" t="s">
        <v>24</v>
      </c>
      <c r="B142" s="7">
        <v>42452.416666666664</v>
      </c>
      <c r="C142" s="7">
        <v>42452.458333333336</v>
      </c>
      <c r="D142" s="8" t="s">
        <v>140</v>
      </c>
      <c r="F142" s="1">
        <v>22173232</v>
      </c>
      <c r="G142" s="5" t="s">
        <v>142</v>
      </c>
      <c r="H142" s="1" t="s">
        <v>16</v>
      </c>
      <c r="I142" s="1" t="s">
        <v>17</v>
      </c>
      <c r="J142" s="7">
        <v>42447.790972222225</v>
      </c>
      <c r="K142" s="7">
        <v>42447.790972222225</v>
      </c>
      <c r="L142" s="1">
        <v>14.4</v>
      </c>
    </row>
    <row r="143" spans="1:12" ht="15">
      <c r="A143" s="1" t="s">
        <v>24</v>
      </c>
      <c r="B143" s="7">
        <v>42452.6875</v>
      </c>
      <c r="C143" s="7">
        <v>42452.75</v>
      </c>
      <c r="D143" s="8" t="s">
        <v>140</v>
      </c>
      <c r="F143" s="1">
        <v>21889445</v>
      </c>
      <c r="G143" s="5" t="s">
        <v>143</v>
      </c>
      <c r="H143" s="1" t="s">
        <v>48</v>
      </c>
      <c r="I143" s="1" t="s">
        <v>17</v>
      </c>
      <c r="J143" s="7">
        <v>42434.834027777775</v>
      </c>
      <c r="K143" s="7">
        <v>42434.834027777775</v>
      </c>
      <c r="L143" s="1">
        <v>26.1</v>
      </c>
    </row>
    <row r="144" spans="1:12" ht="15">
      <c r="A144" s="1" t="s">
        <v>32</v>
      </c>
      <c r="B144" s="7">
        <v>42452.791666666664</v>
      </c>
      <c r="C144" s="7">
        <v>42452.833333333336</v>
      </c>
      <c r="D144" s="8" t="s">
        <v>63</v>
      </c>
      <c r="F144" s="1">
        <v>22179533</v>
      </c>
      <c r="G144" s="5" t="s">
        <v>144</v>
      </c>
      <c r="H144" s="1" t="s">
        <v>16</v>
      </c>
      <c r="I144" s="1" t="s">
        <v>17</v>
      </c>
      <c r="J144" s="7">
        <v>42448.40347222222</v>
      </c>
      <c r="K144" s="7">
        <v>42448.40347222222</v>
      </c>
      <c r="L144" s="1">
        <v>23.4</v>
      </c>
    </row>
    <row r="145" spans="1:12" ht="15">
      <c r="A145" s="1" t="s">
        <v>41</v>
      </c>
      <c r="B145" s="7">
        <v>42454.5625</v>
      </c>
      <c r="C145" s="7">
        <v>42454.604166666664</v>
      </c>
      <c r="D145" s="8" t="s">
        <v>37</v>
      </c>
      <c r="E145" s="1" t="s">
        <v>36</v>
      </c>
      <c r="F145" s="1">
        <v>22295623</v>
      </c>
      <c r="G145" s="5" t="s">
        <v>98</v>
      </c>
      <c r="H145" s="1" t="s">
        <v>16</v>
      </c>
      <c r="I145" s="1" t="s">
        <v>17</v>
      </c>
      <c r="J145" s="7">
        <v>42454.493750000001</v>
      </c>
      <c r="K145" s="7">
        <v>42454.544444444444</v>
      </c>
      <c r="L145" s="1">
        <v>16.2</v>
      </c>
    </row>
    <row r="146" spans="1:12" ht="15">
      <c r="A146" s="1" t="s">
        <v>24</v>
      </c>
      <c r="B146" s="7">
        <v>42454.583333333336</v>
      </c>
      <c r="C146" s="7">
        <v>42454.625</v>
      </c>
      <c r="D146" s="8" t="s">
        <v>140</v>
      </c>
      <c r="F146" s="1">
        <v>21796233</v>
      </c>
      <c r="G146" s="5" t="s">
        <v>145</v>
      </c>
      <c r="H146" s="1" t="s">
        <v>16</v>
      </c>
      <c r="I146" s="1" t="s">
        <v>17</v>
      </c>
      <c r="J146" s="7">
        <v>42430.6875</v>
      </c>
      <c r="K146" s="7">
        <v>42430.6875</v>
      </c>
      <c r="L146" s="1">
        <v>18</v>
      </c>
    </row>
    <row r="147" spans="1:12" ht="15">
      <c r="A147" s="1" t="s">
        <v>28</v>
      </c>
      <c r="B147" s="7">
        <v>42454.708333333336</v>
      </c>
      <c r="C147" s="7">
        <v>42454.75</v>
      </c>
      <c r="D147" s="8" t="s">
        <v>34</v>
      </c>
      <c r="E147" s="1" t="s">
        <v>29</v>
      </c>
      <c r="F147" s="1">
        <v>22080085</v>
      </c>
      <c r="G147" s="5" t="s">
        <v>131</v>
      </c>
      <c r="H147" s="1" t="s">
        <v>16</v>
      </c>
      <c r="I147" s="1" t="s">
        <v>17</v>
      </c>
      <c r="J147" s="7">
        <v>42443.998611111114</v>
      </c>
      <c r="K147" s="7">
        <v>42443.999305555553</v>
      </c>
      <c r="L147" s="1">
        <v>18</v>
      </c>
    </row>
    <row r="148" spans="1:12" ht="15">
      <c r="A148" s="1" t="s">
        <v>24</v>
      </c>
      <c r="B148" s="7">
        <v>42454.708333333336</v>
      </c>
      <c r="C148" s="7">
        <v>42454.770833333336</v>
      </c>
      <c r="D148" s="8" t="s">
        <v>140</v>
      </c>
      <c r="E148" s="1" t="s">
        <v>147</v>
      </c>
      <c r="F148" s="1">
        <v>21877134</v>
      </c>
      <c r="G148" s="5" t="s">
        <v>148</v>
      </c>
      <c r="H148" s="1" t="s">
        <v>48</v>
      </c>
      <c r="I148" s="1" t="s">
        <v>17</v>
      </c>
      <c r="J148" s="7">
        <v>42433.783333333333</v>
      </c>
      <c r="K148" s="7">
        <v>42433.784722222219</v>
      </c>
      <c r="L148" s="1">
        <v>27</v>
      </c>
    </row>
    <row r="149" spans="1:12" ht="15">
      <c r="A149" s="1" t="s">
        <v>32</v>
      </c>
      <c r="B149" s="7">
        <v>42454.75</v>
      </c>
      <c r="C149" s="7">
        <v>42454.8125</v>
      </c>
      <c r="D149" s="8" t="s">
        <v>49</v>
      </c>
      <c r="F149" s="1">
        <v>21260517</v>
      </c>
      <c r="G149" s="10"/>
      <c r="H149" s="1" t="s">
        <v>48</v>
      </c>
      <c r="I149" s="1" t="s">
        <v>17</v>
      </c>
      <c r="J149" s="7">
        <v>42404.494444444441</v>
      </c>
      <c r="K149" s="7">
        <v>42404.494444444441</v>
      </c>
      <c r="L149" s="1">
        <v>29.83</v>
      </c>
    </row>
    <row r="150" spans="1:12" ht="15">
      <c r="A150" s="1" t="s">
        <v>111</v>
      </c>
      <c r="B150" s="7">
        <v>42454.770833333336</v>
      </c>
      <c r="C150" s="7">
        <v>42454.8125</v>
      </c>
      <c r="D150" s="8" t="s">
        <v>63</v>
      </c>
      <c r="F150" s="1">
        <v>22179542</v>
      </c>
      <c r="G150" s="5" t="s">
        <v>149</v>
      </c>
      <c r="H150" s="1" t="s">
        <v>16</v>
      </c>
      <c r="I150" s="1" t="s">
        <v>17</v>
      </c>
      <c r="J150" s="7">
        <v>42448.404861111114</v>
      </c>
      <c r="K150" s="7">
        <v>42448.404861111114</v>
      </c>
      <c r="L150" s="1">
        <v>18</v>
      </c>
    </row>
    <row r="151" spans="1:12" ht="15">
      <c r="A151" s="1" t="s">
        <v>28</v>
      </c>
      <c r="B151" s="7">
        <v>42455.458333333336</v>
      </c>
      <c r="C151" s="7">
        <v>42455.5</v>
      </c>
      <c r="D151" s="8" t="s">
        <v>100</v>
      </c>
      <c r="F151" s="1">
        <v>22019020</v>
      </c>
      <c r="G151" s="5" t="s">
        <v>150</v>
      </c>
      <c r="H151" s="1" t="s">
        <v>16</v>
      </c>
      <c r="I151" s="1" t="s">
        <v>17</v>
      </c>
      <c r="J151" s="7">
        <v>42440.519444444442</v>
      </c>
      <c r="K151" s="7">
        <v>42440.519444444442</v>
      </c>
      <c r="L151" s="1">
        <v>18</v>
      </c>
    </row>
    <row r="152" spans="1:12" ht="15">
      <c r="A152" s="1" t="s">
        <v>18</v>
      </c>
      <c r="B152" s="7">
        <v>42455.583333333336</v>
      </c>
      <c r="C152" s="7">
        <v>42455.625</v>
      </c>
      <c r="D152" s="8" t="s">
        <v>112</v>
      </c>
      <c r="F152" s="1">
        <v>22302052</v>
      </c>
      <c r="G152" s="10"/>
      <c r="H152" s="1" t="s">
        <v>16</v>
      </c>
      <c r="I152" s="1" t="s">
        <v>17</v>
      </c>
      <c r="J152" s="7">
        <v>42454.804166666669</v>
      </c>
      <c r="K152" s="7">
        <v>42454.804166666669</v>
      </c>
      <c r="L152" s="1">
        <v>18</v>
      </c>
    </row>
    <row r="153" spans="1:12" ht="15">
      <c r="A153" s="1" t="s">
        <v>80</v>
      </c>
      <c r="B153" s="7">
        <v>42455.583333333336</v>
      </c>
      <c r="C153" s="7">
        <v>42455.666666666664</v>
      </c>
      <c r="D153" s="8" t="s">
        <v>81</v>
      </c>
      <c r="F153" s="1">
        <v>20609417</v>
      </c>
      <c r="G153" s="5" t="s">
        <v>82</v>
      </c>
      <c r="H153" s="1" t="s">
        <v>56</v>
      </c>
      <c r="I153" s="1" t="s">
        <v>17</v>
      </c>
      <c r="J153" s="7">
        <v>42374.629861111112</v>
      </c>
      <c r="K153" s="7">
        <v>42374.629861111112</v>
      </c>
      <c r="L153" s="1">
        <v>27</v>
      </c>
    </row>
    <row r="154" spans="1:12" ht="15">
      <c r="A154" s="1" t="s">
        <v>24</v>
      </c>
      <c r="B154" s="7">
        <v>42458.583333333336</v>
      </c>
      <c r="C154" s="7">
        <v>42458.625</v>
      </c>
      <c r="D154" s="8" t="s">
        <v>140</v>
      </c>
      <c r="F154" s="1">
        <v>21796272</v>
      </c>
      <c r="G154" s="5" t="s">
        <v>151</v>
      </c>
      <c r="H154" s="1" t="s">
        <v>16</v>
      </c>
      <c r="I154" s="1" t="s">
        <v>17</v>
      </c>
      <c r="J154" s="7">
        <v>42430.688194444447</v>
      </c>
      <c r="K154" s="7">
        <v>42430.688194444447</v>
      </c>
      <c r="L154" s="1">
        <v>11.52</v>
      </c>
    </row>
    <row r="155" spans="1:12" ht="15">
      <c r="A155" s="1" t="s">
        <v>32</v>
      </c>
      <c r="B155" s="7">
        <v>42460.791666666664</v>
      </c>
      <c r="C155" s="7">
        <v>42460.854166666664</v>
      </c>
      <c r="D155" s="8" t="s">
        <v>49</v>
      </c>
      <c r="F155" s="1">
        <v>21841163</v>
      </c>
      <c r="G155" s="5" t="s">
        <v>152</v>
      </c>
      <c r="H155" s="1" t="s">
        <v>48</v>
      </c>
      <c r="I155" s="1" t="s">
        <v>17</v>
      </c>
      <c r="J155" s="7">
        <v>42432.470138888886</v>
      </c>
      <c r="K155" s="7">
        <v>42432.470138888886</v>
      </c>
      <c r="L155" s="1">
        <v>35.1</v>
      </c>
    </row>
    <row r="156" spans="1:12" ht="15">
      <c r="A156" s="1" t="s">
        <v>28</v>
      </c>
      <c r="B156" s="7">
        <v>42461.708333333336</v>
      </c>
      <c r="C156" s="7">
        <v>42461.75</v>
      </c>
      <c r="D156" s="8" t="s">
        <v>34</v>
      </c>
      <c r="F156" s="1">
        <v>22311507</v>
      </c>
      <c r="G156" s="5" t="s">
        <v>78</v>
      </c>
      <c r="H156" s="1" t="s">
        <v>16</v>
      </c>
      <c r="I156" s="1" t="s">
        <v>17</v>
      </c>
      <c r="J156" s="7">
        <v>42455.856249999997</v>
      </c>
      <c r="K156" s="7">
        <v>42455.856249999997</v>
      </c>
      <c r="L156" s="1">
        <v>18</v>
      </c>
    </row>
    <row r="157" spans="1:12" ht="15">
      <c r="A157" s="1" t="s">
        <v>41</v>
      </c>
      <c r="B157" s="7">
        <v>42464.520833333336</v>
      </c>
      <c r="C157" s="7">
        <v>42464.5625</v>
      </c>
      <c r="D157" s="8" t="s">
        <v>60</v>
      </c>
      <c r="F157" s="1">
        <v>22352126</v>
      </c>
      <c r="G157" s="10"/>
      <c r="H157" s="1" t="s">
        <v>16</v>
      </c>
      <c r="I157" s="1" t="s">
        <v>17</v>
      </c>
      <c r="J157" s="7">
        <v>42458.656944444447</v>
      </c>
      <c r="K157" s="7">
        <v>42458.656944444447</v>
      </c>
      <c r="L157" s="1">
        <v>16.2</v>
      </c>
    </row>
    <row r="158" spans="1:12" ht="15">
      <c r="A158" s="1" t="s">
        <v>24</v>
      </c>
      <c r="B158" s="7">
        <v>42465.583333333336</v>
      </c>
      <c r="C158" s="7">
        <v>42465.625</v>
      </c>
      <c r="D158" s="8" t="s">
        <v>140</v>
      </c>
      <c r="F158" s="1">
        <v>21796313</v>
      </c>
      <c r="G158" s="5" t="s">
        <v>151</v>
      </c>
      <c r="H158" s="1" t="s">
        <v>16</v>
      </c>
      <c r="I158" s="1" t="s">
        <v>17</v>
      </c>
      <c r="J158" s="7">
        <v>42430.689583333333</v>
      </c>
      <c r="K158" s="7">
        <v>42430.689583333333</v>
      </c>
      <c r="L158" s="1">
        <v>9.7899999999999991</v>
      </c>
    </row>
    <row r="159" spans="1:12" ht="15">
      <c r="A159" s="1" t="s">
        <v>46</v>
      </c>
      <c r="B159" s="7">
        <v>42465.583333333336</v>
      </c>
      <c r="C159" s="7">
        <v>42465.625</v>
      </c>
      <c r="D159" s="8" t="s">
        <v>88</v>
      </c>
      <c r="F159" s="1">
        <v>22211986</v>
      </c>
      <c r="G159" s="5" t="s">
        <v>153</v>
      </c>
      <c r="H159" s="1" t="s">
        <v>16</v>
      </c>
      <c r="I159" s="1" t="s">
        <v>17</v>
      </c>
      <c r="J159" s="7">
        <v>42450.686805555553</v>
      </c>
      <c r="K159" s="7">
        <v>42450.686805555553</v>
      </c>
      <c r="L159" s="1">
        <v>14.4</v>
      </c>
    </row>
    <row r="160" spans="1:12" ht="15">
      <c r="A160" s="1" t="s">
        <v>24</v>
      </c>
      <c r="B160" s="7">
        <v>42466.458333333336</v>
      </c>
      <c r="C160" s="7">
        <v>42466.5</v>
      </c>
      <c r="D160" s="8" t="s">
        <v>140</v>
      </c>
      <c r="E160" s="1" t="s">
        <v>147</v>
      </c>
      <c r="F160" s="1">
        <v>21796101</v>
      </c>
      <c r="G160" s="5" t="s">
        <v>154</v>
      </c>
      <c r="H160" s="1" t="s">
        <v>16</v>
      </c>
      <c r="I160" s="1" t="s">
        <v>17</v>
      </c>
      <c r="J160" s="7">
        <v>42430.684027777781</v>
      </c>
      <c r="K160" s="7">
        <v>42443.415277777778</v>
      </c>
      <c r="L160" s="1">
        <v>14.4</v>
      </c>
    </row>
    <row r="161" spans="1:12" ht="15">
      <c r="A161" s="1" t="s">
        <v>46</v>
      </c>
      <c r="B161" s="7">
        <v>42466.729166666664</v>
      </c>
      <c r="C161" s="7">
        <v>42466.770833333336</v>
      </c>
      <c r="D161" s="8" t="s">
        <v>88</v>
      </c>
      <c r="F161" s="1">
        <v>21977936</v>
      </c>
      <c r="G161" s="5" t="s">
        <v>155</v>
      </c>
      <c r="H161" s="1" t="s">
        <v>16</v>
      </c>
      <c r="I161" s="1" t="s">
        <v>17</v>
      </c>
      <c r="J161" s="7">
        <v>42438.753472222219</v>
      </c>
      <c r="K161" s="7">
        <v>42438.753472222219</v>
      </c>
      <c r="L161" s="1">
        <v>18</v>
      </c>
    </row>
    <row r="162" spans="1:12" ht="15">
      <c r="A162" s="1" t="s">
        <v>46</v>
      </c>
      <c r="B162" s="7">
        <v>42468.583333333336</v>
      </c>
      <c r="C162" s="7">
        <v>42468.625</v>
      </c>
      <c r="D162" s="8" t="s">
        <v>88</v>
      </c>
      <c r="F162" s="1">
        <v>22534584</v>
      </c>
      <c r="G162" s="5" t="s">
        <v>156</v>
      </c>
      <c r="H162" s="1" t="s">
        <v>16</v>
      </c>
      <c r="I162" s="1" t="s">
        <v>17</v>
      </c>
      <c r="J162" s="7">
        <v>42466.694444444445</v>
      </c>
      <c r="K162" s="7">
        <v>42466.694444444445</v>
      </c>
      <c r="L162" s="1">
        <v>16.2</v>
      </c>
    </row>
    <row r="163" spans="1:12" ht="15">
      <c r="A163" s="1" t="s">
        <v>24</v>
      </c>
      <c r="B163" s="7">
        <v>42468.6875</v>
      </c>
      <c r="C163" s="7">
        <v>42468.729166666664</v>
      </c>
      <c r="D163" s="8" t="s">
        <v>140</v>
      </c>
      <c r="F163" s="1">
        <v>22256333</v>
      </c>
      <c r="G163" s="5" t="s">
        <v>157</v>
      </c>
      <c r="H163" s="1" t="s">
        <v>16</v>
      </c>
      <c r="I163" s="1" t="s">
        <v>17</v>
      </c>
      <c r="J163" s="7">
        <v>42452.584722222222</v>
      </c>
      <c r="K163" s="7">
        <v>42452.584722222222</v>
      </c>
      <c r="L163" s="1">
        <v>17.100000000000001</v>
      </c>
    </row>
    <row r="164" spans="1:12" ht="15">
      <c r="A164" s="1" t="s">
        <v>24</v>
      </c>
      <c r="B164" s="7">
        <v>42468.75</v>
      </c>
      <c r="C164" s="7">
        <v>42468.8125</v>
      </c>
      <c r="D164" s="8" t="s">
        <v>140</v>
      </c>
      <c r="F164" s="1">
        <v>22199760</v>
      </c>
      <c r="G164" s="5" t="s">
        <v>158</v>
      </c>
      <c r="H164" s="1" t="s">
        <v>48</v>
      </c>
      <c r="I164" s="1" t="s">
        <v>17</v>
      </c>
      <c r="J164" s="7">
        <v>42450.393055555556</v>
      </c>
      <c r="K164" s="7">
        <v>42450.393055555556</v>
      </c>
      <c r="L164" s="1">
        <v>27</v>
      </c>
    </row>
    <row r="165" spans="1:12" ht="15">
      <c r="A165" s="1" t="s">
        <v>32</v>
      </c>
      <c r="B165" s="7">
        <v>42468.75</v>
      </c>
      <c r="C165" s="7">
        <v>42468.8125</v>
      </c>
      <c r="D165" s="8" t="s">
        <v>49</v>
      </c>
      <c r="F165" s="1">
        <v>21260571</v>
      </c>
      <c r="G165" s="10"/>
      <c r="H165" s="1" t="s">
        <v>48</v>
      </c>
      <c r="I165" s="1" t="s">
        <v>17</v>
      </c>
      <c r="J165" s="7">
        <v>42404.495138888888</v>
      </c>
      <c r="K165" s="7">
        <v>42404.495138888888</v>
      </c>
      <c r="L165" s="1">
        <v>26.32</v>
      </c>
    </row>
    <row r="166" spans="1:12" ht="15">
      <c r="A166" s="1" t="s">
        <v>111</v>
      </c>
      <c r="B166" s="7">
        <v>42468.770833333336</v>
      </c>
      <c r="C166" s="7">
        <v>42468.8125</v>
      </c>
      <c r="D166" s="8" t="s">
        <v>63</v>
      </c>
      <c r="F166" s="1">
        <v>22557124</v>
      </c>
      <c r="G166" s="10"/>
      <c r="H166" s="1" t="s">
        <v>16</v>
      </c>
      <c r="I166" s="1" t="s">
        <v>17</v>
      </c>
      <c r="J166" s="7">
        <v>42467.565972222219</v>
      </c>
      <c r="K166" s="7">
        <v>42467.565972222219</v>
      </c>
      <c r="L166" s="1">
        <v>18</v>
      </c>
    </row>
    <row r="167" spans="1:12" ht="15">
      <c r="A167" s="1" t="s">
        <v>28</v>
      </c>
      <c r="B167" s="7">
        <v>42468.791666666664</v>
      </c>
      <c r="C167" s="7">
        <v>42468.833333333336</v>
      </c>
      <c r="D167" s="8" t="s">
        <v>34</v>
      </c>
      <c r="F167" s="1">
        <v>22080120</v>
      </c>
      <c r="G167" s="5" t="s">
        <v>131</v>
      </c>
      <c r="H167" s="1" t="s">
        <v>16</v>
      </c>
      <c r="I167" s="1" t="s">
        <v>17</v>
      </c>
      <c r="J167" s="7">
        <v>42444</v>
      </c>
      <c r="K167" s="7">
        <v>42444</v>
      </c>
      <c r="L167" s="1">
        <v>18</v>
      </c>
    </row>
    <row r="168" spans="1:12" ht="15">
      <c r="A168" s="1" t="s">
        <v>28</v>
      </c>
      <c r="B168" s="7">
        <v>42469.458333333336</v>
      </c>
      <c r="C168" s="7">
        <v>42469.5</v>
      </c>
      <c r="D168" s="8" t="s">
        <v>34</v>
      </c>
      <c r="F168" s="1">
        <v>22080129</v>
      </c>
      <c r="G168" s="5" t="s">
        <v>131</v>
      </c>
      <c r="H168" s="1" t="s">
        <v>16</v>
      </c>
      <c r="I168" s="1" t="s">
        <v>17</v>
      </c>
      <c r="J168" s="7">
        <v>42444.000694444447</v>
      </c>
      <c r="K168" s="7">
        <v>42444.000694444447</v>
      </c>
      <c r="L168" s="1">
        <v>18</v>
      </c>
    </row>
    <row r="169" spans="1:12" ht="15">
      <c r="A169" s="1" t="s">
        <v>80</v>
      </c>
      <c r="B169" s="7">
        <v>42469.583333333336</v>
      </c>
      <c r="C169" s="7">
        <v>42469.666666666664</v>
      </c>
      <c r="D169" s="8" t="s">
        <v>81</v>
      </c>
      <c r="F169" s="1">
        <v>20609472</v>
      </c>
      <c r="G169" s="5" t="s">
        <v>82</v>
      </c>
      <c r="H169" s="1" t="s">
        <v>56</v>
      </c>
      <c r="I169" s="1" t="s">
        <v>17</v>
      </c>
      <c r="J169" s="7">
        <v>42374.630555555559</v>
      </c>
      <c r="K169" s="7">
        <v>42374.630555555559</v>
      </c>
      <c r="L169" s="1">
        <v>27</v>
      </c>
    </row>
    <row r="170" spans="1:12" ht="15">
      <c r="A170" s="1" t="s">
        <v>111</v>
      </c>
      <c r="B170" s="7">
        <v>42469.625</v>
      </c>
      <c r="C170" s="7">
        <v>42469.708333333336</v>
      </c>
      <c r="D170" s="8" t="s">
        <v>37</v>
      </c>
      <c r="E170" s="1" t="s">
        <v>36</v>
      </c>
      <c r="F170" s="1">
        <v>22596823</v>
      </c>
      <c r="G170" s="5" t="s">
        <v>98</v>
      </c>
      <c r="H170" s="1" t="s">
        <v>56</v>
      </c>
      <c r="I170" s="1" t="s">
        <v>17</v>
      </c>
      <c r="J170" s="7">
        <v>42469.529166666667</v>
      </c>
      <c r="K170" s="7">
        <v>42469.601388888892</v>
      </c>
      <c r="L170" s="1">
        <v>36</v>
      </c>
    </row>
    <row r="171" spans="1:12" ht="15">
      <c r="A171" s="1" t="s">
        <v>57</v>
      </c>
      <c r="B171" s="7">
        <v>42471.625</v>
      </c>
      <c r="C171" s="7">
        <v>42471.708333333336</v>
      </c>
      <c r="D171" s="8" t="s">
        <v>73</v>
      </c>
      <c r="F171" s="1">
        <v>22453758</v>
      </c>
      <c r="G171" s="5" t="s">
        <v>159</v>
      </c>
      <c r="H171" s="1" t="s">
        <v>16</v>
      </c>
      <c r="I171" s="1" t="s">
        <v>17</v>
      </c>
      <c r="J171" s="7">
        <v>42463.811805555553</v>
      </c>
      <c r="K171" s="7">
        <v>42463.811805555553</v>
      </c>
      <c r="L171" s="1">
        <v>30.6</v>
      </c>
    </row>
    <row r="172" spans="1:12" ht="15">
      <c r="A172" s="1" t="s">
        <v>24</v>
      </c>
      <c r="B172" s="7">
        <v>42472.4375</v>
      </c>
      <c r="C172" s="7">
        <v>42472.479166666664</v>
      </c>
      <c r="D172" s="8" t="s">
        <v>140</v>
      </c>
      <c r="F172" s="1">
        <v>22496927</v>
      </c>
      <c r="G172" s="5" t="s">
        <v>160</v>
      </c>
      <c r="H172" s="1" t="s">
        <v>16</v>
      </c>
      <c r="I172" s="1" t="s">
        <v>17</v>
      </c>
      <c r="J172" s="7">
        <v>42465.461805555555</v>
      </c>
      <c r="K172" s="7">
        <v>42465.461805555555</v>
      </c>
      <c r="L172" s="1">
        <v>14.4</v>
      </c>
    </row>
    <row r="173" spans="1:12" ht="15">
      <c r="A173" s="1" t="s">
        <v>46</v>
      </c>
      <c r="B173" s="7">
        <v>42472.583333333336</v>
      </c>
      <c r="C173" s="7">
        <v>42472.625</v>
      </c>
      <c r="D173" s="8" t="s">
        <v>88</v>
      </c>
      <c r="F173" s="1">
        <v>22148155</v>
      </c>
      <c r="G173" s="5" t="s">
        <v>161</v>
      </c>
      <c r="H173" s="1" t="s">
        <v>16</v>
      </c>
      <c r="I173" s="1" t="s">
        <v>17</v>
      </c>
      <c r="J173" s="7">
        <v>42446.718055555553</v>
      </c>
      <c r="K173" s="7">
        <v>42446.718055555553</v>
      </c>
      <c r="L173" s="1">
        <v>14.4</v>
      </c>
    </row>
    <row r="174" spans="1:12" ht="15">
      <c r="A174" s="1" t="s">
        <v>24</v>
      </c>
      <c r="B174" s="7">
        <v>42472.645833333336</v>
      </c>
      <c r="C174" s="7">
        <v>42472.6875</v>
      </c>
      <c r="D174" s="8" t="s">
        <v>162</v>
      </c>
      <c r="F174" s="1">
        <v>22657851</v>
      </c>
      <c r="G174" s="5" t="s">
        <v>163</v>
      </c>
      <c r="H174" s="1" t="s">
        <v>16</v>
      </c>
      <c r="I174" s="1" t="s">
        <v>85</v>
      </c>
      <c r="J174" s="7">
        <v>42472.635416666664</v>
      </c>
      <c r="K174" s="7">
        <v>42472.635416666664</v>
      </c>
      <c r="L174" s="1">
        <v>15.3</v>
      </c>
    </row>
    <row r="175" spans="1:12" ht="15">
      <c r="A175" s="1" t="s">
        <v>32</v>
      </c>
      <c r="B175" s="7">
        <v>42473.791666666664</v>
      </c>
      <c r="C175" s="7">
        <v>42473.833333333336</v>
      </c>
      <c r="D175" s="8" t="s">
        <v>63</v>
      </c>
      <c r="F175" s="1">
        <v>22637375</v>
      </c>
      <c r="G175" s="5" t="s">
        <v>164</v>
      </c>
      <c r="H175" s="1" t="s">
        <v>16</v>
      </c>
      <c r="I175" s="1" t="s">
        <v>17</v>
      </c>
      <c r="J175" s="7">
        <v>42471.861111111109</v>
      </c>
      <c r="K175" s="7">
        <v>42471.861111111109</v>
      </c>
      <c r="L175" s="1">
        <v>23.4</v>
      </c>
    </row>
    <row r="176" spans="1:12" ht="15">
      <c r="A176" s="1" t="s">
        <v>41</v>
      </c>
      <c r="B176" s="7">
        <v>42474.729166666664</v>
      </c>
      <c r="C176" s="7">
        <v>42474.770833333336</v>
      </c>
      <c r="D176" s="8" t="s">
        <v>60</v>
      </c>
      <c r="F176" s="1">
        <v>22866461</v>
      </c>
      <c r="G176" s="10"/>
      <c r="H176" s="1" t="s">
        <v>16</v>
      </c>
      <c r="I176" s="1" t="s">
        <v>17</v>
      </c>
      <c r="J176" s="7">
        <v>42481.493750000001</v>
      </c>
      <c r="K176" s="7">
        <v>42481.493750000001</v>
      </c>
      <c r="L176" s="1">
        <v>18</v>
      </c>
    </row>
    <row r="177" spans="1:12" ht="15">
      <c r="A177" s="1" t="s">
        <v>32</v>
      </c>
      <c r="B177" s="7">
        <v>42474.791666666664</v>
      </c>
      <c r="C177" s="7">
        <v>42474.854166666664</v>
      </c>
      <c r="D177" s="8" t="s">
        <v>49</v>
      </c>
      <c r="F177" s="1">
        <v>21841170</v>
      </c>
      <c r="G177" s="5" t="s">
        <v>152</v>
      </c>
      <c r="H177" s="1" t="s">
        <v>48</v>
      </c>
      <c r="I177" s="1" t="s">
        <v>17</v>
      </c>
      <c r="J177" s="7">
        <v>42432.470138888886</v>
      </c>
      <c r="K177" s="7">
        <v>42432.470138888886</v>
      </c>
      <c r="L177" s="1">
        <v>31.59</v>
      </c>
    </row>
    <row r="178" spans="1:12" ht="15">
      <c r="A178" s="1" t="s">
        <v>24</v>
      </c>
      <c r="B178" s="7">
        <v>42475.520833333336</v>
      </c>
      <c r="C178" s="7">
        <v>42475.6875</v>
      </c>
      <c r="D178" s="8" t="s">
        <v>140</v>
      </c>
      <c r="F178" s="1">
        <v>22673635</v>
      </c>
      <c r="G178" s="5" t="s">
        <v>165</v>
      </c>
      <c r="H178" s="1" t="s">
        <v>59</v>
      </c>
      <c r="I178" s="1" t="s">
        <v>17</v>
      </c>
      <c r="J178" s="7">
        <v>42473.35</v>
      </c>
      <c r="K178" s="7">
        <v>42473.35</v>
      </c>
      <c r="L178" s="1">
        <v>51.84</v>
      </c>
    </row>
    <row r="179" spans="1:12" ht="15">
      <c r="A179" s="1" t="s">
        <v>46</v>
      </c>
      <c r="B179" s="7">
        <v>42475.791666666664</v>
      </c>
      <c r="C179" s="7">
        <v>42475.833333333336</v>
      </c>
      <c r="D179" s="8" t="s">
        <v>166</v>
      </c>
      <c r="F179" s="1">
        <v>22726821</v>
      </c>
      <c r="G179" s="10"/>
      <c r="H179" s="1" t="s">
        <v>16</v>
      </c>
      <c r="I179" s="1" t="s">
        <v>17</v>
      </c>
      <c r="J179" s="7">
        <v>42475.451388888891</v>
      </c>
      <c r="K179" s="7">
        <v>42475.451388888891</v>
      </c>
      <c r="L179" s="1">
        <v>18</v>
      </c>
    </row>
    <row r="180" spans="1:12" ht="15">
      <c r="A180" s="1" t="s">
        <v>24</v>
      </c>
      <c r="B180" s="7">
        <v>42478.583333333336</v>
      </c>
      <c r="C180" s="7">
        <v>42478.625</v>
      </c>
      <c r="D180" s="8" t="s">
        <v>140</v>
      </c>
      <c r="F180" s="1">
        <v>22214762</v>
      </c>
      <c r="G180" s="5" t="s">
        <v>167</v>
      </c>
      <c r="H180" s="1" t="s">
        <v>16</v>
      </c>
      <c r="I180" s="1" t="s">
        <v>17</v>
      </c>
      <c r="J180" s="7">
        <v>42450.754861111112</v>
      </c>
      <c r="K180" s="7">
        <v>42450.754861111112</v>
      </c>
      <c r="L180" s="1">
        <v>14.4</v>
      </c>
    </row>
    <row r="181" spans="1:12" ht="15">
      <c r="A181" s="1" t="s">
        <v>111</v>
      </c>
      <c r="B181" s="7">
        <v>42479.395833333336</v>
      </c>
      <c r="C181" s="7">
        <v>42479.770833333336</v>
      </c>
      <c r="D181" s="8" t="s">
        <v>168</v>
      </c>
      <c r="F181" s="1">
        <v>22558185</v>
      </c>
      <c r="G181" s="5" t="s">
        <v>169</v>
      </c>
      <c r="H181" s="1" t="s">
        <v>170</v>
      </c>
      <c r="I181" s="1" t="s">
        <v>17</v>
      </c>
      <c r="J181" s="7">
        <v>42467.591666666667</v>
      </c>
      <c r="K181" s="7">
        <v>42467.591666666667</v>
      </c>
      <c r="L181" s="1">
        <v>105.3</v>
      </c>
    </row>
    <row r="182" spans="1:12" ht="15">
      <c r="A182" s="1" t="s">
        <v>46</v>
      </c>
      <c r="B182" s="7">
        <v>42479.583333333336</v>
      </c>
      <c r="C182" s="7">
        <v>42479.625</v>
      </c>
      <c r="D182" s="8" t="s">
        <v>88</v>
      </c>
      <c r="F182" s="1">
        <v>22608536</v>
      </c>
      <c r="G182" s="5" t="s">
        <v>171</v>
      </c>
      <c r="H182" s="1" t="s">
        <v>16</v>
      </c>
      <c r="I182" s="1" t="s">
        <v>17</v>
      </c>
      <c r="J182" s="7">
        <v>42470.880555555559</v>
      </c>
      <c r="K182" s="7">
        <v>42470.880555555559</v>
      </c>
      <c r="L182" s="1">
        <v>14.4</v>
      </c>
    </row>
    <row r="183" spans="1:12" ht="15">
      <c r="A183" s="1" t="s">
        <v>46</v>
      </c>
      <c r="B183" s="7">
        <v>42479.666666666664</v>
      </c>
      <c r="C183" s="7">
        <v>42479.708333333336</v>
      </c>
      <c r="D183" s="8" t="s">
        <v>162</v>
      </c>
      <c r="F183" s="1">
        <v>22661408</v>
      </c>
      <c r="G183" s="5" t="s">
        <v>172</v>
      </c>
      <c r="H183" s="1" t="s">
        <v>16</v>
      </c>
      <c r="I183" s="1" t="s">
        <v>85</v>
      </c>
      <c r="J183" s="7">
        <v>42472.716666666667</v>
      </c>
      <c r="K183" s="7">
        <v>42472.716666666667</v>
      </c>
      <c r="L183" s="1">
        <v>16.2</v>
      </c>
    </row>
    <row r="184" spans="1:12" ht="15">
      <c r="A184" s="1" t="s">
        <v>24</v>
      </c>
      <c r="B184" s="7">
        <v>42479.708333333336</v>
      </c>
      <c r="C184" s="7">
        <v>42479.770833333336</v>
      </c>
      <c r="D184" s="8" t="s">
        <v>140</v>
      </c>
      <c r="E184" s="1" t="s">
        <v>147</v>
      </c>
      <c r="F184" s="1">
        <v>22099943</v>
      </c>
      <c r="G184" s="5" t="s">
        <v>173</v>
      </c>
      <c r="H184" s="1" t="s">
        <v>48</v>
      </c>
      <c r="I184" s="1" t="s">
        <v>17</v>
      </c>
      <c r="J184" s="7">
        <v>42444.718055555553</v>
      </c>
      <c r="K184" s="7">
        <v>42452.47152777778</v>
      </c>
      <c r="L184" s="1">
        <v>27</v>
      </c>
    </row>
    <row r="185" spans="1:12" ht="15">
      <c r="A185" s="1" t="s">
        <v>28</v>
      </c>
      <c r="B185" s="7">
        <v>42479.75</v>
      </c>
      <c r="C185" s="7">
        <v>42479.791666666664</v>
      </c>
      <c r="D185" s="8" t="s">
        <v>34</v>
      </c>
      <c r="F185" s="1">
        <v>22311523</v>
      </c>
      <c r="G185" s="5" t="s">
        <v>78</v>
      </c>
      <c r="H185" s="1" t="s">
        <v>16</v>
      </c>
      <c r="I185" s="1" t="s">
        <v>17</v>
      </c>
      <c r="J185" s="7">
        <v>42455.857638888891</v>
      </c>
      <c r="K185" s="7">
        <v>42455.857638888891</v>
      </c>
      <c r="L185" s="1">
        <v>18</v>
      </c>
    </row>
    <row r="186" spans="1:12" ht="15">
      <c r="A186" s="1" t="s">
        <v>24</v>
      </c>
      <c r="B186" s="7">
        <v>42479.791666666664</v>
      </c>
      <c r="C186" s="7">
        <v>42479.854166666664</v>
      </c>
      <c r="D186" s="8" t="s">
        <v>140</v>
      </c>
      <c r="F186" s="1">
        <v>22589891</v>
      </c>
      <c r="G186" s="5" t="s">
        <v>175</v>
      </c>
      <c r="H186" s="1" t="s">
        <v>48</v>
      </c>
      <c r="I186" s="1" t="s">
        <v>17</v>
      </c>
      <c r="J186" s="7">
        <v>42468.854166666664</v>
      </c>
      <c r="K186" s="7">
        <v>42468.854166666664</v>
      </c>
      <c r="L186" s="1">
        <v>27</v>
      </c>
    </row>
    <row r="187" spans="1:12" ht="15">
      <c r="A187" s="1" t="s">
        <v>18</v>
      </c>
      <c r="B187" s="7">
        <v>42480.479166666664</v>
      </c>
      <c r="C187" s="7">
        <v>42480.520833333336</v>
      </c>
      <c r="D187" s="8" t="s">
        <v>107</v>
      </c>
      <c r="F187" s="1">
        <v>22349298</v>
      </c>
      <c r="G187" s="5" t="s">
        <v>122</v>
      </c>
      <c r="H187" s="1" t="s">
        <v>16</v>
      </c>
      <c r="I187" s="1" t="s">
        <v>17</v>
      </c>
      <c r="J187" s="7">
        <v>42458.591666666667</v>
      </c>
      <c r="K187" s="7">
        <v>42458.591666666667</v>
      </c>
      <c r="L187" s="1">
        <v>15.3</v>
      </c>
    </row>
    <row r="188" spans="1:12" ht="15">
      <c r="A188" s="1" t="s">
        <v>28</v>
      </c>
      <c r="B188" s="7">
        <v>42480.708333333336</v>
      </c>
      <c r="C188" s="7">
        <v>42480.75</v>
      </c>
      <c r="D188" s="8" t="s">
        <v>37</v>
      </c>
      <c r="F188" s="1">
        <v>22842900</v>
      </c>
      <c r="G188" s="5" t="s">
        <v>98</v>
      </c>
      <c r="H188" s="1" t="s">
        <v>16</v>
      </c>
      <c r="I188" s="1" t="s">
        <v>17</v>
      </c>
      <c r="J188" s="7">
        <v>42480.612500000003</v>
      </c>
      <c r="K188" s="7">
        <v>42480.612500000003</v>
      </c>
      <c r="L188" s="1">
        <v>18</v>
      </c>
    </row>
    <row r="189" spans="1:12" ht="15">
      <c r="A189" s="1" t="s">
        <v>46</v>
      </c>
      <c r="B189" s="7">
        <v>42480.791666666664</v>
      </c>
      <c r="C189" s="7">
        <v>42480.833333333336</v>
      </c>
      <c r="D189" s="8" t="s">
        <v>166</v>
      </c>
      <c r="F189" s="1">
        <v>22833929</v>
      </c>
      <c r="G189" s="10"/>
      <c r="H189" s="1" t="s">
        <v>16</v>
      </c>
      <c r="I189" s="1" t="s">
        <v>17</v>
      </c>
      <c r="J189" s="7">
        <v>42480.370833333334</v>
      </c>
      <c r="K189" s="7">
        <v>42480.370833333334</v>
      </c>
      <c r="L189" s="1">
        <v>18</v>
      </c>
    </row>
    <row r="190" spans="1:12" ht="15">
      <c r="A190" s="1" t="s">
        <v>32</v>
      </c>
      <c r="B190" s="7">
        <v>42480.791666666664</v>
      </c>
      <c r="C190" s="7">
        <v>42480.833333333336</v>
      </c>
      <c r="D190" s="8" t="s">
        <v>63</v>
      </c>
      <c r="F190" s="1">
        <v>22800977</v>
      </c>
      <c r="G190" s="5" t="s">
        <v>94</v>
      </c>
      <c r="H190" s="1" t="s">
        <v>16</v>
      </c>
      <c r="I190" s="1" t="s">
        <v>17</v>
      </c>
      <c r="J190" s="7">
        <v>42479.418749999997</v>
      </c>
      <c r="K190" s="7">
        <v>42479.418749999997</v>
      </c>
      <c r="L190" s="1">
        <v>23.4</v>
      </c>
    </row>
    <row r="191" spans="1:12" ht="15">
      <c r="A191" s="1" t="s">
        <v>41</v>
      </c>
      <c r="B191" s="7">
        <v>42481.729166666664</v>
      </c>
      <c r="C191" s="7">
        <v>42481.770833333336</v>
      </c>
      <c r="D191" s="8" t="s">
        <v>60</v>
      </c>
      <c r="F191" s="1">
        <v>22866616</v>
      </c>
      <c r="G191" s="10"/>
      <c r="H191" s="1" t="s">
        <v>16</v>
      </c>
      <c r="I191" s="1" t="s">
        <v>17</v>
      </c>
      <c r="J191" s="7">
        <v>42481.497916666667</v>
      </c>
      <c r="K191" s="7">
        <v>42481.497916666667</v>
      </c>
      <c r="L191" s="1">
        <v>18</v>
      </c>
    </row>
    <row r="192" spans="1:12" ht="15">
      <c r="A192" s="1" t="s">
        <v>24</v>
      </c>
      <c r="B192" s="7">
        <v>42482.458333333336</v>
      </c>
      <c r="C192" s="7">
        <v>42482.5</v>
      </c>
      <c r="D192" s="8" t="s">
        <v>140</v>
      </c>
      <c r="F192" s="1">
        <v>22199797</v>
      </c>
      <c r="G192" s="5" t="s">
        <v>178</v>
      </c>
      <c r="H192" s="1" t="s">
        <v>16</v>
      </c>
      <c r="I192" s="1" t="s">
        <v>17</v>
      </c>
      <c r="J192" s="7">
        <v>42450.393750000003</v>
      </c>
      <c r="K192" s="7">
        <v>42450.393750000003</v>
      </c>
      <c r="L192" s="1">
        <v>12.96</v>
      </c>
    </row>
    <row r="193" spans="1:12" ht="15">
      <c r="A193" s="1" t="s">
        <v>24</v>
      </c>
      <c r="B193" s="7">
        <v>42482.583333333336</v>
      </c>
      <c r="C193" s="7">
        <v>42482.625</v>
      </c>
      <c r="D193" s="8" t="s">
        <v>140</v>
      </c>
      <c r="F193" s="1">
        <v>22302163</v>
      </c>
      <c r="G193" s="5" t="s">
        <v>179</v>
      </c>
      <c r="H193" s="1" t="s">
        <v>16</v>
      </c>
      <c r="I193" s="1" t="s">
        <v>17</v>
      </c>
      <c r="J193" s="7">
        <v>42454.811805555553</v>
      </c>
      <c r="K193" s="7">
        <v>42454.811805555553</v>
      </c>
      <c r="L193" s="1">
        <v>16.2</v>
      </c>
    </row>
    <row r="194" spans="1:12" ht="15">
      <c r="A194" s="1" t="s">
        <v>24</v>
      </c>
      <c r="B194" s="7">
        <v>42482.625</v>
      </c>
      <c r="C194" s="7">
        <v>42482.666666666664</v>
      </c>
      <c r="D194" s="8" t="s">
        <v>140</v>
      </c>
      <c r="F194" s="1">
        <v>22302183</v>
      </c>
      <c r="G194" s="5" t="s">
        <v>180</v>
      </c>
      <c r="H194" s="1" t="s">
        <v>16</v>
      </c>
      <c r="I194" s="1" t="s">
        <v>17</v>
      </c>
      <c r="J194" s="7">
        <v>42454.8125</v>
      </c>
      <c r="K194" s="7">
        <v>42454.8125</v>
      </c>
      <c r="L194" s="1">
        <v>16.2</v>
      </c>
    </row>
    <row r="195" spans="1:12" ht="15">
      <c r="A195" s="1" t="s">
        <v>24</v>
      </c>
      <c r="B195" s="7">
        <v>42482.729166666664</v>
      </c>
      <c r="C195" s="7">
        <v>42482.770833333336</v>
      </c>
      <c r="D195" s="8" t="s">
        <v>140</v>
      </c>
      <c r="F195" s="1">
        <v>22173247</v>
      </c>
      <c r="G195" s="5" t="s">
        <v>181</v>
      </c>
      <c r="H195" s="1" t="s">
        <v>16</v>
      </c>
      <c r="I195" s="1" t="s">
        <v>17</v>
      </c>
      <c r="J195" s="7">
        <v>42447.791666666664</v>
      </c>
      <c r="K195" s="7">
        <v>42447.791666666664</v>
      </c>
      <c r="L195" s="1">
        <v>16.2</v>
      </c>
    </row>
    <row r="196" spans="1:12" ht="15">
      <c r="A196" s="1" t="s">
        <v>41</v>
      </c>
      <c r="B196" s="7">
        <v>42483.416666666664</v>
      </c>
      <c r="C196" s="7">
        <v>42483.458333333336</v>
      </c>
      <c r="D196" s="8" t="s">
        <v>60</v>
      </c>
      <c r="F196" s="1">
        <v>22881167</v>
      </c>
      <c r="G196" s="10"/>
      <c r="H196" s="1" t="s">
        <v>16</v>
      </c>
      <c r="I196" s="1" t="s">
        <v>17</v>
      </c>
      <c r="J196" s="7">
        <v>42481.957638888889</v>
      </c>
      <c r="K196" s="7">
        <v>42481.957638888889</v>
      </c>
      <c r="L196" s="1">
        <v>18</v>
      </c>
    </row>
    <row r="197" spans="1:12" ht="15">
      <c r="A197" s="1" t="s">
        <v>80</v>
      </c>
      <c r="B197" s="7">
        <v>42485.416666666664</v>
      </c>
      <c r="C197" s="7">
        <v>42485.479166666664</v>
      </c>
      <c r="D197" s="8" t="s">
        <v>119</v>
      </c>
      <c r="F197" s="1">
        <v>22917647</v>
      </c>
      <c r="G197" s="10"/>
      <c r="H197" s="1" t="s">
        <v>48</v>
      </c>
      <c r="I197" s="1" t="s">
        <v>17</v>
      </c>
      <c r="J197" s="7">
        <v>42484.794444444444</v>
      </c>
      <c r="K197" s="7">
        <v>42484.794444444444</v>
      </c>
      <c r="L197" s="1">
        <v>21.6</v>
      </c>
    </row>
    <row r="198" spans="1:12" ht="15">
      <c r="A198" s="1" t="s">
        <v>28</v>
      </c>
      <c r="B198" s="7">
        <v>42485.770833333336</v>
      </c>
      <c r="C198" s="7">
        <v>42485.8125</v>
      </c>
      <c r="D198" s="8" t="s">
        <v>34</v>
      </c>
      <c r="F198" s="1">
        <v>22706678</v>
      </c>
      <c r="G198" s="5" t="s">
        <v>78</v>
      </c>
      <c r="H198" s="1" t="s">
        <v>16</v>
      </c>
      <c r="I198" s="1" t="s">
        <v>17</v>
      </c>
      <c r="J198" s="7">
        <v>42474.567361111112</v>
      </c>
      <c r="K198" s="7">
        <v>42474.567361111112</v>
      </c>
      <c r="L198" s="1">
        <v>18</v>
      </c>
    </row>
    <row r="199" spans="1:12" ht="15">
      <c r="A199" s="1" t="s">
        <v>46</v>
      </c>
      <c r="B199" s="7">
        <v>42485.770833333336</v>
      </c>
      <c r="C199" s="7">
        <v>42485.8125</v>
      </c>
      <c r="D199" s="8" t="s">
        <v>88</v>
      </c>
      <c r="F199" s="1">
        <v>22908902</v>
      </c>
      <c r="G199" s="5" t="s">
        <v>182</v>
      </c>
      <c r="H199" s="1" t="s">
        <v>16</v>
      </c>
      <c r="I199" s="1" t="s">
        <v>17</v>
      </c>
      <c r="J199" s="7">
        <v>42483.675694444442</v>
      </c>
      <c r="K199" s="7">
        <v>42483.675694444442</v>
      </c>
      <c r="L199" s="1">
        <v>18</v>
      </c>
    </row>
    <row r="200" spans="1:12" ht="15">
      <c r="A200" s="1" t="s">
        <v>28</v>
      </c>
      <c r="B200" s="7">
        <v>42486.416666666664</v>
      </c>
      <c r="C200" s="7">
        <v>42486.458333333336</v>
      </c>
      <c r="D200" s="8" t="s">
        <v>37</v>
      </c>
      <c r="F200" s="1">
        <v>22948653</v>
      </c>
      <c r="G200" s="5" t="s">
        <v>98</v>
      </c>
      <c r="H200" s="1" t="s">
        <v>16</v>
      </c>
      <c r="I200" s="1" t="s">
        <v>17</v>
      </c>
      <c r="J200" s="7">
        <v>42485.900694444441</v>
      </c>
      <c r="K200" s="7">
        <v>42485.900694444441</v>
      </c>
      <c r="L200" s="1">
        <v>14.4</v>
      </c>
    </row>
    <row r="201" spans="1:12" ht="15">
      <c r="A201" s="1" t="s">
        <v>46</v>
      </c>
      <c r="B201" s="7">
        <v>42486.416666666664</v>
      </c>
      <c r="C201" s="7">
        <v>42486.458333333336</v>
      </c>
      <c r="D201" s="8" t="s">
        <v>88</v>
      </c>
      <c r="E201" s="1" t="s">
        <v>89</v>
      </c>
      <c r="F201" s="1">
        <v>22889871</v>
      </c>
      <c r="G201" s="5" t="s">
        <v>183</v>
      </c>
      <c r="H201" s="1" t="s">
        <v>16</v>
      </c>
      <c r="I201" s="1" t="s">
        <v>17</v>
      </c>
      <c r="J201" s="7">
        <v>42482.479166666664</v>
      </c>
      <c r="K201" s="7">
        <v>42482.487500000003</v>
      </c>
      <c r="L201" s="1">
        <v>14.4</v>
      </c>
    </row>
    <row r="202" spans="1:12" ht="15">
      <c r="A202" s="1" t="s">
        <v>24</v>
      </c>
      <c r="B202" s="7">
        <v>42486.416666666664</v>
      </c>
      <c r="C202" s="7">
        <v>42486.479166666664</v>
      </c>
      <c r="D202" s="8" t="s">
        <v>140</v>
      </c>
      <c r="F202" s="1">
        <v>22302241</v>
      </c>
      <c r="G202" s="5" t="s">
        <v>184</v>
      </c>
      <c r="H202" s="1" t="s">
        <v>48</v>
      </c>
      <c r="I202" s="1" t="s">
        <v>17</v>
      </c>
      <c r="J202" s="7">
        <v>42454.81527777778</v>
      </c>
      <c r="K202" s="7">
        <v>42454.81527777778</v>
      </c>
      <c r="L202" s="1">
        <v>19.440000000000001</v>
      </c>
    </row>
    <row r="203" spans="1:12" ht="15">
      <c r="A203" s="1" t="s">
        <v>24</v>
      </c>
      <c r="B203" s="7">
        <v>42486.708333333336</v>
      </c>
      <c r="C203" s="7">
        <v>42486.770833333336</v>
      </c>
      <c r="D203" s="8" t="s">
        <v>140</v>
      </c>
      <c r="F203" s="1">
        <v>22302206</v>
      </c>
      <c r="G203" s="5" t="s">
        <v>185</v>
      </c>
      <c r="H203" s="1" t="s">
        <v>48</v>
      </c>
      <c r="I203" s="1" t="s">
        <v>17</v>
      </c>
      <c r="J203" s="7">
        <v>42454.813194444447</v>
      </c>
      <c r="K203" s="7">
        <v>42454.813194444447</v>
      </c>
      <c r="L203" s="1">
        <v>24.3</v>
      </c>
    </row>
    <row r="204" spans="1:12" ht="15">
      <c r="A204" s="1" t="s">
        <v>24</v>
      </c>
      <c r="B204" s="7">
        <v>42487.6875</v>
      </c>
      <c r="C204" s="7">
        <v>42487.75</v>
      </c>
      <c r="D204" s="8" t="s">
        <v>140</v>
      </c>
      <c r="F204" s="1">
        <v>22265992</v>
      </c>
      <c r="G204" s="5" t="s">
        <v>186</v>
      </c>
      <c r="H204" s="1" t="s">
        <v>48</v>
      </c>
      <c r="I204" s="1" t="s">
        <v>17</v>
      </c>
      <c r="J204" s="7">
        <v>42452.820833333331</v>
      </c>
      <c r="K204" s="7">
        <v>42452.820833333331</v>
      </c>
      <c r="L204" s="1">
        <v>23.49</v>
      </c>
    </row>
    <row r="205" spans="1:12" ht="15">
      <c r="A205" s="1" t="s">
        <v>57</v>
      </c>
      <c r="B205" s="7">
        <v>42487.75</v>
      </c>
      <c r="C205" s="7">
        <v>42487.791666666664</v>
      </c>
      <c r="D205" s="8" t="s">
        <v>166</v>
      </c>
      <c r="F205" s="1">
        <v>23042620</v>
      </c>
      <c r="G205" s="5" t="s">
        <v>187</v>
      </c>
      <c r="H205" s="1" t="s">
        <v>16</v>
      </c>
      <c r="I205" s="1" t="s">
        <v>17</v>
      </c>
      <c r="J205" s="7">
        <v>42489.70208333333</v>
      </c>
      <c r="K205" s="7">
        <v>42489.70208333333</v>
      </c>
      <c r="L205" s="1">
        <v>18</v>
      </c>
    </row>
    <row r="206" spans="1:12" ht="15">
      <c r="A206" s="1" t="s">
        <v>46</v>
      </c>
      <c r="B206" s="7">
        <v>42487.75</v>
      </c>
      <c r="C206" s="7">
        <v>42487.791666666664</v>
      </c>
      <c r="D206" s="8" t="s">
        <v>88</v>
      </c>
      <c r="F206" s="1">
        <v>22946564</v>
      </c>
      <c r="G206" s="5" t="s">
        <v>188</v>
      </c>
      <c r="H206" s="1" t="s">
        <v>16</v>
      </c>
      <c r="I206" s="1" t="s">
        <v>17</v>
      </c>
      <c r="J206" s="7">
        <v>42485.836111111108</v>
      </c>
      <c r="K206" s="7">
        <v>42485.836111111108</v>
      </c>
      <c r="L206" s="1">
        <v>18</v>
      </c>
    </row>
    <row r="207" spans="1:12" ht="15">
      <c r="A207" s="1" t="s">
        <v>28</v>
      </c>
      <c r="B207" s="7">
        <v>42488.770833333336</v>
      </c>
      <c r="C207" s="7">
        <v>42488.8125</v>
      </c>
      <c r="D207" s="8" t="s">
        <v>34</v>
      </c>
      <c r="F207" s="1">
        <v>22706728</v>
      </c>
      <c r="G207" s="5" t="s">
        <v>78</v>
      </c>
      <c r="H207" s="1" t="s">
        <v>16</v>
      </c>
      <c r="I207" s="1" t="s">
        <v>17</v>
      </c>
      <c r="J207" s="7">
        <v>42474.568749999999</v>
      </c>
      <c r="K207" s="7">
        <v>42474.568749999999</v>
      </c>
      <c r="L207" s="1">
        <v>18</v>
      </c>
    </row>
    <row r="208" spans="1:12" ht="15">
      <c r="A208" s="1" t="s">
        <v>46</v>
      </c>
      <c r="B208" s="7">
        <v>42489.458333333336</v>
      </c>
      <c r="C208" s="7">
        <v>42489.5</v>
      </c>
      <c r="D208" s="8" t="s">
        <v>88</v>
      </c>
      <c r="F208" s="1">
        <v>22862757</v>
      </c>
      <c r="G208" s="5" t="s">
        <v>189</v>
      </c>
      <c r="H208" s="1" t="s">
        <v>16</v>
      </c>
      <c r="I208" s="1" t="s">
        <v>17</v>
      </c>
      <c r="J208" s="7">
        <v>42481.404861111114</v>
      </c>
      <c r="K208" s="7">
        <v>42481.404861111114</v>
      </c>
      <c r="L208" s="1">
        <v>14.4</v>
      </c>
    </row>
    <row r="209" spans="1:12" ht="15">
      <c r="A209" s="1" t="s">
        <v>46</v>
      </c>
      <c r="B209" s="7">
        <v>42489.583333333336</v>
      </c>
      <c r="C209" s="7">
        <v>42489.625</v>
      </c>
      <c r="D209" s="8" t="s">
        <v>88</v>
      </c>
      <c r="E209" s="1" t="s">
        <v>89</v>
      </c>
      <c r="F209" s="1">
        <v>22148176</v>
      </c>
      <c r="G209" s="5" t="s">
        <v>190</v>
      </c>
      <c r="H209" s="1" t="s">
        <v>16</v>
      </c>
      <c r="I209" s="1" t="s">
        <v>17</v>
      </c>
      <c r="J209" s="7">
        <v>42446.718055555553</v>
      </c>
      <c r="K209" s="7">
        <v>42481.40625</v>
      </c>
      <c r="L209" s="1">
        <v>14.58</v>
      </c>
    </row>
    <row r="210" spans="1:12" ht="15">
      <c r="A210" s="1" t="s">
        <v>28</v>
      </c>
      <c r="B210" s="7">
        <v>42489.645833333336</v>
      </c>
      <c r="C210" s="7">
        <v>42489.6875</v>
      </c>
      <c r="D210" s="8" t="s">
        <v>100</v>
      </c>
      <c r="F210" s="1">
        <v>22999346</v>
      </c>
      <c r="G210" s="10"/>
      <c r="H210" s="1" t="s">
        <v>16</v>
      </c>
      <c r="I210" s="1" t="s">
        <v>17</v>
      </c>
      <c r="J210" s="7">
        <v>42487.927777777775</v>
      </c>
      <c r="K210" s="7">
        <v>42487.927777777775</v>
      </c>
      <c r="L210" s="1">
        <v>16.2</v>
      </c>
    </row>
    <row r="211" spans="1:12" ht="15">
      <c r="A211" s="1" t="s">
        <v>24</v>
      </c>
      <c r="B211" s="7">
        <v>42489.708333333336</v>
      </c>
      <c r="C211" s="7">
        <v>42489.75</v>
      </c>
      <c r="D211" s="8" t="s">
        <v>100</v>
      </c>
      <c r="F211" s="1">
        <v>22868476</v>
      </c>
      <c r="G211" s="5" t="s">
        <v>117</v>
      </c>
      <c r="H211" s="1" t="s">
        <v>16</v>
      </c>
      <c r="I211" s="1" t="s">
        <v>17</v>
      </c>
      <c r="J211" s="7">
        <v>42481.543055555558</v>
      </c>
      <c r="K211" s="7">
        <v>42481.543055555558</v>
      </c>
      <c r="L211" s="1">
        <v>18</v>
      </c>
    </row>
    <row r="212" spans="1:12" ht="15">
      <c r="A212" s="1" t="s">
        <v>28</v>
      </c>
      <c r="B212" s="7">
        <v>42489.708333333336</v>
      </c>
      <c r="C212" s="7">
        <v>42489.75</v>
      </c>
      <c r="D212" s="8" t="s">
        <v>34</v>
      </c>
      <c r="F212" s="1">
        <v>22706739</v>
      </c>
      <c r="G212" s="5" t="s">
        <v>78</v>
      </c>
      <c r="H212" s="1" t="s">
        <v>16</v>
      </c>
      <c r="I212" s="1" t="s">
        <v>17</v>
      </c>
      <c r="J212" s="7">
        <v>42474.568749999999</v>
      </c>
      <c r="K212" s="7">
        <v>42474.568749999999</v>
      </c>
      <c r="L212" s="1">
        <v>18</v>
      </c>
    </row>
    <row r="213" spans="1:12" ht="15">
      <c r="A213" s="1" t="s">
        <v>32</v>
      </c>
      <c r="B213" s="7">
        <v>42489.75</v>
      </c>
      <c r="C213" s="7">
        <v>42489.8125</v>
      </c>
      <c r="D213" s="8" t="s">
        <v>49</v>
      </c>
      <c r="F213" s="1">
        <v>21260583</v>
      </c>
      <c r="G213" s="10"/>
      <c r="H213" s="1" t="s">
        <v>48</v>
      </c>
      <c r="I213" s="1" t="s">
        <v>17</v>
      </c>
      <c r="J213" s="7">
        <v>42404.495833333334</v>
      </c>
      <c r="K213" s="7">
        <v>42404.495833333334</v>
      </c>
      <c r="L213" s="1">
        <v>26.32</v>
      </c>
    </row>
    <row r="214" spans="1:12" ht="15">
      <c r="A214" s="1" t="s">
        <v>24</v>
      </c>
      <c r="B214" s="7">
        <v>42490.5625</v>
      </c>
      <c r="C214" s="7">
        <v>42490.625</v>
      </c>
      <c r="D214" s="8" t="s">
        <v>140</v>
      </c>
      <c r="F214" s="1">
        <v>22199703</v>
      </c>
      <c r="G214" s="5" t="s">
        <v>192</v>
      </c>
      <c r="H214" s="1" t="s">
        <v>48</v>
      </c>
      <c r="I214" s="1" t="s">
        <v>17</v>
      </c>
      <c r="J214" s="7">
        <v>42450.39166666667</v>
      </c>
      <c r="K214" s="7">
        <v>42450.39166666667</v>
      </c>
      <c r="L214" s="1">
        <v>24.3</v>
      </c>
    </row>
    <row r="215" spans="1:12" ht="15">
      <c r="A215" s="1" t="s">
        <v>18</v>
      </c>
      <c r="B215" s="7">
        <v>42492.395833333336</v>
      </c>
      <c r="C215" s="7">
        <v>42492.4375</v>
      </c>
      <c r="D215" s="8" t="s">
        <v>107</v>
      </c>
      <c r="F215" s="1">
        <v>22974309</v>
      </c>
      <c r="G215" s="10"/>
      <c r="H215" s="1" t="s">
        <v>16</v>
      </c>
      <c r="I215" s="1" t="s">
        <v>17</v>
      </c>
      <c r="J215" s="7">
        <v>42486.844444444447</v>
      </c>
      <c r="K215" s="7">
        <v>42486.844444444447</v>
      </c>
      <c r="L215" s="1">
        <v>14.4</v>
      </c>
    </row>
    <row r="216" spans="1:12" ht="15">
      <c r="A216" s="1" t="s">
        <v>80</v>
      </c>
      <c r="B216" s="7">
        <v>42492.416666666664</v>
      </c>
      <c r="C216" s="7">
        <v>42492.5</v>
      </c>
      <c r="D216" s="8" t="s">
        <v>193</v>
      </c>
      <c r="F216" s="1">
        <v>22934680</v>
      </c>
      <c r="G216" s="5" t="s">
        <v>194</v>
      </c>
      <c r="H216" s="1" t="s">
        <v>56</v>
      </c>
      <c r="I216" s="1" t="s">
        <v>17</v>
      </c>
      <c r="J216" s="7">
        <v>42485.602083333331</v>
      </c>
      <c r="K216" s="7">
        <v>42485.602083333331</v>
      </c>
      <c r="L216" s="1">
        <v>28.8</v>
      </c>
    </row>
    <row r="217" spans="1:12" ht="15">
      <c r="A217" s="1" t="s">
        <v>24</v>
      </c>
      <c r="B217" s="7">
        <v>42493.583333333336</v>
      </c>
      <c r="C217" s="7">
        <v>42493.625</v>
      </c>
      <c r="D217" s="8" t="s">
        <v>140</v>
      </c>
      <c r="F217" s="1">
        <v>22589916</v>
      </c>
      <c r="G217" s="5" t="s">
        <v>195</v>
      </c>
      <c r="H217" s="1" t="s">
        <v>16</v>
      </c>
      <c r="I217" s="1" t="s">
        <v>17</v>
      </c>
      <c r="J217" s="7">
        <v>42468.855555555558</v>
      </c>
      <c r="K217" s="7">
        <v>42468.855555555558</v>
      </c>
      <c r="L217" s="1">
        <v>14.4</v>
      </c>
    </row>
    <row r="218" spans="1:12" ht="15">
      <c r="A218" s="1" t="s">
        <v>46</v>
      </c>
      <c r="B218" s="7">
        <v>42493.583333333336</v>
      </c>
      <c r="C218" s="7">
        <v>42493.625</v>
      </c>
      <c r="D218" s="8" t="s">
        <v>88</v>
      </c>
      <c r="F218" s="1">
        <v>23052012</v>
      </c>
      <c r="G218" s="5" t="s">
        <v>196</v>
      </c>
      <c r="H218" s="1" t="s">
        <v>16</v>
      </c>
      <c r="I218" s="1" t="s">
        <v>17</v>
      </c>
      <c r="J218" s="7">
        <v>42490.377083333333</v>
      </c>
      <c r="K218" s="7">
        <v>42490.377083333333</v>
      </c>
      <c r="L218" s="1">
        <v>14.4</v>
      </c>
    </row>
    <row r="219" spans="1:12" ht="15">
      <c r="A219" s="1" t="s">
        <v>24</v>
      </c>
      <c r="B219" s="7">
        <v>42493.75</v>
      </c>
      <c r="C219" s="7">
        <v>42493.8125</v>
      </c>
      <c r="D219" s="8" t="s">
        <v>140</v>
      </c>
      <c r="F219" s="1">
        <v>22589939</v>
      </c>
      <c r="G219" s="5" t="s">
        <v>197</v>
      </c>
      <c r="H219" s="1" t="s">
        <v>48</v>
      </c>
      <c r="I219" s="1" t="s">
        <v>17</v>
      </c>
      <c r="J219" s="7">
        <v>42468.856944444444</v>
      </c>
      <c r="K219" s="7">
        <v>42468.856944444444</v>
      </c>
      <c r="L219" s="1">
        <v>27</v>
      </c>
    </row>
    <row r="220" spans="1:12" ht="15">
      <c r="A220" s="1" t="s">
        <v>24</v>
      </c>
      <c r="B220" s="7">
        <v>42494.583333333336</v>
      </c>
      <c r="C220" s="7">
        <v>42494.625</v>
      </c>
      <c r="D220" s="8" t="s">
        <v>140</v>
      </c>
      <c r="F220" s="1">
        <v>22739262</v>
      </c>
      <c r="G220" s="5" t="s">
        <v>198</v>
      </c>
      <c r="H220" s="1" t="s">
        <v>16</v>
      </c>
      <c r="I220" s="1" t="s">
        <v>17</v>
      </c>
      <c r="J220" s="7">
        <v>42475.769444444442</v>
      </c>
      <c r="K220" s="7">
        <v>42475.769444444442</v>
      </c>
      <c r="L220" s="1">
        <v>16.2</v>
      </c>
    </row>
    <row r="221" spans="1:12" ht="15">
      <c r="A221" s="1" t="s">
        <v>46</v>
      </c>
      <c r="B221" s="7">
        <v>42494.708333333336</v>
      </c>
      <c r="C221" s="7">
        <v>42494.75</v>
      </c>
      <c r="D221" s="8" t="s">
        <v>88</v>
      </c>
      <c r="F221" s="1">
        <v>23135511</v>
      </c>
      <c r="G221" s="5" t="s">
        <v>199</v>
      </c>
      <c r="H221" s="1" t="s">
        <v>16</v>
      </c>
      <c r="I221" s="1" t="s">
        <v>17</v>
      </c>
      <c r="J221" s="7">
        <v>42494.595833333333</v>
      </c>
      <c r="K221" s="7">
        <v>42494.595833333333</v>
      </c>
      <c r="L221" s="1">
        <v>18</v>
      </c>
    </row>
    <row r="222" spans="1:12" ht="15">
      <c r="A222" s="1" t="s">
        <v>46</v>
      </c>
      <c r="B222" s="7">
        <v>42500.75</v>
      </c>
      <c r="C222" s="7">
        <v>42500.791666666664</v>
      </c>
      <c r="D222" s="8" t="s">
        <v>88</v>
      </c>
      <c r="F222" s="1">
        <v>23030666</v>
      </c>
      <c r="G222" s="5" t="s">
        <v>200</v>
      </c>
      <c r="H222" s="1" t="s">
        <v>16</v>
      </c>
      <c r="I222" s="1" t="s">
        <v>17</v>
      </c>
      <c r="J222" s="7">
        <v>42489.39166666667</v>
      </c>
      <c r="K222" s="7">
        <v>42489.39166666667</v>
      </c>
      <c r="L222" s="1">
        <v>18</v>
      </c>
    </row>
    <row r="223" spans="1:12" ht="15">
      <c r="A223" s="1" t="s">
        <v>18</v>
      </c>
      <c r="B223" s="7">
        <v>42501.5625</v>
      </c>
      <c r="C223" s="7">
        <v>42501.604166666664</v>
      </c>
      <c r="D223" s="8" t="s">
        <v>112</v>
      </c>
      <c r="F223" s="1">
        <v>23135585</v>
      </c>
      <c r="G223" s="5" t="s">
        <v>102</v>
      </c>
      <c r="H223" s="1" t="s">
        <v>16</v>
      </c>
      <c r="I223" s="1" t="s">
        <v>17</v>
      </c>
      <c r="J223" s="7">
        <v>42494.598611111112</v>
      </c>
      <c r="K223" s="7">
        <v>42494.598611111112</v>
      </c>
      <c r="L223" s="1">
        <v>16.2</v>
      </c>
    </row>
    <row r="224" spans="1:12" ht="15">
      <c r="A224" s="1" t="s">
        <v>46</v>
      </c>
      <c r="B224" s="7">
        <v>42501.5625</v>
      </c>
      <c r="C224" s="7">
        <v>42501.604166666664</v>
      </c>
      <c r="D224" s="8" t="s">
        <v>88</v>
      </c>
      <c r="F224" s="1">
        <v>23226895</v>
      </c>
      <c r="G224" s="5" t="s">
        <v>202</v>
      </c>
      <c r="H224" s="1" t="s">
        <v>16</v>
      </c>
      <c r="I224" s="1" t="s">
        <v>17</v>
      </c>
      <c r="J224" s="7">
        <v>42499.833333333336</v>
      </c>
      <c r="K224" s="7">
        <v>42499.833333333336</v>
      </c>
      <c r="L224" s="1">
        <v>16.2</v>
      </c>
    </row>
    <row r="225" spans="1:12" ht="15">
      <c r="A225" s="1" t="s">
        <v>32</v>
      </c>
      <c r="B225" s="7">
        <v>42501.791666666664</v>
      </c>
      <c r="C225" s="7">
        <v>42501.833333333336</v>
      </c>
      <c r="D225" s="8" t="s">
        <v>63</v>
      </c>
      <c r="F225" s="1">
        <v>23266932</v>
      </c>
      <c r="G225" s="10"/>
      <c r="H225" s="1" t="s">
        <v>16</v>
      </c>
      <c r="I225" s="1" t="s">
        <v>17</v>
      </c>
      <c r="J225" s="7">
        <v>42501.553472222222</v>
      </c>
      <c r="K225" s="7">
        <v>42501.553472222222</v>
      </c>
      <c r="L225" s="1">
        <v>23.4</v>
      </c>
    </row>
    <row r="226" spans="1:12" ht="15">
      <c r="A226" s="1" t="s">
        <v>46</v>
      </c>
      <c r="B226" s="7">
        <v>42502.416666666664</v>
      </c>
      <c r="C226" s="7">
        <v>42502.458333333336</v>
      </c>
      <c r="D226" s="8" t="s">
        <v>88</v>
      </c>
      <c r="F226" s="1">
        <v>23273882</v>
      </c>
      <c r="G226" s="5" t="s">
        <v>203</v>
      </c>
      <c r="H226" s="1" t="s">
        <v>16</v>
      </c>
      <c r="I226" s="1" t="s">
        <v>17</v>
      </c>
      <c r="J226" s="7">
        <v>42501.758333333331</v>
      </c>
      <c r="K226" s="7">
        <v>42501.758333333331</v>
      </c>
      <c r="L226" s="1">
        <v>14.4</v>
      </c>
    </row>
    <row r="227" spans="1:12" ht="15">
      <c r="A227" s="1" t="s">
        <v>111</v>
      </c>
      <c r="B227" s="7">
        <v>42503.541666666664</v>
      </c>
      <c r="C227" s="7">
        <v>42503.583333333336</v>
      </c>
      <c r="D227" s="8" t="s">
        <v>37</v>
      </c>
      <c r="F227" s="1">
        <v>23312280</v>
      </c>
      <c r="G227" s="10"/>
      <c r="H227" s="1" t="s">
        <v>16</v>
      </c>
      <c r="I227" s="1" t="s">
        <v>17</v>
      </c>
      <c r="J227" s="7">
        <v>42503.477777777778</v>
      </c>
      <c r="K227" s="7">
        <v>42503.477777777778</v>
      </c>
      <c r="L227" s="1">
        <v>16.2</v>
      </c>
    </row>
    <row r="228" spans="1:12" ht="15">
      <c r="A228" s="1" t="s">
        <v>18</v>
      </c>
      <c r="B228" s="7">
        <v>42503.625</v>
      </c>
      <c r="C228" s="7">
        <v>42503.666666666664</v>
      </c>
      <c r="D228" s="8" t="s">
        <v>204</v>
      </c>
      <c r="F228" s="1">
        <v>23318921</v>
      </c>
      <c r="G228" s="5" t="s">
        <v>205</v>
      </c>
      <c r="H228" s="1" t="s">
        <v>16</v>
      </c>
      <c r="I228" s="1" t="s">
        <v>17</v>
      </c>
      <c r="J228" s="7">
        <v>42503.690972222219</v>
      </c>
      <c r="K228" s="7">
        <v>42503.690972222219</v>
      </c>
      <c r="L228" s="1">
        <v>16.2</v>
      </c>
    </row>
    <row r="229" spans="1:12" ht="15">
      <c r="A229" s="1" t="s">
        <v>41</v>
      </c>
      <c r="B229" s="7">
        <v>42504.416666666664</v>
      </c>
      <c r="C229" s="7">
        <v>42504.458333333336</v>
      </c>
      <c r="D229" s="8" t="s">
        <v>60</v>
      </c>
      <c r="F229" s="1">
        <v>23249117</v>
      </c>
      <c r="G229" s="10"/>
      <c r="H229" s="1" t="s">
        <v>16</v>
      </c>
      <c r="I229" s="1" t="s">
        <v>17</v>
      </c>
      <c r="J229" s="7">
        <v>42500.722222222219</v>
      </c>
      <c r="K229" s="7">
        <v>42500.722222222219</v>
      </c>
      <c r="L229" s="1">
        <v>18</v>
      </c>
    </row>
    <row r="230" spans="1:12" ht="15">
      <c r="A230" s="1" t="s">
        <v>24</v>
      </c>
      <c r="B230" s="7">
        <v>42507.583333333336</v>
      </c>
      <c r="C230" s="7">
        <v>42507.625</v>
      </c>
      <c r="D230" s="8" t="s">
        <v>140</v>
      </c>
      <c r="F230" s="1">
        <v>23119743</v>
      </c>
      <c r="G230" s="5" t="s">
        <v>195</v>
      </c>
      <c r="H230" s="1" t="s">
        <v>16</v>
      </c>
      <c r="I230" s="1" t="s">
        <v>17</v>
      </c>
      <c r="J230" s="7">
        <v>42493.863194444442</v>
      </c>
      <c r="K230" s="7">
        <v>42493.863194444442</v>
      </c>
      <c r="L230" s="1">
        <v>14.4</v>
      </c>
    </row>
    <row r="231" spans="1:12" ht="15">
      <c r="A231" s="1" t="s">
        <v>24</v>
      </c>
      <c r="B231" s="7">
        <v>42507.666666666664</v>
      </c>
      <c r="C231" s="7">
        <v>42507.708333333336</v>
      </c>
      <c r="D231" s="8" t="s">
        <v>140</v>
      </c>
      <c r="F231" s="1">
        <v>23119760</v>
      </c>
      <c r="G231" s="5" t="s">
        <v>206</v>
      </c>
      <c r="H231" s="1" t="s">
        <v>16</v>
      </c>
      <c r="I231" s="1" t="s">
        <v>17</v>
      </c>
      <c r="J231" s="7">
        <v>42493.863888888889</v>
      </c>
      <c r="K231" s="7">
        <v>42493.863888888889</v>
      </c>
      <c r="L231" s="1">
        <v>16.2</v>
      </c>
    </row>
    <row r="232" spans="1:12" ht="15">
      <c r="A232" s="1" t="s">
        <v>46</v>
      </c>
      <c r="B232" s="7">
        <v>42507.8125</v>
      </c>
      <c r="C232" s="7">
        <v>42507.854166666664</v>
      </c>
      <c r="D232" s="8" t="s">
        <v>166</v>
      </c>
      <c r="F232" s="1">
        <v>23351115</v>
      </c>
      <c r="G232" s="10"/>
      <c r="H232" s="1" t="s">
        <v>16</v>
      </c>
      <c r="I232" s="1" t="s">
        <v>17</v>
      </c>
      <c r="J232" s="7">
        <v>42506.534722222219</v>
      </c>
      <c r="K232" s="7">
        <v>42506.534722222219</v>
      </c>
      <c r="L232" s="1">
        <v>18</v>
      </c>
    </row>
    <row r="233" spans="1:12" ht="15">
      <c r="A233" s="1" t="s">
        <v>21</v>
      </c>
      <c r="B233" s="7">
        <v>42508.416666666664</v>
      </c>
      <c r="C233" s="7">
        <v>42508.5</v>
      </c>
      <c r="D233" s="8" t="s">
        <v>193</v>
      </c>
      <c r="F233" s="1">
        <v>23287673</v>
      </c>
      <c r="G233" s="10"/>
      <c r="H233" s="1" t="s">
        <v>56</v>
      </c>
      <c r="I233" s="1" t="s">
        <v>17</v>
      </c>
      <c r="J233" s="7">
        <v>42502.436805555553</v>
      </c>
      <c r="K233" s="7">
        <v>42502.436805555553</v>
      </c>
      <c r="L233" s="1">
        <v>37.44</v>
      </c>
    </row>
    <row r="234" spans="1:12" ht="15">
      <c r="A234" s="1" t="s">
        <v>46</v>
      </c>
      <c r="B234" s="7">
        <v>42508.458333333336</v>
      </c>
      <c r="C234" s="7">
        <v>42508.5</v>
      </c>
      <c r="D234" s="8" t="s">
        <v>88</v>
      </c>
      <c r="F234" s="1">
        <v>23311968</v>
      </c>
      <c r="G234" s="5" t="s">
        <v>208</v>
      </c>
      <c r="H234" s="1" t="s">
        <v>16</v>
      </c>
      <c r="I234" s="1" t="s">
        <v>17</v>
      </c>
      <c r="J234" s="7">
        <v>42503.46875</v>
      </c>
      <c r="K234" s="7">
        <v>42503.46875</v>
      </c>
      <c r="L234" s="1">
        <v>14.4</v>
      </c>
    </row>
    <row r="235" spans="1:12" ht="15">
      <c r="A235" s="1" t="s">
        <v>18</v>
      </c>
      <c r="B235" s="7">
        <v>42508.479166666664</v>
      </c>
      <c r="C235" s="7">
        <v>42508.520833333336</v>
      </c>
      <c r="D235" s="8" t="s">
        <v>107</v>
      </c>
      <c r="F235" s="1">
        <v>23338971</v>
      </c>
      <c r="G235" s="5" t="s">
        <v>122</v>
      </c>
      <c r="H235" s="1" t="s">
        <v>16</v>
      </c>
      <c r="I235" s="1" t="s">
        <v>17</v>
      </c>
      <c r="J235" s="7">
        <v>42505.67083333333</v>
      </c>
      <c r="K235" s="7">
        <v>42505.67083333333</v>
      </c>
      <c r="L235" s="1">
        <v>15.3</v>
      </c>
    </row>
    <row r="236" spans="1:12" ht="15">
      <c r="A236" s="1" t="s">
        <v>80</v>
      </c>
      <c r="B236" s="7">
        <v>42508.5625</v>
      </c>
      <c r="C236" s="7">
        <v>42508.604166666664</v>
      </c>
      <c r="D236" s="8" t="s">
        <v>112</v>
      </c>
      <c r="F236" s="1">
        <v>23398301</v>
      </c>
      <c r="G236" s="10"/>
      <c r="H236" s="1" t="s">
        <v>16</v>
      </c>
      <c r="I236" s="1" t="s">
        <v>17</v>
      </c>
      <c r="J236" s="7">
        <v>42508.430555555555</v>
      </c>
      <c r="K236" s="7">
        <v>42508.430555555555</v>
      </c>
      <c r="L236" s="1">
        <v>16.2</v>
      </c>
    </row>
    <row r="237" spans="1:12" ht="15">
      <c r="A237" s="1" t="s">
        <v>24</v>
      </c>
      <c r="B237" s="7">
        <v>42508.625</v>
      </c>
      <c r="C237" s="7">
        <v>42508.6875</v>
      </c>
      <c r="D237" s="8" t="s">
        <v>140</v>
      </c>
      <c r="F237" s="1">
        <v>22739313</v>
      </c>
      <c r="G237" s="5" t="s">
        <v>209</v>
      </c>
      <c r="H237" s="1" t="s">
        <v>48</v>
      </c>
      <c r="I237" s="1" t="s">
        <v>17</v>
      </c>
      <c r="J237" s="7">
        <v>42475.771527777775</v>
      </c>
      <c r="K237" s="7">
        <v>42475.771527777775</v>
      </c>
      <c r="L237" s="1">
        <v>21.87</v>
      </c>
    </row>
    <row r="238" spans="1:12" ht="15">
      <c r="A238" s="1" t="s">
        <v>111</v>
      </c>
      <c r="B238" s="7">
        <v>42509.4375</v>
      </c>
      <c r="C238" s="7">
        <v>42509.479166666664</v>
      </c>
      <c r="D238" s="8" t="s">
        <v>210</v>
      </c>
      <c r="F238" s="1">
        <v>23236709</v>
      </c>
      <c r="G238" s="5" t="s">
        <v>211</v>
      </c>
      <c r="H238" s="1" t="s">
        <v>16</v>
      </c>
      <c r="I238" s="1" t="s">
        <v>17</v>
      </c>
      <c r="J238" s="7">
        <v>42500.402083333334</v>
      </c>
      <c r="K238" s="7">
        <v>42500.402083333334</v>
      </c>
      <c r="L238" s="1">
        <v>14.4</v>
      </c>
    </row>
    <row r="239" spans="1:12" ht="15">
      <c r="A239" s="1" t="s">
        <v>18</v>
      </c>
      <c r="B239" s="7">
        <v>42509.458333333336</v>
      </c>
      <c r="C239" s="7">
        <v>42509.5</v>
      </c>
      <c r="D239" s="8" t="s">
        <v>107</v>
      </c>
      <c r="F239" s="1">
        <v>23339000</v>
      </c>
      <c r="G239" s="5" t="s">
        <v>122</v>
      </c>
      <c r="H239" s="1" t="s">
        <v>16</v>
      </c>
      <c r="I239" s="1" t="s">
        <v>17</v>
      </c>
      <c r="J239" s="7">
        <v>42505.673611111109</v>
      </c>
      <c r="K239" s="7">
        <v>42505.673611111109</v>
      </c>
      <c r="L239" s="1">
        <v>14.4</v>
      </c>
    </row>
    <row r="240" spans="1:12" ht="15">
      <c r="A240" s="1" t="s">
        <v>24</v>
      </c>
      <c r="B240" s="7">
        <v>42510.541666666664</v>
      </c>
      <c r="C240" s="7">
        <v>42510.583333333336</v>
      </c>
      <c r="D240" s="8" t="s">
        <v>37</v>
      </c>
      <c r="F240" s="1">
        <v>23448328</v>
      </c>
      <c r="G240" s="5" t="s">
        <v>98</v>
      </c>
      <c r="H240" s="1" t="s">
        <v>16</v>
      </c>
      <c r="I240" s="1" t="s">
        <v>17</v>
      </c>
      <c r="J240" s="7">
        <v>42510.511805555558</v>
      </c>
      <c r="K240" s="7">
        <v>42510.511805555558</v>
      </c>
      <c r="L240" s="1">
        <v>16.2</v>
      </c>
    </row>
    <row r="241" spans="1:12" ht="15">
      <c r="A241" s="1" t="s">
        <v>32</v>
      </c>
      <c r="B241" s="7">
        <v>42510.604166666664</v>
      </c>
      <c r="C241" s="7">
        <v>42510.666666666664</v>
      </c>
      <c r="D241" s="8" t="s">
        <v>212</v>
      </c>
      <c r="F241" s="1">
        <v>23361861</v>
      </c>
      <c r="G241" s="5" t="s">
        <v>213</v>
      </c>
      <c r="H241" s="1" t="s">
        <v>48</v>
      </c>
      <c r="I241" s="1" t="s">
        <v>17</v>
      </c>
      <c r="J241" s="7">
        <v>42506.922222222223</v>
      </c>
      <c r="K241" s="7">
        <v>42506.922222222223</v>
      </c>
      <c r="L241" s="1">
        <v>31.59</v>
      </c>
    </row>
    <row r="242" spans="1:12" ht="15">
      <c r="A242" s="1" t="s">
        <v>111</v>
      </c>
      <c r="B242" s="7">
        <v>42510.666666666664</v>
      </c>
      <c r="C242" s="7">
        <v>42510.708333333336</v>
      </c>
      <c r="D242" s="8" t="s">
        <v>210</v>
      </c>
      <c r="F242" s="1">
        <v>23384069</v>
      </c>
      <c r="G242" s="5" t="s">
        <v>214</v>
      </c>
      <c r="H242" s="1" t="s">
        <v>16</v>
      </c>
      <c r="I242" s="1" t="s">
        <v>17</v>
      </c>
      <c r="J242" s="7">
        <v>42507.734027777777</v>
      </c>
      <c r="K242" s="7">
        <v>42507.734027777777</v>
      </c>
      <c r="L242" s="1">
        <v>16.2</v>
      </c>
    </row>
    <row r="243" spans="1:12" ht="15">
      <c r="A243" s="1" t="s">
        <v>28</v>
      </c>
      <c r="B243" s="7">
        <v>42510.708333333336</v>
      </c>
      <c r="C243" s="7">
        <v>42510.75</v>
      </c>
      <c r="D243" s="8" t="s">
        <v>34</v>
      </c>
      <c r="F243" s="1">
        <v>22706760</v>
      </c>
      <c r="G243" s="5" t="s">
        <v>78</v>
      </c>
      <c r="H243" s="1" t="s">
        <v>16</v>
      </c>
      <c r="I243" s="1" t="s">
        <v>17</v>
      </c>
      <c r="J243" s="7">
        <v>42474.569444444445</v>
      </c>
      <c r="K243" s="7">
        <v>42474.569444444445</v>
      </c>
      <c r="L243" s="1">
        <v>16.2</v>
      </c>
    </row>
    <row r="244" spans="1:12" ht="15">
      <c r="A244" s="1" t="s">
        <v>111</v>
      </c>
      <c r="B244" s="7">
        <v>42510.708333333336</v>
      </c>
      <c r="C244" s="7">
        <v>42510.791666666664</v>
      </c>
      <c r="D244" s="8" t="s">
        <v>210</v>
      </c>
      <c r="F244" s="1">
        <v>23017618</v>
      </c>
      <c r="G244" s="10"/>
      <c r="H244" s="1" t="s">
        <v>56</v>
      </c>
      <c r="I244" s="1" t="s">
        <v>17</v>
      </c>
      <c r="J244" s="7">
        <v>42488.695833333331</v>
      </c>
      <c r="K244" s="7">
        <v>42488.695833333331</v>
      </c>
      <c r="L244" s="1">
        <v>36</v>
      </c>
    </row>
    <row r="245" spans="1:12" ht="15">
      <c r="A245" s="1" t="s">
        <v>32</v>
      </c>
      <c r="B245" s="7">
        <v>42510.75</v>
      </c>
      <c r="C245" s="7">
        <v>42510.8125</v>
      </c>
      <c r="D245" s="8" t="s">
        <v>13</v>
      </c>
      <c r="F245" s="1">
        <v>23279649</v>
      </c>
      <c r="G245" s="5" t="s">
        <v>216</v>
      </c>
      <c r="H245" s="1" t="s">
        <v>48</v>
      </c>
      <c r="I245" s="1" t="s">
        <v>85</v>
      </c>
      <c r="J245" s="7">
        <v>42501.967361111114</v>
      </c>
      <c r="K245" s="7">
        <v>42501.967361111114</v>
      </c>
      <c r="L245" s="1">
        <v>35.1</v>
      </c>
    </row>
    <row r="246" spans="1:12" ht="15">
      <c r="A246" s="1" t="s">
        <v>28</v>
      </c>
      <c r="B246" s="7">
        <v>42511.458333333336</v>
      </c>
      <c r="C246" s="7">
        <v>42511.5</v>
      </c>
      <c r="D246" s="8" t="s">
        <v>34</v>
      </c>
      <c r="F246" s="1">
        <v>22706769</v>
      </c>
      <c r="G246" s="5" t="s">
        <v>78</v>
      </c>
      <c r="H246" s="1" t="s">
        <v>16</v>
      </c>
      <c r="I246" s="1" t="s">
        <v>17</v>
      </c>
      <c r="J246" s="7">
        <v>42474.570138888892</v>
      </c>
      <c r="K246" s="7">
        <v>42474.570138888892</v>
      </c>
      <c r="L246" s="1">
        <v>16.2</v>
      </c>
    </row>
    <row r="247" spans="1:12" ht="15">
      <c r="A247" s="1" t="s">
        <v>57</v>
      </c>
      <c r="B247" s="7">
        <v>42511.583333333336</v>
      </c>
      <c r="C247" s="7">
        <v>42511.625</v>
      </c>
      <c r="D247" s="8" t="s">
        <v>218</v>
      </c>
      <c r="F247" s="1">
        <v>23406480</v>
      </c>
      <c r="G247" s="5" t="s">
        <v>219</v>
      </c>
      <c r="H247" s="1" t="s">
        <v>16</v>
      </c>
      <c r="I247" s="1" t="s">
        <v>17</v>
      </c>
      <c r="J247" s="7">
        <v>42508.659722222219</v>
      </c>
      <c r="K247" s="7">
        <v>42508.659722222219</v>
      </c>
      <c r="L247" s="1">
        <v>18</v>
      </c>
    </row>
    <row r="248" spans="1:12" ht="15">
      <c r="A248" s="1" t="s">
        <v>32</v>
      </c>
      <c r="B248" s="7">
        <v>42512.75</v>
      </c>
      <c r="C248" s="7">
        <v>42512.791666666664</v>
      </c>
      <c r="D248" s="8" t="s">
        <v>63</v>
      </c>
      <c r="F248" s="1">
        <v>23376295</v>
      </c>
      <c r="G248" s="5" t="s">
        <v>94</v>
      </c>
      <c r="H248" s="1" t="s">
        <v>16</v>
      </c>
      <c r="I248" s="1" t="s">
        <v>17</v>
      </c>
      <c r="J248" s="7">
        <v>42507.55972222222</v>
      </c>
      <c r="K248" s="7">
        <v>42507.55972222222</v>
      </c>
      <c r="L248" s="1">
        <v>21.06</v>
      </c>
    </row>
    <row r="249" spans="1:12" ht="15">
      <c r="A249" s="1" t="s">
        <v>24</v>
      </c>
      <c r="B249" s="7">
        <v>42513.583333333336</v>
      </c>
      <c r="C249" s="7">
        <v>42513.625</v>
      </c>
      <c r="D249" s="8" t="s">
        <v>140</v>
      </c>
      <c r="F249" s="1">
        <v>22780892</v>
      </c>
      <c r="G249" s="5" t="s">
        <v>220</v>
      </c>
      <c r="H249" s="1" t="s">
        <v>16</v>
      </c>
      <c r="I249" s="1" t="s">
        <v>17</v>
      </c>
      <c r="J249" s="7">
        <v>42478.630555555559</v>
      </c>
      <c r="K249" s="7">
        <v>42478.630555555559</v>
      </c>
      <c r="L249" s="1">
        <v>12.96</v>
      </c>
    </row>
    <row r="250" spans="1:12" ht="15">
      <c r="A250" s="1" t="s">
        <v>28</v>
      </c>
      <c r="B250" s="7">
        <v>42513.666666666664</v>
      </c>
      <c r="C250" s="7">
        <v>42513.708333333336</v>
      </c>
      <c r="D250" s="8" t="s">
        <v>212</v>
      </c>
      <c r="F250" s="1">
        <v>23487787</v>
      </c>
      <c r="G250" s="10"/>
      <c r="H250" s="1" t="s">
        <v>16</v>
      </c>
      <c r="I250" s="1" t="s">
        <v>17</v>
      </c>
      <c r="J250" s="7">
        <v>42513.522916666669</v>
      </c>
      <c r="K250" s="7">
        <v>42513.522916666669</v>
      </c>
      <c r="L250" s="1">
        <v>16.2</v>
      </c>
    </row>
    <row r="251" spans="1:12" ht="15">
      <c r="A251" s="1" t="s">
        <v>24</v>
      </c>
      <c r="B251" s="7">
        <v>42514.416666666664</v>
      </c>
      <c r="C251" s="7">
        <v>42514.458333333336</v>
      </c>
      <c r="D251" s="8" t="s">
        <v>37</v>
      </c>
      <c r="F251" s="1">
        <v>23508658</v>
      </c>
      <c r="G251" s="10"/>
      <c r="H251" s="1" t="s">
        <v>16</v>
      </c>
      <c r="I251" s="1" t="s">
        <v>17</v>
      </c>
      <c r="J251" s="7">
        <v>42514.349305555559</v>
      </c>
      <c r="K251" s="7">
        <v>42514.349305555559</v>
      </c>
      <c r="L251" s="1">
        <v>14.4</v>
      </c>
    </row>
    <row r="252" spans="1:12" ht="15">
      <c r="A252" s="1" t="s">
        <v>32</v>
      </c>
      <c r="B252" s="7">
        <v>42514.416666666664</v>
      </c>
      <c r="C252" s="7">
        <v>42514.479166666664</v>
      </c>
      <c r="D252" s="8" t="s">
        <v>212</v>
      </c>
      <c r="F252" s="1">
        <v>23466298</v>
      </c>
      <c r="G252" s="10"/>
      <c r="H252" s="1" t="s">
        <v>48</v>
      </c>
      <c r="I252" s="1" t="s">
        <v>17</v>
      </c>
      <c r="J252" s="7">
        <v>42511.77847222222</v>
      </c>
      <c r="K252" s="7">
        <v>42511.77847222222</v>
      </c>
      <c r="L252" s="1">
        <v>28.08</v>
      </c>
    </row>
    <row r="253" spans="1:12" ht="15">
      <c r="A253" s="1" t="s">
        <v>18</v>
      </c>
      <c r="B253" s="7">
        <v>42514.791666666664</v>
      </c>
      <c r="C253" s="7">
        <v>42514.833333333336</v>
      </c>
      <c r="D253" s="8" t="s">
        <v>63</v>
      </c>
      <c r="F253" s="1">
        <v>23514606</v>
      </c>
      <c r="G253" s="5" t="s">
        <v>149</v>
      </c>
      <c r="H253" s="1" t="s">
        <v>16</v>
      </c>
      <c r="I253" s="1" t="s">
        <v>17</v>
      </c>
      <c r="J253" s="7">
        <v>42514.507638888892</v>
      </c>
      <c r="K253" s="7">
        <v>42514.507638888892</v>
      </c>
      <c r="L253" s="1">
        <v>18</v>
      </c>
    </row>
    <row r="254" spans="1:12" ht="15">
      <c r="A254" s="1" t="s">
        <v>24</v>
      </c>
      <c r="B254" s="7">
        <v>42515.458333333336</v>
      </c>
      <c r="C254" s="7">
        <v>42515.5</v>
      </c>
      <c r="D254" s="8" t="s">
        <v>140</v>
      </c>
      <c r="F254" s="1">
        <v>22709872</v>
      </c>
      <c r="G254" s="5" t="s">
        <v>222</v>
      </c>
      <c r="H254" s="1" t="s">
        <v>16</v>
      </c>
      <c r="I254" s="1" t="s">
        <v>17</v>
      </c>
      <c r="J254" s="7">
        <v>42474.654861111114</v>
      </c>
      <c r="K254" s="7">
        <v>42474.654861111114</v>
      </c>
      <c r="L254" s="1">
        <v>12.96</v>
      </c>
    </row>
    <row r="255" spans="1:12" ht="15">
      <c r="A255" s="1" t="s">
        <v>18</v>
      </c>
      <c r="B255" s="7">
        <v>42515.479166666664</v>
      </c>
      <c r="C255" s="7">
        <v>42515.520833333336</v>
      </c>
      <c r="D255" s="8" t="s">
        <v>13</v>
      </c>
      <c r="F255" s="1">
        <v>23512925</v>
      </c>
      <c r="G255" s="5" t="s">
        <v>223</v>
      </c>
      <c r="H255" s="1" t="s">
        <v>16</v>
      </c>
      <c r="I255" s="1" t="s">
        <v>85</v>
      </c>
      <c r="J255" s="7">
        <v>42514.462500000001</v>
      </c>
      <c r="K255" s="7">
        <v>42514.462500000001</v>
      </c>
      <c r="L255" s="1">
        <v>15.3</v>
      </c>
    </row>
    <row r="256" spans="1:12" ht="15">
      <c r="A256" s="1" t="s">
        <v>18</v>
      </c>
      <c r="B256" s="7">
        <v>42515.5625</v>
      </c>
      <c r="C256" s="7">
        <v>42515.604166666664</v>
      </c>
      <c r="D256" s="8" t="s">
        <v>107</v>
      </c>
      <c r="F256" s="1">
        <v>23339013</v>
      </c>
      <c r="G256" s="5" t="s">
        <v>122</v>
      </c>
      <c r="H256" s="1" t="s">
        <v>16</v>
      </c>
      <c r="I256" s="1" t="s">
        <v>17</v>
      </c>
      <c r="J256" s="7">
        <v>42505.674305555556</v>
      </c>
      <c r="K256" s="7">
        <v>42505.674305555556</v>
      </c>
      <c r="L256" s="1">
        <v>16.2</v>
      </c>
    </row>
    <row r="257" spans="1:12" ht="15">
      <c r="A257" s="1" t="s">
        <v>46</v>
      </c>
      <c r="B257" s="7">
        <v>42515.708333333336</v>
      </c>
      <c r="C257" s="7">
        <v>42515.75</v>
      </c>
      <c r="D257" s="8" t="s">
        <v>88</v>
      </c>
      <c r="F257" s="1">
        <v>23536778</v>
      </c>
      <c r="G257" s="5" t="s">
        <v>224</v>
      </c>
      <c r="H257" s="1" t="s">
        <v>16</v>
      </c>
      <c r="I257" s="1" t="s">
        <v>17</v>
      </c>
      <c r="J257" s="7">
        <v>42515.424305555556</v>
      </c>
      <c r="K257" s="7">
        <v>42515.424305555556</v>
      </c>
      <c r="L257" s="1">
        <v>18</v>
      </c>
    </row>
    <row r="258" spans="1:12" ht="15">
      <c r="A258" s="1" t="s">
        <v>24</v>
      </c>
      <c r="B258" s="7">
        <v>42515.708333333336</v>
      </c>
      <c r="C258" s="7">
        <v>42515.770833333336</v>
      </c>
      <c r="D258" s="8" t="s">
        <v>140</v>
      </c>
      <c r="F258" s="1">
        <v>22997135</v>
      </c>
      <c r="G258" s="5" t="s">
        <v>225</v>
      </c>
      <c r="H258" s="1" t="s">
        <v>48</v>
      </c>
      <c r="I258" s="1" t="s">
        <v>17</v>
      </c>
      <c r="J258" s="7">
        <v>42487.841666666667</v>
      </c>
      <c r="K258" s="7">
        <v>42487.841666666667</v>
      </c>
      <c r="L258" s="1">
        <v>27</v>
      </c>
    </row>
    <row r="259" spans="1:12" ht="15">
      <c r="A259" s="1" t="s">
        <v>24</v>
      </c>
      <c r="B259" s="7">
        <v>42515.770833333336</v>
      </c>
      <c r="C259" s="7">
        <v>42515.833333333336</v>
      </c>
      <c r="D259" s="8" t="s">
        <v>140</v>
      </c>
      <c r="F259" s="1">
        <v>23462575</v>
      </c>
      <c r="G259" s="5" t="s">
        <v>226</v>
      </c>
      <c r="H259" s="1" t="s">
        <v>48</v>
      </c>
      <c r="I259" s="1" t="s">
        <v>17</v>
      </c>
      <c r="J259" s="7">
        <v>42511.436805555553</v>
      </c>
      <c r="K259" s="7">
        <v>42511.436805555553</v>
      </c>
      <c r="L259" s="1">
        <v>27</v>
      </c>
    </row>
    <row r="260" spans="1:12" ht="15">
      <c r="A260" s="1" t="s">
        <v>46</v>
      </c>
      <c r="B260" s="7">
        <v>42516.416666666664</v>
      </c>
      <c r="C260" s="7">
        <v>42516.458333333336</v>
      </c>
      <c r="D260" s="8" t="s">
        <v>88</v>
      </c>
      <c r="F260" s="1">
        <v>23290368</v>
      </c>
      <c r="G260" s="5" t="s">
        <v>227</v>
      </c>
      <c r="H260" s="1" t="s">
        <v>16</v>
      </c>
      <c r="I260" s="1" t="s">
        <v>17</v>
      </c>
      <c r="J260" s="7">
        <v>42502.502083333333</v>
      </c>
      <c r="K260" s="7">
        <v>42502.502083333333</v>
      </c>
      <c r="L260" s="1">
        <v>14.4</v>
      </c>
    </row>
    <row r="261" spans="1:12" ht="15">
      <c r="A261" s="1" t="s">
        <v>80</v>
      </c>
      <c r="B261" s="7">
        <v>42516.5</v>
      </c>
      <c r="C261" s="7">
        <v>42516.5625</v>
      </c>
      <c r="D261" s="8" t="s">
        <v>119</v>
      </c>
      <c r="E261" s="1" t="s">
        <v>124</v>
      </c>
      <c r="F261" s="1">
        <v>23497025</v>
      </c>
      <c r="G261" s="5" t="s">
        <v>228</v>
      </c>
      <c r="H261" s="1" t="s">
        <v>48</v>
      </c>
      <c r="I261" s="1" t="s">
        <v>17</v>
      </c>
      <c r="J261" s="7">
        <v>42513.740972222222</v>
      </c>
      <c r="K261" s="7">
        <v>42513.879166666666</v>
      </c>
      <c r="L261" s="1">
        <v>24.3</v>
      </c>
    </row>
    <row r="262" spans="1:12" ht="15">
      <c r="A262" s="1" t="s">
        <v>18</v>
      </c>
      <c r="B262" s="7">
        <v>42516.770833333336</v>
      </c>
      <c r="C262" s="7">
        <v>42516.854166666664</v>
      </c>
      <c r="D262" s="8" t="s">
        <v>166</v>
      </c>
      <c r="F262" s="1">
        <v>23550945</v>
      </c>
      <c r="G262" s="10"/>
      <c r="H262" s="1" t="s">
        <v>56</v>
      </c>
      <c r="I262" s="1" t="s">
        <v>17</v>
      </c>
      <c r="J262" s="7">
        <v>42515.875</v>
      </c>
      <c r="K262" s="7">
        <v>42515.875</v>
      </c>
      <c r="L262" s="1">
        <v>36</v>
      </c>
    </row>
    <row r="263" spans="1:12" ht="15">
      <c r="A263" s="1" t="s">
        <v>32</v>
      </c>
      <c r="B263" s="7">
        <v>42516.791666666664</v>
      </c>
      <c r="C263" s="7">
        <v>42516.854166666664</v>
      </c>
      <c r="D263" s="8" t="s">
        <v>49</v>
      </c>
      <c r="F263" s="1">
        <v>23405344</v>
      </c>
      <c r="G263" s="5" t="s">
        <v>229</v>
      </c>
      <c r="H263" s="1" t="s">
        <v>48</v>
      </c>
      <c r="I263" s="1" t="s">
        <v>17</v>
      </c>
      <c r="J263" s="7">
        <v>42508.629861111112</v>
      </c>
      <c r="K263" s="7">
        <v>42508.629861111112</v>
      </c>
      <c r="L263" s="1">
        <v>35.1</v>
      </c>
    </row>
    <row r="264" spans="1:12" ht="15">
      <c r="A264" s="1" t="s">
        <v>24</v>
      </c>
      <c r="B264" s="7">
        <v>42517.625</v>
      </c>
      <c r="C264" s="7">
        <v>42517.666666666664</v>
      </c>
      <c r="D264" s="8" t="s">
        <v>140</v>
      </c>
      <c r="F264" s="1">
        <v>23590035</v>
      </c>
      <c r="G264" s="5" t="s">
        <v>230</v>
      </c>
      <c r="H264" s="1" t="s">
        <v>16</v>
      </c>
      <c r="I264" s="1" t="s">
        <v>17</v>
      </c>
      <c r="J264" s="7">
        <v>42517.701388888891</v>
      </c>
      <c r="K264" s="7">
        <v>42517.701388888891</v>
      </c>
      <c r="L264" s="1">
        <v>16.2</v>
      </c>
    </row>
    <row r="265" spans="1:12" ht="15">
      <c r="A265" s="1" t="s">
        <v>24</v>
      </c>
      <c r="B265" s="7">
        <v>42517.729166666664</v>
      </c>
      <c r="C265" s="7">
        <v>42517.791666666664</v>
      </c>
      <c r="D265" s="8" t="s">
        <v>140</v>
      </c>
      <c r="F265" s="1">
        <v>22899336</v>
      </c>
      <c r="G265" s="5" t="s">
        <v>231</v>
      </c>
      <c r="H265" s="1" t="s">
        <v>48</v>
      </c>
      <c r="I265" s="1" t="s">
        <v>17</v>
      </c>
      <c r="J265" s="7">
        <v>42482.787499999999</v>
      </c>
      <c r="K265" s="7">
        <v>42482.787499999999</v>
      </c>
      <c r="L265" s="1">
        <v>24.3</v>
      </c>
    </row>
    <row r="266" spans="1:12" ht="15">
      <c r="A266" s="1" t="s">
        <v>41</v>
      </c>
      <c r="B266" s="7">
        <v>42517.75</v>
      </c>
      <c r="C266" s="7">
        <v>42517.791666666664</v>
      </c>
      <c r="D266" s="8" t="s">
        <v>60</v>
      </c>
      <c r="F266" s="1">
        <v>23398507</v>
      </c>
      <c r="G266" s="10"/>
      <c r="H266" s="1" t="s">
        <v>16</v>
      </c>
      <c r="I266" s="1" t="s">
        <v>17</v>
      </c>
      <c r="J266" s="7">
        <v>42508.433333333334</v>
      </c>
      <c r="K266" s="7">
        <v>42508.433333333334</v>
      </c>
      <c r="L266" s="1">
        <v>18</v>
      </c>
    </row>
    <row r="267" spans="1:12" ht="15">
      <c r="A267" s="1" t="s">
        <v>32</v>
      </c>
      <c r="B267" s="7">
        <v>42517.75</v>
      </c>
      <c r="C267" s="7">
        <v>42517.8125</v>
      </c>
      <c r="D267" s="8" t="s">
        <v>49</v>
      </c>
      <c r="F267" s="1">
        <v>23405357</v>
      </c>
      <c r="G267" s="5" t="s">
        <v>232</v>
      </c>
      <c r="H267" s="1" t="s">
        <v>48</v>
      </c>
      <c r="I267" s="1" t="s">
        <v>17</v>
      </c>
      <c r="J267" s="7">
        <v>42508.630555555559</v>
      </c>
      <c r="K267" s="7">
        <v>42508.630555555559</v>
      </c>
      <c r="L267" s="1">
        <v>35.1</v>
      </c>
    </row>
    <row r="268" spans="1:12" ht="15">
      <c r="A268" s="1" t="s">
        <v>28</v>
      </c>
      <c r="B268" s="7">
        <v>42517.791666666664</v>
      </c>
      <c r="C268" s="7">
        <v>42517.833333333336</v>
      </c>
      <c r="D268" s="8" t="s">
        <v>34</v>
      </c>
      <c r="F268" s="1">
        <v>22080152</v>
      </c>
      <c r="G268" s="5" t="s">
        <v>131</v>
      </c>
      <c r="H268" s="1" t="s">
        <v>16</v>
      </c>
      <c r="I268" s="1" t="s">
        <v>17</v>
      </c>
      <c r="J268" s="7">
        <v>42444.001388888886</v>
      </c>
      <c r="K268" s="7">
        <v>42444.001388888886</v>
      </c>
      <c r="L268" s="1">
        <v>14.4</v>
      </c>
    </row>
    <row r="269" spans="1:12" ht="15">
      <c r="A269" s="1" t="s">
        <v>28</v>
      </c>
      <c r="B269" s="7">
        <v>42518.458333333336</v>
      </c>
      <c r="C269" s="7">
        <v>42518.5</v>
      </c>
      <c r="D269" s="8" t="s">
        <v>34</v>
      </c>
      <c r="F269" s="1">
        <v>23461735</v>
      </c>
      <c r="G269" s="5" t="s">
        <v>233</v>
      </c>
      <c r="H269" s="1" t="s">
        <v>16</v>
      </c>
      <c r="I269" s="1" t="s">
        <v>17</v>
      </c>
      <c r="J269" s="7">
        <v>42511.368055555555</v>
      </c>
      <c r="K269" s="7">
        <v>42511.368055555555</v>
      </c>
      <c r="L269" s="1">
        <v>18</v>
      </c>
    </row>
    <row r="270" spans="1:12" ht="15">
      <c r="A270" s="1" t="s">
        <v>111</v>
      </c>
      <c r="B270" s="7">
        <v>42518.479166666664</v>
      </c>
      <c r="C270" s="7">
        <v>42518.541666666664</v>
      </c>
      <c r="D270" s="8" t="s">
        <v>210</v>
      </c>
      <c r="F270" s="1">
        <v>23389022</v>
      </c>
      <c r="G270" s="10"/>
      <c r="H270" s="1" t="s">
        <v>48</v>
      </c>
      <c r="I270" s="1" t="s">
        <v>17</v>
      </c>
      <c r="J270" s="7">
        <v>42507.908333333333</v>
      </c>
      <c r="K270" s="7">
        <v>42507.908333333333</v>
      </c>
      <c r="L270" s="1">
        <v>27</v>
      </c>
    </row>
    <row r="271" spans="1:12" ht="15">
      <c r="A271" s="1" t="s">
        <v>28</v>
      </c>
      <c r="B271" s="7">
        <v>42518.583333333336</v>
      </c>
      <c r="C271" s="7">
        <v>42518.625</v>
      </c>
      <c r="D271" s="8" t="s">
        <v>66</v>
      </c>
      <c r="F271" s="1">
        <v>23163923</v>
      </c>
      <c r="G271" s="5" t="s">
        <v>234</v>
      </c>
      <c r="H271" s="1" t="s">
        <v>16</v>
      </c>
      <c r="I271" s="1" t="s">
        <v>17</v>
      </c>
      <c r="J271" s="7">
        <v>42495.867361111108</v>
      </c>
      <c r="K271" s="7">
        <v>42495.867361111108</v>
      </c>
      <c r="L271" s="1">
        <v>18</v>
      </c>
    </row>
    <row r="272" spans="1:12" ht="15">
      <c r="A272" s="1" t="s">
        <v>80</v>
      </c>
      <c r="B272" s="7">
        <v>42518.583333333336</v>
      </c>
      <c r="C272" s="7">
        <v>42518.666666666664</v>
      </c>
      <c r="D272" s="8" t="s">
        <v>81</v>
      </c>
      <c r="E272" s="1" t="s">
        <v>91</v>
      </c>
      <c r="F272" s="1">
        <v>21636495</v>
      </c>
      <c r="G272" s="5" t="s">
        <v>82</v>
      </c>
      <c r="H272" s="1" t="s">
        <v>56</v>
      </c>
      <c r="I272" s="1" t="s">
        <v>17</v>
      </c>
      <c r="J272" s="7">
        <v>42423.552083333336</v>
      </c>
      <c r="K272" s="7">
        <v>42423.554861111108</v>
      </c>
      <c r="L272" s="1">
        <v>27</v>
      </c>
    </row>
    <row r="273" spans="1:12" ht="15">
      <c r="A273" s="1" t="s">
        <v>41</v>
      </c>
      <c r="B273" s="7">
        <v>42518.604166666664</v>
      </c>
      <c r="C273" s="7">
        <v>42518.645833333336</v>
      </c>
      <c r="D273" s="8" t="s">
        <v>60</v>
      </c>
      <c r="E273" s="1" t="s">
        <v>69</v>
      </c>
      <c r="F273" s="1">
        <v>23599481</v>
      </c>
      <c r="G273" s="10"/>
      <c r="H273" s="1" t="s">
        <v>16</v>
      </c>
      <c r="I273" s="1" t="s">
        <v>17</v>
      </c>
      <c r="J273" s="7">
        <v>42518.54791666667</v>
      </c>
      <c r="K273" s="7">
        <v>42518.54791666667</v>
      </c>
      <c r="L273" s="1">
        <v>18</v>
      </c>
    </row>
    <row r="274" spans="1:12" ht="15">
      <c r="A274" s="1" t="s">
        <v>57</v>
      </c>
      <c r="B274" s="7">
        <v>42518.625</v>
      </c>
      <c r="C274" s="7">
        <v>42518.666666666664</v>
      </c>
      <c r="D274" s="8" t="s">
        <v>218</v>
      </c>
      <c r="F274" s="1">
        <v>23516978</v>
      </c>
      <c r="G274" s="5" t="s">
        <v>236</v>
      </c>
      <c r="H274" s="1" t="s">
        <v>16</v>
      </c>
      <c r="I274" s="1" t="s">
        <v>17</v>
      </c>
      <c r="J274" s="7">
        <v>42514.584722222222</v>
      </c>
      <c r="K274" s="7">
        <v>42514.584722222222</v>
      </c>
      <c r="L274" s="1">
        <v>18</v>
      </c>
    </row>
    <row r="275" spans="1:12" ht="15">
      <c r="A275" s="1" t="s">
        <v>28</v>
      </c>
      <c r="B275" s="7">
        <v>42518.6875</v>
      </c>
      <c r="C275" s="7">
        <v>42518.729166666664</v>
      </c>
      <c r="D275" s="8" t="s">
        <v>34</v>
      </c>
      <c r="F275" s="1">
        <v>23461732</v>
      </c>
      <c r="G275" s="5" t="s">
        <v>233</v>
      </c>
      <c r="H275" s="1" t="s">
        <v>16</v>
      </c>
      <c r="I275" s="1" t="s">
        <v>17</v>
      </c>
      <c r="J275" s="7">
        <v>42511.367361111108</v>
      </c>
      <c r="K275" s="7">
        <v>42511.367361111108</v>
      </c>
      <c r="L275" s="1">
        <v>18</v>
      </c>
    </row>
    <row r="276" spans="1:12" ht="15">
      <c r="A276" s="1" t="s">
        <v>111</v>
      </c>
      <c r="B276" s="7">
        <v>42520.458333333336</v>
      </c>
      <c r="C276" s="7">
        <v>42520.5</v>
      </c>
      <c r="D276" s="8" t="s">
        <v>237</v>
      </c>
      <c r="F276" s="1">
        <v>23600571</v>
      </c>
      <c r="G276" s="5" t="s">
        <v>238</v>
      </c>
      <c r="H276" s="1" t="s">
        <v>16</v>
      </c>
      <c r="I276" s="1" t="s">
        <v>17</v>
      </c>
      <c r="J276" s="7">
        <v>42518.67083333333</v>
      </c>
      <c r="K276" s="7">
        <v>42518.67083333333</v>
      </c>
      <c r="L276" s="1">
        <v>14.4</v>
      </c>
    </row>
    <row r="277" spans="1:12" ht="15">
      <c r="A277" s="1" t="s">
        <v>32</v>
      </c>
      <c r="B277" s="7">
        <v>42520.833333333336</v>
      </c>
      <c r="C277" s="7">
        <v>42520.875</v>
      </c>
      <c r="D277" s="8" t="s">
        <v>162</v>
      </c>
      <c r="F277" s="1">
        <v>23462110</v>
      </c>
      <c r="G277" s="5" t="s">
        <v>239</v>
      </c>
      <c r="H277" s="1" t="s">
        <v>16</v>
      </c>
      <c r="I277" s="1" t="s">
        <v>85</v>
      </c>
      <c r="J277" s="7">
        <v>42511.402777777781</v>
      </c>
      <c r="K277" s="7">
        <v>42511.402777777781</v>
      </c>
      <c r="L277" s="1">
        <v>23.4</v>
      </c>
    </row>
    <row r="278" spans="1:12" ht="15">
      <c r="A278" s="1" t="s">
        <v>24</v>
      </c>
      <c r="B278" s="7">
        <v>42521.4375</v>
      </c>
      <c r="C278" s="7">
        <v>42521.479166666664</v>
      </c>
      <c r="D278" s="8" t="s">
        <v>140</v>
      </c>
      <c r="F278" s="1">
        <v>23376809</v>
      </c>
      <c r="G278" s="5" t="s">
        <v>240</v>
      </c>
      <c r="H278" s="1" t="s">
        <v>16</v>
      </c>
      <c r="I278" s="1" t="s">
        <v>17</v>
      </c>
      <c r="J278" s="7">
        <v>42507.572916666664</v>
      </c>
      <c r="K278" s="7">
        <v>42507.572916666664</v>
      </c>
      <c r="L278" s="1">
        <v>14.4</v>
      </c>
    </row>
    <row r="279" spans="1:12" ht="15">
      <c r="A279" s="1" t="s">
        <v>32</v>
      </c>
      <c r="B279" s="7">
        <v>42521.458333333336</v>
      </c>
      <c r="C279" s="7">
        <v>42521.520833333336</v>
      </c>
      <c r="D279" s="8" t="s">
        <v>212</v>
      </c>
      <c r="F279" s="1">
        <v>23567306</v>
      </c>
      <c r="G279" s="5" t="s">
        <v>241</v>
      </c>
      <c r="H279" s="1" t="s">
        <v>48</v>
      </c>
      <c r="I279" s="1" t="s">
        <v>17</v>
      </c>
      <c r="J279" s="7">
        <v>42516.656944444447</v>
      </c>
      <c r="K279" s="7">
        <v>42516.656944444447</v>
      </c>
      <c r="L279" s="1">
        <v>29.25</v>
      </c>
    </row>
    <row r="280" spans="1:12" ht="15">
      <c r="A280" s="1" t="s">
        <v>24</v>
      </c>
      <c r="B280" s="7">
        <v>42521.583333333336</v>
      </c>
      <c r="C280" s="7">
        <v>42521.625</v>
      </c>
      <c r="D280" s="8" t="s">
        <v>140</v>
      </c>
      <c r="F280" s="1">
        <v>23119796</v>
      </c>
      <c r="G280" s="5" t="s">
        <v>195</v>
      </c>
      <c r="H280" s="1" t="s">
        <v>16</v>
      </c>
      <c r="I280" s="1" t="s">
        <v>17</v>
      </c>
      <c r="J280" s="7">
        <v>42493.865277777775</v>
      </c>
      <c r="K280" s="7">
        <v>42493.865277777775</v>
      </c>
      <c r="L280" s="1">
        <v>14.4</v>
      </c>
    </row>
    <row r="281" spans="1:12" ht="15">
      <c r="A281" s="1" t="s">
        <v>24</v>
      </c>
      <c r="B281" s="7">
        <v>42521.708333333336</v>
      </c>
      <c r="C281" s="7">
        <v>42521.770833333336</v>
      </c>
      <c r="D281" s="8" t="s">
        <v>140</v>
      </c>
      <c r="F281" s="1">
        <v>22974469</v>
      </c>
      <c r="G281" s="5" t="s">
        <v>242</v>
      </c>
      <c r="H281" s="1" t="s">
        <v>48</v>
      </c>
      <c r="I281" s="1" t="s">
        <v>17</v>
      </c>
      <c r="J281" s="7">
        <v>42486.852083333331</v>
      </c>
      <c r="K281" s="7">
        <v>42486.852083333331</v>
      </c>
      <c r="L281" s="1">
        <v>24.3</v>
      </c>
    </row>
    <row r="282" spans="1:12" ht="15">
      <c r="A282" s="1" t="s">
        <v>32</v>
      </c>
      <c r="B282" s="7">
        <v>42521.791666666664</v>
      </c>
      <c r="C282" s="7">
        <v>42521.854166666664</v>
      </c>
      <c r="D282" s="8" t="s">
        <v>162</v>
      </c>
      <c r="F282" s="1">
        <v>22941001</v>
      </c>
      <c r="G282" s="5" t="s">
        <v>243</v>
      </c>
      <c r="H282" s="1" t="s">
        <v>48</v>
      </c>
      <c r="I282" s="1" t="s">
        <v>85</v>
      </c>
      <c r="J282" s="7">
        <v>42485.737500000003</v>
      </c>
      <c r="K282" s="7">
        <v>42485.737500000003</v>
      </c>
      <c r="L282" s="1">
        <v>31.59</v>
      </c>
    </row>
    <row r="283" spans="1:12" ht="15">
      <c r="A283" s="1" t="s">
        <v>46</v>
      </c>
      <c r="B283" s="7">
        <v>42522.458333333336</v>
      </c>
      <c r="C283" s="7">
        <v>42522.5</v>
      </c>
      <c r="D283" s="8" t="s">
        <v>88</v>
      </c>
      <c r="F283" s="1">
        <v>23607407</v>
      </c>
      <c r="G283" s="5" t="s">
        <v>245</v>
      </c>
      <c r="H283" s="1" t="s">
        <v>16</v>
      </c>
      <c r="I283" s="1" t="s">
        <v>17</v>
      </c>
      <c r="J283" s="7">
        <v>42519.677083333336</v>
      </c>
      <c r="K283" s="7">
        <v>42519.677083333336</v>
      </c>
      <c r="L283" s="1">
        <v>14.4</v>
      </c>
    </row>
    <row r="284" spans="1:12" ht="15">
      <c r="A284" s="1" t="s">
        <v>46</v>
      </c>
      <c r="B284" s="7">
        <v>42522.729166666664</v>
      </c>
      <c r="C284" s="7">
        <v>42522.770833333336</v>
      </c>
      <c r="D284" s="8" t="s">
        <v>246</v>
      </c>
      <c r="E284" s="1" t="s">
        <v>247</v>
      </c>
      <c r="F284" s="1">
        <v>23549067</v>
      </c>
      <c r="G284" s="5" t="s">
        <v>248</v>
      </c>
      <c r="H284" s="1" t="s">
        <v>16</v>
      </c>
      <c r="I284" s="1" t="s">
        <v>17</v>
      </c>
      <c r="J284" s="7">
        <v>42515.794444444444</v>
      </c>
      <c r="K284" s="7">
        <v>42516.350694444445</v>
      </c>
      <c r="L284" s="1">
        <v>18</v>
      </c>
    </row>
    <row r="285" spans="1:12" ht="15">
      <c r="A285" s="1" t="s">
        <v>18</v>
      </c>
      <c r="B285" s="7">
        <v>42523.416666666664</v>
      </c>
      <c r="C285" s="7">
        <v>42523.458333333336</v>
      </c>
      <c r="D285" s="8" t="s">
        <v>107</v>
      </c>
      <c r="E285" s="1" t="s">
        <v>109</v>
      </c>
      <c r="F285" s="1">
        <v>23643032</v>
      </c>
      <c r="G285" s="5" t="s">
        <v>122</v>
      </c>
      <c r="H285" s="1" t="s">
        <v>16</v>
      </c>
      <c r="I285" s="1" t="s">
        <v>17</v>
      </c>
      <c r="J285" s="7">
        <v>42521.456944444442</v>
      </c>
      <c r="K285" s="7">
        <v>42521.456944444442</v>
      </c>
      <c r="L285" s="1">
        <v>14.4</v>
      </c>
    </row>
    <row r="286" spans="1:12" ht="15">
      <c r="A286" s="1" t="s">
        <v>32</v>
      </c>
      <c r="B286" s="7">
        <v>42523.770833333336</v>
      </c>
      <c r="C286" s="7">
        <v>42523.833333333336</v>
      </c>
      <c r="D286" s="8" t="s">
        <v>212</v>
      </c>
      <c r="F286" s="1">
        <v>23571020</v>
      </c>
      <c r="G286" s="10"/>
      <c r="H286" s="1" t="s">
        <v>48</v>
      </c>
      <c r="I286" s="1" t="s">
        <v>17</v>
      </c>
      <c r="J286" s="7">
        <v>42516.782638888886</v>
      </c>
      <c r="K286" s="7">
        <v>42516.782638888886</v>
      </c>
      <c r="L286" s="1">
        <v>35.1</v>
      </c>
    </row>
    <row r="287" spans="1:12" ht="15">
      <c r="A287" s="1" t="s">
        <v>28</v>
      </c>
      <c r="B287" s="7">
        <v>42524.708333333336</v>
      </c>
      <c r="C287" s="7">
        <v>42524.75</v>
      </c>
      <c r="D287" s="8" t="s">
        <v>34</v>
      </c>
      <c r="F287" s="1">
        <v>23461745</v>
      </c>
      <c r="G287" s="5" t="s">
        <v>233</v>
      </c>
      <c r="H287" s="1" t="s">
        <v>16</v>
      </c>
      <c r="I287" s="1" t="s">
        <v>17</v>
      </c>
      <c r="J287" s="7">
        <v>42511.368750000001</v>
      </c>
      <c r="K287" s="7">
        <v>42511.368750000001</v>
      </c>
      <c r="L287" s="1">
        <v>18</v>
      </c>
    </row>
    <row r="288" spans="1:12" ht="15">
      <c r="A288" s="1" t="s">
        <v>24</v>
      </c>
      <c r="B288" s="7">
        <v>42524.770833333336</v>
      </c>
      <c r="C288" s="7">
        <v>42524.8125</v>
      </c>
      <c r="D288" s="8" t="s">
        <v>140</v>
      </c>
      <c r="F288" s="1">
        <v>22899281</v>
      </c>
      <c r="G288" s="5" t="s">
        <v>249</v>
      </c>
      <c r="H288" s="1" t="s">
        <v>16</v>
      </c>
      <c r="I288" s="1" t="s">
        <v>17</v>
      </c>
      <c r="J288" s="7">
        <v>42482.785416666666</v>
      </c>
      <c r="K288" s="7">
        <v>42482.785416666666</v>
      </c>
      <c r="L288" s="1">
        <v>16.2</v>
      </c>
    </row>
    <row r="289" spans="1:12" ht="15">
      <c r="A289" s="1" t="s">
        <v>18</v>
      </c>
      <c r="B289" s="7">
        <v>42524.791666666664</v>
      </c>
      <c r="C289" s="7">
        <v>42524.833333333336</v>
      </c>
      <c r="D289" s="8" t="s">
        <v>166</v>
      </c>
      <c r="F289" s="1">
        <v>23726326</v>
      </c>
      <c r="G289" s="5" t="s">
        <v>250</v>
      </c>
      <c r="H289" s="1" t="s">
        <v>16</v>
      </c>
      <c r="I289" s="1" t="s">
        <v>17</v>
      </c>
      <c r="J289" s="7">
        <v>42524.783333333333</v>
      </c>
      <c r="K289" s="7">
        <v>42524.783333333333</v>
      </c>
      <c r="L289" s="1">
        <v>18</v>
      </c>
    </row>
    <row r="290" spans="1:12" ht="15">
      <c r="A290" s="1" t="s">
        <v>28</v>
      </c>
      <c r="B290" s="7">
        <v>42525.479166666664</v>
      </c>
      <c r="C290" s="7">
        <v>42525.520833333336</v>
      </c>
      <c r="D290" s="8" t="s">
        <v>34</v>
      </c>
      <c r="F290" s="1">
        <v>23461739</v>
      </c>
      <c r="G290" s="5" t="s">
        <v>233</v>
      </c>
      <c r="H290" s="1" t="s">
        <v>16</v>
      </c>
      <c r="I290" s="1" t="s">
        <v>17</v>
      </c>
      <c r="J290" s="7">
        <v>42511.368055555555</v>
      </c>
      <c r="K290" s="7">
        <v>42511.368055555555</v>
      </c>
      <c r="L290" s="1">
        <v>18</v>
      </c>
    </row>
    <row r="291" spans="1:12" ht="15">
      <c r="A291" s="1" t="s">
        <v>80</v>
      </c>
      <c r="B291" s="7">
        <v>42525.583333333336</v>
      </c>
      <c r="C291" s="7">
        <v>42525.666666666664</v>
      </c>
      <c r="D291" s="8" t="s">
        <v>81</v>
      </c>
      <c r="F291" s="1">
        <v>22429506</v>
      </c>
      <c r="G291" s="5" t="s">
        <v>82</v>
      </c>
      <c r="H291" s="1" t="s">
        <v>56</v>
      </c>
      <c r="I291" s="1" t="s">
        <v>17</v>
      </c>
      <c r="J291" s="7">
        <v>42461.658333333333</v>
      </c>
      <c r="K291" s="7">
        <v>42461.658333333333</v>
      </c>
      <c r="L291" s="1">
        <v>28.8</v>
      </c>
    </row>
    <row r="292" spans="1:12" ht="15">
      <c r="A292" s="1" t="s">
        <v>41</v>
      </c>
      <c r="B292" s="7">
        <v>42528.416666666664</v>
      </c>
      <c r="C292" s="7">
        <v>42528.458333333336</v>
      </c>
      <c r="D292" s="8" t="s">
        <v>60</v>
      </c>
      <c r="F292" s="1">
        <v>23484297</v>
      </c>
      <c r="G292" s="10"/>
      <c r="H292" s="1" t="s">
        <v>16</v>
      </c>
      <c r="I292" s="1" t="s">
        <v>17</v>
      </c>
      <c r="J292" s="7">
        <v>42513.4375</v>
      </c>
      <c r="K292" s="7">
        <v>42513.4375</v>
      </c>
      <c r="L292" s="1">
        <v>14.4</v>
      </c>
    </row>
    <row r="293" spans="1:12" ht="15">
      <c r="A293" s="1" t="s">
        <v>24</v>
      </c>
      <c r="B293" s="7">
        <v>42528.583333333336</v>
      </c>
      <c r="C293" s="7">
        <v>42528.666666666664</v>
      </c>
      <c r="D293" s="8" t="s">
        <v>251</v>
      </c>
      <c r="F293" s="1">
        <v>24014335</v>
      </c>
      <c r="G293" s="10"/>
      <c r="H293" s="1" t="s">
        <v>56</v>
      </c>
      <c r="I293" s="1" t="s">
        <v>17</v>
      </c>
      <c r="J293" s="7">
        <v>42539.7</v>
      </c>
      <c r="K293" s="7">
        <v>42539.7</v>
      </c>
      <c r="L293" s="1">
        <v>28.8</v>
      </c>
    </row>
    <row r="294" spans="1:12" ht="15">
      <c r="A294" s="1" t="s">
        <v>32</v>
      </c>
      <c r="B294" s="7">
        <v>42528.770833333336</v>
      </c>
      <c r="C294" s="7">
        <v>42528.8125</v>
      </c>
      <c r="D294" s="8" t="s">
        <v>212</v>
      </c>
      <c r="F294" s="1">
        <v>23679635</v>
      </c>
      <c r="G294" s="10"/>
      <c r="H294" s="1" t="s">
        <v>16</v>
      </c>
      <c r="I294" s="1" t="s">
        <v>17</v>
      </c>
      <c r="J294" s="7">
        <v>42522.727083333331</v>
      </c>
      <c r="K294" s="7">
        <v>42522.727083333331</v>
      </c>
      <c r="L294" s="1">
        <v>23.4</v>
      </c>
    </row>
    <row r="295" spans="1:12" ht="15">
      <c r="A295" s="1" t="s">
        <v>46</v>
      </c>
      <c r="B295" s="7">
        <v>42528.791666666664</v>
      </c>
      <c r="C295" s="7">
        <v>42528.833333333336</v>
      </c>
      <c r="D295" s="8" t="s">
        <v>63</v>
      </c>
      <c r="F295" s="1">
        <v>23790749</v>
      </c>
      <c r="G295" s="10"/>
      <c r="H295" s="1" t="s">
        <v>16</v>
      </c>
      <c r="I295" s="1" t="s">
        <v>17</v>
      </c>
      <c r="J295" s="7">
        <v>42528.595833333333</v>
      </c>
      <c r="K295" s="7">
        <v>42528.595833333333</v>
      </c>
      <c r="L295" s="1">
        <v>18</v>
      </c>
    </row>
    <row r="296" spans="1:12" ht="15">
      <c r="A296" s="1" t="s">
        <v>32</v>
      </c>
      <c r="B296" s="7">
        <v>42528.833333333336</v>
      </c>
      <c r="C296" s="7">
        <v>42528.875</v>
      </c>
      <c r="D296" s="8" t="s">
        <v>212</v>
      </c>
      <c r="F296" s="1">
        <v>23746161</v>
      </c>
      <c r="G296" s="10"/>
      <c r="H296" s="1" t="s">
        <v>16</v>
      </c>
      <c r="I296" s="1" t="s">
        <v>17</v>
      </c>
      <c r="J296" s="7">
        <v>42526.898611111108</v>
      </c>
      <c r="K296" s="7">
        <v>42526.898611111108</v>
      </c>
      <c r="L296" s="1">
        <v>23.4</v>
      </c>
    </row>
    <row r="297" spans="1:12" ht="15">
      <c r="A297" s="1" t="s">
        <v>57</v>
      </c>
      <c r="B297" s="7">
        <v>42529.5625</v>
      </c>
      <c r="C297" s="7">
        <v>42529.604166666664</v>
      </c>
      <c r="D297" s="8" t="s">
        <v>112</v>
      </c>
      <c r="F297" s="1">
        <v>23796639</v>
      </c>
      <c r="G297" s="5" t="s">
        <v>252</v>
      </c>
      <c r="H297" s="1" t="s">
        <v>16</v>
      </c>
      <c r="I297" s="1" t="s">
        <v>17</v>
      </c>
      <c r="J297" s="7">
        <v>42528.755555555559</v>
      </c>
      <c r="K297" s="7">
        <v>42528.755555555559</v>
      </c>
      <c r="L297" s="1">
        <v>16.2</v>
      </c>
    </row>
    <row r="298" spans="1:12" ht="15">
      <c r="A298" s="1" t="s">
        <v>80</v>
      </c>
      <c r="B298" s="7">
        <v>42529.645833333336</v>
      </c>
      <c r="C298" s="7">
        <v>42529.6875</v>
      </c>
      <c r="D298" s="8" t="s">
        <v>246</v>
      </c>
      <c r="F298" s="1">
        <v>23755801</v>
      </c>
      <c r="G298" s="5" t="s">
        <v>253</v>
      </c>
      <c r="H298" s="1" t="s">
        <v>16</v>
      </c>
      <c r="I298" s="1" t="s">
        <v>17</v>
      </c>
      <c r="J298" s="7">
        <v>42527.436805555553</v>
      </c>
      <c r="K298" s="7">
        <v>42527.436805555553</v>
      </c>
      <c r="L298" s="1">
        <v>16.2</v>
      </c>
    </row>
    <row r="299" spans="1:12" ht="15">
      <c r="A299" s="1" t="s">
        <v>24</v>
      </c>
      <c r="B299" s="7">
        <v>42529.708333333336</v>
      </c>
      <c r="C299" s="7">
        <v>42529.770833333336</v>
      </c>
      <c r="D299" s="8" t="s">
        <v>140</v>
      </c>
      <c r="F299" s="1">
        <v>23735823</v>
      </c>
      <c r="G299" s="5" t="s">
        <v>254</v>
      </c>
      <c r="H299" s="1" t="s">
        <v>48</v>
      </c>
      <c r="I299" s="1" t="s">
        <v>17</v>
      </c>
      <c r="J299" s="7">
        <v>42525.70416666667</v>
      </c>
      <c r="K299" s="7">
        <v>42525.70416666667</v>
      </c>
      <c r="L299" s="1">
        <v>27</v>
      </c>
    </row>
    <row r="300" spans="1:12" ht="15">
      <c r="A300" s="1" t="s">
        <v>80</v>
      </c>
      <c r="B300" s="7">
        <v>42530.791666666664</v>
      </c>
      <c r="C300" s="7">
        <v>42530.854166666664</v>
      </c>
      <c r="D300" s="8" t="s">
        <v>162</v>
      </c>
      <c r="F300" s="1">
        <v>23462169</v>
      </c>
      <c r="G300" s="5" t="s">
        <v>256</v>
      </c>
      <c r="H300" s="1" t="s">
        <v>48</v>
      </c>
      <c r="I300" s="1" t="s">
        <v>85</v>
      </c>
      <c r="J300" s="7">
        <v>42511.408333333333</v>
      </c>
      <c r="K300" s="7">
        <v>42511.408333333333</v>
      </c>
      <c r="L300" s="1">
        <v>27</v>
      </c>
    </row>
    <row r="301" spans="1:12" ht="15">
      <c r="A301" s="1" t="s">
        <v>32</v>
      </c>
      <c r="B301" s="7">
        <v>42530.791666666664</v>
      </c>
      <c r="C301" s="7">
        <v>42530.854166666664</v>
      </c>
      <c r="D301" s="8" t="s">
        <v>49</v>
      </c>
      <c r="F301" s="1">
        <v>23405405</v>
      </c>
      <c r="G301" s="5" t="s">
        <v>257</v>
      </c>
      <c r="H301" s="1" t="s">
        <v>48</v>
      </c>
      <c r="I301" s="1" t="s">
        <v>17</v>
      </c>
      <c r="J301" s="7">
        <v>42508.631944444445</v>
      </c>
      <c r="K301" s="7">
        <v>42508.631944444445</v>
      </c>
      <c r="L301" s="1">
        <v>35.1</v>
      </c>
    </row>
    <row r="302" spans="1:12" ht="15">
      <c r="A302" s="1" t="s">
        <v>24</v>
      </c>
      <c r="B302" s="7">
        <v>42531.583333333336</v>
      </c>
      <c r="C302" s="7">
        <v>42531.625</v>
      </c>
      <c r="D302" s="8" t="s">
        <v>140</v>
      </c>
      <c r="F302" s="1">
        <v>22739355</v>
      </c>
      <c r="G302" s="5" t="s">
        <v>258</v>
      </c>
      <c r="H302" s="1" t="s">
        <v>16</v>
      </c>
      <c r="I302" s="1" t="s">
        <v>17</v>
      </c>
      <c r="J302" s="7">
        <v>42475.772916666669</v>
      </c>
      <c r="K302" s="7">
        <v>42475.772916666669</v>
      </c>
      <c r="L302" s="1">
        <v>14.58</v>
      </c>
    </row>
    <row r="303" spans="1:12" ht="15">
      <c r="A303" s="1" t="s">
        <v>24</v>
      </c>
      <c r="B303" s="7">
        <v>42531.729166666664</v>
      </c>
      <c r="C303" s="7">
        <v>42531.770833333336</v>
      </c>
      <c r="D303" s="8" t="s">
        <v>140</v>
      </c>
      <c r="F303" s="1">
        <v>23321664</v>
      </c>
      <c r="G303" s="5" t="s">
        <v>260</v>
      </c>
      <c r="H303" s="1" t="s">
        <v>16</v>
      </c>
      <c r="I303" s="1" t="s">
        <v>17</v>
      </c>
      <c r="J303" s="7">
        <v>42503.789583333331</v>
      </c>
      <c r="K303" s="7">
        <v>42503.789583333331</v>
      </c>
      <c r="L303" s="1">
        <v>18</v>
      </c>
    </row>
    <row r="304" spans="1:12" ht="15">
      <c r="A304" s="1" t="s">
        <v>28</v>
      </c>
      <c r="B304" s="7">
        <v>42531.791666666664</v>
      </c>
      <c r="C304" s="7">
        <v>42531.833333333336</v>
      </c>
      <c r="D304" s="8" t="s">
        <v>34</v>
      </c>
      <c r="F304" s="1">
        <v>22080159</v>
      </c>
      <c r="G304" s="5" t="s">
        <v>131</v>
      </c>
      <c r="H304" s="1" t="s">
        <v>16</v>
      </c>
      <c r="I304" s="1" t="s">
        <v>17</v>
      </c>
      <c r="J304" s="7">
        <v>42444.002083333333</v>
      </c>
      <c r="K304" s="7">
        <v>42444.002083333333</v>
      </c>
      <c r="L304" s="1">
        <v>14.4</v>
      </c>
    </row>
    <row r="305" spans="1:12" ht="15">
      <c r="A305" s="1" t="s">
        <v>46</v>
      </c>
      <c r="B305" s="7">
        <v>42531.8125</v>
      </c>
      <c r="C305" s="7">
        <v>42531.854166666664</v>
      </c>
      <c r="D305" s="8" t="s">
        <v>166</v>
      </c>
      <c r="F305" s="1">
        <v>23864838</v>
      </c>
      <c r="G305" s="5" t="s">
        <v>261</v>
      </c>
      <c r="H305" s="1" t="s">
        <v>16</v>
      </c>
      <c r="I305" s="1" t="s">
        <v>17</v>
      </c>
      <c r="J305" s="7">
        <v>42531.813888888886</v>
      </c>
      <c r="K305" s="7">
        <v>42531.813888888886</v>
      </c>
      <c r="L305" s="1">
        <v>18</v>
      </c>
    </row>
    <row r="306" spans="1:12" ht="15">
      <c r="A306" s="1" t="s">
        <v>41</v>
      </c>
      <c r="B306" s="7">
        <v>42532.375</v>
      </c>
      <c r="C306" s="7">
        <v>42532.416666666664</v>
      </c>
      <c r="D306" s="8" t="s">
        <v>60</v>
      </c>
      <c r="F306" s="1">
        <v>23708089</v>
      </c>
      <c r="G306" s="10"/>
      <c r="H306" s="1" t="s">
        <v>16</v>
      </c>
      <c r="I306" s="1" t="s">
        <v>17</v>
      </c>
      <c r="J306" s="7">
        <v>42523.90625</v>
      </c>
      <c r="K306" s="7">
        <v>42523.90625</v>
      </c>
      <c r="L306" s="1">
        <v>18</v>
      </c>
    </row>
    <row r="307" spans="1:12" ht="15">
      <c r="A307" s="1" t="s">
        <v>111</v>
      </c>
      <c r="B307" s="7">
        <v>42532.395833333336</v>
      </c>
      <c r="C307" s="7">
        <v>42532.458333333336</v>
      </c>
      <c r="D307" s="8" t="s">
        <v>210</v>
      </c>
      <c r="E307" s="1" t="s">
        <v>15</v>
      </c>
      <c r="F307" s="1">
        <v>23794057</v>
      </c>
      <c r="G307" s="5" t="s">
        <v>262</v>
      </c>
      <c r="H307" s="1" t="s">
        <v>48</v>
      </c>
      <c r="I307" s="1" t="s">
        <v>17</v>
      </c>
      <c r="J307" s="7">
        <v>42528.679166666669</v>
      </c>
      <c r="K307" s="7">
        <v>42532.794444444444</v>
      </c>
      <c r="L307" s="1">
        <v>27</v>
      </c>
    </row>
    <row r="308" spans="1:12" ht="15">
      <c r="A308" s="1" t="s">
        <v>28</v>
      </c>
      <c r="B308" s="7">
        <v>42532.583333333336</v>
      </c>
      <c r="C308" s="7">
        <v>42532.666666666664</v>
      </c>
      <c r="D308" s="8" t="s">
        <v>263</v>
      </c>
      <c r="E308" s="1" t="s">
        <v>191</v>
      </c>
      <c r="F308" s="1">
        <v>23835169</v>
      </c>
      <c r="G308" s="10"/>
      <c r="H308" s="1" t="s">
        <v>56</v>
      </c>
      <c r="I308" s="1" t="s">
        <v>17</v>
      </c>
      <c r="J308" s="7">
        <v>42530.520138888889</v>
      </c>
      <c r="K308" s="7">
        <v>42531.814583333333</v>
      </c>
      <c r="L308" s="1">
        <v>36</v>
      </c>
    </row>
    <row r="309" spans="1:12" ht="15">
      <c r="A309" s="1" t="s">
        <v>46</v>
      </c>
      <c r="B309" s="7">
        <v>42534.416666666664</v>
      </c>
      <c r="C309" s="7">
        <v>42534.458333333336</v>
      </c>
      <c r="D309" s="8" t="s">
        <v>88</v>
      </c>
      <c r="F309" s="1">
        <v>22536984</v>
      </c>
      <c r="G309" s="5" t="s">
        <v>264</v>
      </c>
      <c r="H309" s="1" t="s">
        <v>16</v>
      </c>
      <c r="I309" s="1" t="s">
        <v>17</v>
      </c>
      <c r="J309" s="7">
        <v>42466.74722222222</v>
      </c>
      <c r="K309" s="7">
        <v>42466.74722222222</v>
      </c>
      <c r="L309" s="1">
        <v>11.52</v>
      </c>
    </row>
    <row r="310" spans="1:12" ht="15">
      <c r="A310" s="1" t="s">
        <v>46</v>
      </c>
      <c r="B310" s="7">
        <v>42534.6875</v>
      </c>
      <c r="C310" s="7">
        <v>42534.729166666664</v>
      </c>
      <c r="D310" s="8" t="s">
        <v>88</v>
      </c>
      <c r="F310" s="1">
        <v>23743440</v>
      </c>
      <c r="G310" s="5" t="s">
        <v>265</v>
      </c>
      <c r="H310" s="1" t="s">
        <v>16</v>
      </c>
      <c r="I310" s="1" t="s">
        <v>17</v>
      </c>
      <c r="J310" s="7">
        <v>42526.698611111111</v>
      </c>
      <c r="K310" s="7">
        <v>42526.698611111111</v>
      </c>
      <c r="L310" s="1">
        <v>17.100000000000001</v>
      </c>
    </row>
    <row r="311" spans="1:12" ht="15">
      <c r="A311" s="1" t="s">
        <v>46</v>
      </c>
      <c r="B311" s="7">
        <v>42534.75</v>
      </c>
      <c r="C311" s="7">
        <v>42534.791666666664</v>
      </c>
      <c r="D311" s="8" t="s">
        <v>88</v>
      </c>
      <c r="F311" s="1">
        <v>23035190</v>
      </c>
      <c r="G311" s="5" t="s">
        <v>266</v>
      </c>
      <c r="H311" s="1" t="s">
        <v>16</v>
      </c>
      <c r="I311" s="1" t="s">
        <v>17</v>
      </c>
      <c r="J311" s="7">
        <v>42489.521527777775</v>
      </c>
      <c r="K311" s="7">
        <v>42489.521527777775</v>
      </c>
      <c r="L311" s="1">
        <v>16.2</v>
      </c>
    </row>
    <row r="312" spans="1:12" ht="15">
      <c r="A312" s="1" t="s">
        <v>24</v>
      </c>
      <c r="B312" s="7">
        <v>42535.583333333336</v>
      </c>
      <c r="C312" s="7">
        <v>42535.625</v>
      </c>
      <c r="D312" s="8" t="s">
        <v>140</v>
      </c>
      <c r="F312" s="1">
        <v>23119825</v>
      </c>
      <c r="G312" s="5" t="s">
        <v>267</v>
      </c>
      <c r="H312" s="1" t="s">
        <v>16</v>
      </c>
      <c r="I312" s="1" t="s">
        <v>17</v>
      </c>
      <c r="J312" s="7">
        <v>42493.866666666669</v>
      </c>
      <c r="K312" s="7">
        <v>42493.866666666669</v>
      </c>
      <c r="L312" s="1">
        <v>12.96</v>
      </c>
    </row>
    <row r="313" spans="1:12" ht="15">
      <c r="A313" s="1" t="s">
        <v>24</v>
      </c>
      <c r="B313" s="7">
        <v>42535.770833333336</v>
      </c>
      <c r="C313" s="7">
        <v>42535.833333333336</v>
      </c>
      <c r="D313" s="8" t="s">
        <v>140</v>
      </c>
      <c r="F313" s="1">
        <v>23683667</v>
      </c>
      <c r="G313" s="5" t="s">
        <v>226</v>
      </c>
      <c r="H313" s="1" t="s">
        <v>48</v>
      </c>
      <c r="I313" s="1" t="s">
        <v>17</v>
      </c>
      <c r="J313" s="7">
        <v>42522.859722222223</v>
      </c>
      <c r="K313" s="7">
        <v>42522.859722222223</v>
      </c>
      <c r="L313" s="1">
        <v>27</v>
      </c>
    </row>
    <row r="314" spans="1:12" ht="15">
      <c r="A314" s="1" t="s">
        <v>46</v>
      </c>
      <c r="B314" s="7">
        <v>42535.791666666664</v>
      </c>
      <c r="C314" s="7">
        <v>42535.833333333336</v>
      </c>
      <c r="D314" s="8" t="s">
        <v>63</v>
      </c>
      <c r="F314" s="1">
        <v>23920396</v>
      </c>
      <c r="G314" s="10"/>
      <c r="H314" s="1" t="s">
        <v>16</v>
      </c>
      <c r="I314" s="1" t="s">
        <v>17</v>
      </c>
      <c r="J314" s="7">
        <v>42535.427777777775</v>
      </c>
      <c r="K314" s="7">
        <v>42535.427777777775</v>
      </c>
      <c r="L314" s="1">
        <v>18</v>
      </c>
    </row>
    <row r="315" spans="1:12" ht="15">
      <c r="A315" s="1" t="s">
        <v>32</v>
      </c>
      <c r="B315" s="7">
        <v>42535.791666666664</v>
      </c>
      <c r="C315" s="7">
        <v>42535.875</v>
      </c>
      <c r="D315" s="8" t="s">
        <v>162</v>
      </c>
      <c r="F315" s="1">
        <v>23462175</v>
      </c>
      <c r="G315" s="5" t="s">
        <v>269</v>
      </c>
      <c r="H315" s="1" t="s">
        <v>56</v>
      </c>
      <c r="I315" s="1" t="s">
        <v>85</v>
      </c>
      <c r="J315" s="7">
        <v>42511.40902777778</v>
      </c>
      <c r="K315" s="7">
        <v>42511.40902777778</v>
      </c>
      <c r="L315" s="1">
        <v>46.8</v>
      </c>
    </row>
    <row r="316" spans="1:12" ht="15">
      <c r="A316" s="1" t="s">
        <v>24</v>
      </c>
      <c r="B316" s="7">
        <v>42536.625</v>
      </c>
      <c r="C316" s="7">
        <v>42536.6875</v>
      </c>
      <c r="D316" s="8" t="s">
        <v>140</v>
      </c>
      <c r="F316" s="1">
        <v>23408280</v>
      </c>
      <c r="G316" s="5" t="s">
        <v>270</v>
      </c>
      <c r="H316" s="1" t="s">
        <v>48</v>
      </c>
      <c r="I316" s="1" t="s">
        <v>17</v>
      </c>
      <c r="J316" s="7">
        <v>42508.702777777777</v>
      </c>
      <c r="K316" s="7">
        <v>42508.702777777777</v>
      </c>
      <c r="L316" s="1">
        <v>24.3</v>
      </c>
    </row>
    <row r="317" spans="1:12" ht="15">
      <c r="A317" s="1" t="s">
        <v>46</v>
      </c>
      <c r="B317" s="7">
        <v>42537.416666666664</v>
      </c>
      <c r="C317" s="7">
        <v>42537.458333333336</v>
      </c>
      <c r="D317" s="8" t="s">
        <v>88</v>
      </c>
      <c r="F317" s="1">
        <v>23671773</v>
      </c>
      <c r="G317" s="5" t="s">
        <v>271</v>
      </c>
      <c r="H317" s="1" t="s">
        <v>16</v>
      </c>
      <c r="I317" s="1" t="s">
        <v>17</v>
      </c>
      <c r="J317" s="7">
        <v>42522.506944444445</v>
      </c>
      <c r="K317" s="7">
        <v>42522.506944444445</v>
      </c>
      <c r="L317" s="1">
        <v>14.4</v>
      </c>
    </row>
    <row r="318" spans="1:12" ht="15">
      <c r="A318" s="1" t="s">
        <v>24</v>
      </c>
      <c r="B318" s="7">
        <v>42537.5625</v>
      </c>
      <c r="C318" s="7">
        <v>42537.645833333336</v>
      </c>
      <c r="D318" s="8" t="s">
        <v>251</v>
      </c>
      <c r="F318" s="1">
        <v>23982378</v>
      </c>
      <c r="G318" s="5" t="s">
        <v>272</v>
      </c>
      <c r="H318" s="1" t="s">
        <v>56</v>
      </c>
      <c r="I318" s="1" t="s">
        <v>17</v>
      </c>
      <c r="J318" s="7">
        <v>42537.686111111114</v>
      </c>
      <c r="K318" s="7">
        <v>42537.686111111114</v>
      </c>
      <c r="L318" s="1">
        <v>29.7</v>
      </c>
    </row>
    <row r="319" spans="1:12" ht="15">
      <c r="A319" s="1" t="s">
        <v>111</v>
      </c>
      <c r="B319" s="7">
        <v>42537.666666666664</v>
      </c>
      <c r="C319" s="7">
        <v>42537.75</v>
      </c>
      <c r="D319" s="8" t="s">
        <v>210</v>
      </c>
      <c r="E319" s="1" t="s">
        <v>273</v>
      </c>
      <c r="F319" s="1">
        <v>23950153</v>
      </c>
      <c r="G319" s="5" t="s">
        <v>274</v>
      </c>
      <c r="H319" s="1" t="s">
        <v>56</v>
      </c>
      <c r="I319" s="1" t="s">
        <v>17</v>
      </c>
      <c r="J319" s="7">
        <v>42536.538194444445</v>
      </c>
      <c r="K319" s="7">
        <v>42537.993750000001</v>
      </c>
      <c r="L319" s="1">
        <v>34.200000000000003</v>
      </c>
    </row>
    <row r="320" spans="1:12" ht="15">
      <c r="A320" s="1" t="s">
        <v>46</v>
      </c>
      <c r="B320" s="7">
        <v>42538.458333333336</v>
      </c>
      <c r="C320" s="7">
        <v>42538.5</v>
      </c>
      <c r="D320" s="8" t="s">
        <v>88</v>
      </c>
      <c r="F320" s="1">
        <v>23743168</v>
      </c>
      <c r="G320" s="5" t="s">
        <v>275</v>
      </c>
      <c r="H320" s="1" t="s">
        <v>16</v>
      </c>
      <c r="I320" s="1" t="s">
        <v>17</v>
      </c>
      <c r="J320" s="7">
        <v>42526.663194444445</v>
      </c>
      <c r="K320" s="7">
        <v>42526.663194444445</v>
      </c>
      <c r="L320" s="1">
        <v>14.4</v>
      </c>
    </row>
    <row r="321" spans="1:12" ht="15">
      <c r="A321" s="1" t="s">
        <v>24</v>
      </c>
      <c r="B321" s="7">
        <v>42538.541666666664</v>
      </c>
      <c r="C321" s="7">
        <v>42538.583333333336</v>
      </c>
      <c r="D321" s="8" t="s">
        <v>37</v>
      </c>
      <c r="F321" s="1">
        <v>23996210</v>
      </c>
      <c r="G321" s="10"/>
      <c r="H321" s="1" t="s">
        <v>16</v>
      </c>
      <c r="I321" s="1" t="s">
        <v>17</v>
      </c>
      <c r="J321" s="7">
        <v>42538.445833333331</v>
      </c>
      <c r="K321" s="7">
        <v>42538.445833333331</v>
      </c>
      <c r="L321" s="1">
        <v>16.2</v>
      </c>
    </row>
    <row r="322" spans="1:12" ht="15">
      <c r="A322" s="1" t="s">
        <v>28</v>
      </c>
      <c r="B322" s="7">
        <v>42538.708333333336</v>
      </c>
      <c r="C322" s="7">
        <v>42538.75</v>
      </c>
      <c r="D322" s="8" t="s">
        <v>34</v>
      </c>
      <c r="F322" s="1">
        <v>23978205</v>
      </c>
      <c r="G322" s="5" t="s">
        <v>233</v>
      </c>
      <c r="H322" s="1" t="s">
        <v>16</v>
      </c>
      <c r="I322" s="1" t="s">
        <v>17</v>
      </c>
      <c r="J322" s="7">
        <v>42537.556250000001</v>
      </c>
      <c r="K322" s="7">
        <v>42537.556250000001</v>
      </c>
      <c r="L322" s="1">
        <v>18</v>
      </c>
    </row>
    <row r="323" spans="1:12" ht="15">
      <c r="A323" s="1" t="s">
        <v>46</v>
      </c>
      <c r="B323" s="7">
        <v>42538.729166666664</v>
      </c>
      <c r="C323" s="7">
        <v>42538.770833333336</v>
      </c>
      <c r="D323" s="8" t="s">
        <v>88</v>
      </c>
      <c r="F323" s="1">
        <v>23808264</v>
      </c>
      <c r="G323" s="5" t="s">
        <v>276</v>
      </c>
      <c r="H323" s="1" t="s">
        <v>16</v>
      </c>
      <c r="I323" s="1" t="s">
        <v>17</v>
      </c>
      <c r="J323" s="7">
        <v>42529.39166666667</v>
      </c>
      <c r="K323" s="7">
        <v>42529.39166666667</v>
      </c>
      <c r="L323" s="1">
        <v>18</v>
      </c>
    </row>
    <row r="324" spans="1:12" ht="15">
      <c r="A324" s="1" t="s">
        <v>24</v>
      </c>
      <c r="B324" s="7">
        <v>42538.75</v>
      </c>
      <c r="C324" s="7">
        <v>42538.791666666664</v>
      </c>
      <c r="D324" s="8" t="s">
        <v>251</v>
      </c>
      <c r="F324" s="1">
        <v>24014317</v>
      </c>
      <c r="G324" s="10"/>
      <c r="H324" s="1" t="s">
        <v>16</v>
      </c>
      <c r="I324" s="1" t="s">
        <v>17</v>
      </c>
      <c r="J324" s="7">
        <v>42539.697222222225</v>
      </c>
      <c r="K324" s="7">
        <v>42539.697222222225</v>
      </c>
      <c r="L324" s="1">
        <v>18</v>
      </c>
    </row>
    <row r="325" spans="1:12" ht="15">
      <c r="A325" s="1" t="s">
        <v>18</v>
      </c>
      <c r="B325" s="7">
        <v>42538.791666666664</v>
      </c>
      <c r="C325" s="7">
        <v>42538.833333333336</v>
      </c>
      <c r="D325" s="8" t="s">
        <v>166</v>
      </c>
      <c r="F325" s="1">
        <v>24014300</v>
      </c>
      <c r="G325" s="10"/>
      <c r="H325" s="1" t="s">
        <v>16</v>
      </c>
      <c r="I325" s="1" t="s">
        <v>17</v>
      </c>
      <c r="J325" s="7">
        <v>42539.695833333331</v>
      </c>
      <c r="K325" s="7">
        <v>42539.695833333331</v>
      </c>
      <c r="L325" s="1">
        <v>18</v>
      </c>
    </row>
    <row r="326" spans="1:12" ht="15">
      <c r="A326" s="1" t="s">
        <v>111</v>
      </c>
      <c r="B326" s="7">
        <v>42539.625</v>
      </c>
      <c r="C326" s="7">
        <v>42539.666666666664</v>
      </c>
      <c r="D326" s="8" t="s">
        <v>63</v>
      </c>
      <c r="F326" s="1">
        <v>24007266</v>
      </c>
      <c r="G326" s="10"/>
      <c r="H326" s="1" t="s">
        <v>16</v>
      </c>
      <c r="I326" s="1" t="s">
        <v>17</v>
      </c>
      <c r="J326" s="7">
        <v>42538.894444444442</v>
      </c>
      <c r="K326" s="7">
        <v>42538.894444444442</v>
      </c>
      <c r="L326" s="1">
        <v>18</v>
      </c>
    </row>
    <row r="327" spans="1:12" ht="15">
      <c r="A327" s="1" t="s">
        <v>46</v>
      </c>
      <c r="B327" s="7">
        <v>42541.541666666664</v>
      </c>
      <c r="C327" s="7">
        <v>42541.583333333336</v>
      </c>
      <c r="D327" s="8" t="s">
        <v>88</v>
      </c>
      <c r="F327" s="1">
        <v>23911836</v>
      </c>
      <c r="G327" s="5" t="s">
        <v>277</v>
      </c>
      <c r="H327" s="1" t="s">
        <v>16</v>
      </c>
      <c r="I327" s="1" t="s">
        <v>17</v>
      </c>
      <c r="J327" s="7">
        <v>42534.936805555553</v>
      </c>
      <c r="K327" s="7">
        <v>42534.936805555553</v>
      </c>
      <c r="L327" s="1">
        <v>16.2</v>
      </c>
    </row>
    <row r="328" spans="1:12" ht="15">
      <c r="A328" s="1" t="s">
        <v>46</v>
      </c>
      <c r="B328" s="7">
        <v>42541.583333333336</v>
      </c>
      <c r="C328" s="7">
        <v>42541.625</v>
      </c>
      <c r="D328" s="8" t="s">
        <v>88</v>
      </c>
      <c r="F328" s="1">
        <v>23906355</v>
      </c>
      <c r="G328" s="5" t="s">
        <v>278</v>
      </c>
      <c r="H328" s="1" t="s">
        <v>16</v>
      </c>
      <c r="I328" s="1" t="s">
        <v>17</v>
      </c>
      <c r="J328" s="7">
        <v>42534.750694444447</v>
      </c>
      <c r="K328" s="7">
        <v>42534.750694444447</v>
      </c>
      <c r="L328" s="1">
        <v>14.4</v>
      </c>
    </row>
    <row r="329" spans="1:12" ht="15">
      <c r="A329" s="1" t="s">
        <v>28</v>
      </c>
      <c r="B329" s="7">
        <v>42541.770833333336</v>
      </c>
      <c r="C329" s="7">
        <v>42541.8125</v>
      </c>
      <c r="D329" s="8" t="s">
        <v>100</v>
      </c>
      <c r="F329" s="1">
        <v>24038864</v>
      </c>
      <c r="G329" s="5" t="s">
        <v>279</v>
      </c>
      <c r="H329" s="1" t="s">
        <v>16</v>
      </c>
      <c r="I329" s="1" t="s">
        <v>17</v>
      </c>
      <c r="J329" s="7">
        <v>42541.554861111108</v>
      </c>
      <c r="K329" s="7">
        <v>42541.554861111108</v>
      </c>
      <c r="L329" s="1">
        <v>18</v>
      </c>
    </row>
    <row r="330" spans="1:12" ht="15">
      <c r="A330" s="1" t="s">
        <v>24</v>
      </c>
      <c r="B330" s="7">
        <v>42542.4375</v>
      </c>
      <c r="C330" s="7">
        <v>42542.479166666664</v>
      </c>
      <c r="D330" s="8" t="s">
        <v>140</v>
      </c>
      <c r="F330" s="1">
        <v>23680736</v>
      </c>
      <c r="G330" s="5" t="s">
        <v>280</v>
      </c>
      <c r="H330" s="1" t="s">
        <v>16</v>
      </c>
      <c r="I330" s="1" t="s">
        <v>17</v>
      </c>
      <c r="J330" s="7">
        <v>42522.763194444444</v>
      </c>
      <c r="K330" s="7">
        <v>42522.763194444444</v>
      </c>
      <c r="L330" s="1">
        <v>14.4</v>
      </c>
    </row>
    <row r="331" spans="1:12" ht="15">
      <c r="A331" s="1" t="s">
        <v>46</v>
      </c>
      <c r="B331" s="7">
        <v>42542.604166666664</v>
      </c>
      <c r="C331" s="7">
        <v>42542.645833333336</v>
      </c>
      <c r="D331" s="8" t="s">
        <v>88</v>
      </c>
      <c r="F331" s="1">
        <v>23933498</v>
      </c>
      <c r="G331" s="5" t="s">
        <v>281</v>
      </c>
      <c r="H331" s="1" t="s">
        <v>16</v>
      </c>
      <c r="I331" s="1" t="s">
        <v>17</v>
      </c>
      <c r="J331" s="7">
        <v>42535.752083333333</v>
      </c>
      <c r="K331" s="7">
        <v>42535.752083333333</v>
      </c>
      <c r="L331" s="1">
        <v>14.4</v>
      </c>
    </row>
    <row r="332" spans="1:12" ht="15">
      <c r="A332" s="1" t="s">
        <v>24</v>
      </c>
      <c r="B332" s="7">
        <v>42542.625</v>
      </c>
      <c r="C332" s="7">
        <v>42542.666666666664</v>
      </c>
      <c r="D332" s="8" t="s">
        <v>140</v>
      </c>
      <c r="F332" s="1">
        <v>23592388</v>
      </c>
      <c r="G332" s="5" t="s">
        <v>282</v>
      </c>
      <c r="H332" s="1" t="s">
        <v>16</v>
      </c>
      <c r="I332" s="1" t="s">
        <v>17</v>
      </c>
      <c r="J332" s="7">
        <v>42517.799305555556</v>
      </c>
      <c r="K332" s="7">
        <v>42517.799305555556</v>
      </c>
      <c r="L332" s="1">
        <v>14.4</v>
      </c>
    </row>
    <row r="333" spans="1:12" ht="15">
      <c r="A333" s="1" t="s">
        <v>41</v>
      </c>
      <c r="B333" s="7">
        <v>42542.625</v>
      </c>
      <c r="C333" s="7">
        <v>42542.666666666664</v>
      </c>
      <c r="D333" s="8" t="s">
        <v>251</v>
      </c>
      <c r="F333" s="1">
        <v>24025079</v>
      </c>
      <c r="G333" s="10"/>
      <c r="H333" s="1" t="s">
        <v>16</v>
      </c>
      <c r="I333" s="1" t="s">
        <v>17</v>
      </c>
      <c r="J333" s="7">
        <v>42540.964583333334</v>
      </c>
      <c r="K333" s="7">
        <v>42540.964583333334</v>
      </c>
      <c r="L333" s="1">
        <v>14.4</v>
      </c>
    </row>
    <row r="334" spans="1:12" ht="15">
      <c r="A334" s="1" t="s">
        <v>24</v>
      </c>
      <c r="B334" s="7">
        <v>42542.708333333336</v>
      </c>
      <c r="C334" s="7">
        <v>42542.770833333336</v>
      </c>
      <c r="D334" s="8" t="s">
        <v>140</v>
      </c>
      <c r="F334" s="1">
        <v>23680761</v>
      </c>
      <c r="G334" s="5" t="s">
        <v>283</v>
      </c>
      <c r="H334" s="1" t="s">
        <v>48</v>
      </c>
      <c r="I334" s="1" t="s">
        <v>17</v>
      </c>
      <c r="J334" s="7">
        <v>42522.763888888891</v>
      </c>
      <c r="K334" s="7">
        <v>42522.763888888891</v>
      </c>
      <c r="L334" s="1">
        <v>27</v>
      </c>
    </row>
    <row r="335" spans="1:12" ht="15">
      <c r="A335" s="1" t="s">
        <v>41</v>
      </c>
      <c r="B335" s="7">
        <v>42542.75</v>
      </c>
      <c r="C335" s="7">
        <v>42542.791666666664</v>
      </c>
      <c r="D335" s="8" t="s">
        <v>162</v>
      </c>
      <c r="F335" s="1">
        <v>24058085</v>
      </c>
      <c r="G335" s="5" t="s">
        <v>284</v>
      </c>
      <c r="H335" s="1" t="s">
        <v>16</v>
      </c>
      <c r="I335" s="1" t="s">
        <v>85</v>
      </c>
      <c r="J335" s="7">
        <v>42542.375</v>
      </c>
      <c r="K335" s="7">
        <v>42542.375</v>
      </c>
      <c r="L335" s="1">
        <v>18</v>
      </c>
    </row>
    <row r="336" spans="1:12" ht="15">
      <c r="A336" s="1" t="s">
        <v>32</v>
      </c>
      <c r="B336" s="7">
        <v>42542.833333333336</v>
      </c>
      <c r="C336" s="7">
        <v>42542.895833333336</v>
      </c>
      <c r="D336" s="8" t="s">
        <v>212</v>
      </c>
      <c r="F336" s="1">
        <v>23846869</v>
      </c>
      <c r="G336" s="10"/>
      <c r="H336" s="1" t="s">
        <v>48</v>
      </c>
      <c r="I336" s="1" t="s">
        <v>17</v>
      </c>
      <c r="J336" s="7">
        <v>42530.90902777778</v>
      </c>
      <c r="K336" s="7">
        <v>42530.90902777778</v>
      </c>
      <c r="L336" s="1">
        <v>35.1</v>
      </c>
    </row>
    <row r="337" spans="1:12" ht="15">
      <c r="A337" s="1" t="s">
        <v>24</v>
      </c>
      <c r="B337" s="7">
        <v>42543.416666666664</v>
      </c>
      <c r="C337" s="7">
        <v>42543.458333333336</v>
      </c>
      <c r="D337" s="8" t="s">
        <v>140</v>
      </c>
      <c r="F337" s="1">
        <v>23639018</v>
      </c>
      <c r="G337" s="5" t="s">
        <v>285</v>
      </c>
      <c r="H337" s="1" t="s">
        <v>16</v>
      </c>
      <c r="I337" s="1" t="s">
        <v>17</v>
      </c>
      <c r="J337" s="7">
        <v>42521.354166666664</v>
      </c>
      <c r="K337" s="7">
        <v>42521.354166666664</v>
      </c>
      <c r="L337" s="1">
        <v>14.4</v>
      </c>
    </row>
    <row r="338" spans="1:12" ht="15">
      <c r="A338" s="1" t="s">
        <v>18</v>
      </c>
      <c r="B338" s="7">
        <v>42543.458333333336</v>
      </c>
      <c r="C338" s="7">
        <v>42543.5</v>
      </c>
      <c r="D338" s="8" t="s">
        <v>286</v>
      </c>
      <c r="F338" s="1">
        <v>24083748</v>
      </c>
      <c r="G338" s="5" t="s">
        <v>287</v>
      </c>
      <c r="H338" s="1" t="s">
        <v>16</v>
      </c>
      <c r="I338" s="1" t="s">
        <v>17</v>
      </c>
      <c r="J338" s="7">
        <v>42543.39166666667</v>
      </c>
      <c r="K338" s="7">
        <v>42543.39166666667</v>
      </c>
      <c r="L338" s="1">
        <v>14.4</v>
      </c>
    </row>
    <row r="339" spans="1:12" ht="15">
      <c r="A339" s="1" t="s">
        <v>41</v>
      </c>
      <c r="B339" s="7">
        <v>42543.583333333336</v>
      </c>
      <c r="C339" s="7">
        <v>42543.625</v>
      </c>
      <c r="D339" s="8" t="s">
        <v>60</v>
      </c>
      <c r="F339" s="1">
        <v>24041444</v>
      </c>
      <c r="G339" s="10"/>
      <c r="H339" s="1" t="s">
        <v>16</v>
      </c>
      <c r="I339" s="1" t="s">
        <v>17</v>
      </c>
      <c r="J339" s="7">
        <v>42541.623611111114</v>
      </c>
      <c r="K339" s="7">
        <v>42541.623611111114</v>
      </c>
      <c r="L339" s="1">
        <v>16.2</v>
      </c>
    </row>
    <row r="340" spans="1:12" ht="15">
      <c r="A340" s="1" t="s">
        <v>24</v>
      </c>
      <c r="B340" s="7">
        <v>42543.625</v>
      </c>
      <c r="C340" s="7">
        <v>42543.666666666664</v>
      </c>
      <c r="D340" s="8" t="s">
        <v>140</v>
      </c>
      <c r="F340" s="1">
        <v>23968762</v>
      </c>
      <c r="G340" s="5" t="s">
        <v>289</v>
      </c>
      <c r="H340" s="1" t="s">
        <v>16</v>
      </c>
      <c r="I340" s="1" t="s">
        <v>17</v>
      </c>
      <c r="J340" s="7">
        <v>42537.336111111108</v>
      </c>
      <c r="K340" s="7">
        <v>42537.336111111108</v>
      </c>
      <c r="L340" s="1">
        <v>16.2</v>
      </c>
    </row>
    <row r="341" spans="1:12" ht="15">
      <c r="A341" s="1" t="s">
        <v>18</v>
      </c>
      <c r="B341" s="7">
        <v>42543.645833333336</v>
      </c>
      <c r="C341" s="7">
        <v>42543.6875</v>
      </c>
      <c r="D341" s="8" t="s">
        <v>246</v>
      </c>
      <c r="F341" s="1">
        <v>23959522</v>
      </c>
      <c r="G341" s="5" t="s">
        <v>290</v>
      </c>
      <c r="H341" s="1" t="s">
        <v>16</v>
      </c>
      <c r="I341" s="1" t="s">
        <v>17</v>
      </c>
      <c r="J341" s="7">
        <v>42536.791666666664</v>
      </c>
      <c r="K341" s="7">
        <v>42536.791666666664</v>
      </c>
      <c r="L341" s="1">
        <v>16.2</v>
      </c>
    </row>
    <row r="342" spans="1:12" ht="15">
      <c r="A342" s="1" t="s">
        <v>18</v>
      </c>
      <c r="B342" s="7">
        <v>42543.6875</v>
      </c>
      <c r="C342" s="7">
        <v>42543.729166666664</v>
      </c>
      <c r="D342" s="8" t="s">
        <v>246</v>
      </c>
      <c r="E342" s="1" t="s">
        <v>247</v>
      </c>
      <c r="F342" s="1">
        <v>23959531</v>
      </c>
      <c r="G342" s="5" t="s">
        <v>292</v>
      </c>
      <c r="H342" s="1" t="s">
        <v>16</v>
      </c>
      <c r="I342" s="1" t="s">
        <v>17</v>
      </c>
      <c r="J342" s="7">
        <v>42536.791666666664</v>
      </c>
      <c r="K342" s="7">
        <v>42538.692361111112</v>
      </c>
      <c r="L342" s="1">
        <v>17.100000000000001</v>
      </c>
    </row>
    <row r="343" spans="1:12" ht="15">
      <c r="A343" s="1" t="s">
        <v>24</v>
      </c>
      <c r="B343" s="7">
        <v>42543.708333333336</v>
      </c>
      <c r="C343" s="7">
        <v>42543.75</v>
      </c>
      <c r="D343" s="8" t="s">
        <v>140</v>
      </c>
      <c r="F343" s="1">
        <v>23945730</v>
      </c>
      <c r="G343" s="5" t="s">
        <v>293</v>
      </c>
      <c r="H343" s="1" t="s">
        <v>16</v>
      </c>
      <c r="I343" s="1" t="s">
        <v>17</v>
      </c>
      <c r="J343" s="7">
        <v>42536.418749999997</v>
      </c>
      <c r="K343" s="7">
        <v>42536.418749999997</v>
      </c>
      <c r="L343" s="1">
        <v>18</v>
      </c>
    </row>
    <row r="344" spans="1:12" ht="15">
      <c r="A344" s="1" t="s">
        <v>46</v>
      </c>
      <c r="B344" s="7">
        <v>42543.75</v>
      </c>
      <c r="C344" s="7">
        <v>42543.791666666664</v>
      </c>
      <c r="D344" s="8" t="s">
        <v>88</v>
      </c>
      <c r="F344" s="1">
        <v>24013407</v>
      </c>
      <c r="G344" s="5" t="s">
        <v>294</v>
      </c>
      <c r="H344" s="1" t="s">
        <v>16</v>
      </c>
      <c r="I344" s="1" t="s">
        <v>17</v>
      </c>
      <c r="J344" s="7">
        <v>42539.603472222225</v>
      </c>
      <c r="K344" s="7">
        <v>42539.603472222225</v>
      </c>
      <c r="L344" s="1">
        <v>18</v>
      </c>
    </row>
    <row r="345" spans="1:12" ht="15">
      <c r="A345" s="1" t="s">
        <v>24</v>
      </c>
      <c r="B345" s="7">
        <v>42543.791666666664</v>
      </c>
      <c r="C345" s="7">
        <v>42543.833333333336</v>
      </c>
      <c r="D345" s="8" t="s">
        <v>140</v>
      </c>
      <c r="F345" s="1">
        <v>24037548</v>
      </c>
      <c r="G345" s="5" t="s">
        <v>295</v>
      </c>
      <c r="H345" s="1" t="s">
        <v>16</v>
      </c>
      <c r="I345" s="1" t="s">
        <v>17</v>
      </c>
      <c r="J345" s="7">
        <v>42541.513194444444</v>
      </c>
      <c r="K345" s="7">
        <v>42541.513194444444</v>
      </c>
      <c r="L345" s="1">
        <v>18</v>
      </c>
    </row>
    <row r="346" spans="1:12" ht="15">
      <c r="A346" s="1" t="s">
        <v>32</v>
      </c>
      <c r="B346" s="7">
        <v>42543.791666666664</v>
      </c>
      <c r="C346" s="7">
        <v>42543.854166666664</v>
      </c>
      <c r="D346" s="8" t="s">
        <v>49</v>
      </c>
      <c r="F346" s="1">
        <v>24033828</v>
      </c>
      <c r="G346" s="10"/>
      <c r="H346" s="1" t="s">
        <v>48</v>
      </c>
      <c r="I346" s="1" t="s">
        <v>17</v>
      </c>
      <c r="J346" s="7">
        <v>42541.436805555553</v>
      </c>
      <c r="K346" s="7">
        <v>42541.436805555553</v>
      </c>
      <c r="L346" s="1">
        <v>35.1</v>
      </c>
    </row>
    <row r="347" spans="1:12" ht="15">
      <c r="A347" s="1" t="s">
        <v>24</v>
      </c>
      <c r="B347" s="7">
        <v>42545.729166666664</v>
      </c>
      <c r="C347" s="7">
        <v>42545.8125</v>
      </c>
      <c r="D347" s="8" t="s">
        <v>251</v>
      </c>
      <c r="F347" s="1">
        <v>24025119</v>
      </c>
      <c r="G347" s="10"/>
      <c r="H347" s="1" t="s">
        <v>56</v>
      </c>
      <c r="I347" s="1" t="s">
        <v>17</v>
      </c>
      <c r="J347" s="7">
        <v>42540.96875</v>
      </c>
      <c r="K347" s="7">
        <v>42540.96875</v>
      </c>
      <c r="L347" s="1">
        <v>36</v>
      </c>
    </row>
    <row r="348" spans="1:12" ht="15">
      <c r="A348" s="1" t="s">
        <v>24</v>
      </c>
      <c r="B348" s="7">
        <v>42545.8125</v>
      </c>
      <c r="C348" s="7">
        <v>42545.854166666664</v>
      </c>
      <c r="D348" s="8" t="s">
        <v>251</v>
      </c>
      <c r="F348" s="1">
        <v>24111300</v>
      </c>
      <c r="G348" s="5" t="s">
        <v>296</v>
      </c>
      <c r="H348" s="1" t="s">
        <v>16</v>
      </c>
      <c r="I348" s="1" t="s">
        <v>17</v>
      </c>
      <c r="J348" s="7">
        <v>42544.542361111111</v>
      </c>
      <c r="K348" s="7">
        <v>42544.542361111111</v>
      </c>
      <c r="L348" s="1">
        <v>18</v>
      </c>
    </row>
    <row r="349" spans="1:12" ht="15">
      <c r="A349" s="1" t="s">
        <v>41</v>
      </c>
      <c r="B349" s="7">
        <v>42546.4375</v>
      </c>
      <c r="C349" s="7">
        <v>42546.479166666664</v>
      </c>
      <c r="D349" s="8" t="s">
        <v>60</v>
      </c>
      <c r="F349" s="1">
        <v>23947719</v>
      </c>
      <c r="G349" s="10"/>
      <c r="H349" s="1" t="s">
        <v>16</v>
      </c>
      <c r="I349" s="1" t="s">
        <v>17</v>
      </c>
      <c r="J349" s="7">
        <v>42536.470138888886</v>
      </c>
      <c r="K349" s="7">
        <v>42536.470138888886</v>
      </c>
      <c r="L349" s="1">
        <v>18</v>
      </c>
    </row>
    <row r="350" spans="1:12" ht="15">
      <c r="A350" s="1" t="s">
        <v>28</v>
      </c>
      <c r="B350" s="7">
        <v>42546.583333333336</v>
      </c>
      <c r="C350" s="7">
        <v>42546.666666666664</v>
      </c>
      <c r="D350" s="8" t="s">
        <v>263</v>
      </c>
      <c r="F350" s="1">
        <v>24087181</v>
      </c>
      <c r="G350" s="10"/>
      <c r="H350" s="1" t="s">
        <v>56</v>
      </c>
      <c r="I350" s="1" t="s">
        <v>17</v>
      </c>
      <c r="J350" s="7">
        <v>42543.49722222222</v>
      </c>
      <c r="K350" s="7">
        <v>42543.49722222222</v>
      </c>
      <c r="L350" s="1">
        <v>36</v>
      </c>
    </row>
    <row r="351" spans="1:12" ht="15">
      <c r="A351" s="1" t="s">
        <v>80</v>
      </c>
      <c r="B351" s="7">
        <v>42546.583333333336</v>
      </c>
      <c r="C351" s="7">
        <v>42546.666666666664</v>
      </c>
      <c r="D351" s="8" t="s">
        <v>81</v>
      </c>
      <c r="F351" s="1">
        <v>22429549</v>
      </c>
      <c r="G351" s="5" t="s">
        <v>82</v>
      </c>
      <c r="H351" s="1" t="s">
        <v>56</v>
      </c>
      <c r="I351" s="1" t="s">
        <v>17</v>
      </c>
      <c r="J351" s="7">
        <v>42461.65902777778</v>
      </c>
      <c r="K351" s="7">
        <v>42461.65902777778</v>
      </c>
      <c r="L351" s="1">
        <v>28.8</v>
      </c>
    </row>
    <row r="352" spans="1:12" ht="15">
      <c r="A352" s="1" t="s">
        <v>111</v>
      </c>
      <c r="B352" s="7">
        <v>42546.625</v>
      </c>
      <c r="C352" s="7">
        <v>42546.666666666664</v>
      </c>
      <c r="D352" s="8" t="s">
        <v>63</v>
      </c>
      <c r="F352" s="1">
        <v>24142646</v>
      </c>
      <c r="G352" s="10"/>
      <c r="H352" s="1" t="s">
        <v>16</v>
      </c>
      <c r="I352" s="1" t="s">
        <v>17</v>
      </c>
      <c r="J352" s="7">
        <v>42546.455555555556</v>
      </c>
      <c r="K352" s="7">
        <v>42546.455555555556</v>
      </c>
      <c r="L352" s="1">
        <v>18</v>
      </c>
    </row>
    <row r="353" spans="1:12" ht="15">
      <c r="A353" s="1" t="s">
        <v>46</v>
      </c>
      <c r="B353" s="7">
        <v>42548.604166666664</v>
      </c>
      <c r="C353" s="7">
        <v>42548.645833333336</v>
      </c>
      <c r="D353" s="8" t="s">
        <v>88</v>
      </c>
      <c r="F353" s="1">
        <v>23975698</v>
      </c>
      <c r="G353" s="5" t="s">
        <v>297</v>
      </c>
      <c r="H353" s="1" t="s">
        <v>16</v>
      </c>
      <c r="I353" s="1" t="s">
        <v>17</v>
      </c>
      <c r="J353" s="7">
        <v>42537.487500000003</v>
      </c>
      <c r="K353" s="7">
        <v>42537.487500000003</v>
      </c>
      <c r="L353" s="1">
        <v>14.4</v>
      </c>
    </row>
    <row r="354" spans="1:12" ht="15">
      <c r="A354" s="1" t="s">
        <v>111</v>
      </c>
      <c r="B354" s="7">
        <v>42548.791666666664</v>
      </c>
      <c r="C354" s="7">
        <v>42548.833333333336</v>
      </c>
      <c r="D354" s="8" t="s">
        <v>63</v>
      </c>
      <c r="F354" s="1">
        <v>24153940</v>
      </c>
      <c r="G354" s="10"/>
      <c r="H354" s="1" t="s">
        <v>16</v>
      </c>
      <c r="I354" s="1" t="s">
        <v>17</v>
      </c>
      <c r="J354" s="7">
        <v>42547.933333333334</v>
      </c>
      <c r="K354" s="7">
        <v>42547.933333333334</v>
      </c>
      <c r="L354" s="1">
        <v>18</v>
      </c>
    </row>
    <row r="355" spans="1:12" ht="15">
      <c r="A355" s="1" t="s">
        <v>18</v>
      </c>
      <c r="B355" s="7">
        <v>42549.583333333336</v>
      </c>
      <c r="C355" s="7">
        <v>42549.645833333336</v>
      </c>
      <c r="D355" s="8" t="s">
        <v>246</v>
      </c>
      <c r="F355" s="1">
        <v>24159196</v>
      </c>
      <c r="G355" s="5" t="s">
        <v>292</v>
      </c>
      <c r="H355" s="1" t="s">
        <v>48</v>
      </c>
      <c r="I355" s="1" t="s">
        <v>17</v>
      </c>
      <c r="J355" s="7">
        <v>42548.370138888888</v>
      </c>
      <c r="K355" s="7">
        <v>42548.370138888888</v>
      </c>
      <c r="L355" s="1">
        <v>21.6</v>
      </c>
    </row>
    <row r="356" spans="1:12" ht="15">
      <c r="A356" s="1" t="s">
        <v>32</v>
      </c>
      <c r="B356" s="7">
        <v>42549.833333333336</v>
      </c>
      <c r="C356" s="7">
        <v>42549.895833333336</v>
      </c>
      <c r="D356" s="8" t="s">
        <v>212</v>
      </c>
      <c r="F356" s="1">
        <v>24135861</v>
      </c>
      <c r="G356" s="10"/>
      <c r="H356" s="1" t="s">
        <v>48</v>
      </c>
      <c r="I356" s="1" t="s">
        <v>17</v>
      </c>
      <c r="J356" s="7">
        <v>42545.754861111112</v>
      </c>
      <c r="K356" s="7">
        <v>42545.754861111112</v>
      </c>
      <c r="L356" s="1">
        <v>35.1</v>
      </c>
    </row>
    <row r="357" spans="1:12" ht="15">
      <c r="A357" s="1" t="s">
        <v>18</v>
      </c>
      <c r="B357" s="7">
        <v>42550.645833333336</v>
      </c>
      <c r="C357" s="7">
        <v>42550.6875</v>
      </c>
      <c r="D357" s="8" t="s">
        <v>246</v>
      </c>
      <c r="F357" s="1">
        <v>24222803</v>
      </c>
      <c r="G357" s="5" t="s">
        <v>290</v>
      </c>
      <c r="H357" s="1" t="s">
        <v>16</v>
      </c>
      <c r="I357" s="1" t="s">
        <v>17</v>
      </c>
      <c r="J357" s="7">
        <v>42550.833333333336</v>
      </c>
      <c r="K357" s="7">
        <v>42550.833333333336</v>
      </c>
      <c r="L357" s="1">
        <v>16.2</v>
      </c>
    </row>
    <row r="358" spans="1:12" ht="15">
      <c r="A358" s="1" t="s">
        <v>111</v>
      </c>
      <c r="B358" s="7">
        <v>42550.666666666664</v>
      </c>
      <c r="C358" s="7">
        <v>42550.729166666664</v>
      </c>
      <c r="D358" s="8" t="s">
        <v>37</v>
      </c>
      <c r="F358" s="1">
        <v>24216338</v>
      </c>
      <c r="G358" s="5" t="s">
        <v>298</v>
      </c>
      <c r="H358" s="1" t="s">
        <v>48</v>
      </c>
      <c r="I358" s="1" t="s">
        <v>17</v>
      </c>
      <c r="J358" s="7">
        <v>42550.613194444442</v>
      </c>
      <c r="K358" s="7">
        <v>42550.613194444442</v>
      </c>
      <c r="L358" s="1">
        <v>25.2</v>
      </c>
    </row>
    <row r="359" spans="1:12" ht="15">
      <c r="A359" s="1" t="s">
        <v>18</v>
      </c>
      <c r="B359" s="7">
        <v>42551.416666666664</v>
      </c>
      <c r="C359" s="7">
        <v>42551.458333333336</v>
      </c>
      <c r="D359" s="8" t="s">
        <v>107</v>
      </c>
      <c r="F359" s="1">
        <v>24185665</v>
      </c>
      <c r="G359" s="5" t="s">
        <v>122</v>
      </c>
      <c r="H359" s="1" t="s">
        <v>16</v>
      </c>
      <c r="I359" s="1" t="s">
        <v>17</v>
      </c>
      <c r="J359" s="7">
        <v>42549.385416666664</v>
      </c>
      <c r="K359" s="7">
        <v>42549.385416666664</v>
      </c>
      <c r="L359" s="1">
        <v>14.4</v>
      </c>
    </row>
    <row r="360" spans="1:12" ht="15">
      <c r="A360" s="1" t="s">
        <v>18</v>
      </c>
      <c r="B360" s="7">
        <v>42551.625</v>
      </c>
      <c r="C360" s="7">
        <v>42551.666666666664</v>
      </c>
      <c r="D360" s="8" t="s">
        <v>299</v>
      </c>
      <c r="F360" s="1">
        <v>24221263</v>
      </c>
      <c r="G360" s="5" t="s">
        <v>300</v>
      </c>
      <c r="H360" s="1" t="s">
        <v>16</v>
      </c>
      <c r="I360" s="1" t="s">
        <v>17</v>
      </c>
      <c r="J360" s="7">
        <v>42550.775000000001</v>
      </c>
      <c r="K360" s="7">
        <v>42550.775000000001</v>
      </c>
      <c r="L360" s="1">
        <v>14.4</v>
      </c>
    </row>
    <row r="361" spans="1:12" ht="15">
      <c r="A361" s="1" t="s">
        <v>46</v>
      </c>
      <c r="B361" s="7">
        <v>42551.625</v>
      </c>
      <c r="C361" s="7">
        <v>42551.666666666664</v>
      </c>
      <c r="D361" s="8" t="s">
        <v>88</v>
      </c>
      <c r="F361" s="1">
        <v>24043522</v>
      </c>
      <c r="G361" s="5" t="s">
        <v>302</v>
      </c>
      <c r="H361" s="1" t="s">
        <v>16</v>
      </c>
      <c r="I361" s="1" t="s">
        <v>17</v>
      </c>
      <c r="J361" s="7">
        <v>42541.677777777775</v>
      </c>
      <c r="K361" s="7">
        <v>42541.677777777775</v>
      </c>
      <c r="L361" s="1">
        <v>14.4</v>
      </c>
    </row>
    <row r="362" spans="1:12" ht="15">
      <c r="A362" s="1" t="s">
        <v>41</v>
      </c>
      <c r="B362" s="7">
        <v>42551.833333333336</v>
      </c>
      <c r="C362" s="7">
        <v>42551.875</v>
      </c>
      <c r="D362" s="8" t="s">
        <v>212</v>
      </c>
      <c r="F362" s="1">
        <v>24237097</v>
      </c>
      <c r="G362" s="10"/>
      <c r="H362" s="1" t="s">
        <v>16</v>
      </c>
      <c r="I362" s="1" t="s">
        <v>17</v>
      </c>
      <c r="J362" s="7">
        <v>42551.583333333336</v>
      </c>
      <c r="K362" s="7">
        <v>42551.583333333336</v>
      </c>
      <c r="L362" s="1">
        <v>18</v>
      </c>
    </row>
    <row r="363" spans="1:12" ht="15">
      <c r="A363" s="1" t="s">
        <v>28</v>
      </c>
      <c r="B363" s="7">
        <v>42552.458333333336</v>
      </c>
      <c r="C363" s="7">
        <v>42552.5</v>
      </c>
      <c r="D363" s="8" t="s">
        <v>37</v>
      </c>
      <c r="E363" s="1" t="s">
        <v>36</v>
      </c>
      <c r="F363" s="1">
        <v>24254690</v>
      </c>
      <c r="G363" s="5" t="s">
        <v>98</v>
      </c>
      <c r="H363" s="1" t="s">
        <v>16</v>
      </c>
      <c r="I363" s="1" t="s">
        <v>17</v>
      </c>
      <c r="J363" s="7">
        <v>42552.402777777781</v>
      </c>
      <c r="K363" s="7">
        <v>42552.453472222223</v>
      </c>
      <c r="L363" s="1">
        <v>14.4</v>
      </c>
    </row>
    <row r="364" spans="1:12" ht="15">
      <c r="A364" s="1" t="s">
        <v>46</v>
      </c>
      <c r="B364" s="7">
        <v>42552.5</v>
      </c>
      <c r="C364" s="7">
        <v>42552.5625</v>
      </c>
      <c r="D364" s="8" t="s">
        <v>212</v>
      </c>
      <c r="F364" s="1">
        <v>24249552</v>
      </c>
      <c r="G364" s="10"/>
      <c r="H364" s="1" t="s">
        <v>48</v>
      </c>
      <c r="I364" s="1" t="s">
        <v>17</v>
      </c>
      <c r="J364" s="7">
        <v>42551.968055555553</v>
      </c>
      <c r="K364" s="7">
        <v>42551.968055555553</v>
      </c>
      <c r="L364" s="1">
        <v>24.3</v>
      </c>
    </row>
    <row r="365" spans="1:12" ht="15">
      <c r="A365" s="1" t="s">
        <v>18</v>
      </c>
      <c r="B365" s="7">
        <v>42552.583333333336</v>
      </c>
      <c r="C365" s="7">
        <v>42552.645833333336</v>
      </c>
      <c r="D365" s="8" t="s">
        <v>246</v>
      </c>
      <c r="F365" s="1">
        <v>24159281</v>
      </c>
      <c r="G365" s="5" t="s">
        <v>292</v>
      </c>
      <c r="H365" s="1" t="s">
        <v>48</v>
      </c>
      <c r="I365" s="1" t="s">
        <v>17</v>
      </c>
      <c r="J365" s="7">
        <v>42548.372916666667</v>
      </c>
      <c r="K365" s="7">
        <v>42548.372916666667</v>
      </c>
      <c r="L365" s="1">
        <v>24.3</v>
      </c>
    </row>
    <row r="366" spans="1:12" ht="15">
      <c r="A366" s="1" t="s">
        <v>41</v>
      </c>
      <c r="B366" s="7">
        <v>42552.604166666664</v>
      </c>
      <c r="C366" s="7">
        <v>42552.645833333336</v>
      </c>
      <c r="D366" s="8" t="s">
        <v>212</v>
      </c>
      <c r="F366" s="1">
        <v>24215663</v>
      </c>
      <c r="G366" s="10"/>
      <c r="H366" s="1" t="s">
        <v>16</v>
      </c>
      <c r="I366" s="1" t="s">
        <v>17</v>
      </c>
      <c r="J366" s="7">
        <v>42550.591666666667</v>
      </c>
      <c r="K366" s="7">
        <v>42550.591666666667</v>
      </c>
      <c r="L366" s="1">
        <v>16.2</v>
      </c>
    </row>
    <row r="367" spans="1:12" ht="15">
      <c r="A367" s="1" t="s">
        <v>46</v>
      </c>
      <c r="B367" s="7">
        <v>42552.729166666664</v>
      </c>
      <c r="C367" s="7">
        <v>42552.770833333336</v>
      </c>
      <c r="D367" s="8" t="s">
        <v>88</v>
      </c>
      <c r="F367" s="1">
        <v>24005408</v>
      </c>
      <c r="G367" s="5" t="s">
        <v>303</v>
      </c>
      <c r="H367" s="1" t="s">
        <v>16</v>
      </c>
      <c r="I367" s="1" t="s">
        <v>17</v>
      </c>
      <c r="J367" s="7">
        <v>42538.793055555558</v>
      </c>
      <c r="K367" s="7">
        <v>42538.793055555558</v>
      </c>
      <c r="L367" s="1">
        <v>18</v>
      </c>
    </row>
    <row r="368" spans="1:12" ht="15">
      <c r="A368" s="1" t="s">
        <v>57</v>
      </c>
      <c r="B368" s="7">
        <v>42552.75</v>
      </c>
      <c r="C368" s="7">
        <v>42552.833333333336</v>
      </c>
      <c r="D368" s="8" t="s">
        <v>43</v>
      </c>
      <c r="F368" s="1">
        <v>24238458</v>
      </c>
      <c r="G368" s="10"/>
      <c r="H368" s="1" t="s">
        <v>56</v>
      </c>
      <c r="I368" s="1" t="s">
        <v>17</v>
      </c>
      <c r="J368" s="7">
        <v>42551.615277777775</v>
      </c>
      <c r="K368" s="7">
        <v>42551.615277777775</v>
      </c>
      <c r="L368" s="1">
        <v>36</v>
      </c>
    </row>
    <row r="369" spans="1:12" ht="15">
      <c r="A369" s="1" t="s">
        <v>28</v>
      </c>
      <c r="B369" s="7">
        <v>42552.791666666664</v>
      </c>
      <c r="C369" s="7">
        <v>42552.833333333336</v>
      </c>
      <c r="D369" s="8" t="s">
        <v>34</v>
      </c>
      <c r="F369" s="1">
        <v>23275438</v>
      </c>
      <c r="G369" s="5" t="s">
        <v>233</v>
      </c>
      <c r="H369" s="1" t="s">
        <v>16</v>
      </c>
      <c r="I369" s="1" t="s">
        <v>17</v>
      </c>
      <c r="J369" s="7">
        <v>42501.80972222222</v>
      </c>
      <c r="K369" s="7">
        <v>42501.80972222222</v>
      </c>
      <c r="L369" s="1">
        <v>16.2</v>
      </c>
    </row>
    <row r="370" spans="1:12" ht="15">
      <c r="A370" s="1" t="s">
        <v>28</v>
      </c>
      <c r="B370" s="7">
        <v>42553.416666666664</v>
      </c>
      <c r="C370" s="7">
        <v>42553.458333333336</v>
      </c>
      <c r="D370" s="8" t="s">
        <v>100</v>
      </c>
      <c r="F370" s="1">
        <v>24000087</v>
      </c>
      <c r="G370" s="5" t="s">
        <v>279</v>
      </c>
      <c r="H370" s="1" t="s">
        <v>16</v>
      </c>
      <c r="I370" s="1" t="s">
        <v>17</v>
      </c>
      <c r="J370" s="7">
        <v>42538.591666666667</v>
      </c>
      <c r="K370" s="7">
        <v>42538.591666666667</v>
      </c>
      <c r="L370" s="1">
        <v>18</v>
      </c>
    </row>
    <row r="371" spans="1:12" ht="15">
      <c r="A371" s="1" t="s">
        <v>18</v>
      </c>
      <c r="B371" s="7">
        <v>42555.479166666664</v>
      </c>
      <c r="C371" s="7">
        <v>42555.520833333336</v>
      </c>
      <c r="D371" s="8" t="s">
        <v>286</v>
      </c>
      <c r="F371" s="1">
        <v>24278836</v>
      </c>
      <c r="G371" s="5" t="s">
        <v>304</v>
      </c>
      <c r="H371" s="1" t="s">
        <v>16</v>
      </c>
      <c r="I371" s="1" t="s">
        <v>17</v>
      </c>
      <c r="J371" s="7">
        <v>42554.56527777778</v>
      </c>
      <c r="K371" s="7">
        <v>42554.56527777778</v>
      </c>
      <c r="L371" s="1">
        <v>15.3</v>
      </c>
    </row>
    <row r="372" spans="1:12" ht="15">
      <c r="A372" s="1" t="s">
        <v>24</v>
      </c>
      <c r="B372" s="7">
        <v>42555.541666666664</v>
      </c>
      <c r="C372" s="7">
        <v>42555.583333333336</v>
      </c>
      <c r="D372" s="8" t="s">
        <v>251</v>
      </c>
      <c r="F372" s="1">
        <v>24294766</v>
      </c>
      <c r="G372" s="5" t="s">
        <v>305</v>
      </c>
      <c r="H372" s="1" t="s">
        <v>16</v>
      </c>
      <c r="I372" s="1" t="s">
        <v>17</v>
      </c>
      <c r="J372" s="7">
        <v>42555.594444444447</v>
      </c>
      <c r="K372" s="7">
        <v>42555.594444444447</v>
      </c>
      <c r="L372" s="1">
        <v>16.2</v>
      </c>
    </row>
    <row r="373" spans="1:12" ht="15">
      <c r="A373" s="1" t="s">
        <v>32</v>
      </c>
      <c r="B373" s="7">
        <v>42555.833333333336</v>
      </c>
      <c r="C373" s="7">
        <v>42555.916666666664</v>
      </c>
      <c r="D373" s="8" t="s">
        <v>162</v>
      </c>
      <c r="F373" s="1">
        <v>23978415</v>
      </c>
      <c r="G373" s="5" t="s">
        <v>306</v>
      </c>
      <c r="H373" s="1" t="s">
        <v>56</v>
      </c>
      <c r="I373" s="1" t="s">
        <v>85</v>
      </c>
      <c r="J373" s="7">
        <v>42537.5625</v>
      </c>
      <c r="K373" s="7">
        <v>42537.5625</v>
      </c>
      <c r="L373" s="1">
        <v>46.8</v>
      </c>
    </row>
    <row r="374" spans="1:12" ht="15">
      <c r="A374" s="1" t="s">
        <v>18</v>
      </c>
      <c r="B374" s="7">
        <v>42556.416666666664</v>
      </c>
      <c r="C374" s="7">
        <v>42556.479166666664</v>
      </c>
      <c r="D374" s="8" t="s">
        <v>246</v>
      </c>
      <c r="F374" s="1">
        <v>24294554</v>
      </c>
      <c r="G374" s="5" t="s">
        <v>292</v>
      </c>
      <c r="H374" s="1" t="s">
        <v>48</v>
      </c>
      <c r="I374" s="1" t="s">
        <v>17</v>
      </c>
      <c r="J374" s="7">
        <v>42555.587500000001</v>
      </c>
      <c r="K374" s="7">
        <v>42555.587500000001</v>
      </c>
      <c r="L374" s="1">
        <v>21.6</v>
      </c>
    </row>
    <row r="375" spans="1:12" ht="15">
      <c r="A375" s="1" t="s">
        <v>46</v>
      </c>
      <c r="B375" s="7">
        <v>42556.479166666664</v>
      </c>
      <c r="C375" s="7">
        <v>42556.520833333336</v>
      </c>
      <c r="D375" s="8" t="s">
        <v>88</v>
      </c>
      <c r="F375" s="1">
        <v>24294569</v>
      </c>
      <c r="G375" s="5" t="s">
        <v>307</v>
      </c>
      <c r="H375" s="1" t="s">
        <v>16</v>
      </c>
      <c r="I375" s="1" t="s">
        <v>17</v>
      </c>
      <c r="J375" s="7">
        <v>42555.588194444441</v>
      </c>
      <c r="K375" s="7">
        <v>42555.588194444441</v>
      </c>
      <c r="L375" s="1">
        <v>15.3</v>
      </c>
    </row>
    <row r="376" spans="1:12" ht="15">
      <c r="A376" s="1" t="s">
        <v>57</v>
      </c>
      <c r="B376" s="7">
        <v>42556.791666666664</v>
      </c>
      <c r="C376" s="7">
        <v>42556.833333333336</v>
      </c>
      <c r="D376" s="8" t="s">
        <v>43</v>
      </c>
      <c r="F376" s="1">
        <v>24308862</v>
      </c>
      <c r="G376" s="10"/>
      <c r="H376" s="1" t="s">
        <v>16</v>
      </c>
      <c r="I376" s="1" t="s">
        <v>17</v>
      </c>
      <c r="J376" s="7">
        <v>42556.405555555553</v>
      </c>
      <c r="K376" s="7">
        <v>42556.405555555553</v>
      </c>
      <c r="L376" s="1">
        <v>18</v>
      </c>
    </row>
    <row r="377" spans="1:12" ht="15">
      <c r="A377" s="1" t="s">
        <v>32</v>
      </c>
      <c r="B377" s="7">
        <v>42556.833333333336</v>
      </c>
      <c r="C377" s="7">
        <v>42556.875</v>
      </c>
      <c r="D377" s="8" t="s">
        <v>212</v>
      </c>
      <c r="F377" s="1">
        <v>24302567</v>
      </c>
      <c r="G377" s="10"/>
      <c r="H377" s="1" t="s">
        <v>16</v>
      </c>
      <c r="I377" s="1" t="s">
        <v>17</v>
      </c>
      <c r="J377" s="7">
        <v>42555.893750000003</v>
      </c>
      <c r="K377" s="7">
        <v>42555.893750000003</v>
      </c>
      <c r="L377" s="1">
        <v>23.4</v>
      </c>
    </row>
    <row r="378" spans="1:12" ht="15">
      <c r="A378" s="1" t="s">
        <v>57</v>
      </c>
      <c r="B378" s="7">
        <v>42557.833333333336</v>
      </c>
      <c r="C378" s="7">
        <v>42557.875</v>
      </c>
      <c r="D378" s="8" t="s">
        <v>43</v>
      </c>
      <c r="F378" s="1">
        <v>24345121</v>
      </c>
      <c r="G378" s="5" t="s">
        <v>308</v>
      </c>
      <c r="H378" s="1" t="s">
        <v>16</v>
      </c>
      <c r="I378" s="1" t="s">
        <v>17</v>
      </c>
      <c r="J378" s="7">
        <v>42557.751388888886</v>
      </c>
      <c r="K378" s="7">
        <v>42557.751388888886</v>
      </c>
      <c r="L378" s="1">
        <v>18</v>
      </c>
    </row>
    <row r="379" spans="1:12" ht="15">
      <c r="A379" s="1" t="s">
        <v>28</v>
      </c>
      <c r="B379" s="7">
        <v>42558.416666666664</v>
      </c>
      <c r="C379" s="7">
        <v>42558.479166666664</v>
      </c>
      <c r="D379" s="8" t="s">
        <v>309</v>
      </c>
      <c r="F379" s="1">
        <v>24290955</v>
      </c>
      <c r="G379" s="10"/>
      <c r="H379" s="1" t="s">
        <v>48</v>
      </c>
      <c r="I379" s="1" t="s">
        <v>17</v>
      </c>
      <c r="J379" s="7">
        <v>42555.475694444445</v>
      </c>
      <c r="K379" s="7">
        <v>42555.475694444445</v>
      </c>
      <c r="L379" s="1">
        <v>21.6</v>
      </c>
    </row>
    <row r="380" spans="1:12" ht="15">
      <c r="A380" s="1" t="s">
        <v>32</v>
      </c>
      <c r="B380" s="7">
        <v>42558.645833333336</v>
      </c>
      <c r="C380" s="7">
        <v>42558.708333333336</v>
      </c>
      <c r="D380" s="8" t="s">
        <v>212</v>
      </c>
      <c r="F380" s="1">
        <v>24294288</v>
      </c>
      <c r="G380" s="10"/>
      <c r="H380" s="1" t="s">
        <v>48</v>
      </c>
      <c r="I380" s="1" t="s">
        <v>17</v>
      </c>
      <c r="J380" s="7">
        <v>42555.57916666667</v>
      </c>
      <c r="K380" s="7">
        <v>42555.57916666667</v>
      </c>
      <c r="L380" s="1">
        <v>30.42</v>
      </c>
    </row>
    <row r="381" spans="1:12" ht="15">
      <c r="A381" s="1" t="s">
        <v>28</v>
      </c>
      <c r="B381" s="7">
        <v>42558.708333333336</v>
      </c>
      <c r="C381" s="7">
        <v>42558.75</v>
      </c>
      <c r="D381" s="8" t="s">
        <v>212</v>
      </c>
      <c r="F381" s="1">
        <v>24297567</v>
      </c>
      <c r="G381" s="10"/>
      <c r="H381" s="1" t="s">
        <v>16</v>
      </c>
      <c r="I381" s="1" t="s">
        <v>17</v>
      </c>
      <c r="J381" s="7">
        <v>42555.685416666667</v>
      </c>
      <c r="K381" s="7">
        <v>42555.685416666667</v>
      </c>
      <c r="L381" s="1">
        <v>18</v>
      </c>
    </row>
    <row r="382" spans="1:12" ht="15">
      <c r="A382" s="1" t="s">
        <v>24</v>
      </c>
      <c r="B382" s="7">
        <v>42559.416666666664</v>
      </c>
      <c r="C382" s="7">
        <v>42559.458333333336</v>
      </c>
      <c r="D382" s="8" t="s">
        <v>251</v>
      </c>
      <c r="F382" s="1">
        <v>24294778</v>
      </c>
      <c r="G382" s="5" t="s">
        <v>305</v>
      </c>
      <c r="H382" s="1" t="s">
        <v>16</v>
      </c>
      <c r="I382" s="1" t="s">
        <v>17</v>
      </c>
      <c r="J382" s="7">
        <v>42555.594444444447</v>
      </c>
      <c r="K382" s="7">
        <v>42555.594444444447</v>
      </c>
      <c r="L382" s="1">
        <v>14.4</v>
      </c>
    </row>
    <row r="383" spans="1:12" ht="15">
      <c r="A383" s="1" t="s">
        <v>57</v>
      </c>
      <c r="B383" s="7">
        <v>42559.416666666664</v>
      </c>
      <c r="C383" s="7">
        <v>42559.479166666664</v>
      </c>
      <c r="D383" s="8" t="s">
        <v>246</v>
      </c>
      <c r="F383" s="1">
        <v>24294597</v>
      </c>
      <c r="G383" s="5" t="s">
        <v>292</v>
      </c>
      <c r="H383" s="1" t="s">
        <v>48</v>
      </c>
      <c r="I383" s="1" t="s">
        <v>17</v>
      </c>
      <c r="J383" s="7">
        <v>42555.588888888888</v>
      </c>
      <c r="K383" s="7">
        <v>42555.588888888888</v>
      </c>
      <c r="L383" s="1">
        <v>21.6</v>
      </c>
    </row>
    <row r="384" spans="1:12" ht="15">
      <c r="A384" s="1" t="s">
        <v>28</v>
      </c>
      <c r="B384" s="7">
        <v>42559.708333333336</v>
      </c>
      <c r="C384" s="7">
        <v>42559.75</v>
      </c>
      <c r="D384" s="8" t="s">
        <v>34</v>
      </c>
      <c r="F384" s="1">
        <v>24210401</v>
      </c>
      <c r="G384" s="5" t="s">
        <v>78</v>
      </c>
      <c r="H384" s="1" t="s">
        <v>16</v>
      </c>
      <c r="I384" s="1" t="s">
        <v>17</v>
      </c>
      <c r="J384" s="7">
        <v>42550.421527777777</v>
      </c>
      <c r="K384" s="7">
        <v>42550.421527777777</v>
      </c>
      <c r="L384" s="1">
        <v>18</v>
      </c>
    </row>
    <row r="385" spans="1:12" ht="15">
      <c r="A385" s="1" t="s">
        <v>46</v>
      </c>
      <c r="B385" s="7">
        <v>42559.770833333336</v>
      </c>
      <c r="C385" s="7">
        <v>42559.833333333336</v>
      </c>
      <c r="D385" s="8" t="s">
        <v>212</v>
      </c>
      <c r="F385" s="1">
        <v>24383303</v>
      </c>
      <c r="G385" s="10"/>
      <c r="H385" s="1" t="s">
        <v>48</v>
      </c>
      <c r="I385" s="1" t="s">
        <v>17</v>
      </c>
      <c r="J385" s="7">
        <v>42559.54791666667</v>
      </c>
      <c r="K385" s="7">
        <v>42559.54791666667</v>
      </c>
      <c r="L385" s="1">
        <v>27</v>
      </c>
    </row>
    <row r="386" spans="1:12" ht="15">
      <c r="A386" s="1" t="s">
        <v>28</v>
      </c>
      <c r="B386" s="7">
        <v>42560.583333333336</v>
      </c>
      <c r="C386" s="7">
        <v>42560.625</v>
      </c>
      <c r="D386" s="8" t="s">
        <v>34</v>
      </c>
      <c r="F386" s="1">
        <v>23978262</v>
      </c>
      <c r="G386" s="5" t="s">
        <v>233</v>
      </c>
      <c r="H386" s="1" t="s">
        <v>16</v>
      </c>
      <c r="I386" s="1" t="s">
        <v>17</v>
      </c>
      <c r="J386" s="7">
        <v>42537.558333333334</v>
      </c>
      <c r="K386" s="7">
        <v>42537.558333333334</v>
      </c>
      <c r="L386" s="1">
        <v>18</v>
      </c>
    </row>
    <row r="387" spans="1:12" ht="15">
      <c r="A387" s="1" t="s">
        <v>80</v>
      </c>
      <c r="B387" s="7">
        <v>42560.583333333336</v>
      </c>
      <c r="C387" s="7">
        <v>42560.666666666664</v>
      </c>
      <c r="D387" s="8" t="s">
        <v>81</v>
      </c>
      <c r="F387" s="1">
        <v>23156671</v>
      </c>
      <c r="G387" s="5" t="s">
        <v>311</v>
      </c>
      <c r="H387" s="1" t="s">
        <v>56</v>
      </c>
      <c r="I387" s="1" t="s">
        <v>17</v>
      </c>
      <c r="J387" s="7">
        <v>42495.61041666667</v>
      </c>
      <c r="K387" s="7">
        <v>42495.61041666667</v>
      </c>
      <c r="L387" s="1">
        <v>28.8</v>
      </c>
    </row>
    <row r="388" spans="1:12" ht="15">
      <c r="A388" s="1" t="s">
        <v>18</v>
      </c>
      <c r="B388" s="7">
        <v>42562.479166666664</v>
      </c>
      <c r="C388" s="7">
        <v>42562.520833333336</v>
      </c>
      <c r="D388" s="8" t="s">
        <v>107</v>
      </c>
      <c r="F388" s="1">
        <v>24414192</v>
      </c>
      <c r="G388" s="5" t="s">
        <v>122</v>
      </c>
      <c r="H388" s="1" t="s">
        <v>16</v>
      </c>
      <c r="I388" s="1" t="s">
        <v>17</v>
      </c>
      <c r="J388" s="7">
        <v>42562.46875</v>
      </c>
      <c r="K388" s="7">
        <v>42562.46875</v>
      </c>
      <c r="L388" s="1">
        <v>15.3</v>
      </c>
    </row>
    <row r="389" spans="1:12" ht="15">
      <c r="A389" s="1" t="s">
        <v>57</v>
      </c>
      <c r="B389" s="7">
        <v>42563.375</v>
      </c>
      <c r="C389" s="7">
        <v>42563.458333333336</v>
      </c>
      <c r="D389" s="8" t="s">
        <v>43</v>
      </c>
      <c r="F389" s="1">
        <v>24394480</v>
      </c>
      <c r="G389" s="10"/>
      <c r="H389" s="1" t="s">
        <v>56</v>
      </c>
      <c r="I389" s="1" t="s">
        <v>17</v>
      </c>
      <c r="J389" s="7">
        <v>42560.396527777775</v>
      </c>
      <c r="K389" s="7">
        <v>42560.396527777775</v>
      </c>
      <c r="L389" s="1">
        <v>28.8</v>
      </c>
    </row>
    <row r="390" spans="1:12" ht="15">
      <c r="A390" s="1" t="s">
        <v>111</v>
      </c>
      <c r="B390" s="7">
        <v>42563.5</v>
      </c>
      <c r="C390" s="7">
        <v>42563.583333333336</v>
      </c>
      <c r="D390" s="8" t="s">
        <v>210</v>
      </c>
      <c r="F390" s="1">
        <v>24256682</v>
      </c>
      <c r="G390" s="5" t="s">
        <v>312</v>
      </c>
      <c r="H390" s="1" t="s">
        <v>56</v>
      </c>
      <c r="I390" s="1" t="s">
        <v>17</v>
      </c>
      <c r="J390" s="7">
        <v>42552.47152777778</v>
      </c>
      <c r="K390" s="7">
        <v>42552.47152777778</v>
      </c>
      <c r="L390" s="1">
        <v>32.4</v>
      </c>
    </row>
    <row r="391" spans="1:12" ht="15">
      <c r="A391" s="1" t="s">
        <v>57</v>
      </c>
      <c r="B391" s="7">
        <v>42563.583333333336</v>
      </c>
      <c r="C391" s="7">
        <v>42563.666666666664</v>
      </c>
      <c r="D391" s="8" t="s">
        <v>43</v>
      </c>
      <c r="F391" s="1">
        <v>24394481</v>
      </c>
      <c r="G391" s="10"/>
      <c r="H391" s="1" t="s">
        <v>56</v>
      </c>
      <c r="I391" s="1" t="s">
        <v>17</v>
      </c>
      <c r="J391" s="7">
        <v>42560.396527777775</v>
      </c>
      <c r="K391" s="7">
        <v>42560.396527777775</v>
      </c>
      <c r="L391" s="1">
        <v>28.8</v>
      </c>
    </row>
    <row r="392" spans="1:12" ht="15">
      <c r="A392" s="1" t="s">
        <v>18</v>
      </c>
      <c r="B392" s="7">
        <v>42563.791666666664</v>
      </c>
      <c r="C392" s="7">
        <v>42563.833333333336</v>
      </c>
      <c r="D392" s="8" t="s">
        <v>166</v>
      </c>
      <c r="F392" s="1">
        <v>24458652</v>
      </c>
      <c r="G392" s="5" t="s">
        <v>313</v>
      </c>
      <c r="H392" s="1" t="s">
        <v>16</v>
      </c>
      <c r="I392" s="1" t="s">
        <v>17</v>
      </c>
      <c r="J392" s="7">
        <v>42564.425000000003</v>
      </c>
      <c r="K392" s="7">
        <v>42564.425000000003</v>
      </c>
      <c r="L392" s="1">
        <v>18</v>
      </c>
    </row>
    <row r="393" spans="1:12" ht="15">
      <c r="A393" s="1" t="s">
        <v>41</v>
      </c>
      <c r="B393" s="7">
        <v>42564.375</v>
      </c>
      <c r="C393" s="7">
        <v>42564.4375</v>
      </c>
      <c r="D393" s="8" t="s">
        <v>212</v>
      </c>
      <c r="F393" s="1">
        <v>24402208</v>
      </c>
      <c r="G393" s="10"/>
      <c r="H393" s="1" t="s">
        <v>48</v>
      </c>
      <c r="I393" s="1" t="s">
        <v>17</v>
      </c>
      <c r="J393" s="7">
        <v>42561.586111111108</v>
      </c>
      <c r="K393" s="7">
        <v>42561.586111111108</v>
      </c>
      <c r="L393" s="1">
        <v>21.6</v>
      </c>
    </row>
    <row r="394" spans="1:12" ht="15">
      <c r="A394" s="1" t="s">
        <v>24</v>
      </c>
      <c r="B394" s="7">
        <v>42564.416666666664</v>
      </c>
      <c r="C394" s="7">
        <v>42564.458333333336</v>
      </c>
      <c r="D394" s="8" t="s">
        <v>37</v>
      </c>
      <c r="E394" s="1" t="s">
        <v>36</v>
      </c>
      <c r="F394" s="1">
        <v>24448113</v>
      </c>
      <c r="G394" s="5" t="s">
        <v>98</v>
      </c>
      <c r="H394" s="1" t="s">
        <v>16</v>
      </c>
      <c r="I394" s="1" t="s">
        <v>17</v>
      </c>
      <c r="J394" s="7">
        <v>42563.809027777781</v>
      </c>
      <c r="K394" s="7">
        <v>42563.80972222222</v>
      </c>
      <c r="L394" s="1">
        <v>14.4</v>
      </c>
    </row>
    <row r="395" spans="1:12" ht="15">
      <c r="A395" s="1" t="s">
        <v>18</v>
      </c>
      <c r="B395" s="7">
        <v>42564.458333333336</v>
      </c>
      <c r="C395" s="7">
        <v>42564.5</v>
      </c>
      <c r="D395" s="8" t="s">
        <v>107</v>
      </c>
      <c r="F395" s="1">
        <v>24363575</v>
      </c>
      <c r="G395" s="5" t="s">
        <v>122</v>
      </c>
      <c r="H395" s="1" t="s">
        <v>16</v>
      </c>
      <c r="I395" s="1" t="s">
        <v>17</v>
      </c>
      <c r="J395" s="7">
        <v>42558.613888888889</v>
      </c>
      <c r="K395" s="7">
        <v>42558.613888888889</v>
      </c>
      <c r="L395" s="1">
        <v>14.4</v>
      </c>
    </row>
    <row r="396" spans="1:12" ht="15">
      <c r="A396" s="1" t="s">
        <v>314</v>
      </c>
      <c r="B396" s="7">
        <v>42564.583333333336</v>
      </c>
      <c r="C396" s="7">
        <v>42564.625</v>
      </c>
      <c r="D396" s="8" t="s">
        <v>286</v>
      </c>
      <c r="F396" s="1">
        <v>24458605</v>
      </c>
      <c r="G396" s="10"/>
      <c r="H396" s="1" t="s">
        <v>16</v>
      </c>
      <c r="I396" s="1" t="s">
        <v>17</v>
      </c>
      <c r="J396" s="7">
        <v>42564.423611111109</v>
      </c>
      <c r="K396" s="7">
        <v>42564.423611111109</v>
      </c>
      <c r="L396" s="1">
        <v>16.2</v>
      </c>
    </row>
    <row r="397" spans="1:12" ht="15">
      <c r="A397" s="1" t="s">
        <v>57</v>
      </c>
      <c r="B397" s="7">
        <v>42564.708333333336</v>
      </c>
      <c r="C397" s="7">
        <v>42564.791666666664</v>
      </c>
      <c r="D397" s="8" t="s">
        <v>43</v>
      </c>
      <c r="F397" s="1">
        <v>24394483</v>
      </c>
      <c r="G397" s="10"/>
      <c r="H397" s="1" t="s">
        <v>56</v>
      </c>
      <c r="I397" s="1" t="s">
        <v>17</v>
      </c>
      <c r="J397" s="7">
        <v>42560.397222222222</v>
      </c>
      <c r="K397" s="7">
        <v>42560.397222222222</v>
      </c>
      <c r="L397" s="1">
        <v>36</v>
      </c>
    </row>
    <row r="398" spans="1:12" ht="15">
      <c r="A398" s="1" t="s">
        <v>41</v>
      </c>
      <c r="B398" s="7">
        <v>42564.729166666664</v>
      </c>
      <c r="C398" s="7">
        <v>42564.791666666664</v>
      </c>
      <c r="D398" s="8" t="s">
        <v>212</v>
      </c>
      <c r="F398" s="1">
        <v>24402211</v>
      </c>
      <c r="G398" s="10"/>
      <c r="H398" s="1" t="s">
        <v>48</v>
      </c>
      <c r="I398" s="1" t="s">
        <v>17</v>
      </c>
      <c r="J398" s="7">
        <v>42561.586805555555</v>
      </c>
      <c r="K398" s="7">
        <v>42561.586805555555</v>
      </c>
      <c r="L398" s="1">
        <v>27</v>
      </c>
    </row>
    <row r="399" spans="1:12" ht="15">
      <c r="A399" s="1" t="s">
        <v>46</v>
      </c>
      <c r="B399" s="7">
        <v>42564.75</v>
      </c>
      <c r="C399" s="7">
        <v>42564.791666666664</v>
      </c>
      <c r="D399" s="8" t="s">
        <v>317</v>
      </c>
      <c r="F399" s="1">
        <v>24448167</v>
      </c>
      <c r="G399" s="5" t="s">
        <v>316</v>
      </c>
      <c r="H399" s="1" t="s">
        <v>16</v>
      </c>
      <c r="I399" s="1" t="s">
        <v>17</v>
      </c>
      <c r="J399" s="7">
        <v>42563.811805555553</v>
      </c>
      <c r="K399" s="7">
        <v>42563.811805555553</v>
      </c>
      <c r="L399" s="1">
        <v>18</v>
      </c>
    </row>
    <row r="400" spans="1:12" ht="15">
      <c r="A400" s="1" t="s">
        <v>41</v>
      </c>
      <c r="B400" s="7">
        <v>42564.833333333336</v>
      </c>
      <c r="C400" s="7">
        <v>42564.875</v>
      </c>
      <c r="D400" s="8" t="s">
        <v>212</v>
      </c>
      <c r="F400" s="1">
        <v>24402214</v>
      </c>
      <c r="G400" s="10"/>
      <c r="H400" s="1" t="s">
        <v>16</v>
      </c>
      <c r="I400" s="1" t="s">
        <v>17</v>
      </c>
      <c r="J400" s="7">
        <v>42561.587500000001</v>
      </c>
      <c r="K400" s="7">
        <v>42561.587500000001</v>
      </c>
      <c r="L400" s="1">
        <v>18</v>
      </c>
    </row>
    <row r="401" spans="1:12" ht="15">
      <c r="A401" s="1" t="s">
        <v>111</v>
      </c>
      <c r="B401" s="7">
        <v>42565.458333333336</v>
      </c>
      <c r="C401" s="7">
        <v>42565.541666666664</v>
      </c>
      <c r="D401" s="8" t="s">
        <v>210</v>
      </c>
      <c r="F401" s="1">
        <v>24396236</v>
      </c>
      <c r="G401" s="10"/>
      <c r="H401" s="1" t="s">
        <v>56</v>
      </c>
      <c r="I401" s="1" t="s">
        <v>17</v>
      </c>
      <c r="J401" s="7">
        <v>42560.589583333334</v>
      </c>
      <c r="K401" s="7">
        <v>42560.589583333334</v>
      </c>
      <c r="L401" s="1">
        <v>30.6</v>
      </c>
    </row>
    <row r="402" spans="1:12" ht="15">
      <c r="A402" s="1" t="s">
        <v>18</v>
      </c>
      <c r="B402" s="7">
        <v>42569.4375</v>
      </c>
      <c r="C402" s="7">
        <v>42569.5</v>
      </c>
      <c r="D402" s="8" t="s">
        <v>286</v>
      </c>
      <c r="F402" s="1">
        <v>25559891</v>
      </c>
      <c r="G402" s="5" t="s">
        <v>318</v>
      </c>
      <c r="H402" s="1" t="s">
        <v>48</v>
      </c>
      <c r="I402" s="1" t="s">
        <v>17</v>
      </c>
      <c r="J402" s="7">
        <v>42625.40347222222</v>
      </c>
      <c r="K402" s="7">
        <v>42625.40347222222</v>
      </c>
      <c r="L402" s="1">
        <v>21.6</v>
      </c>
    </row>
    <row r="403" spans="1:12" ht="15">
      <c r="A403" s="1" t="s">
        <v>18</v>
      </c>
      <c r="B403" s="7">
        <v>42569.729166666664</v>
      </c>
      <c r="C403" s="7">
        <v>42569.770833333336</v>
      </c>
      <c r="D403" s="8" t="s">
        <v>286</v>
      </c>
      <c r="F403" s="1">
        <v>24500826</v>
      </c>
      <c r="G403" s="5" t="s">
        <v>319</v>
      </c>
      <c r="H403" s="1" t="s">
        <v>16</v>
      </c>
      <c r="I403" s="1" t="s">
        <v>17</v>
      </c>
      <c r="J403" s="7">
        <v>42566.497916666667</v>
      </c>
      <c r="K403" s="7">
        <v>42566.497916666667</v>
      </c>
      <c r="L403" s="1">
        <v>18</v>
      </c>
    </row>
    <row r="404" spans="1:12" ht="15">
      <c r="A404" s="1" t="s">
        <v>24</v>
      </c>
      <c r="B404" s="7">
        <v>42569.791666666664</v>
      </c>
      <c r="C404" s="7">
        <v>42569.833333333336</v>
      </c>
      <c r="D404" s="8" t="s">
        <v>140</v>
      </c>
      <c r="E404" s="1" t="s">
        <v>147</v>
      </c>
      <c r="F404" s="1">
        <v>24099191</v>
      </c>
      <c r="G404" s="5" t="s">
        <v>295</v>
      </c>
      <c r="H404" s="1" t="s">
        <v>16</v>
      </c>
      <c r="I404" s="1" t="s">
        <v>17</v>
      </c>
      <c r="J404" s="7">
        <v>42543.895138888889</v>
      </c>
      <c r="K404" s="7">
        <v>42543.895833333336</v>
      </c>
      <c r="L404" s="1">
        <v>18</v>
      </c>
    </row>
    <row r="405" spans="1:12" ht="15">
      <c r="A405" s="1" t="s">
        <v>24</v>
      </c>
      <c r="B405" s="7">
        <v>42570.583333333336</v>
      </c>
      <c r="C405" s="7">
        <v>42570.625</v>
      </c>
      <c r="D405" s="8" t="s">
        <v>140</v>
      </c>
      <c r="F405" s="1">
        <v>23862621</v>
      </c>
      <c r="G405" s="5" t="s">
        <v>198</v>
      </c>
      <c r="H405" s="1" t="s">
        <v>16</v>
      </c>
      <c r="I405" s="1" t="s">
        <v>17</v>
      </c>
      <c r="J405" s="7">
        <v>42531.714583333334</v>
      </c>
      <c r="K405" s="7">
        <v>42531.714583333334</v>
      </c>
      <c r="L405" s="1">
        <v>12.96</v>
      </c>
    </row>
    <row r="406" spans="1:12" ht="15">
      <c r="A406" s="1" t="s">
        <v>32</v>
      </c>
      <c r="B406" s="7">
        <v>42570.791666666664</v>
      </c>
      <c r="C406" s="7">
        <v>42570.916666666664</v>
      </c>
      <c r="D406" s="8" t="s">
        <v>162</v>
      </c>
      <c r="F406" s="1">
        <v>24236969</v>
      </c>
      <c r="G406" s="5" t="s">
        <v>320</v>
      </c>
      <c r="H406" s="1" t="s">
        <v>321</v>
      </c>
      <c r="I406" s="1" t="s">
        <v>85</v>
      </c>
      <c r="J406" s="7">
        <v>42551.579861111109</v>
      </c>
      <c r="K406" s="7">
        <v>42551.579861111109</v>
      </c>
      <c r="L406" s="1">
        <v>70.2</v>
      </c>
    </row>
    <row r="407" spans="1:12" ht="15">
      <c r="A407" s="1" t="s">
        <v>46</v>
      </c>
      <c r="B407" s="7">
        <v>42570.833333333336</v>
      </c>
      <c r="C407" s="7">
        <v>42570.895833333336</v>
      </c>
      <c r="D407" s="8" t="s">
        <v>212</v>
      </c>
      <c r="F407" s="1">
        <v>24541546</v>
      </c>
      <c r="G407" s="10"/>
      <c r="H407" s="1" t="s">
        <v>48</v>
      </c>
      <c r="I407" s="1" t="s">
        <v>17</v>
      </c>
      <c r="J407" s="7">
        <v>42569.697222222225</v>
      </c>
      <c r="K407" s="7">
        <v>42569.697222222225</v>
      </c>
      <c r="L407" s="1">
        <v>27</v>
      </c>
    </row>
    <row r="408" spans="1:12" ht="15">
      <c r="A408" s="1" t="s">
        <v>111</v>
      </c>
      <c r="B408" s="7">
        <v>42571.458333333336</v>
      </c>
      <c r="C408" s="7">
        <v>42571.5</v>
      </c>
      <c r="D408" s="8" t="s">
        <v>37</v>
      </c>
      <c r="F408" s="1">
        <v>24568538</v>
      </c>
      <c r="G408" s="5" t="s">
        <v>98</v>
      </c>
      <c r="H408" s="1" t="s">
        <v>16</v>
      </c>
      <c r="I408" s="1" t="s">
        <v>17</v>
      </c>
      <c r="J408" s="7">
        <v>42570.871527777781</v>
      </c>
      <c r="K408" s="7">
        <v>42570.871527777781</v>
      </c>
      <c r="L408" s="1">
        <v>14.4</v>
      </c>
    </row>
    <row r="409" spans="1:12" ht="15">
      <c r="A409" s="1" t="s">
        <v>111</v>
      </c>
      <c r="B409" s="7">
        <v>42571.5625</v>
      </c>
      <c r="C409" s="7">
        <v>42571.625</v>
      </c>
      <c r="D409" s="8" t="s">
        <v>37</v>
      </c>
      <c r="E409" s="1" t="s">
        <v>36</v>
      </c>
      <c r="F409" s="1">
        <v>24568544</v>
      </c>
      <c r="G409" s="5" t="s">
        <v>98</v>
      </c>
      <c r="H409" s="1" t="s">
        <v>48</v>
      </c>
      <c r="I409" s="1" t="s">
        <v>17</v>
      </c>
      <c r="J409" s="7">
        <v>42570.87222222222</v>
      </c>
      <c r="K409" s="7">
        <v>42571.527083333334</v>
      </c>
      <c r="L409" s="1">
        <v>24.3</v>
      </c>
    </row>
    <row r="410" spans="1:12" ht="15">
      <c r="A410" s="1" t="s">
        <v>111</v>
      </c>
      <c r="B410" s="7">
        <v>42571.625</v>
      </c>
      <c r="C410" s="7">
        <v>42571.6875</v>
      </c>
      <c r="D410" s="8" t="s">
        <v>37</v>
      </c>
      <c r="F410" s="1">
        <v>24568549</v>
      </c>
      <c r="G410" s="5" t="s">
        <v>98</v>
      </c>
      <c r="H410" s="1" t="s">
        <v>48</v>
      </c>
      <c r="I410" s="1" t="s">
        <v>17</v>
      </c>
      <c r="J410" s="7">
        <v>42570.872916666667</v>
      </c>
      <c r="K410" s="7">
        <v>42570.872916666667</v>
      </c>
      <c r="L410" s="1">
        <v>24.3</v>
      </c>
    </row>
    <row r="411" spans="1:12" ht="15">
      <c r="A411" s="1" t="s">
        <v>111</v>
      </c>
      <c r="B411" s="7">
        <v>42571.708333333336</v>
      </c>
      <c r="C411" s="7">
        <v>42571.75</v>
      </c>
      <c r="D411" s="8" t="s">
        <v>37</v>
      </c>
      <c r="F411" s="1">
        <v>24568553</v>
      </c>
      <c r="G411" s="5" t="s">
        <v>98</v>
      </c>
      <c r="H411" s="1" t="s">
        <v>16</v>
      </c>
      <c r="I411" s="1" t="s">
        <v>17</v>
      </c>
      <c r="J411" s="7">
        <v>42570.872916666667</v>
      </c>
      <c r="K411" s="7">
        <v>42570.872916666667</v>
      </c>
      <c r="L411" s="1">
        <v>18</v>
      </c>
    </row>
    <row r="412" spans="1:12" ht="15">
      <c r="A412" s="1" t="s">
        <v>41</v>
      </c>
      <c r="B412" s="7">
        <v>42571.75</v>
      </c>
      <c r="C412" s="7">
        <v>42571.791666666664</v>
      </c>
      <c r="D412" s="8" t="s">
        <v>162</v>
      </c>
      <c r="F412" s="1">
        <v>24581732</v>
      </c>
      <c r="G412" s="5" t="s">
        <v>322</v>
      </c>
      <c r="H412" s="1" t="s">
        <v>16</v>
      </c>
      <c r="I412" s="1" t="s">
        <v>85</v>
      </c>
      <c r="J412" s="7">
        <v>42571.623611111114</v>
      </c>
      <c r="K412" s="7">
        <v>42571.623611111114</v>
      </c>
      <c r="L412" s="1">
        <v>18</v>
      </c>
    </row>
    <row r="413" spans="1:12" ht="15">
      <c r="A413" s="1" t="s">
        <v>46</v>
      </c>
      <c r="B413" s="7">
        <v>42571.833333333336</v>
      </c>
      <c r="C413" s="7">
        <v>42571.895833333336</v>
      </c>
      <c r="D413" s="8" t="s">
        <v>212</v>
      </c>
      <c r="F413" s="1">
        <v>24557486</v>
      </c>
      <c r="G413" s="10"/>
      <c r="H413" s="1" t="s">
        <v>48</v>
      </c>
      <c r="I413" s="1" t="s">
        <v>17</v>
      </c>
      <c r="J413" s="7">
        <v>42570.468055555553</v>
      </c>
      <c r="K413" s="7">
        <v>42570.468055555553</v>
      </c>
      <c r="L413" s="1">
        <v>27</v>
      </c>
    </row>
    <row r="414" spans="1:12" ht="15">
      <c r="A414" s="1" t="s">
        <v>46</v>
      </c>
      <c r="B414" s="7">
        <v>42572.395833333336</v>
      </c>
      <c r="C414" s="7">
        <v>42572.458333333336</v>
      </c>
      <c r="D414" s="8" t="s">
        <v>212</v>
      </c>
      <c r="F414" s="1">
        <v>24557540</v>
      </c>
      <c r="G414" s="10"/>
      <c r="H414" s="1" t="s">
        <v>48</v>
      </c>
      <c r="I414" s="1" t="s">
        <v>17</v>
      </c>
      <c r="J414" s="7">
        <v>42570.469444444447</v>
      </c>
      <c r="K414" s="7">
        <v>42570.469444444447</v>
      </c>
      <c r="L414" s="1">
        <v>21.6</v>
      </c>
    </row>
    <row r="415" spans="1:12" ht="15">
      <c r="A415" s="1" t="s">
        <v>24</v>
      </c>
      <c r="B415" s="7">
        <v>42572.583333333336</v>
      </c>
      <c r="C415" s="7">
        <v>42572.625</v>
      </c>
      <c r="D415" s="8" t="s">
        <v>162</v>
      </c>
      <c r="F415" s="1">
        <v>24617117</v>
      </c>
      <c r="G415" s="5" t="s">
        <v>323</v>
      </c>
      <c r="H415" s="1" t="s">
        <v>16</v>
      </c>
      <c r="I415" s="1" t="s">
        <v>85</v>
      </c>
      <c r="J415" s="7">
        <v>42573.461805555555</v>
      </c>
      <c r="K415" s="7">
        <v>42573.461805555555</v>
      </c>
      <c r="L415" s="1">
        <v>14.4</v>
      </c>
    </row>
    <row r="416" spans="1:12" ht="15">
      <c r="A416" s="1" t="s">
        <v>24</v>
      </c>
      <c r="B416" s="7">
        <v>42572.625</v>
      </c>
      <c r="C416" s="7">
        <v>42572.645833333336</v>
      </c>
      <c r="D416" s="8" t="s">
        <v>83</v>
      </c>
      <c r="F416" s="1">
        <v>24617159</v>
      </c>
      <c r="G416" s="5" t="s">
        <v>324</v>
      </c>
      <c r="H416" s="1" t="s">
        <v>16</v>
      </c>
      <c r="I416" s="1" t="s">
        <v>17</v>
      </c>
      <c r="J416" s="7">
        <v>42573.463194444441</v>
      </c>
      <c r="K416" s="7">
        <v>42573.463194444441</v>
      </c>
      <c r="L416" s="1">
        <v>7.2</v>
      </c>
    </row>
    <row r="417" spans="1:12" ht="15">
      <c r="A417" s="1" t="s">
        <v>24</v>
      </c>
      <c r="B417" s="7">
        <v>42572.666666666664</v>
      </c>
      <c r="C417" s="7">
        <v>42572.708333333336</v>
      </c>
      <c r="D417" s="8" t="s">
        <v>140</v>
      </c>
      <c r="F417" s="1">
        <v>23936364</v>
      </c>
      <c r="G417" s="5" t="s">
        <v>325</v>
      </c>
      <c r="H417" s="1" t="s">
        <v>16</v>
      </c>
      <c r="I417" s="1" t="s">
        <v>17</v>
      </c>
      <c r="J417" s="7">
        <v>42535.842361111114</v>
      </c>
      <c r="K417" s="7">
        <v>42535.842361111114</v>
      </c>
      <c r="L417" s="1">
        <v>14.58</v>
      </c>
    </row>
    <row r="418" spans="1:12" ht="15">
      <c r="A418" s="1" t="s">
        <v>46</v>
      </c>
      <c r="B418" s="7">
        <v>42572.708333333336</v>
      </c>
      <c r="C418" s="7">
        <v>42572.75</v>
      </c>
      <c r="D418" s="8" t="s">
        <v>212</v>
      </c>
      <c r="F418" s="1">
        <v>24603647</v>
      </c>
      <c r="G418" s="10"/>
      <c r="H418" s="1" t="s">
        <v>16</v>
      </c>
      <c r="I418" s="1" t="s">
        <v>17</v>
      </c>
      <c r="J418" s="7">
        <v>42572.662499999999</v>
      </c>
      <c r="K418" s="7">
        <v>42572.662499999999</v>
      </c>
      <c r="L418" s="1">
        <v>18</v>
      </c>
    </row>
    <row r="419" spans="1:12" ht="15">
      <c r="A419" s="1" t="s">
        <v>18</v>
      </c>
      <c r="B419" s="7">
        <v>42572.729166666664</v>
      </c>
      <c r="C419" s="7">
        <v>42572.770833333336</v>
      </c>
      <c r="D419" s="8" t="s">
        <v>246</v>
      </c>
      <c r="F419" s="1">
        <v>24232343</v>
      </c>
      <c r="G419" s="5" t="s">
        <v>292</v>
      </c>
      <c r="H419" s="1" t="s">
        <v>16</v>
      </c>
      <c r="I419" s="1" t="s">
        <v>17</v>
      </c>
      <c r="J419" s="7">
        <v>42551.436805555553</v>
      </c>
      <c r="K419" s="7">
        <v>42551.436805555553</v>
      </c>
      <c r="L419" s="1">
        <v>18</v>
      </c>
    </row>
    <row r="420" spans="1:12" ht="15">
      <c r="A420" s="1" t="s">
        <v>24</v>
      </c>
      <c r="B420" s="7">
        <v>42572.770833333336</v>
      </c>
      <c r="C420" s="7">
        <v>42572.833333333336</v>
      </c>
      <c r="D420" s="8" t="s">
        <v>140</v>
      </c>
      <c r="F420" s="1">
        <v>23936383</v>
      </c>
      <c r="G420" s="5" t="s">
        <v>326</v>
      </c>
      <c r="H420" s="1" t="s">
        <v>48</v>
      </c>
      <c r="I420" s="1" t="s">
        <v>17</v>
      </c>
      <c r="J420" s="7">
        <v>42535.843055555553</v>
      </c>
      <c r="K420" s="7">
        <v>42535.843055555553</v>
      </c>
      <c r="L420" s="1">
        <v>24.3</v>
      </c>
    </row>
    <row r="421" spans="1:12" ht="15">
      <c r="A421" s="1" t="s">
        <v>32</v>
      </c>
      <c r="B421" s="7">
        <v>42572.770833333336</v>
      </c>
      <c r="C421" s="7">
        <v>42572.833333333336</v>
      </c>
      <c r="D421" s="8" t="s">
        <v>212</v>
      </c>
      <c r="F421" s="1">
        <v>24601515</v>
      </c>
      <c r="G421" s="10"/>
      <c r="H421" s="1" t="s">
        <v>48</v>
      </c>
      <c r="I421" s="1" t="s">
        <v>17</v>
      </c>
      <c r="J421" s="7">
        <v>42572.57916666667</v>
      </c>
      <c r="K421" s="7">
        <v>42572.57916666667</v>
      </c>
      <c r="L421" s="1">
        <v>35.1</v>
      </c>
    </row>
    <row r="422" spans="1:12" ht="15">
      <c r="A422" s="1" t="s">
        <v>24</v>
      </c>
      <c r="B422" s="7">
        <v>42573.729166666664</v>
      </c>
      <c r="C422" s="7">
        <v>42573.770833333336</v>
      </c>
      <c r="D422" s="8" t="s">
        <v>140</v>
      </c>
      <c r="F422" s="1">
        <v>23592400</v>
      </c>
      <c r="G422" s="5" t="s">
        <v>327</v>
      </c>
      <c r="H422" s="1" t="s">
        <v>16</v>
      </c>
      <c r="I422" s="1" t="s">
        <v>17</v>
      </c>
      <c r="J422" s="7">
        <v>42517.800694444442</v>
      </c>
      <c r="K422" s="7">
        <v>42517.800694444442</v>
      </c>
      <c r="L422" s="1">
        <v>16.2</v>
      </c>
    </row>
    <row r="423" spans="1:12" ht="15">
      <c r="A423" s="1" t="s">
        <v>28</v>
      </c>
      <c r="B423" s="7">
        <v>42573.75</v>
      </c>
      <c r="C423" s="7">
        <v>42573.791666666664</v>
      </c>
      <c r="D423" s="8" t="s">
        <v>34</v>
      </c>
      <c r="F423" s="1">
        <v>24600072</v>
      </c>
      <c r="G423" s="5" t="s">
        <v>78</v>
      </c>
      <c r="H423" s="1" t="s">
        <v>16</v>
      </c>
      <c r="I423" s="1" t="s">
        <v>17</v>
      </c>
      <c r="J423" s="7">
        <v>42572.542361111111</v>
      </c>
      <c r="K423" s="7">
        <v>42572.542361111111</v>
      </c>
      <c r="L423" s="1">
        <v>18</v>
      </c>
    </row>
    <row r="424" spans="1:12" ht="15">
      <c r="A424" s="1" t="s">
        <v>24</v>
      </c>
      <c r="B424" s="7">
        <v>42573.791666666664</v>
      </c>
      <c r="C424" s="7">
        <v>42573.854166666664</v>
      </c>
      <c r="D424" s="8" t="s">
        <v>140</v>
      </c>
      <c r="F424" s="1">
        <v>24093508</v>
      </c>
      <c r="G424" s="5" t="s">
        <v>283</v>
      </c>
      <c r="H424" s="1" t="s">
        <v>48</v>
      </c>
      <c r="I424" s="1" t="s">
        <v>17</v>
      </c>
      <c r="J424" s="7">
        <v>42543.69027777778</v>
      </c>
      <c r="K424" s="7">
        <v>42543.69027777778</v>
      </c>
      <c r="L424" s="1">
        <v>24.3</v>
      </c>
    </row>
    <row r="425" spans="1:12" ht="15">
      <c r="A425" s="1" t="s">
        <v>57</v>
      </c>
      <c r="B425" s="7">
        <v>42574.416666666664</v>
      </c>
      <c r="C425" s="7">
        <v>42574.5</v>
      </c>
      <c r="D425" s="8" t="s">
        <v>43</v>
      </c>
      <c r="F425" s="1">
        <v>24464240</v>
      </c>
      <c r="G425" s="10"/>
      <c r="H425" s="1" t="s">
        <v>56</v>
      </c>
      <c r="I425" s="1" t="s">
        <v>17</v>
      </c>
      <c r="J425" s="7">
        <v>42564.612500000003</v>
      </c>
      <c r="K425" s="7">
        <v>42564.612500000003</v>
      </c>
      <c r="L425" s="1">
        <v>36</v>
      </c>
    </row>
    <row r="426" spans="1:12" ht="15">
      <c r="A426" s="1" t="s">
        <v>28</v>
      </c>
      <c r="B426" s="7">
        <v>42574.458333333336</v>
      </c>
      <c r="C426" s="7">
        <v>42574.541666666664</v>
      </c>
      <c r="D426" s="8" t="s">
        <v>263</v>
      </c>
      <c r="F426" s="1">
        <v>24205228</v>
      </c>
      <c r="G426" s="10"/>
      <c r="H426" s="1" t="s">
        <v>56</v>
      </c>
      <c r="I426" s="1" t="s">
        <v>17</v>
      </c>
      <c r="J426" s="7">
        <v>42550.084027777775</v>
      </c>
      <c r="K426" s="7">
        <v>42550.084027777775</v>
      </c>
      <c r="L426" s="1">
        <v>36</v>
      </c>
    </row>
    <row r="427" spans="1:12" ht="15">
      <c r="A427" s="1" t="s">
        <v>28</v>
      </c>
      <c r="B427" s="7">
        <v>42574.583333333336</v>
      </c>
      <c r="C427" s="7">
        <v>42574.625</v>
      </c>
      <c r="D427" s="8" t="s">
        <v>162</v>
      </c>
      <c r="F427" s="1">
        <v>24470200</v>
      </c>
      <c r="G427" s="5" t="s">
        <v>328</v>
      </c>
      <c r="H427" s="1" t="s">
        <v>16</v>
      </c>
      <c r="I427" s="1" t="s">
        <v>85</v>
      </c>
      <c r="J427" s="7">
        <v>42564.814583333333</v>
      </c>
      <c r="K427" s="7">
        <v>42564.814583333333</v>
      </c>
      <c r="L427" s="1">
        <v>18</v>
      </c>
    </row>
    <row r="428" spans="1:12" ht="15">
      <c r="A428" s="1" t="s">
        <v>57</v>
      </c>
      <c r="B428" s="7">
        <v>42574.583333333336</v>
      </c>
      <c r="C428" s="7">
        <v>42574.75</v>
      </c>
      <c r="D428" s="8" t="s">
        <v>43</v>
      </c>
      <c r="F428" s="1">
        <v>24394523</v>
      </c>
      <c r="G428" s="10"/>
      <c r="H428" s="1" t="s">
        <v>59</v>
      </c>
      <c r="I428" s="1" t="s">
        <v>17</v>
      </c>
      <c r="J428" s="7">
        <v>42560.402083333334</v>
      </c>
      <c r="K428" s="7">
        <v>42560.402083333334</v>
      </c>
      <c r="L428" s="1">
        <v>57.6</v>
      </c>
    </row>
    <row r="429" spans="1:12" ht="15">
      <c r="A429" s="1" t="s">
        <v>32</v>
      </c>
      <c r="B429" s="7">
        <v>42574.604166666664</v>
      </c>
      <c r="C429" s="7">
        <v>42574.6875</v>
      </c>
      <c r="D429" s="8" t="s">
        <v>263</v>
      </c>
      <c r="F429" s="1">
        <v>24525787</v>
      </c>
      <c r="G429" s="10"/>
      <c r="H429" s="1" t="s">
        <v>56</v>
      </c>
      <c r="I429" s="1" t="s">
        <v>17</v>
      </c>
      <c r="J429" s="7">
        <v>42568.962500000001</v>
      </c>
      <c r="K429" s="7">
        <v>42568.962500000001</v>
      </c>
      <c r="L429" s="1">
        <v>46.8</v>
      </c>
    </row>
    <row r="430" spans="1:12" ht="15">
      <c r="A430" s="1" t="s">
        <v>24</v>
      </c>
      <c r="B430" s="7">
        <v>42574.6875</v>
      </c>
      <c r="C430" s="7">
        <v>42574.729166666664</v>
      </c>
      <c r="D430" s="8" t="s">
        <v>140</v>
      </c>
      <c r="F430" s="1">
        <v>24633049</v>
      </c>
      <c r="G430" s="5" t="s">
        <v>329</v>
      </c>
      <c r="H430" s="1" t="s">
        <v>16</v>
      </c>
      <c r="I430" s="1" t="s">
        <v>17</v>
      </c>
      <c r="J430" s="7">
        <v>42574.571527777778</v>
      </c>
      <c r="K430" s="7">
        <v>42574.571527777778</v>
      </c>
      <c r="L430" s="1">
        <v>18</v>
      </c>
    </row>
    <row r="431" spans="1:12" ht="15">
      <c r="A431" s="1" t="s">
        <v>80</v>
      </c>
      <c r="B431" s="7">
        <v>42576.708333333336</v>
      </c>
      <c r="C431" s="7">
        <v>42576.75</v>
      </c>
      <c r="D431" s="8" t="s">
        <v>162</v>
      </c>
      <c r="F431" s="1">
        <v>24657563</v>
      </c>
      <c r="G431" s="5" t="s">
        <v>330</v>
      </c>
      <c r="H431" s="1" t="s">
        <v>16</v>
      </c>
      <c r="I431" s="1" t="s">
        <v>85</v>
      </c>
      <c r="J431" s="7">
        <v>42576.69027777778</v>
      </c>
      <c r="K431" s="7">
        <v>42576.69027777778</v>
      </c>
      <c r="L431" s="1">
        <v>18</v>
      </c>
    </row>
    <row r="432" spans="1:12" ht="15">
      <c r="A432" s="1" t="s">
        <v>57</v>
      </c>
      <c r="B432" s="7">
        <v>42576.770833333336</v>
      </c>
      <c r="C432" s="7">
        <v>42576.854166666664</v>
      </c>
      <c r="D432" s="8" t="s">
        <v>43</v>
      </c>
      <c r="F432" s="1">
        <v>24394529</v>
      </c>
      <c r="G432" s="10"/>
      <c r="H432" s="1" t="s">
        <v>56</v>
      </c>
      <c r="I432" s="1" t="s">
        <v>17</v>
      </c>
      <c r="J432" s="7">
        <v>42560.402777777781</v>
      </c>
      <c r="K432" s="7">
        <v>42560.402777777781</v>
      </c>
      <c r="L432" s="1">
        <v>36</v>
      </c>
    </row>
    <row r="433" spans="1:12" ht="15">
      <c r="A433" s="1" t="s">
        <v>57</v>
      </c>
      <c r="B433" s="7">
        <v>42577.375</v>
      </c>
      <c r="C433" s="7">
        <v>42577.458333333336</v>
      </c>
      <c r="D433" s="8" t="s">
        <v>162</v>
      </c>
      <c r="F433" s="1">
        <v>24464582</v>
      </c>
      <c r="G433" s="5" t="s">
        <v>331</v>
      </c>
      <c r="H433" s="1" t="s">
        <v>56</v>
      </c>
      <c r="I433" s="1" t="s">
        <v>85</v>
      </c>
      <c r="J433" s="7">
        <v>42564.622916666667</v>
      </c>
      <c r="K433" s="7">
        <v>42564.622916666667</v>
      </c>
      <c r="L433" s="1">
        <v>28.8</v>
      </c>
    </row>
    <row r="434" spans="1:12" ht="15">
      <c r="A434" s="1" t="s">
        <v>41</v>
      </c>
      <c r="B434" s="7">
        <v>42577.395833333336</v>
      </c>
      <c r="C434" s="7">
        <v>42577.458333333336</v>
      </c>
      <c r="D434" s="8" t="s">
        <v>212</v>
      </c>
      <c r="F434" s="1">
        <v>24652126</v>
      </c>
      <c r="G434" s="10"/>
      <c r="H434" s="1" t="s">
        <v>48</v>
      </c>
      <c r="I434" s="1" t="s">
        <v>17</v>
      </c>
      <c r="J434" s="7">
        <v>42576.513888888891</v>
      </c>
      <c r="K434" s="7">
        <v>42576.513888888891</v>
      </c>
      <c r="L434" s="1">
        <v>21.6</v>
      </c>
    </row>
    <row r="435" spans="1:12" ht="15">
      <c r="A435" s="1" t="s">
        <v>57</v>
      </c>
      <c r="B435" s="7">
        <v>42577.75</v>
      </c>
      <c r="C435" s="7">
        <v>42577.833333333336</v>
      </c>
      <c r="D435" s="8" t="s">
        <v>43</v>
      </c>
      <c r="E435" s="1" t="s">
        <v>55</v>
      </c>
      <c r="F435" s="1">
        <v>24464644</v>
      </c>
      <c r="G435" s="10"/>
      <c r="H435" s="1" t="s">
        <v>56</v>
      </c>
      <c r="I435" s="1" t="s">
        <v>17</v>
      </c>
      <c r="J435" s="7">
        <v>42564.625</v>
      </c>
      <c r="K435" s="7">
        <v>42569.725694444445</v>
      </c>
      <c r="L435" s="1">
        <v>36</v>
      </c>
    </row>
    <row r="436" spans="1:12" ht="15">
      <c r="A436" s="1" t="s">
        <v>32</v>
      </c>
      <c r="B436" s="7">
        <v>42577.8125</v>
      </c>
      <c r="C436" s="7">
        <v>42577.895833333336</v>
      </c>
      <c r="D436" s="8" t="s">
        <v>162</v>
      </c>
      <c r="F436" s="1">
        <v>24237001</v>
      </c>
      <c r="G436" s="5" t="s">
        <v>332</v>
      </c>
      <c r="H436" s="1" t="s">
        <v>56</v>
      </c>
      <c r="I436" s="1" t="s">
        <v>85</v>
      </c>
      <c r="J436" s="7">
        <v>42551.580555555556</v>
      </c>
      <c r="K436" s="7">
        <v>42551.580555555556</v>
      </c>
      <c r="L436" s="1">
        <v>46.8</v>
      </c>
    </row>
    <row r="437" spans="1:12" ht="15">
      <c r="A437" s="1" t="s">
        <v>41</v>
      </c>
      <c r="B437" s="7">
        <v>42577.833333333336</v>
      </c>
      <c r="C437" s="7">
        <v>42577.875</v>
      </c>
      <c r="D437" s="8" t="s">
        <v>212</v>
      </c>
      <c r="F437" s="1">
        <v>24652139</v>
      </c>
      <c r="G437" s="10"/>
      <c r="H437" s="1" t="s">
        <v>16</v>
      </c>
      <c r="I437" s="1" t="s">
        <v>17</v>
      </c>
      <c r="J437" s="7">
        <v>42576.51458333333</v>
      </c>
      <c r="K437" s="7">
        <v>42576.51458333333</v>
      </c>
      <c r="L437" s="1">
        <v>18</v>
      </c>
    </row>
    <row r="438" spans="1:12" ht="15">
      <c r="A438" s="1" t="s">
        <v>24</v>
      </c>
      <c r="B438" s="7">
        <v>42578.625</v>
      </c>
      <c r="C438" s="7">
        <v>42578.666666666664</v>
      </c>
      <c r="D438" s="8" t="s">
        <v>140</v>
      </c>
      <c r="F438" s="1">
        <v>24539577</v>
      </c>
      <c r="G438" s="5" t="s">
        <v>333</v>
      </c>
      <c r="H438" s="1" t="s">
        <v>16</v>
      </c>
      <c r="I438" s="1" t="s">
        <v>17</v>
      </c>
      <c r="J438" s="7">
        <v>42569.640972222223</v>
      </c>
      <c r="K438" s="7">
        <v>42569.640972222223</v>
      </c>
      <c r="L438" s="1">
        <v>16.2</v>
      </c>
    </row>
    <row r="439" spans="1:12" ht="15">
      <c r="A439" s="1" t="s">
        <v>24</v>
      </c>
      <c r="B439" s="7">
        <v>42578.6875</v>
      </c>
      <c r="C439" s="7">
        <v>42578.75</v>
      </c>
      <c r="D439" s="8" t="s">
        <v>140</v>
      </c>
      <c r="F439" s="1">
        <v>24678159</v>
      </c>
      <c r="G439" s="5" t="s">
        <v>270</v>
      </c>
      <c r="H439" s="1" t="s">
        <v>48</v>
      </c>
      <c r="I439" s="1" t="s">
        <v>17</v>
      </c>
      <c r="J439" s="7">
        <v>42577.65</v>
      </c>
      <c r="K439" s="7">
        <v>42577.65</v>
      </c>
      <c r="L439" s="1">
        <v>26.1</v>
      </c>
    </row>
    <row r="440" spans="1:12" ht="15">
      <c r="A440" s="1" t="s">
        <v>28</v>
      </c>
      <c r="B440" s="7">
        <v>42578.708333333336</v>
      </c>
      <c r="C440" s="7">
        <v>42578.75</v>
      </c>
      <c r="D440" s="8" t="s">
        <v>34</v>
      </c>
      <c r="F440" s="1">
        <v>24676195</v>
      </c>
      <c r="G440" s="5" t="s">
        <v>78</v>
      </c>
      <c r="H440" s="1" t="s">
        <v>16</v>
      </c>
      <c r="I440" s="1" t="s">
        <v>17</v>
      </c>
      <c r="J440" s="7">
        <v>42577.577777777777</v>
      </c>
      <c r="K440" s="7">
        <v>42577.577777777777</v>
      </c>
      <c r="L440" s="1">
        <v>18</v>
      </c>
    </row>
    <row r="441" spans="1:12" ht="15">
      <c r="A441" s="1" t="s">
        <v>41</v>
      </c>
      <c r="B441" s="7">
        <v>42578.729166666664</v>
      </c>
      <c r="C441" s="7">
        <v>42578.791666666664</v>
      </c>
      <c r="D441" s="8" t="s">
        <v>212</v>
      </c>
      <c r="F441" s="1">
        <v>24652164</v>
      </c>
      <c r="G441" s="10"/>
      <c r="H441" s="1" t="s">
        <v>48</v>
      </c>
      <c r="I441" s="1" t="s">
        <v>17</v>
      </c>
      <c r="J441" s="7">
        <v>42576.515277777777</v>
      </c>
      <c r="K441" s="7">
        <v>42576.515277777777</v>
      </c>
      <c r="L441" s="1">
        <v>27</v>
      </c>
    </row>
    <row r="442" spans="1:12" ht="15">
      <c r="A442" s="1" t="s">
        <v>41</v>
      </c>
      <c r="B442" s="7">
        <v>42578.791666666664</v>
      </c>
      <c r="C442" s="7">
        <v>42578.833333333336</v>
      </c>
      <c r="D442" s="8" t="s">
        <v>212</v>
      </c>
      <c r="F442" s="1">
        <v>24696402</v>
      </c>
      <c r="G442" s="10"/>
      <c r="H442" s="1" t="s">
        <v>16</v>
      </c>
      <c r="I442" s="1" t="s">
        <v>17</v>
      </c>
      <c r="J442" s="7">
        <v>42578.552083333336</v>
      </c>
      <c r="K442" s="7">
        <v>42578.552083333336</v>
      </c>
      <c r="L442" s="1">
        <v>18</v>
      </c>
    </row>
    <row r="443" spans="1:12" ht="15">
      <c r="A443" s="1" t="s">
        <v>24</v>
      </c>
      <c r="B443" s="7">
        <v>42579.604166666664</v>
      </c>
      <c r="C443" s="7">
        <v>42579.666666666664</v>
      </c>
      <c r="D443" s="8" t="s">
        <v>140</v>
      </c>
      <c r="E443" s="1" t="s">
        <v>147</v>
      </c>
      <c r="F443" s="1">
        <v>23822868</v>
      </c>
      <c r="G443" s="5" t="s">
        <v>334</v>
      </c>
      <c r="H443" s="1" t="s">
        <v>48</v>
      </c>
      <c r="I443" s="1" t="s">
        <v>17</v>
      </c>
      <c r="J443" s="7">
        <v>42529.848611111112</v>
      </c>
      <c r="K443" s="7">
        <v>42543.769444444442</v>
      </c>
      <c r="L443" s="1">
        <v>19.440000000000001</v>
      </c>
    </row>
    <row r="444" spans="1:12" ht="15">
      <c r="A444" s="1" t="s">
        <v>18</v>
      </c>
      <c r="B444" s="7">
        <v>42579.625</v>
      </c>
      <c r="C444" s="7">
        <v>42579.791666666664</v>
      </c>
      <c r="D444" s="8" t="s">
        <v>43</v>
      </c>
      <c r="F444" s="1">
        <v>24464262</v>
      </c>
      <c r="G444" s="10"/>
      <c r="H444" s="1" t="s">
        <v>59</v>
      </c>
      <c r="I444" s="1" t="s">
        <v>17</v>
      </c>
      <c r="J444" s="7">
        <v>42564.612500000003</v>
      </c>
      <c r="K444" s="7">
        <v>42564.612500000003</v>
      </c>
      <c r="L444" s="1">
        <v>53.28</v>
      </c>
    </row>
    <row r="445" spans="1:12" ht="15">
      <c r="A445" s="1" t="s">
        <v>28</v>
      </c>
      <c r="B445" s="7">
        <v>42579.75</v>
      </c>
      <c r="C445" s="7">
        <v>42579.791666666664</v>
      </c>
      <c r="D445" s="8" t="s">
        <v>34</v>
      </c>
      <c r="F445" s="1">
        <v>24676203</v>
      </c>
      <c r="G445" s="5" t="s">
        <v>78</v>
      </c>
      <c r="H445" s="1" t="s">
        <v>16</v>
      </c>
      <c r="I445" s="1" t="s">
        <v>17</v>
      </c>
      <c r="J445" s="7">
        <v>42577.577777777777</v>
      </c>
      <c r="K445" s="7">
        <v>42577.577777777777</v>
      </c>
      <c r="L445" s="1">
        <v>18</v>
      </c>
    </row>
    <row r="446" spans="1:12" ht="15">
      <c r="A446" s="1" t="s">
        <v>57</v>
      </c>
      <c r="B446" s="7">
        <v>42579.75</v>
      </c>
      <c r="C446" s="7">
        <v>42579.8125</v>
      </c>
      <c r="D446" s="8" t="s">
        <v>246</v>
      </c>
      <c r="F446" s="1">
        <v>24651272</v>
      </c>
      <c r="G446" s="5" t="s">
        <v>290</v>
      </c>
      <c r="H446" s="1" t="s">
        <v>48</v>
      </c>
      <c r="I446" s="1" t="s">
        <v>17</v>
      </c>
      <c r="J446" s="7">
        <v>42576.488888888889</v>
      </c>
      <c r="K446" s="7">
        <v>42576.488888888889</v>
      </c>
      <c r="L446" s="1">
        <v>27</v>
      </c>
    </row>
    <row r="447" spans="1:12" ht="15">
      <c r="A447" s="1" t="s">
        <v>12</v>
      </c>
      <c r="B447" s="7">
        <v>42579.75</v>
      </c>
      <c r="C447" s="7">
        <v>42579.833333333336</v>
      </c>
      <c r="D447" s="8" t="s">
        <v>13</v>
      </c>
      <c r="F447" s="1">
        <v>24694780</v>
      </c>
      <c r="G447" s="5" t="s">
        <v>335</v>
      </c>
      <c r="H447" s="1" t="s">
        <v>16</v>
      </c>
      <c r="I447" s="1" t="s">
        <v>85</v>
      </c>
      <c r="J447" s="7">
        <v>42578.489583333336</v>
      </c>
      <c r="K447" s="7">
        <v>42578.489583333336</v>
      </c>
      <c r="L447" s="1">
        <v>36</v>
      </c>
    </row>
    <row r="448" spans="1:12" ht="15">
      <c r="A448" s="1" t="s">
        <v>32</v>
      </c>
      <c r="B448" s="7">
        <v>42579.833333333336</v>
      </c>
      <c r="C448" s="7">
        <v>42579.875</v>
      </c>
      <c r="D448" s="8" t="s">
        <v>212</v>
      </c>
      <c r="F448" s="1">
        <v>24652260</v>
      </c>
      <c r="G448" s="10"/>
      <c r="H448" s="1" t="s">
        <v>16</v>
      </c>
      <c r="I448" s="1" t="s">
        <v>17</v>
      </c>
      <c r="J448" s="7">
        <v>42576.519444444442</v>
      </c>
      <c r="K448" s="7">
        <v>42576.519444444442</v>
      </c>
      <c r="L448" s="1">
        <v>23.4</v>
      </c>
    </row>
    <row r="449" spans="1:12" ht="15">
      <c r="A449" s="1" t="s">
        <v>46</v>
      </c>
      <c r="B449" s="7">
        <v>42580.395833333336</v>
      </c>
      <c r="C449" s="7">
        <v>42580.4375</v>
      </c>
      <c r="D449" s="8" t="s">
        <v>88</v>
      </c>
      <c r="E449" s="1" t="s">
        <v>89</v>
      </c>
      <c r="F449" s="1">
        <v>24698604</v>
      </c>
      <c r="G449" s="5" t="s">
        <v>336</v>
      </c>
      <c r="H449" s="1" t="s">
        <v>16</v>
      </c>
      <c r="I449" s="1" t="s">
        <v>17</v>
      </c>
      <c r="J449" s="7">
        <v>42578.629861111112</v>
      </c>
      <c r="K449" s="7">
        <v>42578.631249999999</v>
      </c>
      <c r="L449" s="1">
        <v>14.4</v>
      </c>
    </row>
    <row r="450" spans="1:12" ht="15">
      <c r="A450" s="1" t="s">
        <v>12</v>
      </c>
      <c r="B450" s="7">
        <v>42580.416666666664</v>
      </c>
      <c r="C450" s="7">
        <v>42580.5</v>
      </c>
      <c r="D450" s="8" t="s">
        <v>13</v>
      </c>
      <c r="F450" s="1">
        <v>24694803</v>
      </c>
      <c r="G450" s="5" t="s">
        <v>335</v>
      </c>
      <c r="H450" s="1" t="s">
        <v>16</v>
      </c>
      <c r="I450" s="1" t="s">
        <v>85</v>
      </c>
      <c r="J450" s="7">
        <v>42578.490277777775</v>
      </c>
      <c r="K450" s="7">
        <v>42578.490277777775</v>
      </c>
      <c r="L450" s="1">
        <v>28.8</v>
      </c>
    </row>
    <row r="451" spans="1:12" ht="15">
      <c r="A451" s="1" t="s">
        <v>46</v>
      </c>
      <c r="B451" s="7">
        <v>42580.458333333336</v>
      </c>
      <c r="C451" s="7">
        <v>42580.5</v>
      </c>
      <c r="D451" s="8" t="s">
        <v>88</v>
      </c>
      <c r="F451" s="1">
        <v>23892184</v>
      </c>
      <c r="G451" s="5" t="s">
        <v>337</v>
      </c>
      <c r="H451" s="1" t="s">
        <v>16</v>
      </c>
      <c r="I451" s="1" t="s">
        <v>17</v>
      </c>
      <c r="J451" s="7">
        <v>42534.439583333333</v>
      </c>
      <c r="K451" s="7">
        <v>42534.439583333333</v>
      </c>
      <c r="L451" s="1">
        <v>12.96</v>
      </c>
    </row>
    <row r="452" spans="1:12" ht="15">
      <c r="A452" s="1" t="s">
        <v>46</v>
      </c>
      <c r="B452" s="7">
        <v>42580.520833333336</v>
      </c>
      <c r="C452" s="7">
        <v>42580.5625</v>
      </c>
      <c r="D452" s="8" t="s">
        <v>88</v>
      </c>
      <c r="F452" s="1">
        <v>24312662</v>
      </c>
      <c r="G452" s="5" t="s">
        <v>338</v>
      </c>
      <c r="H452" s="1" t="s">
        <v>16</v>
      </c>
      <c r="I452" s="1" t="s">
        <v>17</v>
      </c>
      <c r="J452" s="7">
        <v>42556.520833333336</v>
      </c>
      <c r="K452" s="7">
        <v>42556.520833333336</v>
      </c>
      <c r="L452" s="1">
        <v>16.2</v>
      </c>
    </row>
    <row r="453" spans="1:12" ht="15">
      <c r="A453" s="1" t="s">
        <v>28</v>
      </c>
      <c r="B453" s="7">
        <v>42580.729166666664</v>
      </c>
      <c r="C453" s="7">
        <v>42580.770833333336</v>
      </c>
      <c r="D453" s="8" t="s">
        <v>34</v>
      </c>
      <c r="F453" s="1">
        <v>24676210</v>
      </c>
      <c r="G453" s="5" t="s">
        <v>78</v>
      </c>
      <c r="H453" s="1" t="s">
        <v>16</v>
      </c>
      <c r="I453" s="1" t="s">
        <v>17</v>
      </c>
      <c r="J453" s="7">
        <v>42577.577777777777</v>
      </c>
      <c r="K453" s="7">
        <v>42577.577777777777</v>
      </c>
      <c r="L453" s="1">
        <v>18</v>
      </c>
    </row>
    <row r="454" spans="1:12" ht="15">
      <c r="A454" s="1" t="s">
        <v>24</v>
      </c>
      <c r="B454" s="7">
        <v>42581.625</v>
      </c>
      <c r="C454" s="7">
        <v>42581.6875</v>
      </c>
      <c r="D454" s="8" t="s">
        <v>140</v>
      </c>
      <c r="F454" s="1">
        <v>24703110</v>
      </c>
      <c r="G454" s="5" t="s">
        <v>339</v>
      </c>
      <c r="H454" s="1" t="s">
        <v>48</v>
      </c>
      <c r="I454" s="1" t="s">
        <v>17</v>
      </c>
      <c r="J454" s="7">
        <v>42578.789583333331</v>
      </c>
      <c r="K454" s="7">
        <v>42578.789583333331</v>
      </c>
      <c r="L454" s="1">
        <v>27</v>
      </c>
    </row>
    <row r="455" spans="1:12" ht="15">
      <c r="A455" s="1" t="s">
        <v>24</v>
      </c>
      <c r="B455" s="7">
        <v>42581.6875</v>
      </c>
      <c r="C455" s="7">
        <v>42581.729166666664</v>
      </c>
      <c r="D455" s="8" t="s">
        <v>140</v>
      </c>
      <c r="F455" s="1">
        <v>24738285</v>
      </c>
      <c r="G455" s="5" t="s">
        <v>340</v>
      </c>
      <c r="H455" s="1" t="s">
        <v>16</v>
      </c>
      <c r="I455" s="1" t="s">
        <v>17</v>
      </c>
      <c r="J455" s="7">
        <v>42580.650694444441</v>
      </c>
      <c r="K455" s="7">
        <v>42580.650694444441</v>
      </c>
      <c r="L455" s="1">
        <v>18</v>
      </c>
    </row>
    <row r="456" spans="1:12" ht="15">
      <c r="A456" s="1" t="s">
        <v>46</v>
      </c>
      <c r="B456" s="7">
        <v>42583.458333333336</v>
      </c>
      <c r="C456" s="7">
        <v>42583.5</v>
      </c>
      <c r="D456" s="8" t="s">
        <v>88</v>
      </c>
      <c r="F456" s="1">
        <v>24698631</v>
      </c>
      <c r="G456" s="5" t="s">
        <v>341</v>
      </c>
      <c r="H456" s="1" t="s">
        <v>16</v>
      </c>
      <c r="I456" s="1" t="s">
        <v>17</v>
      </c>
      <c r="J456" s="7">
        <v>42578.630555555559</v>
      </c>
      <c r="K456" s="7">
        <v>42578.630555555559</v>
      </c>
      <c r="L456" s="1">
        <v>14.4</v>
      </c>
    </row>
    <row r="457" spans="1:12" ht="15">
      <c r="A457" s="1" t="s">
        <v>46</v>
      </c>
      <c r="B457" s="7">
        <v>42583.8125</v>
      </c>
      <c r="C457" s="7">
        <v>42583.854166666664</v>
      </c>
      <c r="D457" s="8" t="s">
        <v>88</v>
      </c>
      <c r="F457" s="1">
        <v>24734695</v>
      </c>
      <c r="G457" s="5" t="s">
        <v>342</v>
      </c>
      <c r="H457" s="1" t="s">
        <v>16</v>
      </c>
      <c r="I457" s="1" t="s">
        <v>17</v>
      </c>
      <c r="J457" s="7">
        <v>42580.504861111112</v>
      </c>
      <c r="K457" s="7">
        <v>42580.504861111112</v>
      </c>
      <c r="L457" s="1">
        <v>18</v>
      </c>
    </row>
    <row r="458" spans="1:12" ht="15">
      <c r="A458" s="1" t="s">
        <v>18</v>
      </c>
      <c r="B458" s="7">
        <v>42584.416666666664</v>
      </c>
      <c r="C458" s="7">
        <v>42584.479166666664</v>
      </c>
      <c r="D458" s="8" t="s">
        <v>246</v>
      </c>
      <c r="F458" s="1">
        <v>24739002</v>
      </c>
      <c r="G458" s="5" t="s">
        <v>292</v>
      </c>
      <c r="H458" s="1" t="s">
        <v>48</v>
      </c>
      <c r="I458" s="1" t="s">
        <v>17</v>
      </c>
      <c r="J458" s="7">
        <v>42580.674305555556</v>
      </c>
      <c r="K458" s="7">
        <v>42580.674305555556</v>
      </c>
      <c r="L458" s="1">
        <v>21.6</v>
      </c>
    </row>
    <row r="459" spans="1:12" ht="15">
      <c r="A459" s="1" t="s">
        <v>46</v>
      </c>
      <c r="B459" s="7">
        <v>42584.416666666664</v>
      </c>
      <c r="C459" s="7">
        <v>42584.479166666664</v>
      </c>
      <c r="D459" s="8" t="s">
        <v>212</v>
      </c>
      <c r="F459" s="1">
        <v>24773512</v>
      </c>
      <c r="G459" s="10"/>
      <c r="H459" s="1" t="s">
        <v>48</v>
      </c>
      <c r="I459" s="1" t="s">
        <v>17</v>
      </c>
      <c r="J459" s="7">
        <v>42583.628472222219</v>
      </c>
      <c r="K459" s="7">
        <v>42583.628472222219</v>
      </c>
      <c r="L459" s="1">
        <v>21.6</v>
      </c>
    </row>
    <row r="460" spans="1:12" ht="15">
      <c r="A460" s="1" t="s">
        <v>46</v>
      </c>
      <c r="B460" s="7">
        <v>42584.833333333336</v>
      </c>
      <c r="C460" s="7">
        <v>42584.875</v>
      </c>
      <c r="D460" s="8" t="s">
        <v>212</v>
      </c>
      <c r="F460" s="1">
        <v>24773549</v>
      </c>
      <c r="G460" s="10"/>
      <c r="H460" s="1" t="s">
        <v>16</v>
      </c>
      <c r="I460" s="1" t="s">
        <v>17</v>
      </c>
      <c r="J460" s="7">
        <v>42583.629166666666</v>
      </c>
      <c r="K460" s="7">
        <v>42583.629166666666</v>
      </c>
      <c r="L460" s="1">
        <v>18</v>
      </c>
    </row>
    <row r="461" spans="1:12" ht="15">
      <c r="A461" s="1" t="s">
        <v>46</v>
      </c>
      <c r="B461" s="7">
        <v>42585.604166666664</v>
      </c>
      <c r="C461" s="7">
        <v>42585.645833333336</v>
      </c>
      <c r="D461" s="8" t="s">
        <v>88</v>
      </c>
      <c r="F461" s="1">
        <v>24169176</v>
      </c>
      <c r="G461" s="5" t="s">
        <v>343</v>
      </c>
      <c r="H461" s="1" t="s">
        <v>16</v>
      </c>
      <c r="I461" s="1" t="s">
        <v>17</v>
      </c>
      <c r="J461" s="7">
        <v>42548.647222222222</v>
      </c>
      <c r="K461" s="7">
        <v>42548.647222222222</v>
      </c>
      <c r="L461" s="1">
        <v>14.58</v>
      </c>
    </row>
    <row r="462" spans="1:12" ht="15">
      <c r="A462" s="1" t="s">
        <v>41</v>
      </c>
      <c r="B462" s="7">
        <v>42585.770833333336</v>
      </c>
      <c r="C462" s="7">
        <v>42585.8125</v>
      </c>
      <c r="D462" s="8" t="s">
        <v>212</v>
      </c>
      <c r="F462" s="1">
        <v>24818835</v>
      </c>
      <c r="G462" s="10"/>
      <c r="H462" s="1" t="s">
        <v>16</v>
      </c>
      <c r="I462" s="1" t="s">
        <v>17</v>
      </c>
      <c r="J462" s="7">
        <v>42585.697222222225</v>
      </c>
      <c r="K462" s="7">
        <v>42585.697222222225</v>
      </c>
      <c r="L462" s="1">
        <v>18</v>
      </c>
    </row>
    <row r="463" spans="1:12" ht="15">
      <c r="A463" s="1" t="s">
        <v>24</v>
      </c>
      <c r="B463" s="7">
        <v>42585.770833333336</v>
      </c>
      <c r="C463" s="7">
        <v>42585.833333333336</v>
      </c>
      <c r="D463" s="8" t="s">
        <v>140</v>
      </c>
      <c r="F463" s="1">
        <v>23936399</v>
      </c>
      <c r="G463" s="5" t="s">
        <v>344</v>
      </c>
      <c r="H463" s="1" t="s">
        <v>48</v>
      </c>
      <c r="I463" s="1" t="s">
        <v>17</v>
      </c>
      <c r="J463" s="7">
        <v>42535.84375</v>
      </c>
      <c r="K463" s="7">
        <v>42535.84375</v>
      </c>
      <c r="L463" s="1">
        <v>24.3</v>
      </c>
    </row>
    <row r="464" spans="1:12" ht="15">
      <c r="A464" s="1" t="s">
        <v>41</v>
      </c>
      <c r="B464" s="7">
        <v>42586.708333333336</v>
      </c>
      <c r="C464" s="7">
        <v>42586.75</v>
      </c>
      <c r="D464" s="8" t="s">
        <v>212</v>
      </c>
      <c r="F464" s="1">
        <v>24818865</v>
      </c>
      <c r="G464" s="10"/>
      <c r="H464" s="1" t="s">
        <v>16</v>
      </c>
      <c r="I464" s="1" t="s">
        <v>17</v>
      </c>
      <c r="J464" s="7">
        <v>42585.697916666664</v>
      </c>
      <c r="K464" s="7">
        <v>42585.697916666664</v>
      </c>
      <c r="L464" s="1">
        <v>18</v>
      </c>
    </row>
    <row r="465" spans="1:12" ht="15">
      <c r="A465" s="1" t="s">
        <v>32</v>
      </c>
      <c r="B465" s="7">
        <v>42586.8125</v>
      </c>
      <c r="C465" s="7">
        <v>42586.854166666664</v>
      </c>
      <c r="D465" s="8" t="s">
        <v>212</v>
      </c>
      <c r="F465" s="1">
        <v>24818877</v>
      </c>
      <c r="G465" s="10"/>
      <c r="H465" s="1" t="s">
        <v>16</v>
      </c>
      <c r="I465" s="1" t="s">
        <v>17</v>
      </c>
      <c r="J465" s="7">
        <v>42585.698611111111</v>
      </c>
      <c r="K465" s="7">
        <v>42585.698611111111</v>
      </c>
      <c r="L465" s="1">
        <v>23.4</v>
      </c>
    </row>
    <row r="466" spans="1:12" ht="15">
      <c r="A466" s="1" t="s">
        <v>18</v>
      </c>
      <c r="B466" s="7">
        <v>42587.416666666664</v>
      </c>
      <c r="C466" s="7">
        <v>42587.479166666664</v>
      </c>
      <c r="D466" s="8" t="s">
        <v>246</v>
      </c>
      <c r="F466" s="1">
        <v>24831035</v>
      </c>
      <c r="G466" s="5" t="s">
        <v>292</v>
      </c>
      <c r="H466" s="1" t="s">
        <v>48</v>
      </c>
      <c r="I466" s="1" t="s">
        <v>17</v>
      </c>
      <c r="J466" s="7">
        <v>42586.42083333333</v>
      </c>
      <c r="K466" s="7">
        <v>42586.42083333333</v>
      </c>
      <c r="L466" s="1">
        <v>21.6</v>
      </c>
    </row>
    <row r="467" spans="1:12" ht="15">
      <c r="A467" s="1" t="s">
        <v>46</v>
      </c>
      <c r="B467" s="7">
        <v>42587.75</v>
      </c>
      <c r="C467" s="7">
        <v>42587.791666666664</v>
      </c>
      <c r="D467" s="8" t="s">
        <v>317</v>
      </c>
      <c r="F467" s="1">
        <v>24843498</v>
      </c>
      <c r="G467" s="5" t="s">
        <v>345</v>
      </c>
      <c r="H467" s="1" t="s">
        <v>16</v>
      </c>
      <c r="I467" s="1" t="s">
        <v>17</v>
      </c>
      <c r="J467" s="7">
        <v>42586.793055555558</v>
      </c>
      <c r="K467" s="7">
        <v>42586.793055555558</v>
      </c>
      <c r="L467" s="1">
        <v>18</v>
      </c>
    </row>
    <row r="468" spans="1:12" ht="15">
      <c r="A468" s="1" t="s">
        <v>46</v>
      </c>
      <c r="B468" s="7">
        <v>42591.666666666664</v>
      </c>
      <c r="C468" s="7">
        <v>42591.770833333336</v>
      </c>
      <c r="D468" s="8" t="s">
        <v>212</v>
      </c>
      <c r="F468" s="1">
        <v>24917774</v>
      </c>
      <c r="G468" s="10"/>
      <c r="H468" s="1" t="s">
        <v>51</v>
      </c>
      <c r="I468" s="1" t="s">
        <v>17</v>
      </c>
      <c r="J468" s="7">
        <v>42591.62222222222</v>
      </c>
      <c r="K468" s="7">
        <v>42591.62222222222</v>
      </c>
      <c r="L468" s="1">
        <v>43.2</v>
      </c>
    </row>
    <row r="469" spans="1:12" ht="15">
      <c r="A469" s="1" t="s">
        <v>24</v>
      </c>
      <c r="B469" s="7">
        <v>42591.770833333336</v>
      </c>
      <c r="C469" s="7">
        <v>42591.833333333336</v>
      </c>
      <c r="D469" s="8" t="s">
        <v>140</v>
      </c>
      <c r="F469" s="1">
        <v>23877662</v>
      </c>
      <c r="G469" s="5" t="s">
        <v>346</v>
      </c>
      <c r="H469" s="1" t="s">
        <v>48</v>
      </c>
      <c r="I469" s="1" t="s">
        <v>17</v>
      </c>
      <c r="J469" s="7">
        <v>42533.333333333336</v>
      </c>
      <c r="K469" s="7">
        <v>42533.333333333336</v>
      </c>
      <c r="L469" s="1">
        <v>24.3</v>
      </c>
    </row>
    <row r="470" spans="1:12" ht="15">
      <c r="A470" s="1" t="s">
        <v>41</v>
      </c>
      <c r="B470" s="7">
        <v>42592.666666666664</v>
      </c>
      <c r="C470" s="7">
        <v>42592.75</v>
      </c>
      <c r="D470" s="8" t="s">
        <v>212</v>
      </c>
      <c r="F470" s="1">
        <v>24937332</v>
      </c>
      <c r="G470" s="10"/>
      <c r="H470" s="1" t="s">
        <v>56</v>
      </c>
      <c r="I470" s="1" t="s">
        <v>17</v>
      </c>
      <c r="J470" s="7">
        <v>42592.59097222222</v>
      </c>
      <c r="K470" s="7">
        <v>42592.59097222222</v>
      </c>
      <c r="L470" s="1">
        <v>34.200000000000003</v>
      </c>
    </row>
    <row r="471" spans="1:12" ht="15">
      <c r="A471" s="1" t="s">
        <v>18</v>
      </c>
      <c r="B471" s="7">
        <v>42594.416666666664</v>
      </c>
      <c r="C471" s="7">
        <v>42594.479166666664</v>
      </c>
      <c r="D471" s="8" t="s">
        <v>246</v>
      </c>
      <c r="F471" s="1">
        <v>24831056</v>
      </c>
      <c r="G471" s="5" t="s">
        <v>292</v>
      </c>
      <c r="H471" s="1" t="s">
        <v>48</v>
      </c>
      <c r="I471" s="1" t="s">
        <v>17</v>
      </c>
      <c r="J471" s="7">
        <v>42586.421527777777</v>
      </c>
      <c r="K471" s="7">
        <v>42586.421527777777</v>
      </c>
      <c r="L471" s="1">
        <v>21.6</v>
      </c>
    </row>
    <row r="472" spans="1:12" ht="15">
      <c r="A472" s="1" t="s">
        <v>46</v>
      </c>
      <c r="B472" s="7">
        <v>42594.729166666664</v>
      </c>
      <c r="C472" s="7">
        <v>42594.770833333336</v>
      </c>
      <c r="D472" s="8" t="s">
        <v>88</v>
      </c>
      <c r="F472" s="1">
        <v>24264950</v>
      </c>
      <c r="G472" s="5" t="s">
        <v>347</v>
      </c>
      <c r="H472" s="1" t="s">
        <v>16</v>
      </c>
      <c r="I472" s="1" t="s">
        <v>17</v>
      </c>
      <c r="J472" s="7">
        <v>42552.773611111108</v>
      </c>
      <c r="K472" s="7">
        <v>42552.773611111108</v>
      </c>
      <c r="L472" s="1">
        <v>16.2</v>
      </c>
    </row>
    <row r="473" spans="1:12" ht="15">
      <c r="A473" s="1" t="s">
        <v>24</v>
      </c>
      <c r="B473" s="7">
        <v>42598.4375</v>
      </c>
      <c r="C473" s="7">
        <v>42598.479166666664</v>
      </c>
      <c r="D473" s="8" t="s">
        <v>140</v>
      </c>
      <c r="F473" s="1">
        <v>24093453</v>
      </c>
      <c r="G473" s="5" t="s">
        <v>348</v>
      </c>
      <c r="H473" s="1" t="s">
        <v>16</v>
      </c>
      <c r="I473" s="1" t="s">
        <v>17</v>
      </c>
      <c r="J473" s="7">
        <v>42543.688194444447</v>
      </c>
      <c r="K473" s="7">
        <v>42543.688194444447</v>
      </c>
      <c r="L473" s="1">
        <v>12.96</v>
      </c>
    </row>
    <row r="474" spans="1:12" ht="15">
      <c r="A474" s="1" t="s">
        <v>41</v>
      </c>
      <c r="B474" s="7">
        <v>42598.666666666664</v>
      </c>
      <c r="C474" s="7">
        <v>42598.708333333336</v>
      </c>
      <c r="D474" s="8" t="s">
        <v>60</v>
      </c>
      <c r="F474" s="1">
        <v>25024520</v>
      </c>
      <c r="G474" s="10"/>
      <c r="H474" s="1" t="s">
        <v>16</v>
      </c>
      <c r="I474" s="1" t="s">
        <v>17</v>
      </c>
      <c r="J474" s="7">
        <v>42598.419444444444</v>
      </c>
      <c r="K474" s="7">
        <v>42598.419444444444</v>
      </c>
      <c r="L474" s="1">
        <v>16.2</v>
      </c>
    </row>
    <row r="475" spans="1:12" ht="15">
      <c r="A475" s="1" t="s">
        <v>24</v>
      </c>
      <c r="B475" s="7">
        <v>42598.708333333336</v>
      </c>
      <c r="C475" s="7">
        <v>42598.770833333336</v>
      </c>
      <c r="D475" s="8" t="s">
        <v>357</v>
      </c>
      <c r="F475" s="1">
        <v>25025123</v>
      </c>
      <c r="G475" s="10"/>
      <c r="H475" s="1" t="s">
        <v>48</v>
      </c>
      <c r="I475" s="1" t="s">
        <v>17</v>
      </c>
      <c r="J475" s="7">
        <v>42598.438888888886</v>
      </c>
      <c r="K475" s="7">
        <v>42598.438888888886</v>
      </c>
      <c r="L475" s="1">
        <v>27</v>
      </c>
    </row>
    <row r="476" spans="1:12" ht="15">
      <c r="A476" s="1" t="s">
        <v>46</v>
      </c>
      <c r="B476" s="7">
        <v>42599.666666666664</v>
      </c>
      <c r="C476" s="7">
        <v>42599.708333333336</v>
      </c>
      <c r="D476" s="8" t="s">
        <v>88</v>
      </c>
      <c r="F476" s="1">
        <v>25045874</v>
      </c>
      <c r="G476" s="5" t="s">
        <v>350</v>
      </c>
      <c r="H476" s="1" t="s">
        <v>16</v>
      </c>
      <c r="I476" s="1" t="s">
        <v>17</v>
      </c>
      <c r="J476" s="7">
        <v>42599.400694444441</v>
      </c>
      <c r="K476" s="7">
        <v>42599.400694444441</v>
      </c>
      <c r="L476" s="1">
        <v>16.2</v>
      </c>
    </row>
    <row r="477" spans="1:12" ht="15">
      <c r="A477" s="1" t="s">
        <v>24</v>
      </c>
      <c r="B477" s="7">
        <v>42599.770833333336</v>
      </c>
      <c r="C477" s="7">
        <v>42599.8125</v>
      </c>
      <c r="D477" s="8" t="s">
        <v>140</v>
      </c>
      <c r="F477" s="1">
        <v>25025033</v>
      </c>
      <c r="G477" s="5" t="s">
        <v>351</v>
      </c>
      <c r="H477" s="1" t="s">
        <v>16</v>
      </c>
      <c r="I477" s="1" t="s">
        <v>17</v>
      </c>
      <c r="J477" s="7">
        <v>42598.436111111114</v>
      </c>
      <c r="K477" s="7">
        <v>42598.436111111114</v>
      </c>
      <c r="L477" s="1">
        <v>18</v>
      </c>
    </row>
    <row r="478" spans="1:12" ht="15">
      <c r="A478" s="1" t="s">
        <v>41</v>
      </c>
      <c r="B478" s="7">
        <v>42600.416666666664</v>
      </c>
      <c r="C478" s="7">
        <v>42600.458333333336</v>
      </c>
      <c r="D478" s="8" t="s">
        <v>60</v>
      </c>
      <c r="F478" s="1">
        <v>25046329</v>
      </c>
      <c r="G478" s="10"/>
      <c r="H478" s="1" t="s">
        <v>16</v>
      </c>
      <c r="I478" s="1" t="s">
        <v>17</v>
      </c>
      <c r="J478" s="7">
        <v>42599.417361111111</v>
      </c>
      <c r="K478" s="7">
        <v>42599.417361111111</v>
      </c>
      <c r="L478" s="1">
        <v>14.4</v>
      </c>
    </row>
    <row r="479" spans="1:12" ht="15">
      <c r="A479" s="1" t="s">
        <v>46</v>
      </c>
      <c r="B479" s="7">
        <v>42601.583333333336</v>
      </c>
      <c r="C479" s="7">
        <v>42601.625</v>
      </c>
      <c r="D479" s="8" t="s">
        <v>88</v>
      </c>
      <c r="F479" s="1">
        <v>23268813</v>
      </c>
      <c r="G479" s="5" t="s">
        <v>352</v>
      </c>
      <c r="H479" s="1" t="s">
        <v>16</v>
      </c>
      <c r="I479" s="1" t="s">
        <v>17</v>
      </c>
      <c r="J479" s="7">
        <v>42501.614583333336</v>
      </c>
      <c r="K479" s="7">
        <v>42501.614583333336</v>
      </c>
      <c r="L479" s="1">
        <v>12.96</v>
      </c>
    </row>
    <row r="480" spans="1:12" ht="15">
      <c r="A480" s="1" t="s">
        <v>111</v>
      </c>
      <c r="B480" s="7">
        <v>42601.666666666664</v>
      </c>
      <c r="C480" s="7">
        <v>42601.708333333336</v>
      </c>
      <c r="D480" s="8" t="s">
        <v>359</v>
      </c>
      <c r="F480" s="1">
        <v>25073864</v>
      </c>
      <c r="G480" s="10"/>
      <c r="H480" s="1" t="s">
        <v>16</v>
      </c>
      <c r="I480" s="1" t="s">
        <v>17</v>
      </c>
      <c r="J480" s="7">
        <v>42600.609027777777</v>
      </c>
      <c r="K480" s="7">
        <v>42600.609027777777</v>
      </c>
      <c r="L480" s="1">
        <v>16.2</v>
      </c>
    </row>
    <row r="481" spans="1:12" ht="15">
      <c r="A481" s="1" t="s">
        <v>46</v>
      </c>
      <c r="B481" s="7">
        <v>42602.375</v>
      </c>
      <c r="C481" s="7">
        <v>42602.416666666664</v>
      </c>
      <c r="D481" s="8" t="s">
        <v>88</v>
      </c>
      <c r="F481" s="1">
        <v>25095395</v>
      </c>
      <c r="G481" s="5" t="s">
        <v>354</v>
      </c>
      <c r="H481" s="1" t="s">
        <v>16</v>
      </c>
      <c r="I481" s="1" t="s">
        <v>17</v>
      </c>
      <c r="J481" s="7">
        <v>42601.714583333334</v>
      </c>
      <c r="K481" s="7">
        <v>42601.714583333334</v>
      </c>
      <c r="L481" s="1">
        <v>18</v>
      </c>
    </row>
    <row r="482" spans="1:12" ht="15">
      <c r="A482" s="1" t="s">
        <v>80</v>
      </c>
      <c r="B482" s="7">
        <v>42602.416666666664</v>
      </c>
      <c r="C482" s="7">
        <v>42602.5</v>
      </c>
      <c r="D482" s="8" t="s">
        <v>81</v>
      </c>
      <c r="F482" s="1">
        <v>24273970</v>
      </c>
      <c r="G482" s="5" t="s">
        <v>355</v>
      </c>
      <c r="H482" s="1" t="s">
        <v>56</v>
      </c>
      <c r="I482" s="1" t="s">
        <v>17</v>
      </c>
      <c r="J482" s="7">
        <v>42553.781944444447</v>
      </c>
      <c r="K482" s="7">
        <v>42553.781944444447</v>
      </c>
      <c r="L482" s="1">
        <v>32.4</v>
      </c>
    </row>
    <row r="483" spans="1:12" ht="15">
      <c r="A483" s="1" t="s">
        <v>24</v>
      </c>
      <c r="B483" s="7">
        <v>42602.625</v>
      </c>
      <c r="C483" s="7">
        <v>42602.666666666664</v>
      </c>
      <c r="D483" s="8" t="s">
        <v>140</v>
      </c>
      <c r="F483" s="1">
        <v>25087336</v>
      </c>
      <c r="G483" s="5" t="s">
        <v>356</v>
      </c>
      <c r="H483" s="1" t="s">
        <v>16</v>
      </c>
      <c r="I483" s="1" t="s">
        <v>17</v>
      </c>
      <c r="J483" s="7">
        <v>42601.413888888892</v>
      </c>
      <c r="K483" s="7">
        <v>42601.413888888892</v>
      </c>
      <c r="L483" s="1">
        <v>18</v>
      </c>
    </row>
    <row r="484" spans="1:12" ht="15">
      <c r="A484" s="1" t="s">
        <v>24</v>
      </c>
      <c r="B484" s="7">
        <v>42605.604166666664</v>
      </c>
      <c r="C484" s="7">
        <v>42605.645833333336</v>
      </c>
      <c r="D484" s="8" t="s">
        <v>140</v>
      </c>
      <c r="F484" s="1">
        <v>25122577</v>
      </c>
      <c r="G484" s="5" t="s">
        <v>358</v>
      </c>
      <c r="H484" s="1" t="s">
        <v>16</v>
      </c>
      <c r="I484" s="1" t="s">
        <v>17</v>
      </c>
      <c r="J484" s="7">
        <v>42604.43472222222</v>
      </c>
      <c r="K484" s="7">
        <v>42604.43472222222</v>
      </c>
      <c r="L484" s="1">
        <v>14.4</v>
      </c>
    </row>
    <row r="485" spans="1:12" ht="15">
      <c r="A485" s="1" t="s">
        <v>57</v>
      </c>
      <c r="B485" s="7">
        <v>42605.729166666664</v>
      </c>
      <c r="C485" s="7">
        <v>42605.791666666664</v>
      </c>
      <c r="D485" s="8" t="s">
        <v>43</v>
      </c>
      <c r="E485" s="1" t="s">
        <v>55</v>
      </c>
      <c r="F485" s="1">
        <v>25103035</v>
      </c>
      <c r="G485" s="10"/>
      <c r="H485" s="1" t="s">
        <v>48</v>
      </c>
      <c r="I485" s="1" t="s">
        <v>17</v>
      </c>
      <c r="J485" s="7">
        <v>42602.447916666664</v>
      </c>
      <c r="K485" s="7">
        <v>42602.694444444445</v>
      </c>
      <c r="L485" s="1">
        <v>27</v>
      </c>
    </row>
    <row r="486" spans="1:12" ht="15">
      <c r="A486" s="1" t="s">
        <v>12</v>
      </c>
      <c r="B486" s="7">
        <v>42606.458333333336</v>
      </c>
      <c r="C486" s="7">
        <v>42606.5</v>
      </c>
      <c r="D486" s="8" t="s">
        <v>13</v>
      </c>
      <c r="F486" s="1">
        <v>25173577</v>
      </c>
      <c r="G486" s="10"/>
      <c r="H486" s="1" t="s">
        <v>16</v>
      </c>
      <c r="I486" s="1" t="s">
        <v>85</v>
      </c>
      <c r="J486" s="7">
        <v>42606.464583333334</v>
      </c>
      <c r="K486" s="7">
        <v>42606.464583333334</v>
      </c>
      <c r="L486" s="1">
        <v>14.4</v>
      </c>
    </row>
    <row r="487" spans="1:12" ht="15">
      <c r="A487" s="1" t="s">
        <v>111</v>
      </c>
      <c r="B487" s="7">
        <v>42606.5625</v>
      </c>
      <c r="C487" s="7">
        <v>42606.625</v>
      </c>
      <c r="D487" s="8" t="s">
        <v>37</v>
      </c>
      <c r="F487" s="1">
        <v>25164921</v>
      </c>
      <c r="G487" s="10"/>
      <c r="H487" s="1" t="s">
        <v>48</v>
      </c>
      <c r="I487" s="1" t="s">
        <v>17</v>
      </c>
      <c r="J487" s="7">
        <v>42605.914583333331</v>
      </c>
      <c r="K487" s="7">
        <v>42605.914583333331</v>
      </c>
      <c r="L487" s="1">
        <v>24.3</v>
      </c>
    </row>
    <row r="488" spans="1:12" ht="15">
      <c r="A488" s="1" t="s">
        <v>12</v>
      </c>
      <c r="B488" s="7">
        <v>42606.583333333336</v>
      </c>
      <c r="C488" s="7">
        <v>42606.645833333336</v>
      </c>
      <c r="D488" s="8" t="s">
        <v>13</v>
      </c>
      <c r="F488" s="1">
        <v>25173579</v>
      </c>
      <c r="G488" s="10"/>
      <c r="H488" s="1" t="s">
        <v>16</v>
      </c>
      <c r="I488" s="1" t="s">
        <v>85</v>
      </c>
      <c r="J488" s="7">
        <v>42606.464583333334</v>
      </c>
      <c r="K488" s="7">
        <v>42606.464583333334</v>
      </c>
      <c r="L488" s="1">
        <v>24.3</v>
      </c>
    </row>
    <row r="489" spans="1:12" ht="15">
      <c r="A489" s="1" t="s">
        <v>111</v>
      </c>
      <c r="B489" s="7">
        <v>42606.625</v>
      </c>
      <c r="C489" s="7">
        <v>42606.6875</v>
      </c>
      <c r="D489" s="8" t="s">
        <v>37</v>
      </c>
      <c r="F489" s="1">
        <v>25159124</v>
      </c>
      <c r="G489" s="10"/>
      <c r="H489" s="1" t="s">
        <v>48</v>
      </c>
      <c r="I489" s="1" t="s">
        <v>17</v>
      </c>
      <c r="J489" s="7">
        <v>42605.70416666667</v>
      </c>
      <c r="K489" s="7">
        <v>42605.70416666667</v>
      </c>
      <c r="L489" s="1">
        <v>24.3</v>
      </c>
    </row>
    <row r="490" spans="1:12" ht="15">
      <c r="A490" s="1" t="s">
        <v>18</v>
      </c>
      <c r="B490" s="7">
        <v>42607.416666666664</v>
      </c>
      <c r="C490" s="7">
        <v>42607.479166666664</v>
      </c>
      <c r="D490" s="8" t="s">
        <v>246</v>
      </c>
      <c r="E490" s="1" t="s">
        <v>247</v>
      </c>
      <c r="F490" s="1">
        <v>25173084</v>
      </c>
      <c r="G490" s="5" t="s">
        <v>360</v>
      </c>
      <c r="H490" s="1" t="s">
        <v>48</v>
      </c>
      <c r="I490" s="1" t="s">
        <v>17</v>
      </c>
      <c r="J490" s="7">
        <v>42606.45</v>
      </c>
      <c r="K490" s="7">
        <v>42606.453472222223</v>
      </c>
      <c r="L490" s="1">
        <v>21.6</v>
      </c>
    </row>
    <row r="491" spans="1:12" ht="15">
      <c r="A491" s="1" t="s">
        <v>111</v>
      </c>
      <c r="B491" s="7">
        <v>42608.625</v>
      </c>
      <c r="C491" s="7">
        <v>42608.666666666664</v>
      </c>
      <c r="D491" s="8" t="s">
        <v>357</v>
      </c>
      <c r="F491" s="1">
        <v>25213804</v>
      </c>
      <c r="G491" s="10"/>
      <c r="H491" s="1" t="s">
        <v>16</v>
      </c>
      <c r="I491" s="1" t="s">
        <v>17</v>
      </c>
      <c r="J491" s="7">
        <v>42608.402777777781</v>
      </c>
      <c r="K491" s="7">
        <v>42608.402777777781</v>
      </c>
      <c r="L491" s="1">
        <v>16.2</v>
      </c>
    </row>
    <row r="492" spans="1:12" ht="15">
      <c r="A492" s="1" t="s">
        <v>24</v>
      </c>
      <c r="B492" s="7">
        <v>42608.666666666664</v>
      </c>
      <c r="C492" s="7">
        <v>42608.708333333336</v>
      </c>
      <c r="D492" s="8" t="s">
        <v>140</v>
      </c>
      <c r="F492" s="1">
        <v>25111051</v>
      </c>
      <c r="G492" s="5" t="s">
        <v>361</v>
      </c>
      <c r="H492" s="1" t="s">
        <v>16</v>
      </c>
      <c r="I492" s="1" t="s">
        <v>17</v>
      </c>
      <c r="J492" s="7">
        <v>42603.54791666667</v>
      </c>
      <c r="K492" s="7">
        <v>42603.54791666667</v>
      </c>
      <c r="L492" s="1">
        <v>16.2</v>
      </c>
    </row>
    <row r="493" spans="1:12" ht="15">
      <c r="A493" s="1" t="s">
        <v>24</v>
      </c>
      <c r="B493" s="7">
        <v>42608.729166666664</v>
      </c>
      <c r="C493" s="7">
        <v>42608.770833333336</v>
      </c>
      <c r="D493" s="8" t="s">
        <v>140</v>
      </c>
      <c r="F493" s="1">
        <v>24703174</v>
      </c>
      <c r="G493" s="5" t="s">
        <v>362</v>
      </c>
      <c r="H493" s="1" t="s">
        <v>16</v>
      </c>
      <c r="I493" s="1" t="s">
        <v>17</v>
      </c>
      <c r="J493" s="7">
        <v>42578.791666666664</v>
      </c>
      <c r="K493" s="7">
        <v>42578.791666666664</v>
      </c>
      <c r="L493" s="1">
        <v>18</v>
      </c>
    </row>
    <row r="494" spans="1:12" ht="15">
      <c r="A494" s="1" t="s">
        <v>28</v>
      </c>
      <c r="B494" s="7">
        <v>42608.791666666664</v>
      </c>
      <c r="C494" s="7">
        <v>42608.833333333336</v>
      </c>
      <c r="D494" s="8" t="s">
        <v>34</v>
      </c>
      <c r="F494" s="1">
        <v>24676219</v>
      </c>
      <c r="G494" s="5" t="s">
        <v>78</v>
      </c>
      <c r="H494" s="1" t="s">
        <v>16</v>
      </c>
      <c r="I494" s="1" t="s">
        <v>17</v>
      </c>
      <c r="J494" s="7">
        <v>42577.578472222223</v>
      </c>
      <c r="K494" s="7">
        <v>42577.578472222223</v>
      </c>
      <c r="L494" s="1">
        <v>16.2</v>
      </c>
    </row>
    <row r="495" spans="1:12" ht="15">
      <c r="A495" s="1" t="s">
        <v>41</v>
      </c>
      <c r="B495" s="7">
        <v>42609.375</v>
      </c>
      <c r="C495" s="7">
        <v>42609.416666666664</v>
      </c>
      <c r="D495" s="8" t="s">
        <v>60</v>
      </c>
      <c r="F495" s="1">
        <v>25228139</v>
      </c>
      <c r="G495" s="10"/>
      <c r="H495" s="1" t="s">
        <v>16</v>
      </c>
      <c r="I495" s="1" t="s">
        <v>17</v>
      </c>
      <c r="J495" s="7">
        <v>42609.03402777778</v>
      </c>
      <c r="K495" s="7">
        <v>42609.03402777778</v>
      </c>
      <c r="L495" s="1">
        <v>18</v>
      </c>
    </row>
    <row r="496" spans="1:12" ht="15">
      <c r="A496" s="1" t="s">
        <v>111</v>
      </c>
      <c r="B496" s="7">
        <v>42609.5625</v>
      </c>
      <c r="C496" s="7">
        <v>42609.604166666664</v>
      </c>
      <c r="D496" s="8" t="s">
        <v>357</v>
      </c>
      <c r="F496" s="1">
        <v>25224280</v>
      </c>
      <c r="G496" s="10"/>
      <c r="H496" s="1" t="s">
        <v>16</v>
      </c>
      <c r="I496" s="1" t="s">
        <v>17</v>
      </c>
      <c r="J496" s="7">
        <v>42608.805555555555</v>
      </c>
      <c r="K496" s="7">
        <v>42608.805555555555</v>
      </c>
      <c r="L496" s="1">
        <v>18</v>
      </c>
    </row>
    <row r="497" spans="1:12" ht="15">
      <c r="A497" s="1" t="s">
        <v>18</v>
      </c>
      <c r="B497" s="7">
        <v>42609.625</v>
      </c>
      <c r="C497" s="7">
        <v>42609.666666666664</v>
      </c>
      <c r="D497" s="8" t="s">
        <v>37</v>
      </c>
      <c r="F497" s="1">
        <v>25232878</v>
      </c>
      <c r="G497" s="10"/>
      <c r="H497" s="1" t="s">
        <v>16</v>
      </c>
      <c r="I497" s="1" t="s">
        <v>17</v>
      </c>
      <c r="J497" s="7">
        <v>42609.602777777778</v>
      </c>
      <c r="K497" s="7">
        <v>42609.602777777778</v>
      </c>
      <c r="L497" s="1">
        <v>18</v>
      </c>
    </row>
    <row r="498" spans="1:12" ht="15">
      <c r="A498" s="1" t="s">
        <v>24</v>
      </c>
      <c r="B498" s="7">
        <v>42609.625</v>
      </c>
      <c r="C498" s="7">
        <v>42609.6875</v>
      </c>
      <c r="D498" s="8" t="s">
        <v>140</v>
      </c>
      <c r="F498" s="1">
        <v>25105163</v>
      </c>
      <c r="G498" s="5" t="s">
        <v>363</v>
      </c>
      <c r="H498" s="1" t="s">
        <v>48</v>
      </c>
      <c r="I498" s="1" t="s">
        <v>17</v>
      </c>
      <c r="J498" s="7">
        <v>42602.684027777781</v>
      </c>
      <c r="K498" s="7">
        <v>42602.684027777781</v>
      </c>
      <c r="L498" s="1">
        <v>27</v>
      </c>
    </row>
    <row r="499" spans="1:12" ht="15">
      <c r="A499" s="1" t="s">
        <v>28</v>
      </c>
      <c r="B499" s="7">
        <v>42609.6875</v>
      </c>
      <c r="C499" s="7">
        <v>42609.729166666664</v>
      </c>
      <c r="D499" s="8" t="s">
        <v>162</v>
      </c>
      <c r="F499" s="1">
        <v>24676260</v>
      </c>
      <c r="G499" s="5" t="s">
        <v>364</v>
      </c>
      <c r="H499" s="1" t="s">
        <v>16</v>
      </c>
      <c r="I499" s="1" t="s">
        <v>85</v>
      </c>
      <c r="J499" s="7">
        <v>42577.580555555556</v>
      </c>
      <c r="K499" s="7">
        <v>42577.580555555556</v>
      </c>
      <c r="L499" s="1">
        <v>16.2</v>
      </c>
    </row>
    <row r="500" spans="1:12" ht="15">
      <c r="A500" s="1" t="s">
        <v>111</v>
      </c>
      <c r="B500" s="7">
        <v>42609.6875</v>
      </c>
      <c r="C500" s="7">
        <v>42609.729166666664</v>
      </c>
      <c r="D500" s="8" t="s">
        <v>357</v>
      </c>
      <c r="F500" s="1">
        <v>25217565</v>
      </c>
      <c r="G500" s="10"/>
      <c r="H500" s="1" t="s">
        <v>16</v>
      </c>
      <c r="I500" s="1" t="s">
        <v>17</v>
      </c>
      <c r="J500" s="7">
        <v>42608.526388888888</v>
      </c>
      <c r="K500" s="7">
        <v>42608.526388888888</v>
      </c>
      <c r="L500" s="1">
        <v>18</v>
      </c>
    </row>
    <row r="501" spans="1:12" ht="15">
      <c r="A501" s="1" t="s">
        <v>111</v>
      </c>
      <c r="B501" s="7">
        <v>42609.75</v>
      </c>
      <c r="C501" s="7">
        <v>42609.791666666664</v>
      </c>
      <c r="D501" s="8" t="s">
        <v>357</v>
      </c>
      <c r="F501" s="1">
        <v>25217573</v>
      </c>
      <c r="G501" s="10"/>
      <c r="H501" s="1" t="s">
        <v>16</v>
      </c>
      <c r="I501" s="1" t="s">
        <v>17</v>
      </c>
      <c r="J501" s="7">
        <v>42608.526388888888</v>
      </c>
      <c r="K501" s="7">
        <v>42608.526388888888</v>
      </c>
      <c r="L501" s="1">
        <v>18</v>
      </c>
    </row>
    <row r="502" spans="1:12" ht="15">
      <c r="A502" s="1" t="s">
        <v>32</v>
      </c>
      <c r="B502" s="7">
        <v>42611.770833333336</v>
      </c>
      <c r="C502" s="7">
        <v>42611.833333333336</v>
      </c>
      <c r="D502" s="8" t="s">
        <v>212</v>
      </c>
      <c r="F502" s="1">
        <v>25254649</v>
      </c>
      <c r="G502" s="10"/>
      <c r="H502" s="1" t="s">
        <v>48</v>
      </c>
      <c r="I502" s="1" t="s">
        <v>17</v>
      </c>
      <c r="J502" s="7">
        <v>42611.535416666666</v>
      </c>
      <c r="K502" s="7">
        <v>42611.535416666666</v>
      </c>
      <c r="L502" s="1">
        <v>35.1</v>
      </c>
    </row>
    <row r="503" spans="1:12" ht="15">
      <c r="A503" s="1" t="s">
        <v>57</v>
      </c>
      <c r="B503" s="7">
        <v>42612.4375</v>
      </c>
      <c r="C503" s="7">
        <v>42612.479166666664</v>
      </c>
      <c r="D503" s="8" t="s">
        <v>107</v>
      </c>
      <c r="F503" s="1">
        <v>25068374</v>
      </c>
      <c r="G503" s="5" t="s">
        <v>365</v>
      </c>
      <c r="H503" s="1" t="s">
        <v>16</v>
      </c>
      <c r="I503" s="1" t="s">
        <v>17</v>
      </c>
      <c r="J503" s="7">
        <v>42600.425694444442</v>
      </c>
      <c r="K503" s="7">
        <v>42600.425694444442</v>
      </c>
      <c r="L503" s="1">
        <v>14.4</v>
      </c>
    </row>
    <row r="504" spans="1:12" ht="15">
      <c r="A504" s="1" t="s">
        <v>24</v>
      </c>
      <c r="B504" s="7">
        <v>42612.604166666664</v>
      </c>
      <c r="C504" s="7">
        <v>42612.666666666664</v>
      </c>
      <c r="D504" s="8" t="s">
        <v>140</v>
      </c>
      <c r="F504" s="1">
        <v>24738724</v>
      </c>
      <c r="G504" s="5" t="s">
        <v>334</v>
      </c>
      <c r="H504" s="1" t="s">
        <v>48</v>
      </c>
      <c r="I504" s="1" t="s">
        <v>17</v>
      </c>
      <c r="J504" s="7">
        <v>42580.668055555558</v>
      </c>
      <c r="K504" s="7">
        <v>42580.668055555558</v>
      </c>
      <c r="L504" s="1">
        <v>19.440000000000001</v>
      </c>
    </row>
    <row r="505" spans="1:12" ht="15">
      <c r="A505" s="1" t="s">
        <v>24</v>
      </c>
      <c r="B505" s="7">
        <v>42612.666666666664</v>
      </c>
      <c r="C505" s="7">
        <v>42612.729166666664</v>
      </c>
      <c r="D505" s="8" t="s">
        <v>140</v>
      </c>
      <c r="F505" s="1">
        <v>24751506</v>
      </c>
      <c r="G505" s="5" t="s">
        <v>339</v>
      </c>
      <c r="H505" s="1" t="s">
        <v>48</v>
      </c>
      <c r="I505" s="1" t="s">
        <v>17</v>
      </c>
      <c r="J505" s="7">
        <v>42581.762499999997</v>
      </c>
      <c r="K505" s="7">
        <v>42581.762499999997</v>
      </c>
      <c r="L505" s="1">
        <v>22.68</v>
      </c>
    </row>
    <row r="506" spans="1:12" ht="15">
      <c r="A506" s="1" t="s">
        <v>28</v>
      </c>
      <c r="B506" s="7">
        <v>42612.6875</v>
      </c>
      <c r="C506" s="7">
        <v>42612.729166666664</v>
      </c>
      <c r="D506" s="8" t="s">
        <v>357</v>
      </c>
      <c r="F506" s="1">
        <v>25284076</v>
      </c>
      <c r="G506" s="10"/>
      <c r="H506" s="1" t="s">
        <v>16</v>
      </c>
      <c r="I506" s="1" t="s">
        <v>17</v>
      </c>
      <c r="J506" s="7">
        <v>42612.474999999999</v>
      </c>
      <c r="K506" s="7">
        <v>42612.474999999999</v>
      </c>
      <c r="L506" s="1">
        <v>17.100000000000001</v>
      </c>
    </row>
    <row r="507" spans="1:12" ht="15">
      <c r="A507" s="1" t="s">
        <v>24</v>
      </c>
      <c r="B507" s="7">
        <v>42612.75</v>
      </c>
      <c r="C507" s="7">
        <v>42612.791666666664</v>
      </c>
      <c r="D507" s="8" t="s">
        <v>140</v>
      </c>
      <c r="F507" s="1">
        <v>25058424</v>
      </c>
      <c r="G507" s="5" t="s">
        <v>351</v>
      </c>
      <c r="H507" s="1" t="s">
        <v>16</v>
      </c>
      <c r="I507" s="1" t="s">
        <v>17</v>
      </c>
      <c r="J507" s="7">
        <v>42599.831250000003</v>
      </c>
      <c r="K507" s="7">
        <v>42599.831250000003</v>
      </c>
      <c r="L507" s="1">
        <v>18</v>
      </c>
    </row>
    <row r="508" spans="1:12" ht="15">
      <c r="A508" s="1" t="s">
        <v>12</v>
      </c>
      <c r="B508" s="7">
        <v>42614.583333333336</v>
      </c>
      <c r="C508" s="7">
        <v>42614.666666666664</v>
      </c>
      <c r="D508" s="8" t="s">
        <v>13</v>
      </c>
      <c r="F508" s="1">
        <v>25336986</v>
      </c>
      <c r="G508" s="10"/>
      <c r="H508" s="1" t="s">
        <v>16</v>
      </c>
      <c r="I508" s="1" t="s">
        <v>85</v>
      </c>
      <c r="J508" s="7">
        <v>42614.429166666669</v>
      </c>
      <c r="K508" s="7">
        <v>42614.429166666669</v>
      </c>
      <c r="L508" s="1">
        <v>28.8</v>
      </c>
    </row>
    <row r="509" spans="1:12" ht="15">
      <c r="A509" s="1" t="s">
        <v>24</v>
      </c>
      <c r="B509" s="7">
        <v>42614.625</v>
      </c>
      <c r="C509" s="7">
        <v>42614.666666666664</v>
      </c>
      <c r="D509" s="8" t="s">
        <v>357</v>
      </c>
      <c r="F509" s="1">
        <v>25280841</v>
      </c>
      <c r="G509" s="10"/>
      <c r="H509" s="1" t="s">
        <v>16</v>
      </c>
      <c r="I509" s="1" t="s">
        <v>17</v>
      </c>
      <c r="J509" s="7">
        <v>42612.396527777775</v>
      </c>
      <c r="K509" s="7">
        <v>42612.396527777775</v>
      </c>
      <c r="L509" s="1">
        <v>14.4</v>
      </c>
    </row>
    <row r="510" spans="1:12" ht="15">
      <c r="A510" s="1" t="s">
        <v>41</v>
      </c>
      <c r="B510" s="7">
        <v>42614.708333333336</v>
      </c>
      <c r="C510" s="7">
        <v>42614.75</v>
      </c>
      <c r="D510" s="8" t="s">
        <v>359</v>
      </c>
      <c r="F510" s="1">
        <v>25097217</v>
      </c>
      <c r="G510" s="10"/>
      <c r="H510" s="1" t="s">
        <v>16</v>
      </c>
      <c r="I510" s="1" t="s">
        <v>17</v>
      </c>
      <c r="J510" s="7">
        <v>42601.799305555556</v>
      </c>
      <c r="K510" s="7">
        <v>42601.799305555556</v>
      </c>
      <c r="L510" s="1">
        <v>18</v>
      </c>
    </row>
    <row r="511" spans="1:12" ht="15">
      <c r="A511" s="1" t="s">
        <v>24</v>
      </c>
      <c r="B511" s="7">
        <v>42614.75</v>
      </c>
      <c r="C511" s="7">
        <v>42614.791666666664</v>
      </c>
      <c r="D511" s="8" t="s">
        <v>357</v>
      </c>
      <c r="F511" s="1">
        <v>25269535</v>
      </c>
      <c r="G511" s="10"/>
      <c r="H511" s="1" t="s">
        <v>16</v>
      </c>
      <c r="I511" s="1" t="s">
        <v>17</v>
      </c>
      <c r="J511" s="7">
        <v>42611.859027777777</v>
      </c>
      <c r="K511" s="7">
        <v>42611.859027777777</v>
      </c>
      <c r="L511" s="1">
        <v>18</v>
      </c>
    </row>
    <row r="512" spans="1:12" ht="15">
      <c r="A512" s="1" t="s">
        <v>32</v>
      </c>
      <c r="B512" s="7">
        <v>42614.8125</v>
      </c>
      <c r="C512" s="7">
        <v>42614.854166666664</v>
      </c>
      <c r="D512" s="8" t="s">
        <v>212</v>
      </c>
      <c r="F512" s="1">
        <v>25310520</v>
      </c>
      <c r="G512" s="10"/>
      <c r="H512" s="1" t="s">
        <v>16</v>
      </c>
      <c r="I512" s="1" t="s">
        <v>17</v>
      </c>
      <c r="J512" s="7">
        <v>42613.431250000001</v>
      </c>
      <c r="K512" s="7">
        <v>42613.431250000001</v>
      </c>
      <c r="L512" s="1">
        <v>23.4</v>
      </c>
    </row>
    <row r="513" spans="1:12" ht="15">
      <c r="A513" s="1" t="s">
        <v>18</v>
      </c>
      <c r="B513" s="7">
        <v>42615.416666666664</v>
      </c>
      <c r="C513" s="7">
        <v>42615.479166666664</v>
      </c>
      <c r="D513" s="8" t="s">
        <v>246</v>
      </c>
      <c r="F513" s="1">
        <v>25294148</v>
      </c>
      <c r="G513" s="5" t="s">
        <v>292</v>
      </c>
      <c r="H513" s="1" t="s">
        <v>48</v>
      </c>
      <c r="I513" s="1" t="s">
        <v>17</v>
      </c>
      <c r="J513" s="7">
        <v>42612.728472222225</v>
      </c>
      <c r="K513" s="7">
        <v>42612.728472222225</v>
      </c>
      <c r="L513" s="1">
        <v>21.6</v>
      </c>
    </row>
    <row r="514" spans="1:12" ht="15">
      <c r="A514" s="1" t="s">
        <v>28</v>
      </c>
      <c r="B514" s="7">
        <v>42615.541666666664</v>
      </c>
      <c r="C514" s="7">
        <v>42615.583333333336</v>
      </c>
      <c r="D514" s="8" t="s">
        <v>37</v>
      </c>
      <c r="E514" s="1" t="s">
        <v>36</v>
      </c>
      <c r="F514" s="1">
        <v>25358236</v>
      </c>
      <c r="G514" s="5" t="s">
        <v>98</v>
      </c>
      <c r="H514" s="1" t="s">
        <v>16</v>
      </c>
      <c r="I514" s="1" t="s">
        <v>17</v>
      </c>
      <c r="J514" s="7">
        <v>42615.347222222219</v>
      </c>
      <c r="K514" s="7">
        <v>42615.348611111112</v>
      </c>
      <c r="L514" s="1">
        <v>16.2</v>
      </c>
    </row>
    <row r="515" spans="1:12" ht="15">
      <c r="A515" s="1" t="s">
        <v>24</v>
      </c>
      <c r="B515" s="7">
        <v>42615.604166666664</v>
      </c>
      <c r="C515" s="7">
        <v>42615.645833333336</v>
      </c>
      <c r="D515" s="8" t="s">
        <v>140</v>
      </c>
      <c r="F515" s="1">
        <v>24608456</v>
      </c>
      <c r="G515" s="5" t="s">
        <v>195</v>
      </c>
      <c r="H515" s="1" t="s">
        <v>16</v>
      </c>
      <c r="I515" s="1" t="s">
        <v>17</v>
      </c>
      <c r="J515" s="7">
        <v>42572.851388888892</v>
      </c>
      <c r="K515" s="7">
        <v>42572.851388888892</v>
      </c>
      <c r="L515" s="1">
        <v>14.58</v>
      </c>
    </row>
    <row r="516" spans="1:12" ht="15">
      <c r="A516" s="1" t="s">
        <v>41</v>
      </c>
      <c r="B516" s="7">
        <v>42615.645833333336</v>
      </c>
      <c r="C516" s="7">
        <v>42615.6875</v>
      </c>
      <c r="D516" s="8" t="s">
        <v>60</v>
      </c>
      <c r="F516" s="1">
        <v>25366258</v>
      </c>
      <c r="G516" s="10"/>
      <c r="H516" s="1" t="s">
        <v>16</v>
      </c>
      <c r="I516" s="1" t="s">
        <v>17</v>
      </c>
      <c r="J516" s="7">
        <v>42615.534722222219</v>
      </c>
      <c r="K516" s="7">
        <v>42615.534722222219</v>
      </c>
      <c r="L516" s="1">
        <v>16.2</v>
      </c>
    </row>
    <row r="517" spans="1:12" ht="15">
      <c r="A517" s="1" t="s">
        <v>24</v>
      </c>
      <c r="B517" s="7">
        <v>42615.6875</v>
      </c>
      <c r="C517" s="7">
        <v>42615.75</v>
      </c>
      <c r="D517" s="8" t="s">
        <v>140</v>
      </c>
      <c r="F517" s="1">
        <v>24703192</v>
      </c>
      <c r="G517" s="5" t="s">
        <v>270</v>
      </c>
      <c r="H517" s="1" t="s">
        <v>48</v>
      </c>
      <c r="I517" s="1" t="s">
        <v>17</v>
      </c>
      <c r="J517" s="7">
        <v>42578.793055555558</v>
      </c>
      <c r="K517" s="7">
        <v>42578.793055555558</v>
      </c>
      <c r="L517" s="1">
        <v>23.49</v>
      </c>
    </row>
    <row r="518" spans="1:12" ht="15">
      <c r="A518" s="1" t="s">
        <v>28</v>
      </c>
      <c r="B518" s="7">
        <v>42615.708333333336</v>
      </c>
      <c r="C518" s="7">
        <v>42615.75</v>
      </c>
      <c r="D518" s="8" t="s">
        <v>34</v>
      </c>
      <c r="F518" s="1">
        <v>25233256</v>
      </c>
      <c r="G518" s="5" t="s">
        <v>78</v>
      </c>
      <c r="H518" s="1" t="s">
        <v>16</v>
      </c>
      <c r="I518" s="1" t="s">
        <v>17</v>
      </c>
      <c r="J518" s="7">
        <v>42609.648611111108</v>
      </c>
      <c r="K518" s="7">
        <v>42609.648611111108</v>
      </c>
      <c r="L518" s="1">
        <v>18</v>
      </c>
    </row>
    <row r="519" spans="1:12" ht="15">
      <c r="A519" s="1" t="s">
        <v>24</v>
      </c>
      <c r="B519" s="7">
        <v>42615.791666666664</v>
      </c>
      <c r="C519" s="7">
        <v>42615.854166666664</v>
      </c>
      <c r="D519" s="8" t="s">
        <v>140</v>
      </c>
      <c r="F519" s="1">
        <v>24703211</v>
      </c>
      <c r="G519" s="5" t="s">
        <v>366</v>
      </c>
      <c r="H519" s="1" t="s">
        <v>48</v>
      </c>
      <c r="I519" s="1" t="s">
        <v>17</v>
      </c>
      <c r="J519" s="7">
        <v>42578.793749999997</v>
      </c>
      <c r="K519" s="7">
        <v>42578.793749999997</v>
      </c>
      <c r="L519" s="1">
        <v>24.3</v>
      </c>
    </row>
    <row r="520" spans="1:12" ht="15">
      <c r="A520" s="1" t="s">
        <v>28</v>
      </c>
      <c r="B520" s="7">
        <v>42616.416666666664</v>
      </c>
      <c r="C520" s="7">
        <v>42616.458333333336</v>
      </c>
      <c r="D520" s="8" t="s">
        <v>357</v>
      </c>
      <c r="F520" s="1">
        <v>25283662</v>
      </c>
      <c r="G520" s="10"/>
      <c r="H520" s="1" t="s">
        <v>16</v>
      </c>
      <c r="I520" s="1" t="s">
        <v>17</v>
      </c>
      <c r="J520" s="7">
        <v>42612.467361111114</v>
      </c>
      <c r="K520" s="7">
        <v>42612.467361111114</v>
      </c>
      <c r="L520" s="1">
        <v>18</v>
      </c>
    </row>
    <row r="521" spans="1:12" ht="15">
      <c r="A521" s="1" t="s">
        <v>24</v>
      </c>
      <c r="B521" s="7">
        <v>42616.458333333336</v>
      </c>
      <c r="C521" s="7">
        <v>42616.541666666664</v>
      </c>
      <c r="D521" s="8" t="s">
        <v>263</v>
      </c>
      <c r="F521" s="1">
        <v>24639085</v>
      </c>
      <c r="G521" s="10"/>
      <c r="H521" s="1" t="s">
        <v>56</v>
      </c>
      <c r="I521" s="1" t="s">
        <v>17</v>
      </c>
      <c r="J521" s="7">
        <v>42575.519444444442</v>
      </c>
      <c r="K521" s="7">
        <v>42575.519444444442</v>
      </c>
      <c r="L521" s="1">
        <v>32.4</v>
      </c>
    </row>
    <row r="522" spans="1:12" ht="15">
      <c r="A522" s="1" t="s">
        <v>32</v>
      </c>
      <c r="B522" s="7">
        <v>42616.604166666664</v>
      </c>
      <c r="C522" s="7">
        <v>42616.6875</v>
      </c>
      <c r="D522" s="8" t="s">
        <v>263</v>
      </c>
      <c r="F522" s="1">
        <v>25178763</v>
      </c>
      <c r="G522" s="10"/>
      <c r="H522" s="1" t="s">
        <v>56</v>
      </c>
      <c r="I522" s="1" t="s">
        <v>17</v>
      </c>
      <c r="J522" s="7">
        <v>42606.634722222225</v>
      </c>
      <c r="K522" s="7">
        <v>42606.634722222225</v>
      </c>
      <c r="L522" s="1">
        <v>46.8</v>
      </c>
    </row>
    <row r="523" spans="1:12" ht="15">
      <c r="A523" s="1" t="s">
        <v>24</v>
      </c>
      <c r="B523" s="7">
        <v>42616.6875</v>
      </c>
      <c r="C523" s="7">
        <v>42616.75</v>
      </c>
      <c r="D523" s="8" t="s">
        <v>140</v>
      </c>
      <c r="F523" s="1">
        <v>25348399</v>
      </c>
      <c r="G523" s="5" t="s">
        <v>367</v>
      </c>
      <c r="H523" s="1" t="s">
        <v>48</v>
      </c>
      <c r="I523" s="1" t="s">
        <v>17</v>
      </c>
      <c r="J523" s="7">
        <v>42614.737500000003</v>
      </c>
      <c r="K523" s="7">
        <v>42614.737500000003</v>
      </c>
      <c r="L523" s="1">
        <v>27</v>
      </c>
    </row>
    <row r="524" spans="1:12" ht="15">
      <c r="A524" s="1" t="s">
        <v>28</v>
      </c>
      <c r="B524" s="7">
        <v>42618.416666666664</v>
      </c>
      <c r="C524" s="7">
        <v>42618.458333333336</v>
      </c>
      <c r="D524" s="8" t="s">
        <v>357</v>
      </c>
      <c r="F524" s="1">
        <v>25393207</v>
      </c>
      <c r="G524" s="10"/>
      <c r="H524" s="1" t="s">
        <v>16</v>
      </c>
      <c r="I524" s="1" t="s">
        <v>17</v>
      </c>
      <c r="J524" s="7">
        <v>42617.831250000003</v>
      </c>
      <c r="K524" s="7">
        <v>42617.831250000003</v>
      </c>
      <c r="L524" s="1">
        <v>14.4</v>
      </c>
    </row>
    <row r="525" spans="1:12" ht="15">
      <c r="A525" s="1" t="s">
        <v>41</v>
      </c>
      <c r="B525" s="7">
        <v>42618.416666666664</v>
      </c>
      <c r="C525" s="7">
        <v>42618.458333333336</v>
      </c>
      <c r="D525" s="8" t="s">
        <v>60</v>
      </c>
      <c r="F525" s="1">
        <v>25309428</v>
      </c>
      <c r="G525" s="10"/>
      <c r="H525" s="1" t="s">
        <v>16</v>
      </c>
      <c r="I525" s="1" t="s">
        <v>17</v>
      </c>
      <c r="J525" s="7">
        <v>42613.411805555559</v>
      </c>
      <c r="K525" s="7">
        <v>42613.411805555559</v>
      </c>
      <c r="L525" s="1">
        <v>14.4</v>
      </c>
    </row>
    <row r="526" spans="1:12" ht="15">
      <c r="A526" s="1" t="s">
        <v>41</v>
      </c>
      <c r="B526" s="7">
        <v>42618.458333333336</v>
      </c>
      <c r="C526" s="7">
        <v>42618.5</v>
      </c>
      <c r="D526" s="8" t="s">
        <v>162</v>
      </c>
      <c r="F526" s="1">
        <v>25347557</v>
      </c>
      <c r="G526" s="5" t="s">
        <v>368</v>
      </c>
      <c r="H526" s="1" t="s">
        <v>16</v>
      </c>
      <c r="I526" s="1" t="s">
        <v>85</v>
      </c>
      <c r="J526" s="7">
        <v>42614.714583333334</v>
      </c>
      <c r="K526" s="7">
        <v>42614.714583333334</v>
      </c>
      <c r="L526" s="1">
        <v>14.4</v>
      </c>
    </row>
    <row r="527" spans="1:12" ht="15">
      <c r="A527" s="1" t="s">
        <v>28</v>
      </c>
      <c r="B527" s="7">
        <v>42618.583333333336</v>
      </c>
      <c r="C527" s="7">
        <v>42618.625</v>
      </c>
      <c r="D527" s="8" t="s">
        <v>357</v>
      </c>
      <c r="F527" s="1">
        <v>25393228</v>
      </c>
      <c r="G527" s="10"/>
      <c r="H527" s="1" t="s">
        <v>16</v>
      </c>
      <c r="I527" s="1" t="s">
        <v>17</v>
      </c>
      <c r="J527" s="7">
        <v>42617.833333333336</v>
      </c>
      <c r="K527" s="7">
        <v>42617.833333333336</v>
      </c>
      <c r="L527" s="1">
        <v>14.4</v>
      </c>
    </row>
    <row r="528" spans="1:12" ht="15">
      <c r="A528" s="1" t="s">
        <v>46</v>
      </c>
      <c r="B528" s="7">
        <v>42618.583333333336</v>
      </c>
      <c r="C528" s="7">
        <v>42618.625</v>
      </c>
      <c r="D528" s="8" t="s">
        <v>88</v>
      </c>
      <c r="F528" s="1">
        <v>25402957</v>
      </c>
      <c r="G528" s="5" t="s">
        <v>369</v>
      </c>
      <c r="H528" s="1" t="s">
        <v>16</v>
      </c>
      <c r="I528" s="1" t="s">
        <v>17</v>
      </c>
      <c r="J528" s="7">
        <v>42618.429861111108</v>
      </c>
      <c r="K528" s="7">
        <v>42618.429861111108</v>
      </c>
      <c r="L528" s="1">
        <v>14.4</v>
      </c>
    </row>
    <row r="529" spans="1:12" ht="15">
      <c r="A529" s="1" t="s">
        <v>41</v>
      </c>
      <c r="B529" s="7">
        <v>42618.708333333336</v>
      </c>
      <c r="C529" s="7">
        <v>42618.791666666664</v>
      </c>
      <c r="D529" s="8" t="s">
        <v>359</v>
      </c>
      <c r="F529" s="1">
        <v>25097280</v>
      </c>
      <c r="G529" s="10"/>
      <c r="H529" s="1" t="s">
        <v>56</v>
      </c>
      <c r="I529" s="1" t="s">
        <v>17</v>
      </c>
      <c r="J529" s="7">
        <v>42601.802083333336</v>
      </c>
      <c r="K529" s="7">
        <v>42601.802083333336</v>
      </c>
      <c r="L529" s="1">
        <v>36</v>
      </c>
    </row>
    <row r="530" spans="1:12" ht="15">
      <c r="A530" s="1" t="s">
        <v>32</v>
      </c>
      <c r="B530" s="7">
        <v>42618.770833333336</v>
      </c>
      <c r="C530" s="7">
        <v>42618.833333333336</v>
      </c>
      <c r="D530" s="8" t="s">
        <v>212</v>
      </c>
      <c r="F530" s="1">
        <v>25363227</v>
      </c>
      <c r="G530" s="10"/>
      <c r="H530" s="1" t="s">
        <v>48</v>
      </c>
      <c r="I530" s="1" t="s">
        <v>17</v>
      </c>
      <c r="J530" s="7">
        <v>42615.452777777777</v>
      </c>
      <c r="K530" s="7">
        <v>42615.452777777777</v>
      </c>
      <c r="L530" s="1">
        <v>35.1</v>
      </c>
    </row>
    <row r="531" spans="1:12" ht="15">
      <c r="A531" s="1" t="s">
        <v>24</v>
      </c>
      <c r="B531" s="7">
        <v>42619.604166666664</v>
      </c>
      <c r="C531" s="7">
        <v>42619.645833333336</v>
      </c>
      <c r="D531" s="8" t="s">
        <v>140</v>
      </c>
      <c r="F531" s="1">
        <v>24564774</v>
      </c>
      <c r="G531" s="5" t="s">
        <v>198</v>
      </c>
      <c r="H531" s="1" t="s">
        <v>16</v>
      </c>
      <c r="I531" s="1" t="s">
        <v>17</v>
      </c>
      <c r="J531" s="7">
        <v>42570.731944444444</v>
      </c>
      <c r="K531" s="7">
        <v>42570.731944444444</v>
      </c>
      <c r="L531" s="1">
        <v>12.96</v>
      </c>
    </row>
    <row r="532" spans="1:12" ht="15">
      <c r="A532" s="1" t="s">
        <v>32</v>
      </c>
      <c r="B532" s="7">
        <v>42619.833333333336</v>
      </c>
      <c r="C532" s="7">
        <v>42619.895833333336</v>
      </c>
      <c r="D532" s="8" t="s">
        <v>212</v>
      </c>
      <c r="F532" s="1">
        <v>25362714</v>
      </c>
      <c r="G532" s="10"/>
      <c r="H532" s="1" t="s">
        <v>48</v>
      </c>
      <c r="I532" s="1" t="s">
        <v>17</v>
      </c>
      <c r="J532" s="7">
        <v>42615.438194444447</v>
      </c>
      <c r="K532" s="7">
        <v>42615.438194444447</v>
      </c>
      <c r="L532" s="1">
        <v>35.1</v>
      </c>
    </row>
    <row r="533" spans="1:12" ht="15">
      <c r="A533" s="1" t="s">
        <v>57</v>
      </c>
      <c r="B533" s="7">
        <v>42620.4375</v>
      </c>
      <c r="C533" s="7">
        <v>42620.479166666664</v>
      </c>
      <c r="D533" s="8" t="s">
        <v>107</v>
      </c>
      <c r="F533" s="1">
        <v>25068425</v>
      </c>
      <c r="G533" s="5" t="s">
        <v>365</v>
      </c>
      <c r="H533" s="1" t="s">
        <v>16</v>
      </c>
      <c r="I533" s="1" t="s">
        <v>17</v>
      </c>
      <c r="J533" s="7">
        <v>42600.427083333336</v>
      </c>
      <c r="K533" s="7">
        <v>42600.427083333336</v>
      </c>
      <c r="L533" s="1">
        <v>14.4</v>
      </c>
    </row>
    <row r="534" spans="1:12" ht="15">
      <c r="A534" s="1" t="s">
        <v>41</v>
      </c>
      <c r="B534" s="7">
        <v>42620.458333333336</v>
      </c>
      <c r="C534" s="7">
        <v>42620.583333333336</v>
      </c>
      <c r="D534" s="8" t="s">
        <v>359</v>
      </c>
      <c r="F534" s="1">
        <v>25428157</v>
      </c>
      <c r="G534" s="10"/>
      <c r="H534" s="1" t="s">
        <v>321</v>
      </c>
      <c r="I534" s="1" t="s">
        <v>17</v>
      </c>
      <c r="J534" s="7">
        <v>42619.40347222222</v>
      </c>
      <c r="K534" s="7">
        <v>42619.40347222222</v>
      </c>
      <c r="L534" s="1">
        <v>46.8</v>
      </c>
    </row>
    <row r="535" spans="1:12" ht="15">
      <c r="A535" s="1" t="s">
        <v>28</v>
      </c>
      <c r="B535" s="7">
        <v>42620.541666666664</v>
      </c>
      <c r="C535" s="7">
        <v>42620.583333333336</v>
      </c>
      <c r="D535" s="8" t="s">
        <v>37</v>
      </c>
      <c r="F535" s="1">
        <v>25465445</v>
      </c>
      <c r="G535" s="10"/>
      <c r="H535" s="1" t="s">
        <v>16</v>
      </c>
      <c r="I535" s="1" t="s">
        <v>17</v>
      </c>
      <c r="J535" s="7">
        <v>42620.52847222222</v>
      </c>
      <c r="K535" s="7">
        <v>42620.52847222222</v>
      </c>
      <c r="L535" s="1">
        <v>16.2</v>
      </c>
    </row>
    <row r="536" spans="1:12" ht="15">
      <c r="A536" s="1" t="s">
        <v>314</v>
      </c>
      <c r="B536" s="7">
        <v>42620.625</v>
      </c>
      <c r="C536" s="7">
        <v>42620.666666666664</v>
      </c>
      <c r="D536" s="8" t="s">
        <v>112</v>
      </c>
      <c r="F536" s="1">
        <v>25359157</v>
      </c>
      <c r="G536" s="5" t="s">
        <v>370</v>
      </c>
      <c r="H536" s="1" t="s">
        <v>16</v>
      </c>
      <c r="I536" s="1" t="s">
        <v>17</v>
      </c>
      <c r="J536" s="7">
        <v>42615.365277777775</v>
      </c>
      <c r="K536" s="7">
        <v>42615.365277777775</v>
      </c>
      <c r="L536" s="1">
        <v>16.2</v>
      </c>
    </row>
    <row r="537" spans="1:12" ht="15">
      <c r="A537" s="1" t="s">
        <v>46</v>
      </c>
      <c r="B537" s="7">
        <v>42620.645833333336</v>
      </c>
      <c r="C537" s="7">
        <v>42620.6875</v>
      </c>
      <c r="D537" s="8" t="s">
        <v>88</v>
      </c>
      <c r="F537" s="1">
        <v>25469309</v>
      </c>
      <c r="G537" s="5" t="s">
        <v>371</v>
      </c>
      <c r="H537" s="1" t="s">
        <v>16</v>
      </c>
      <c r="I537" s="1" t="s">
        <v>17</v>
      </c>
      <c r="J537" s="7">
        <v>42620.635416666664</v>
      </c>
      <c r="K537" s="7">
        <v>42620.635416666664</v>
      </c>
      <c r="L537" s="1">
        <v>16.2</v>
      </c>
    </row>
    <row r="538" spans="1:12" ht="15">
      <c r="A538" s="1" t="s">
        <v>41</v>
      </c>
      <c r="B538" s="7">
        <v>42620.645833333336</v>
      </c>
      <c r="C538" s="7">
        <v>42620.708333333336</v>
      </c>
      <c r="D538" s="8" t="s">
        <v>212</v>
      </c>
      <c r="F538" s="1">
        <v>25444019</v>
      </c>
      <c r="G538" s="10"/>
      <c r="H538" s="1" t="s">
        <v>48</v>
      </c>
      <c r="I538" s="1" t="s">
        <v>17</v>
      </c>
      <c r="J538" s="7">
        <v>42619.73333333333</v>
      </c>
      <c r="K538" s="7">
        <v>42619.73333333333</v>
      </c>
      <c r="L538" s="1">
        <v>24.3</v>
      </c>
    </row>
    <row r="539" spans="1:12" ht="15">
      <c r="A539" s="1" t="s">
        <v>57</v>
      </c>
      <c r="B539" s="7">
        <v>42620.708333333336</v>
      </c>
      <c r="C539" s="7">
        <v>42620.791666666664</v>
      </c>
      <c r="D539" s="8" t="s">
        <v>162</v>
      </c>
      <c r="F539" s="1">
        <v>25404769</v>
      </c>
      <c r="G539" s="5">
        <v>100040</v>
      </c>
      <c r="H539" s="1" t="s">
        <v>56</v>
      </c>
      <c r="I539" s="1" t="s">
        <v>85</v>
      </c>
      <c r="J539" s="7">
        <v>42618.463194444441</v>
      </c>
      <c r="K539" s="7">
        <v>42618.463194444441</v>
      </c>
      <c r="L539" s="1">
        <v>36</v>
      </c>
    </row>
    <row r="540" spans="1:12" ht="15">
      <c r="A540" s="1" t="s">
        <v>46</v>
      </c>
      <c r="B540" s="7">
        <v>42620.791666666664</v>
      </c>
      <c r="C540" s="7">
        <v>42620.833333333336</v>
      </c>
      <c r="D540" s="8" t="s">
        <v>88</v>
      </c>
      <c r="F540" s="1">
        <v>25048948</v>
      </c>
      <c r="G540" s="5" t="s">
        <v>372</v>
      </c>
      <c r="H540" s="1" t="s">
        <v>16</v>
      </c>
      <c r="I540" s="1" t="s">
        <v>17</v>
      </c>
      <c r="J540" s="7">
        <v>42599.507638888892</v>
      </c>
      <c r="K540" s="7">
        <v>42599.507638888892</v>
      </c>
      <c r="L540" s="1">
        <v>18</v>
      </c>
    </row>
    <row r="541" spans="1:12" ht="15">
      <c r="A541" s="1" t="s">
        <v>24</v>
      </c>
      <c r="B541" s="7">
        <v>42621.458333333336</v>
      </c>
      <c r="C541" s="7">
        <v>42621.5</v>
      </c>
      <c r="D541" s="8" t="s">
        <v>357</v>
      </c>
      <c r="F541" s="1">
        <v>25474732</v>
      </c>
      <c r="G541" s="10"/>
      <c r="H541" s="1" t="s">
        <v>16</v>
      </c>
      <c r="I541" s="1" t="s">
        <v>17</v>
      </c>
      <c r="J541" s="7">
        <v>42620.755555555559</v>
      </c>
      <c r="K541" s="7">
        <v>42620.755555555559</v>
      </c>
      <c r="L541" s="1">
        <v>14.4</v>
      </c>
    </row>
    <row r="542" spans="1:12" ht="15">
      <c r="A542" s="1" t="s">
        <v>24</v>
      </c>
      <c r="B542" s="7">
        <v>42621.583333333336</v>
      </c>
      <c r="C542" s="7">
        <v>42621.625</v>
      </c>
      <c r="D542" s="8" t="s">
        <v>357</v>
      </c>
      <c r="F542" s="1">
        <v>25474745</v>
      </c>
      <c r="G542" s="10"/>
      <c r="H542" s="1" t="s">
        <v>16</v>
      </c>
      <c r="I542" s="1" t="s">
        <v>17</v>
      </c>
      <c r="J542" s="7">
        <v>42620.755555555559</v>
      </c>
      <c r="K542" s="7">
        <v>42620.755555555559</v>
      </c>
      <c r="L542" s="1">
        <v>14.4</v>
      </c>
    </row>
    <row r="543" spans="1:12" ht="15">
      <c r="A543" s="1" t="s">
        <v>24</v>
      </c>
      <c r="B543" s="7">
        <v>42621.770833333336</v>
      </c>
      <c r="C543" s="7">
        <v>42621.8125</v>
      </c>
      <c r="D543" s="8" t="s">
        <v>357</v>
      </c>
      <c r="F543" s="1">
        <v>25474798</v>
      </c>
      <c r="G543" s="10"/>
      <c r="H543" s="1" t="s">
        <v>16</v>
      </c>
      <c r="I543" s="1" t="s">
        <v>17</v>
      </c>
      <c r="J543" s="7">
        <v>42620.756249999999</v>
      </c>
      <c r="K543" s="7">
        <v>42620.756249999999</v>
      </c>
      <c r="L543" s="1">
        <v>18</v>
      </c>
    </row>
    <row r="544" spans="1:12" ht="15">
      <c r="A544" s="1" t="s">
        <v>46</v>
      </c>
      <c r="B544" s="7">
        <v>42621.770833333336</v>
      </c>
      <c r="C544" s="7">
        <v>42621.833333333336</v>
      </c>
      <c r="D544" s="8" t="s">
        <v>61</v>
      </c>
      <c r="F544" s="1">
        <v>25255929</v>
      </c>
      <c r="G544" s="5" t="s">
        <v>102</v>
      </c>
      <c r="H544" s="1" t="s">
        <v>48</v>
      </c>
      <c r="I544" s="1" t="s">
        <v>17</v>
      </c>
      <c r="J544" s="7">
        <v>42611.567361111112</v>
      </c>
      <c r="K544" s="7">
        <v>42611.567361111112</v>
      </c>
      <c r="L544" s="1">
        <v>27</v>
      </c>
    </row>
    <row r="545" spans="1:12" ht="15">
      <c r="A545" s="1" t="s">
        <v>32</v>
      </c>
      <c r="B545" s="7">
        <v>42621.833333333336</v>
      </c>
      <c r="C545" s="7">
        <v>42621.895833333336</v>
      </c>
      <c r="D545" s="8" t="s">
        <v>212</v>
      </c>
      <c r="F545" s="1">
        <v>25343695</v>
      </c>
      <c r="G545" s="10"/>
      <c r="H545" s="1" t="s">
        <v>48</v>
      </c>
      <c r="I545" s="1" t="s">
        <v>17</v>
      </c>
      <c r="J545" s="7">
        <v>42614.624305555553</v>
      </c>
      <c r="K545" s="7">
        <v>42614.624305555553</v>
      </c>
      <c r="L545" s="1">
        <v>35.1</v>
      </c>
    </row>
    <row r="546" spans="1:12" ht="15">
      <c r="A546" s="1" t="s">
        <v>18</v>
      </c>
      <c r="B546" s="7">
        <v>42622.416666666664</v>
      </c>
      <c r="C546" s="7">
        <v>42622.479166666664</v>
      </c>
      <c r="D546" s="8" t="s">
        <v>246</v>
      </c>
      <c r="F546" s="1">
        <v>25371488</v>
      </c>
      <c r="G546" s="5" t="s">
        <v>292</v>
      </c>
      <c r="H546" s="1" t="s">
        <v>48</v>
      </c>
      <c r="I546" s="1" t="s">
        <v>17</v>
      </c>
      <c r="J546" s="7">
        <v>42615.683333333334</v>
      </c>
      <c r="K546" s="7">
        <v>42615.683333333334</v>
      </c>
      <c r="L546" s="1">
        <v>21.6</v>
      </c>
    </row>
    <row r="547" spans="1:12" ht="15">
      <c r="A547" s="1" t="s">
        <v>28</v>
      </c>
      <c r="B547" s="7">
        <v>42622.583333333336</v>
      </c>
      <c r="C547" s="7">
        <v>42622.666666666664</v>
      </c>
      <c r="D547" s="8" t="s">
        <v>357</v>
      </c>
      <c r="F547" s="1">
        <v>25490597</v>
      </c>
      <c r="G547" s="10"/>
      <c r="H547" s="1" t="s">
        <v>56</v>
      </c>
      <c r="I547" s="1" t="s">
        <v>17</v>
      </c>
      <c r="J547" s="7">
        <v>42621.429861111108</v>
      </c>
      <c r="K547" s="7">
        <v>42621.429861111108</v>
      </c>
      <c r="L547" s="1">
        <v>32.4</v>
      </c>
    </row>
    <row r="548" spans="1:12" ht="15">
      <c r="A548" s="1" t="s">
        <v>41</v>
      </c>
      <c r="B548" s="7">
        <v>42622.604166666664</v>
      </c>
      <c r="C548" s="7">
        <v>42622.666666666664</v>
      </c>
      <c r="D548" s="8" t="s">
        <v>212</v>
      </c>
      <c r="F548" s="1">
        <v>25444098</v>
      </c>
      <c r="G548" s="10"/>
      <c r="H548" s="1" t="s">
        <v>48</v>
      </c>
      <c r="I548" s="1" t="s">
        <v>17</v>
      </c>
      <c r="J548" s="7">
        <v>42619.736111111109</v>
      </c>
      <c r="K548" s="7">
        <v>42619.736111111109</v>
      </c>
      <c r="L548" s="1">
        <v>24.3</v>
      </c>
    </row>
    <row r="549" spans="1:12" ht="15">
      <c r="A549" s="1" t="s">
        <v>24</v>
      </c>
      <c r="B549" s="7">
        <v>42622.666666666664</v>
      </c>
      <c r="C549" s="7">
        <v>42622.729166666664</v>
      </c>
      <c r="D549" s="8" t="s">
        <v>140</v>
      </c>
      <c r="F549" s="1">
        <v>24822500</v>
      </c>
      <c r="G549" s="5" t="s">
        <v>175</v>
      </c>
      <c r="H549" s="1" t="s">
        <v>48</v>
      </c>
      <c r="I549" s="1" t="s">
        <v>17</v>
      </c>
      <c r="J549" s="7">
        <v>42585.84097222222</v>
      </c>
      <c r="K549" s="7">
        <v>42585.84097222222</v>
      </c>
      <c r="L549" s="1">
        <v>22.68</v>
      </c>
    </row>
    <row r="550" spans="1:12" ht="15">
      <c r="A550" s="1" t="s">
        <v>46</v>
      </c>
      <c r="B550" s="7">
        <v>42622.75</v>
      </c>
      <c r="C550" s="7">
        <v>42622.791666666664</v>
      </c>
      <c r="D550" s="8" t="s">
        <v>317</v>
      </c>
      <c r="E550" s="1" t="s">
        <v>315</v>
      </c>
      <c r="F550" s="1">
        <v>25421825</v>
      </c>
      <c r="G550" s="5" t="s">
        <v>373</v>
      </c>
      <c r="H550" s="1" t="s">
        <v>16</v>
      </c>
      <c r="I550" s="1" t="s">
        <v>17</v>
      </c>
      <c r="J550" s="7">
        <v>42618.960416666669</v>
      </c>
      <c r="K550" s="7">
        <v>42622.509722222225</v>
      </c>
      <c r="L550" s="1">
        <v>18</v>
      </c>
    </row>
    <row r="551" spans="1:12" ht="15">
      <c r="A551" s="1" t="s">
        <v>111</v>
      </c>
      <c r="B551" s="7">
        <v>42622.770833333336</v>
      </c>
      <c r="C551" s="7">
        <v>42622.8125</v>
      </c>
      <c r="D551" s="8" t="s">
        <v>357</v>
      </c>
      <c r="F551" s="1">
        <v>25490629</v>
      </c>
      <c r="G551" s="10"/>
      <c r="H551" s="1" t="s">
        <v>16</v>
      </c>
      <c r="I551" s="1" t="s">
        <v>17</v>
      </c>
      <c r="J551" s="7">
        <v>42621.430555555555</v>
      </c>
      <c r="K551" s="7">
        <v>42621.430555555555</v>
      </c>
      <c r="L551" s="1">
        <v>18</v>
      </c>
    </row>
    <row r="552" spans="1:12" ht="15">
      <c r="A552" s="1" t="s">
        <v>28</v>
      </c>
      <c r="B552" s="7">
        <v>42622.791666666664</v>
      </c>
      <c r="C552" s="7">
        <v>42622.833333333336</v>
      </c>
      <c r="D552" s="8" t="s">
        <v>34</v>
      </c>
      <c r="F552" s="1">
        <v>25233254</v>
      </c>
      <c r="G552" s="5" t="s">
        <v>78</v>
      </c>
      <c r="H552" s="1" t="s">
        <v>16</v>
      </c>
      <c r="I552" s="1" t="s">
        <v>17</v>
      </c>
      <c r="J552" s="7">
        <v>42609.647916666669</v>
      </c>
      <c r="K552" s="7">
        <v>42609.647916666669</v>
      </c>
      <c r="L552" s="1">
        <v>18</v>
      </c>
    </row>
    <row r="553" spans="1:12" ht="15">
      <c r="A553" s="1" t="s">
        <v>41</v>
      </c>
      <c r="B553" s="7">
        <v>42623.375</v>
      </c>
      <c r="C553" s="7">
        <v>42623.416666666664</v>
      </c>
      <c r="D553" s="8" t="s">
        <v>60</v>
      </c>
      <c r="F553" s="1">
        <v>25491220</v>
      </c>
      <c r="G553" s="10"/>
      <c r="H553" s="1" t="s">
        <v>16</v>
      </c>
      <c r="I553" s="1" t="s">
        <v>17</v>
      </c>
      <c r="J553" s="7">
        <v>42621.445833333331</v>
      </c>
      <c r="K553" s="7">
        <v>42621.445833333331</v>
      </c>
      <c r="L553" s="1">
        <v>18</v>
      </c>
    </row>
    <row r="554" spans="1:12" ht="15">
      <c r="A554" s="1" t="s">
        <v>24</v>
      </c>
      <c r="B554" s="7">
        <v>42623.4375</v>
      </c>
      <c r="C554" s="7">
        <v>42623.479166666664</v>
      </c>
      <c r="D554" s="8" t="s">
        <v>357</v>
      </c>
      <c r="F554" s="1">
        <v>25448713</v>
      </c>
      <c r="G554" s="10"/>
      <c r="H554" s="1" t="s">
        <v>16</v>
      </c>
      <c r="I554" s="1" t="s">
        <v>17</v>
      </c>
      <c r="J554" s="7">
        <v>42619.869444444441</v>
      </c>
      <c r="K554" s="7">
        <v>42619.869444444441</v>
      </c>
      <c r="L554" s="1">
        <v>18</v>
      </c>
    </row>
    <row r="555" spans="1:12" ht="15">
      <c r="A555" s="1" t="s">
        <v>28</v>
      </c>
      <c r="B555" s="7">
        <v>42623.458333333336</v>
      </c>
      <c r="C555" s="7">
        <v>42623.5</v>
      </c>
      <c r="D555" s="8" t="s">
        <v>34</v>
      </c>
      <c r="F555" s="1">
        <v>25114846</v>
      </c>
      <c r="G555" s="5" t="s">
        <v>106</v>
      </c>
      <c r="H555" s="1" t="s">
        <v>16</v>
      </c>
      <c r="I555" s="1" t="s">
        <v>17</v>
      </c>
      <c r="J555" s="7">
        <v>42603.90347222222</v>
      </c>
      <c r="K555" s="7">
        <v>42603.90347222222</v>
      </c>
      <c r="L555" s="1">
        <v>18</v>
      </c>
    </row>
    <row r="556" spans="1:12" ht="15">
      <c r="A556" s="1" t="s">
        <v>24</v>
      </c>
      <c r="B556" s="7">
        <v>42623.583333333336</v>
      </c>
      <c r="C556" s="7">
        <v>42623.625</v>
      </c>
      <c r="D556" s="8" t="s">
        <v>140</v>
      </c>
      <c r="F556" s="1">
        <v>24922528</v>
      </c>
      <c r="G556" s="5" t="s">
        <v>374</v>
      </c>
      <c r="H556" s="1" t="s">
        <v>16</v>
      </c>
      <c r="I556" s="1" t="s">
        <v>17</v>
      </c>
      <c r="J556" s="7">
        <v>42591.76666666667</v>
      </c>
      <c r="K556" s="7">
        <v>42591.76666666667</v>
      </c>
      <c r="L556" s="1">
        <v>16.2</v>
      </c>
    </row>
    <row r="557" spans="1:12" ht="15">
      <c r="A557" s="1" t="s">
        <v>28</v>
      </c>
      <c r="B557" s="7">
        <v>42623.625</v>
      </c>
      <c r="C557" s="7">
        <v>42623.666666666664</v>
      </c>
      <c r="D557" s="8" t="s">
        <v>357</v>
      </c>
      <c r="F557" s="1">
        <v>25448753</v>
      </c>
      <c r="G557" s="10"/>
      <c r="H557" s="1" t="s">
        <v>16</v>
      </c>
      <c r="I557" s="1" t="s">
        <v>17</v>
      </c>
      <c r="J557" s="7">
        <v>42619.870138888888</v>
      </c>
      <c r="K557" s="7">
        <v>42619.870138888888</v>
      </c>
      <c r="L557" s="1">
        <v>18</v>
      </c>
    </row>
    <row r="558" spans="1:12" ht="15">
      <c r="A558" s="1" t="s">
        <v>24</v>
      </c>
      <c r="B558" s="7">
        <v>42623.645833333336</v>
      </c>
      <c r="C558" s="7">
        <v>42623.708333333336</v>
      </c>
      <c r="D558" s="8" t="s">
        <v>140</v>
      </c>
      <c r="F558" s="1">
        <v>24924684</v>
      </c>
      <c r="G558" s="5" t="s">
        <v>346</v>
      </c>
      <c r="H558" s="1" t="s">
        <v>48</v>
      </c>
      <c r="I558" s="1" t="s">
        <v>17</v>
      </c>
      <c r="J558" s="7">
        <v>42591.85</v>
      </c>
      <c r="K558" s="7">
        <v>42591.85</v>
      </c>
      <c r="L558" s="1">
        <v>24.3</v>
      </c>
    </row>
    <row r="559" spans="1:12" ht="15">
      <c r="A559" s="1" t="s">
        <v>24</v>
      </c>
      <c r="B559" s="7">
        <v>42623.708333333336</v>
      </c>
      <c r="C559" s="7">
        <v>42623.770833333336</v>
      </c>
      <c r="D559" s="8" t="s">
        <v>140</v>
      </c>
      <c r="F559" s="1">
        <v>25538214</v>
      </c>
      <c r="G559" s="5" t="s">
        <v>375</v>
      </c>
      <c r="H559" s="1" t="s">
        <v>48</v>
      </c>
      <c r="I559" s="1" t="s">
        <v>17</v>
      </c>
      <c r="J559" s="7">
        <v>42623.542361111111</v>
      </c>
      <c r="K559" s="7">
        <v>42623.542361111111</v>
      </c>
      <c r="L559" s="1">
        <v>27</v>
      </c>
    </row>
    <row r="560" spans="1:12" ht="15">
      <c r="A560" s="1" t="s">
        <v>28</v>
      </c>
      <c r="B560" s="7">
        <v>42623.75</v>
      </c>
      <c r="C560" s="7">
        <v>42623.791666666664</v>
      </c>
      <c r="D560" s="8" t="s">
        <v>357</v>
      </c>
      <c r="F560" s="1">
        <v>25448684</v>
      </c>
      <c r="G560" s="10"/>
      <c r="H560" s="1" t="s">
        <v>16</v>
      </c>
      <c r="I560" s="1" t="s">
        <v>17</v>
      </c>
      <c r="J560" s="7">
        <v>42619.868055555555</v>
      </c>
      <c r="K560" s="7">
        <v>42619.868055555555</v>
      </c>
      <c r="L560" s="1">
        <v>18</v>
      </c>
    </row>
    <row r="561" spans="1:12" ht="15">
      <c r="A561" s="1" t="s">
        <v>32</v>
      </c>
      <c r="B561" s="7">
        <v>42624.583333333336</v>
      </c>
      <c r="C561" s="7">
        <v>42624.666666666664</v>
      </c>
      <c r="D561" s="8" t="s">
        <v>83</v>
      </c>
      <c r="F561" s="1">
        <v>25095013</v>
      </c>
      <c r="G561" s="5" t="s">
        <v>376</v>
      </c>
      <c r="H561" s="1" t="s">
        <v>56</v>
      </c>
      <c r="I561" s="1" t="s">
        <v>17</v>
      </c>
      <c r="J561" s="7">
        <v>42601.696527777778</v>
      </c>
      <c r="K561" s="7">
        <v>42601.696527777778</v>
      </c>
      <c r="L561" s="1">
        <v>42.12</v>
      </c>
    </row>
    <row r="562" spans="1:12" ht="15">
      <c r="A562" s="1" t="s">
        <v>41</v>
      </c>
      <c r="B562" s="7">
        <v>42625.375</v>
      </c>
      <c r="C562" s="7">
        <v>42625.416666666664</v>
      </c>
      <c r="D562" s="8" t="s">
        <v>60</v>
      </c>
      <c r="F562" s="1">
        <v>25558570</v>
      </c>
      <c r="G562" s="5" t="s">
        <v>378</v>
      </c>
      <c r="H562" s="1" t="s">
        <v>16</v>
      </c>
      <c r="I562" s="1" t="s">
        <v>17</v>
      </c>
      <c r="J562" s="7">
        <v>42625.369444444441</v>
      </c>
      <c r="K562" s="7">
        <v>42625.369444444441</v>
      </c>
      <c r="L562" s="1">
        <v>14.4</v>
      </c>
    </row>
    <row r="563" spans="1:12" ht="15">
      <c r="A563" s="1" t="s">
        <v>41</v>
      </c>
      <c r="B563" s="7">
        <v>42625.416666666664</v>
      </c>
      <c r="C563" s="7">
        <v>42625.458333333336</v>
      </c>
      <c r="D563" s="8" t="s">
        <v>162</v>
      </c>
      <c r="F563" s="1">
        <v>25418281</v>
      </c>
      <c r="G563" s="5" t="s">
        <v>379</v>
      </c>
      <c r="H563" s="1" t="s">
        <v>16</v>
      </c>
      <c r="I563" s="1" t="s">
        <v>85</v>
      </c>
      <c r="J563" s="7">
        <v>42618.785416666666</v>
      </c>
      <c r="K563" s="7">
        <v>42618.785416666666</v>
      </c>
      <c r="L563" s="1">
        <v>14.4</v>
      </c>
    </row>
    <row r="564" spans="1:12" ht="15">
      <c r="A564" s="1" t="s">
        <v>21</v>
      </c>
      <c r="B564" s="7">
        <v>42625.416666666664</v>
      </c>
      <c r="C564" s="7">
        <v>42625.5</v>
      </c>
      <c r="D564" s="8" t="s">
        <v>193</v>
      </c>
      <c r="F564" s="1">
        <v>25410197</v>
      </c>
      <c r="G564" s="10"/>
      <c r="H564" s="1" t="s">
        <v>16</v>
      </c>
      <c r="I564" s="1" t="s">
        <v>17</v>
      </c>
      <c r="J564" s="7">
        <v>42618.570138888892</v>
      </c>
      <c r="K564" s="7">
        <v>42618.570138888892</v>
      </c>
      <c r="L564" s="1">
        <v>28.8</v>
      </c>
    </row>
    <row r="565" spans="1:12" ht="15">
      <c r="A565" s="1" t="s">
        <v>41</v>
      </c>
      <c r="B565" s="7">
        <v>42625.458333333336</v>
      </c>
      <c r="C565" s="7">
        <v>42625.541666666664</v>
      </c>
      <c r="D565" s="8" t="s">
        <v>359</v>
      </c>
      <c r="F565" s="1">
        <v>25447007</v>
      </c>
      <c r="G565" s="10"/>
      <c r="H565" s="1" t="s">
        <v>56</v>
      </c>
      <c r="I565" s="1" t="s">
        <v>17</v>
      </c>
      <c r="J565" s="7">
        <v>42619.813194444447</v>
      </c>
      <c r="K565" s="7">
        <v>42619.813194444447</v>
      </c>
      <c r="L565" s="1">
        <v>30.6</v>
      </c>
    </row>
    <row r="566" spans="1:12" ht="15">
      <c r="A566" s="1" t="s">
        <v>41</v>
      </c>
      <c r="B566" s="7">
        <v>42625.541666666664</v>
      </c>
      <c r="C566" s="7">
        <v>42625.583333333336</v>
      </c>
      <c r="D566" s="8" t="s">
        <v>359</v>
      </c>
      <c r="F566" s="1">
        <v>25494445</v>
      </c>
      <c r="G566" s="10"/>
      <c r="H566" s="1" t="s">
        <v>16</v>
      </c>
      <c r="I566" s="1" t="s">
        <v>17</v>
      </c>
      <c r="J566" s="7">
        <v>42621.533333333333</v>
      </c>
      <c r="K566" s="7">
        <v>42621.533333333333</v>
      </c>
      <c r="L566" s="1">
        <v>16.2</v>
      </c>
    </row>
    <row r="567" spans="1:12" ht="15">
      <c r="A567" s="1" t="s">
        <v>46</v>
      </c>
      <c r="B567" s="7">
        <v>42625.625</v>
      </c>
      <c r="C567" s="7">
        <v>42625.666666666664</v>
      </c>
      <c r="D567" s="8" t="s">
        <v>88</v>
      </c>
      <c r="F567" s="1">
        <v>25055496</v>
      </c>
      <c r="G567" s="5" t="s">
        <v>381</v>
      </c>
      <c r="H567" s="1" t="s">
        <v>16</v>
      </c>
      <c r="I567" s="1" t="s">
        <v>17</v>
      </c>
      <c r="J567" s="7">
        <v>42599.714583333334</v>
      </c>
      <c r="K567" s="7">
        <v>42599.714583333334</v>
      </c>
      <c r="L567" s="1">
        <v>14.4</v>
      </c>
    </row>
    <row r="568" spans="1:12" ht="15">
      <c r="A568" s="1" t="s">
        <v>46</v>
      </c>
      <c r="B568" s="7">
        <v>42625.6875</v>
      </c>
      <c r="C568" s="7">
        <v>42625.729166666664</v>
      </c>
      <c r="D568" s="8" t="s">
        <v>88</v>
      </c>
      <c r="F568" s="1">
        <v>24735925</v>
      </c>
      <c r="G568" s="5" t="s">
        <v>382</v>
      </c>
      <c r="H568" s="1" t="s">
        <v>16</v>
      </c>
      <c r="I568" s="1" t="s">
        <v>17</v>
      </c>
      <c r="J568" s="7">
        <v>42580.554166666669</v>
      </c>
      <c r="K568" s="7">
        <v>42580.554166666669</v>
      </c>
      <c r="L568" s="1">
        <v>15.39</v>
      </c>
    </row>
    <row r="569" spans="1:12" ht="15">
      <c r="A569" s="1" t="s">
        <v>46</v>
      </c>
      <c r="B569" s="7">
        <v>42625.75</v>
      </c>
      <c r="C569" s="7">
        <v>42625.791666666664</v>
      </c>
      <c r="D569" s="8" t="s">
        <v>88</v>
      </c>
      <c r="F569" s="1">
        <v>23907925</v>
      </c>
      <c r="G569" s="5" t="s">
        <v>383</v>
      </c>
      <c r="H569" s="1" t="s">
        <v>16</v>
      </c>
      <c r="I569" s="1" t="s">
        <v>17</v>
      </c>
      <c r="J569" s="7">
        <v>42534.786805555559</v>
      </c>
      <c r="K569" s="7">
        <v>42534.786805555559</v>
      </c>
      <c r="L569" s="1">
        <v>14.4</v>
      </c>
    </row>
    <row r="570" spans="1:12" ht="15">
      <c r="A570" s="1" t="s">
        <v>32</v>
      </c>
      <c r="B570" s="7">
        <v>42625.75</v>
      </c>
      <c r="C570" s="7">
        <v>42625.8125</v>
      </c>
      <c r="D570" s="8" t="s">
        <v>212</v>
      </c>
      <c r="F570" s="1">
        <v>25500621</v>
      </c>
      <c r="G570" s="10"/>
      <c r="H570" s="1" t="s">
        <v>48</v>
      </c>
      <c r="I570" s="1" t="s">
        <v>17</v>
      </c>
      <c r="J570" s="7">
        <v>42621.695138888892</v>
      </c>
      <c r="K570" s="7">
        <v>42621.695138888892</v>
      </c>
      <c r="L570" s="1">
        <v>35.1</v>
      </c>
    </row>
    <row r="571" spans="1:12" ht="15">
      <c r="A571" s="1" t="s">
        <v>21</v>
      </c>
      <c r="B571" s="7">
        <v>42625.8125</v>
      </c>
      <c r="C571" s="7">
        <v>42625.875</v>
      </c>
      <c r="D571" s="8" t="s">
        <v>162</v>
      </c>
      <c r="F571" s="1">
        <v>25092119</v>
      </c>
      <c r="G571" s="5" t="s">
        <v>384</v>
      </c>
      <c r="H571" s="1" t="s">
        <v>48</v>
      </c>
      <c r="I571" s="1" t="s">
        <v>85</v>
      </c>
      <c r="J571" s="7">
        <v>42601.595833333333</v>
      </c>
      <c r="K571" s="7">
        <v>42601.595833333333</v>
      </c>
      <c r="L571" s="1">
        <v>35.1</v>
      </c>
    </row>
    <row r="572" spans="1:12" ht="15">
      <c r="A572" s="1" t="s">
        <v>32</v>
      </c>
      <c r="B572" s="7">
        <v>42625.833333333336</v>
      </c>
      <c r="C572" s="7">
        <v>42625.895833333336</v>
      </c>
      <c r="D572" s="8" t="s">
        <v>212</v>
      </c>
      <c r="F572" s="1">
        <v>25499911</v>
      </c>
      <c r="G572" s="10"/>
      <c r="H572" s="1" t="s">
        <v>48</v>
      </c>
      <c r="I572" s="1" t="s">
        <v>17</v>
      </c>
      <c r="J572" s="7">
        <v>42621.681250000001</v>
      </c>
      <c r="K572" s="7">
        <v>42621.681250000001</v>
      </c>
      <c r="L572" s="1">
        <v>35.1</v>
      </c>
    </row>
    <row r="573" spans="1:12" ht="15">
      <c r="A573" s="1" t="s">
        <v>24</v>
      </c>
      <c r="B573" s="7">
        <v>42626.604166666664</v>
      </c>
      <c r="C573" s="7">
        <v>42626.645833333336</v>
      </c>
      <c r="D573" s="8" t="s">
        <v>140</v>
      </c>
      <c r="F573" s="1">
        <v>25441146</v>
      </c>
      <c r="G573" s="5" t="s">
        <v>198</v>
      </c>
      <c r="H573" s="1" t="s">
        <v>16</v>
      </c>
      <c r="I573" s="1" t="s">
        <v>17</v>
      </c>
      <c r="J573" s="7">
        <v>42619.672222222223</v>
      </c>
      <c r="K573" s="7">
        <v>42619.672222222223</v>
      </c>
      <c r="L573" s="1">
        <v>14.4</v>
      </c>
    </row>
    <row r="574" spans="1:12" ht="15">
      <c r="A574" s="1" t="s">
        <v>24</v>
      </c>
      <c r="B574" s="7">
        <v>42626.666666666664</v>
      </c>
      <c r="C574" s="7">
        <v>42626.729166666664</v>
      </c>
      <c r="D574" s="8" t="s">
        <v>140</v>
      </c>
      <c r="F574" s="1">
        <v>25565307</v>
      </c>
      <c r="G574" s="5" t="s">
        <v>385</v>
      </c>
      <c r="H574" s="1" t="s">
        <v>48</v>
      </c>
      <c r="I574" s="1" t="s">
        <v>17</v>
      </c>
      <c r="J574" s="7">
        <v>42625.484722222223</v>
      </c>
      <c r="K574" s="7">
        <v>42625.484722222223</v>
      </c>
      <c r="L574" s="1">
        <v>25.2</v>
      </c>
    </row>
    <row r="575" spans="1:12" ht="15">
      <c r="A575" s="1" t="s">
        <v>28</v>
      </c>
      <c r="B575" s="7">
        <v>42626.770833333336</v>
      </c>
      <c r="C575" s="7">
        <v>42626.8125</v>
      </c>
      <c r="D575" s="8" t="s">
        <v>391</v>
      </c>
      <c r="E575" s="1" t="s">
        <v>386</v>
      </c>
      <c r="F575" s="1">
        <v>25472997</v>
      </c>
      <c r="G575" s="10"/>
      <c r="H575" s="1" t="s">
        <v>16</v>
      </c>
      <c r="I575" s="1" t="s">
        <v>17</v>
      </c>
      <c r="J575" s="7">
        <v>42620.71875</v>
      </c>
      <c r="K575" s="7">
        <v>42620.720138888886</v>
      </c>
      <c r="L575" s="1">
        <v>18</v>
      </c>
    </row>
    <row r="576" spans="1:12" ht="15">
      <c r="A576" s="1" t="s">
        <v>32</v>
      </c>
      <c r="B576" s="7">
        <v>42626.833333333336</v>
      </c>
      <c r="C576" s="7">
        <v>42626.895833333336</v>
      </c>
      <c r="D576" s="8" t="s">
        <v>212</v>
      </c>
      <c r="F576" s="1">
        <v>25499932</v>
      </c>
      <c r="G576" s="10"/>
      <c r="H576" s="1" t="s">
        <v>48</v>
      </c>
      <c r="I576" s="1" t="s">
        <v>17</v>
      </c>
      <c r="J576" s="7">
        <v>42621.681944444441</v>
      </c>
      <c r="K576" s="7">
        <v>42621.681944444441</v>
      </c>
      <c r="L576" s="1">
        <v>35.1</v>
      </c>
    </row>
    <row r="577" spans="1:12" ht="15">
      <c r="A577" s="1" t="s">
        <v>46</v>
      </c>
      <c r="B577" s="7">
        <v>42627.416666666664</v>
      </c>
      <c r="C577" s="7">
        <v>42627.458333333336</v>
      </c>
      <c r="D577" s="8" t="s">
        <v>88</v>
      </c>
      <c r="F577" s="1">
        <v>25607388</v>
      </c>
      <c r="G577" s="5" t="s">
        <v>387</v>
      </c>
      <c r="H577" s="1" t="s">
        <v>16</v>
      </c>
      <c r="I577" s="1" t="s">
        <v>17</v>
      </c>
      <c r="J577" s="7">
        <v>42626.781944444447</v>
      </c>
      <c r="K577" s="7">
        <v>42626.781944444447</v>
      </c>
      <c r="L577" s="1">
        <v>14.4</v>
      </c>
    </row>
    <row r="578" spans="1:12" ht="15">
      <c r="A578" s="1" t="s">
        <v>46</v>
      </c>
      <c r="B578" s="7">
        <v>42627.5</v>
      </c>
      <c r="C578" s="7">
        <v>42627.541666666664</v>
      </c>
      <c r="D578" s="8" t="s">
        <v>88</v>
      </c>
      <c r="F578" s="1">
        <v>25577562</v>
      </c>
      <c r="G578" s="5" t="s">
        <v>388</v>
      </c>
      <c r="H578" s="1" t="s">
        <v>16</v>
      </c>
      <c r="I578" s="1" t="s">
        <v>17</v>
      </c>
      <c r="J578" s="7">
        <v>42625.756944444445</v>
      </c>
      <c r="K578" s="7">
        <v>42625.756944444445</v>
      </c>
      <c r="L578" s="1">
        <v>16.2</v>
      </c>
    </row>
    <row r="579" spans="1:12" ht="15">
      <c r="A579" s="1" t="s">
        <v>46</v>
      </c>
      <c r="B579" s="7">
        <v>42627.5625</v>
      </c>
      <c r="C579" s="7">
        <v>42627.604166666664</v>
      </c>
      <c r="D579" s="8" t="s">
        <v>88</v>
      </c>
      <c r="F579" s="1">
        <v>25619602</v>
      </c>
      <c r="G579" s="5" t="s">
        <v>389</v>
      </c>
      <c r="H579" s="1" t="s">
        <v>16</v>
      </c>
      <c r="I579" s="1" t="s">
        <v>17</v>
      </c>
      <c r="J579" s="7">
        <v>42627.379166666666</v>
      </c>
      <c r="K579" s="7">
        <v>42627.379166666666</v>
      </c>
      <c r="L579" s="1">
        <v>16.2</v>
      </c>
    </row>
    <row r="580" spans="1:12" ht="15">
      <c r="A580" s="1" t="s">
        <v>314</v>
      </c>
      <c r="B580" s="7">
        <v>42627.625</v>
      </c>
      <c r="C580" s="7">
        <v>42627.666666666664</v>
      </c>
      <c r="D580" s="8" t="s">
        <v>112</v>
      </c>
      <c r="F580" s="1">
        <v>25444975</v>
      </c>
      <c r="G580" s="5" t="s">
        <v>370</v>
      </c>
      <c r="H580" s="1" t="s">
        <v>16</v>
      </c>
      <c r="I580" s="1" t="s">
        <v>17</v>
      </c>
      <c r="J580" s="7">
        <v>42619.759722222225</v>
      </c>
      <c r="K580" s="7">
        <v>42619.759722222225</v>
      </c>
      <c r="L580" s="1">
        <v>16.2</v>
      </c>
    </row>
    <row r="581" spans="1:12" ht="15">
      <c r="A581" s="1" t="s">
        <v>46</v>
      </c>
      <c r="B581" s="7">
        <v>42627.625</v>
      </c>
      <c r="C581" s="7">
        <v>42627.666666666664</v>
      </c>
      <c r="D581" s="8" t="s">
        <v>88</v>
      </c>
      <c r="F581" s="1">
        <v>24734715</v>
      </c>
      <c r="G581" s="5" t="s">
        <v>390</v>
      </c>
      <c r="H581" s="1" t="s">
        <v>16</v>
      </c>
      <c r="I581" s="1" t="s">
        <v>17</v>
      </c>
      <c r="J581" s="7">
        <v>42580.505555555559</v>
      </c>
      <c r="K581" s="7">
        <v>42580.505555555559</v>
      </c>
      <c r="L581" s="1">
        <v>14.58</v>
      </c>
    </row>
    <row r="582" spans="1:12" ht="15">
      <c r="A582" s="1" t="s">
        <v>18</v>
      </c>
      <c r="B582" s="7">
        <v>42627.625</v>
      </c>
      <c r="C582" s="7">
        <v>42627.6875</v>
      </c>
      <c r="D582" s="8" t="s">
        <v>246</v>
      </c>
      <c r="F582" s="1">
        <v>24831081</v>
      </c>
      <c r="G582" s="5" t="s">
        <v>290</v>
      </c>
      <c r="H582" s="1" t="s">
        <v>48</v>
      </c>
      <c r="I582" s="1" t="s">
        <v>17</v>
      </c>
      <c r="J582" s="7">
        <v>42586.42291666667</v>
      </c>
      <c r="K582" s="7">
        <v>42586.42291666667</v>
      </c>
      <c r="L582" s="1">
        <v>21.87</v>
      </c>
    </row>
    <row r="583" spans="1:12" ht="15">
      <c r="A583" s="1" t="s">
        <v>24</v>
      </c>
      <c r="B583" s="7">
        <v>42628.625</v>
      </c>
      <c r="C583" s="7">
        <v>42628.666666666664</v>
      </c>
      <c r="D583" s="8" t="s">
        <v>357</v>
      </c>
      <c r="F583" s="1">
        <v>25590838</v>
      </c>
      <c r="G583" s="10"/>
      <c r="H583" s="1" t="s">
        <v>16</v>
      </c>
      <c r="I583" s="1" t="s">
        <v>17</v>
      </c>
      <c r="J583" s="7">
        <v>42626.369444444441</v>
      </c>
      <c r="K583" s="7">
        <v>42626.369444444441</v>
      </c>
      <c r="L583" s="1">
        <v>14.4</v>
      </c>
    </row>
    <row r="584" spans="1:12" ht="15">
      <c r="A584" s="1" t="s">
        <v>32</v>
      </c>
      <c r="B584" s="7">
        <v>42628.791666666664</v>
      </c>
      <c r="C584" s="7">
        <v>42628.854166666664</v>
      </c>
      <c r="D584" s="8" t="s">
        <v>49</v>
      </c>
      <c r="F584" s="1">
        <v>25391582</v>
      </c>
      <c r="G584" s="5" t="s">
        <v>392</v>
      </c>
      <c r="H584" s="1" t="s">
        <v>48</v>
      </c>
      <c r="I584" s="1" t="s">
        <v>17</v>
      </c>
      <c r="J584" s="7">
        <v>42617.703472222223</v>
      </c>
      <c r="K584" s="7">
        <v>42617.703472222223</v>
      </c>
      <c r="L584" s="1">
        <v>35.1</v>
      </c>
    </row>
    <row r="585" spans="1:12" ht="15">
      <c r="A585" s="1" t="s">
        <v>24</v>
      </c>
      <c r="B585" s="7">
        <v>42629.416666666664</v>
      </c>
      <c r="C585" s="7">
        <v>42629.458333333336</v>
      </c>
      <c r="D585" s="8" t="s">
        <v>140</v>
      </c>
      <c r="F585" s="1">
        <v>25651650</v>
      </c>
      <c r="G585" s="5" t="s">
        <v>195</v>
      </c>
      <c r="H585" s="1" t="s">
        <v>16</v>
      </c>
      <c r="I585" s="1" t="s">
        <v>17</v>
      </c>
      <c r="J585" s="7">
        <v>42628.504861111112</v>
      </c>
      <c r="K585" s="7">
        <v>42628.504861111112</v>
      </c>
      <c r="L585" s="1">
        <v>14.4</v>
      </c>
    </row>
    <row r="586" spans="1:12" ht="15">
      <c r="A586" s="1" t="s">
        <v>18</v>
      </c>
      <c r="B586" s="7">
        <v>42629.416666666664</v>
      </c>
      <c r="C586" s="7">
        <v>42629.479166666664</v>
      </c>
      <c r="D586" s="8" t="s">
        <v>246</v>
      </c>
      <c r="F586" s="1">
        <v>25371537</v>
      </c>
      <c r="G586" s="5" t="s">
        <v>292</v>
      </c>
      <c r="H586" s="1" t="s">
        <v>48</v>
      </c>
      <c r="I586" s="1" t="s">
        <v>17</v>
      </c>
      <c r="J586" s="7">
        <v>42615.68472222222</v>
      </c>
      <c r="K586" s="7">
        <v>42615.68472222222</v>
      </c>
      <c r="L586" s="1">
        <v>21.6</v>
      </c>
    </row>
    <row r="587" spans="1:12" ht="15">
      <c r="A587" s="1" t="s">
        <v>24</v>
      </c>
      <c r="B587" s="7">
        <v>42629.583333333336</v>
      </c>
      <c r="C587" s="7">
        <v>42629.75</v>
      </c>
      <c r="D587" s="8" t="s">
        <v>357</v>
      </c>
      <c r="F587" s="1">
        <v>25676945</v>
      </c>
      <c r="G587" s="10"/>
      <c r="H587" s="1" t="s">
        <v>59</v>
      </c>
      <c r="I587" s="1" t="s">
        <v>17</v>
      </c>
      <c r="J587" s="7">
        <v>42629.497916666667</v>
      </c>
      <c r="K587" s="7">
        <v>42629.497916666667</v>
      </c>
      <c r="L587" s="1">
        <v>53.28</v>
      </c>
    </row>
    <row r="588" spans="1:12" ht="15">
      <c r="A588" s="1" t="s">
        <v>57</v>
      </c>
      <c r="B588" s="7">
        <v>42629.604166666664</v>
      </c>
      <c r="C588" s="7">
        <v>42629.666666666664</v>
      </c>
      <c r="D588" s="8" t="s">
        <v>43</v>
      </c>
      <c r="F588" s="1">
        <v>25655428</v>
      </c>
      <c r="G588" s="10"/>
      <c r="H588" s="1" t="s">
        <v>48</v>
      </c>
      <c r="I588" s="1" t="s">
        <v>17</v>
      </c>
      <c r="J588" s="7">
        <v>42628.602777777778</v>
      </c>
      <c r="K588" s="7">
        <v>42628.602777777778</v>
      </c>
      <c r="L588" s="1">
        <v>24.3</v>
      </c>
    </row>
    <row r="589" spans="1:12" ht="15">
      <c r="A589" s="1" t="s">
        <v>46</v>
      </c>
      <c r="B589" s="7">
        <v>42629.729166666664</v>
      </c>
      <c r="C589" s="7">
        <v>42629.770833333336</v>
      </c>
      <c r="D589" s="8" t="s">
        <v>88</v>
      </c>
      <c r="F589" s="1">
        <v>24979765</v>
      </c>
      <c r="G589" s="5" t="s">
        <v>393</v>
      </c>
      <c r="H589" s="1" t="s">
        <v>16</v>
      </c>
      <c r="I589" s="1" t="s">
        <v>17</v>
      </c>
      <c r="J589" s="7">
        <v>42594.77847222222</v>
      </c>
      <c r="K589" s="7">
        <v>42594.77847222222</v>
      </c>
      <c r="L589" s="1">
        <v>16.2</v>
      </c>
    </row>
    <row r="590" spans="1:12" ht="15">
      <c r="A590" s="1" t="s">
        <v>111</v>
      </c>
      <c r="B590" s="7">
        <v>42630.4375</v>
      </c>
      <c r="C590" s="7">
        <v>42630.5</v>
      </c>
      <c r="D590" s="8" t="s">
        <v>210</v>
      </c>
      <c r="F590" s="1">
        <v>25563537</v>
      </c>
      <c r="G590" s="5" t="s">
        <v>394</v>
      </c>
      <c r="H590" s="1" t="s">
        <v>48</v>
      </c>
      <c r="I590" s="1" t="s">
        <v>17</v>
      </c>
      <c r="J590" s="7">
        <v>42625.463194444441</v>
      </c>
      <c r="K590" s="7">
        <v>42625.463194444441</v>
      </c>
      <c r="L590" s="1">
        <v>27</v>
      </c>
    </row>
    <row r="591" spans="1:12" ht="15">
      <c r="A591" s="1" t="s">
        <v>24</v>
      </c>
      <c r="B591" s="7">
        <v>42630.583333333336</v>
      </c>
      <c r="C591" s="7">
        <v>42630.625</v>
      </c>
      <c r="D591" s="8" t="s">
        <v>357</v>
      </c>
      <c r="F591" s="1">
        <v>25548731</v>
      </c>
      <c r="G591" s="10"/>
      <c r="H591" s="1" t="s">
        <v>16</v>
      </c>
      <c r="I591" s="1" t="s">
        <v>17</v>
      </c>
      <c r="J591" s="7">
        <v>42624.829861111109</v>
      </c>
      <c r="K591" s="7">
        <v>42624.829861111109</v>
      </c>
      <c r="L591" s="1">
        <v>18</v>
      </c>
    </row>
    <row r="592" spans="1:12" ht="15">
      <c r="A592" s="1" t="s">
        <v>24</v>
      </c>
      <c r="B592" s="7">
        <v>42630.708333333336</v>
      </c>
      <c r="C592" s="7">
        <v>42630.75</v>
      </c>
      <c r="D592" s="8" t="s">
        <v>357</v>
      </c>
      <c r="F592" s="1">
        <v>25459722</v>
      </c>
      <c r="G592" s="10"/>
      <c r="H592" s="1" t="s">
        <v>16</v>
      </c>
      <c r="I592" s="1" t="s">
        <v>17</v>
      </c>
      <c r="J592" s="7">
        <v>42620.40625</v>
      </c>
      <c r="K592" s="7">
        <v>42620.40625</v>
      </c>
      <c r="L592" s="1">
        <v>18</v>
      </c>
    </row>
    <row r="593" spans="1:12" ht="15">
      <c r="A593" s="1" t="s">
        <v>18</v>
      </c>
      <c r="B593" s="7">
        <v>42632.416666666664</v>
      </c>
      <c r="C593" s="7">
        <v>42632.520833333336</v>
      </c>
      <c r="D593" s="8" t="s">
        <v>286</v>
      </c>
      <c r="F593" s="1">
        <v>25710114</v>
      </c>
      <c r="G593" s="5" t="s">
        <v>396</v>
      </c>
      <c r="H593" s="1" t="s">
        <v>51</v>
      </c>
      <c r="I593" s="1" t="s">
        <v>17</v>
      </c>
      <c r="J593" s="7">
        <v>42632.013888888891</v>
      </c>
      <c r="K593" s="7">
        <v>42632.013888888891</v>
      </c>
      <c r="L593" s="1">
        <v>36.9</v>
      </c>
    </row>
    <row r="594" spans="1:12" ht="15">
      <c r="A594" s="1" t="s">
        <v>24</v>
      </c>
      <c r="B594" s="7">
        <v>42632.604166666664</v>
      </c>
      <c r="C594" s="7">
        <v>42632.645833333336</v>
      </c>
      <c r="D594" s="8" t="s">
        <v>140</v>
      </c>
      <c r="F594" s="1">
        <v>25522347</v>
      </c>
      <c r="G594" s="5" t="s">
        <v>220</v>
      </c>
      <c r="H594" s="1" t="s">
        <v>16</v>
      </c>
      <c r="I594" s="1" t="s">
        <v>17</v>
      </c>
      <c r="J594" s="7">
        <v>42622.625</v>
      </c>
      <c r="K594" s="7">
        <v>42622.625</v>
      </c>
      <c r="L594" s="1">
        <v>14.4</v>
      </c>
    </row>
    <row r="595" spans="1:12" ht="15">
      <c r="A595" s="1" t="s">
        <v>57</v>
      </c>
      <c r="B595" s="7">
        <v>42632.729166666664</v>
      </c>
      <c r="C595" s="7">
        <v>42632.791666666664</v>
      </c>
      <c r="D595" s="8" t="s">
        <v>83</v>
      </c>
      <c r="E595" s="1" t="s">
        <v>75</v>
      </c>
      <c r="F595" s="1">
        <v>25294399</v>
      </c>
      <c r="G595" s="5" t="s">
        <v>397</v>
      </c>
      <c r="H595" s="1" t="s">
        <v>48</v>
      </c>
      <c r="I595" s="1" t="s">
        <v>17</v>
      </c>
      <c r="J595" s="7">
        <v>42612.734722222223</v>
      </c>
      <c r="K595" s="7">
        <v>42612.73541666667</v>
      </c>
      <c r="L595" s="1">
        <v>27</v>
      </c>
    </row>
    <row r="596" spans="1:12" ht="15">
      <c r="A596" s="1" t="s">
        <v>41</v>
      </c>
      <c r="B596" s="7">
        <v>42632.75</v>
      </c>
      <c r="C596" s="7">
        <v>42632.791666666664</v>
      </c>
      <c r="D596" s="8" t="s">
        <v>359</v>
      </c>
      <c r="F596" s="1">
        <v>25620347</v>
      </c>
      <c r="G596" s="10"/>
      <c r="H596" s="1" t="s">
        <v>16</v>
      </c>
      <c r="I596" s="1" t="s">
        <v>17</v>
      </c>
      <c r="J596" s="7">
        <v>42627.399305555555</v>
      </c>
      <c r="K596" s="7">
        <v>42627.399305555555</v>
      </c>
      <c r="L596" s="1">
        <v>18</v>
      </c>
    </row>
    <row r="597" spans="1:12" ht="15">
      <c r="A597" s="1" t="s">
        <v>32</v>
      </c>
      <c r="B597" s="7">
        <v>42632.8125</v>
      </c>
      <c r="C597" s="7">
        <v>42632.875</v>
      </c>
      <c r="D597" s="8" t="s">
        <v>83</v>
      </c>
      <c r="E597" s="1" t="s">
        <v>398</v>
      </c>
      <c r="F597" s="1">
        <v>25294188</v>
      </c>
      <c r="G597" s="5" t="s">
        <v>399</v>
      </c>
      <c r="H597" s="1" t="s">
        <v>48</v>
      </c>
      <c r="I597" s="1" t="s">
        <v>17</v>
      </c>
      <c r="J597" s="7">
        <v>42612.729861111111</v>
      </c>
      <c r="K597" s="7">
        <v>42632.606944444444</v>
      </c>
      <c r="L597" s="1">
        <v>35.1</v>
      </c>
    </row>
    <row r="598" spans="1:12" ht="15">
      <c r="A598" s="1" t="s">
        <v>32</v>
      </c>
      <c r="B598" s="7">
        <v>42633.791666666664</v>
      </c>
      <c r="C598" s="7">
        <v>42633.875</v>
      </c>
      <c r="D598" s="8" t="s">
        <v>162</v>
      </c>
      <c r="F598" s="1">
        <v>25092166</v>
      </c>
      <c r="G598" s="5" t="s">
        <v>400</v>
      </c>
      <c r="H598" s="1" t="s">
        <v>56</v>
      </c>
      <c r="I598" s="1" t="s">
        <v>85</v>
      </c>
      <c r="J598" s="7">
        <v>42601.597222222219</v>
      </c>
      <c r="K598" s="7">
        <v>42601.597222222219</v>
      </c>
      <c r="L598" s="1">
        <v>42.12</v>
      </c>
    </row>
    <row r="599" spans="1:12" ht="15">
      <c r="A599" s="1" t="s">
        <v>57</v>
      </c>
      <c r="B599" s="7">
        <v>42634.375</v>
      </c>
      <c r="C599" s="7">
        <v>42634.458333333336</v>
      </c>
      <c r="D599" s="8" t="s">
        <v>43</v>
      </c>
      <c r="F599" s="1">
        <v>25755922</v>
      </c>
      <c r="G599" s="10"/>
      <c r="H599" s="1" t="s">
        <v>56</v>
      </c>
      <c r="I599" s="1" t="s">
        <v>17</v>
      </c>
      <c r="J599" s="7">
        <v>42633.603472222225</v>
      </c>
      <c r="K599" s="7">
        <v>42633.603472222225</v>
      </c>
      <c r="L599" s="1">
        <v>28.8</v>
      </c>
    </row>
    <row r="600" spans="1:12" ht="15">
      <c r="A600" s="1" t="s">
        <v>12</v>
      </c>
      <c r="B600" s="7">
        <v>42634.5625</v>
      </c>
      <c r="C600" s="7">
        <v>42634.645833333336</v>
      </c>
      <c r="D600" s="8" t="s">
        <v>13</v>
      </c>
      <c r="F600" s="1">
        <v>25779744</v>
      </c>
      <c r="G600" s="10"/>
      <c r="H600" s="1" t="s">
        <v>56</v>
      </c>
      <c r="I600" s="1" t="s">
        <v>85</v>
      </c>
      <c r="J600" s="7">
        <v>42634.449305555558</v>
      </c>
      <c r="K600" s="7">
        <v>42634.449305555558</v>
      </c>
      <c r="L600" s="1">
        <v>32.4</v>
      </c>
    </row>
    <row r="601" spans="1:12" ht="15">
      <c r="A601" s="1" t="s">
        <v>80</v>
      </c>
      <c r="B601" s="7">
        <v>42634.625</v>
      </c>
      <c r="C601" s="7">
        <v>42634.666666666664</v>
      </c>
      <c r="D601" s="8" t="s">
        <v>112</v>
      </c>
      <c r="F601" s="1">
        <v>25658773</v>
      </c>
      <c r="G601" s="5" t="s">
        <v>402</v>
      </c>
      <c r="H601" s="1" t="s">
        <v>16</v>
      </c>
      <c r="I601" s="1" t="s">
        <v>17</v>
      </c>
      <c r="J601" s="7">
        <v>42628.655555555553</v>
      </c>
      <c r="K601" s="7">
        <v>42628.655555555553</v>
      </c>
      <c r="L601" s="1">
        <v>16.2</v>
      </c>
    </row>
    <row r="602" spans="1:12" ht="15">
      <c r="A602" s="1" t="s">
        <v>46</v>
      </c>
      <c r="B602" s="7">
        <v>42634.75</v>
      </c>
      <c r="C602" s="7">
        <v>42634.791666666664</v>
      </c>
      <c r="D602" s="8" t="s">
        <v>88</v>
      </c>
      <c r="E602" s="1" t="s">
        <v>403</v>
      </c>
      <c r="F602" s="1">
        <v>25577599</v>
      </c>
      <c r="G602" s="5" t="s">
        <v>404</v>
      </c>
      <c r="H602" s="1" t="s">
        <v>16</v>
      </c>
      <c r="I602" s="1" t="s">
        <v>17</v>
      </c>
      <c r="J602" s="7">
        <v>42625.757638888892</v>
      </c>
      <c r="K602" s="7">
        <v>42634.591666666667</v>
      </c>
      <c r="L602" s="1">
        <v>18</v>
      </c>
    </row>
    <row r="603" spans="1:12" ht="15">
      <c r="A603" s="1" t="s">
        <v>24</v>
      </c>
      <c r="B603" s="7">
        <v>42635.416666666664</v>
      </c>
      <c r="C603" s="7">
        <v>42635.458333333336</v>
      </c>
      <c r="D603" s="8" t="s">
        <v>357</v>
      </c>
      <c r="F603" s="1">
        <v>25795394</v>
      </c>
      <c r="G603" s="10"/>
      <c r="H603" s="1" t="s">
        <v>16</v>
      </c>
      <c r="I603" s="1" t="s">
        <v>17</v>
      </c>
      <c r="J603" s="7">
        <v>42634.884722222225</v>
      </c>
      <c r="K603" s="7">
        <v>42634.884722222225</v>
      </c>
      <c r="L603" s="1">
        <v>14.4</v>
      </c>
    </row>
    <row r="604" spans="1:12" ht="15">
      <c r="A604" s="1" t="s">
        <v>24</v>
      </c>
      <c r="B604" s="7">
        <v>42635.458333333336</v>
      </c>
      <c r="C604" s="7">
        <v>42635.5</v>
      </c>
      <c r="D604" s="8" t="s">
        <v>357</v>
      </c>
      <c r="F604" s="1">
        <v>25745223</v>
      </c>
      <c r="G604" s="10"/>
      <c r="H604" s="1" t="s">
        <v>16</v>
      </c>
      <c r="I604" s="1" t="s">
        <v>17</v>
      </c>
      <c r="J604" s="7">
        <v>42633.368055555555</v>
      </c>
      <c r="K604" s="7">
        <v>42633.368055555555</v>
      </c>
      <c r="L604" s="1">
        <v>14.4</v>
      </c>
    </row>
    <row r="605" spans="1:12" ht="15">
      <c r="A605" s="1" t="s">
        <v>24</v>
      </c>
      <c r="B605" s="7">
        <v>42635.75</v>
      </c>
      <c r="C605" s="7">
        <v>42635.791666666664</v>
      </c>
      <c r="D605" s="8" t="s">
        <v>357</v>
      </c>
      <c r="F605" s="1">
        <v>25508213</v>
      </c>
      <c r="G605" s="10"/>
      <c r="H605" s="1" t="s">
        <v>16</v>
      </c>
      <c r="I605" s="1" t="s">
        <v>17</v>
      </c>
      <c r="J605" s="7">
        <v>42621.936805555553</v>
      </c>
      <c r="K605" s="7">
        <v>42621.936805555553</v>
      </c>
      <c r="L605" s="1">
        <v>18</v>
      </c>
    </row>
    <row r="606" spans="1:12" ht="15">
      <c r="A606" s="1" t="s">
        <v>46</v>
      </c>
      <c r="B606" s="7">
        <v>42636.375</v>
      </c>
      <c r="C606" s="7">
        <v>42636.416666666664</v>
      </c>
      <c r="D606" s="8" t="s">
        <v>88</v>
      </c>
      <c r="F606" s="1">
        <v>25781483</v>
      </c>
      <c r="G606" s="5" t="s">
        <v>406</v>
      </c>
      <c r="H606" s="1" t="s">
        <v>16</v>
      </c>
      <c r="I606" s="1" t="s">
        <v>17</v>
      </c>
      <c r="J606" s="7">
        <v>42634.493750000001</v>
      </c>
      <c r="K606" s="7">
        <v>42634.493750000001</v>
      </c>
      <c r="L606" s="1">
        <v>14.4</v>
      </c>
    </row>
    <row r="607" spans="1:12" ht="15">
      <c r="A607" s="1" t="s">
        <v>46</v>
      </c>
      <c r="B607" s="7">
        <v>42636.5625</v>
      </c>
      <c r="C607" s="7">
        <v>42636.604166666664</v>
      </c>
      <c r="D607" s="8" t="s">
        <v>88</v>
      </c>
      <c r="F607" s="1">
        <v>25834154</v>
      </c>
      <c r="G607" s="5" t="s">
        <v>407</v>
      </c>
      <c r="H607" s="1" t="s">
        <v>16</v>
      </c>
      <c r="I607" s="1" t="s">
        <v>17</v>
      </c>
      <c r="J607" s="7">
        <v>42636.53402777778</v>
      </c>
      <c r="K607" s="7">
        <v>42636.53402777778</v>
      </c>
      <c r="L607" s="1">
        <v>16.2</v>
      </c>
    </row>
    <row r="608" spans="1:12" ht="15">
      <c r="A608" s="1" t="s">
        <v>46</v>
      </c>
      <c r="B608" s="7">
        <v>42636.625</v>
      </c>
      <c r="C608" s="7">
        <v>42636.666666666664</v>
      </c>
      <c r="D608" s="8" t="s">
        <v>317</v>
      </c>
      <c r="E608" s="1" t="s">
        <v>315</v>
      </c>
      <c r="F608" s="1">
        <v>24678602</v>
      </c>
      <c r="G608" s="5" t="s">
        <v>408</v>
      </c>
      <c r="H608" s="1" t="s">
        <v>16</v>
      </c>
      <c r="I608" s="1" t="s">
        <v>17</v>
      </c>
      <c r="J608" s="7">
        <v>42577.661111111112</v>
      </c>
      <c r="K608" s="7">
        <v>42578.607638888891</v>
      </c>
      <c r="L608" s="1">
        <v>14.58</v>
      </c>
    </row>
    <row r="609" spans="1:12" ht="15">
      <c r="A609" s="1" t="s">
        <v>41</v>
      </c>
      <c r="B609" s="7">
        <v>42636.708333333336</v>
      </c>
      <c r="C609" s="7">
        <v>42636.75</v>
      </c>
      <c r="D609" s="8" t="s">
        <v>357</v>
      </c>
      <c r="F609" s="1">
        <v>25745251</v>
      </c>
      <c r="G609" s="10"/>
      <c r="H609" s="1" t="s">
        <v>16</v>
      </c>
      <c r="I609" s="1" t="s">
        <v>17</v>
      </c>
      <c r="J609" s="7">
        <v>42633.368750000001</v>
      </c>
      <c r="K609" s="7">
        <v>42633.368750000001</v>
      </c>
      <c r="L609" s="1">
        <v>18</v>
      </c>
    </row>
    <row r="610" spans="1:12" ht="15">
      <c r="A610" s="1" t="s">
        <v>57</v>
      </c>
      <c r="B610" s="7">
        <v>42636.708333333336</v>
      </c>
      <c r="C610" s="7">
        <v>42636.791666666664</v>
      </c>
      <c r="D610" s="8" t="s">
        <v>162</v>
      </c>
      <c r="F610" s="1">
        <v>25806439</v>
      </c>
      <c r="G610" s="5">
        <v>100047</v>
      </c>
      <c r="H610" s="1" t="s">
        <v>56</v>
      </c>
      <c r="I610" s="1" t="s">
        <v>85</v>
      </c>
      <c r="J610" s="7">
        <v>42635.456944444442</v>
      </c>
      <c r="K610" s="7">
        <v>42635.456944444442</v>
      </c>
      <c r="L610" s="1">
        <v>36</v>
      </c>
    </row>
    <row r="611" spans="1:12" ht="15">
      <c r="A611" s="1" t="s">
        <v>46</v>
      </c>
      <c r="B611" s="7">
        <v>42636.75</v>
      </c>
      <c r="C611" s="7">
        <v>42636.791666666664</v>
      </c>
      <c r="D611" s="8" t="s">
        <v>317</v>
      </c>
      <c r="F611" s="1">
        <v>25689110</v>
      </c>
      <c r="G611" s="5" t="s">
        <v>409</v>
      </c>
      <c r="H611" s="1" t="s">
        <v>16</v>
      </c>
      <c r="I611" s="1" t="s">
        <v>17</v>
      </c>
      <c r="J611" s="7">
        <v>42629.947916666664</v>
      </c>
      <c r="K611" s="7">
        <v>42629.947916666664</v>
      </c>
      <c r="L611" s="1">
        <v>18</v>
      </c>
    </row>
    <row r="612" spans="1:12" ht="15">
      <c r="A612" s="1" t="s">
        <v>28</v>
      </c>
      <c r="B612" s="7">
        <v>42636.791666666664</v>
      </c>
      <c r="C612" s="7">
        <v>42636.833333333336</v>
      </c>
      <c r="D612" s="8" t="s">
        <v>34</v>
      </c>
      <c r="F612" s="1">
        <v>25233271</v>
      </c>
      <c r="G612" s="5" t="s">
        <v>78</v>
      </c>
      <c r="H612" s="1" t="s">
        <v>16</v>
      </c>
      <c r="I612" s="1" t="s">
        <v>17</v>
      </c>
      <c r="J612" s="7">
        <v>42609.65</v>
      </c>
      <c r="K612" s="7">
        <v>42609.65</v>
      </c>
      <c r="L612" s="1">
        <v>18</v>
      </c>
    </row>
    <row r="613" spans="1:12" ht="15">
      <c r="A613" s="1" t="s">
        <v>28</v>
      </c>
      <c r="B613" s="7">
        <v>42637.458333333336</v>
      </c>
      <c r="C613" s="7">
        <v>42637.5</v>
      </c>
      <c r="D613" s="8" t="s">
        <v>357</v>
      </c>
      <c r="F613" s="1">
        <v>25842003</v>
      </c>
      <c r="G613" s="10"/>
      <c r="H613" s="1" t="s">
        <v>16</v>
      </c>
      <c r="I613" s="1" t="s">
        <v>17</v>
      </c>
      <c r="J613" s="7">
        <v>42636.804166666669</v>
      </c>
      <c r="K613" s="7">
        <v>42636.804166666669</v>
      </c>
      <c r="L613" s="1">
        <v>18</v>
      </c>
    </row>
    <row r="614" spans="1:12" ht="15">
      <c r="A614" s="1" t="s">
        <v>24</v>
      </c>
      <c r="B614" s="7">
        <v>42637.625</v>
      </c>
      <c r="C614" s="7">
        <v>42637.666666666664</v>
      </c>
      <c r="D614" s="8" t="s">
        <v>140</v>
      </c>
      <c r="F614" s="1">
        <v>25419653</v>
      </c>
      <c r="G614" s="5" t="s">
        <v>333</v>
      </c>
      <c r="H614" s="1" t="s">
        <v>16</v>
      </c>
      <c r="I614" s="1" t="s">
        <v>17</v>
      </c>
      <c r="J614" s="7">
        <v>42618.856249999997</v>
      </c>
      <c r="K614" s="7">
        <v>42618.856249999997</v>
      </c>
      <c r="L614" s="1">
        <v>18</v>
      </c>
    </row>
    <row r="615" spans="1:12" ht="15">
      <c r="A615" s="1" t="s">
        <v>41</v>
      </c>
      <c r="B615" s="7">
        <v>42639.479166666664</v>
      </c>
      <c r="C615" s="7">
        <v>42639.520833333336</v>
      </c>
      <c r="D615" s="8" t="s">
        <v>359</v>
      </c>
      <c r="F615" s="1">
        <v>25783227</v>
      </c>
      <c r="G615" s="10"/>
      <c r="H615" s="1" t="s">
        <v>16</v>
      </c>
      <c r="I615" s="1" t="s">
        <v>17</v>
      </c>
      <c r="J615" s="7">
        <v>42634.54583333333</v>
      </c>
      <c r="K615" s="7">
        <v>42634.54583333333</v>
      </c>
      <c r="L615" s="1">
        <v>15.3</v>
      </c>
    </row>
    <row r="616" spans="1:12" ht="15">
      <c r="A616" s="1" t="s">
        <v>24</v>
      </c>
      <c r="B616" s="7">
        <v>42639.666666666664</v>
      </c>
      <c r="C616" s="7">
        <v>42639.729166666664</v>
      </c>
      <c r="D616" s="8" t="s">
        <v>140</v>
      </c>
      <c r="F616" s="1">
        <v>25299640</v>
      </c>
      <c r="G616" s="5" t="s">
        <v>411</v>
      </c>
      <c r="H616" s="1" t="s">
        <v>48</v>
      </c>
      <c r="I616" s="1" t="s">
        <v>17</v>
      </c>
      <c r="J616" s="7">
        <v>42612.880555555559</v>
      </c>
      <c r="K616" s="7">
        <v>42612.880555555559</v>
      </c>
      <c r="L616" s="1">
        <v>25.2</v>
      </c>
    </row>
    <row r="617" spans="1:12" ht="15">
      <c r="A617" s="1" t="s">
        <v>46</v>
      </c>
      <c r="B617" s="7">
        <v>42640.416666666664</v>
      </c>
      <c r="C617" s="7">
        <v>42640.458333333336</v>
      </c>
      <c r="D617" s="8" t="s">
        <v>88</v>
      </c>
      <c r="F617" s="1">
        <v>25832847</v>
      </c>
      <c r="G617" s="5" t="s">
        <v>412</v>
      </c>
      <c r="H617" s="1" t="s">
        <v>16</v>
      </c>
      <c r="I617" s="1" t="s">
        <v>17</v>
      </c>
      <c r="J617" s="7">
        <v>42636.48541666667</v>
      </c>
      <c r="K617" s="7">
        <v>42636.48541666667</v>
      </c>
      <c r="L617" s="1">
        <v>14.4</v>
      </c>
    </row>
    <row r="618" spans="1:12" ht="15">
      <c r="A618" s="1" t="s">
        <v>46</v>
      </c>
      <c r="B618" s="7">
        <v>42640.666666666664</v>
      </c>
      <c r="C618" s="7">
        <v>42640.708333333336</v>
      </c>
      <c r="D618" s="8" t="s">
        <v>88</v>
      </c>
      <c r="F618" s="1">
        <v>25679121</v>
      </c>
      <c r="G618" s="5" t="s">
        <v>413</v>
      </c>
      <c r="H618" s="1" t="s">
        <v>16</v>
      </c>
      <c r="I618" s="1" t="s">
        <v>17</v>
      </c>
      <c r="J618" s="7">
        <v>42629.581944444442</v>
      </c>
      <c r="K618" s="7">
        <v>42629.581944444442</v>
      </c>
      <c r="L618" s="1">
        <v>16.2</v>
      </c>
    </row>
    <row r="619" spans="1:12" ht="15">
      <c r="A619" s="1" t="s">
        <v>41</v>
      </c>
      <c r="B619" s="7">
        <v>42641.416666666664</v>
      </c>
      <c r="C619" s="7">
        <v>42641.5</v>
      </c>
      <c r="D619" s="8" t="s">
        <v>359</v>
      </c>
      <c r="F619" s="1">
        <v>25561496</v>
      </c>
      <c r="G619" s="10"/>
      <c r="H619" s="1" t="s">
        <v>56</v>
      </c>
      <c r="I619" s="1" t="s">
        <v>17</v>
      </c>
      <c r="J619" s="7">
        <v>42625.434027777781</v>
      </c>
      <c r="K619" s="7">
        <v>42625.434027777781</v>
      </c>
      <c r="L619" s="1">
        <v>28.8</v>
      </c>
    </row>
    <row r="620" spans="1:12" ht="15">
      <c r="A620" s="1" t="s">
        <v>80</v>
      </c>
      <c r="B620" s="7">
        <v>42641.625</v>
      </c>
      <c r="C620" s="7">
        <v>42641.666666666664</v>
      </c>
      <c r="D620" s="8" t="s">
        <v>112</v>
      </c>
      <c r="F620" s="1">
        <v>25875169</v>
      </c>
      <c r="G620" s="5" t="s">
        <v>370</v>
      </c>
      <c r="H620" s="1" t="s">
        <v>16</v>
      </c>
      <c r="I620" s="1" t="s">
        <v>17</v>
      </c>
      <c r="J620" s="7">
        <v>42639.504861111112</v>
      </c>
      <c r="K620" s="7">
        <v>42639.504861111112</v>
      </c>
      <c r="L620" s="1">
        <v>16.2</v>
      </c>
    </row>
    <row r="621" spans="1:12" ht="15">
      <c r="A621" s="1" t="s">
        <v>41</v>
      </c>
      <c r="B621" s="7">
        <v>42642.708333333336</v>
      </c>
      <c r="C621" s="7">
        <v>42642.75</v>
      </c>
      <c r="D621" s="8" t="s">
        <v>162</v>
      </c>
      <c r="F621" s="1">
        <v>25905160</v>
      </c>
      <c r="G621" s="5" t="s">
        <v>415</v>
      </c>
      <c r="H621" s="1" t="s">
        <v>16</v>
      </c>
      <c r="I621" s="1" t="s">
        <v>85</v>
      </c>
      <c r="J621" s="7">
        <v>42640.507638888892</v>
      </c>
      <c r="K621" s="7">
        <v>42640.507638888892</v>
      </c>
      <c r="L621" s="1">
        <v>18</v>
      </c>
    </row>
    <row r="622" spans="1:12" ht="15">
      <c r="A622" s="1" t="s">
        <v>32</v>
      </c>
      <c r="B622" s="7">
        <v>42642.791666666664</v>
      </c>
      <c r="C622" s="7">
        <v>42642.833333333336</v>
      </c>
      <c r="D622" s="8" t="s">
        <v>423</v>
      </c>
      <c r="F622" s="1">
        <v>25285251</v>
      </c>
      <c r="G622" s="5" t="s">
        <v>417</v>
      </c>
      <c r="H622" s="1" t="s">
        <v>16</v>
      </c>
      <c r="I622" s="1" t="s">
        <v>17</v>
      </c>
      <c r="J622" s="7">
        <v>42612.497916666667</v>
      </c>
      <c r="K622" s="7">
        <v>42612.497916666667</v>
      </c>
      <c r="L622" s="1">
        <v>21.06</v>
      </c>
    </row>
    <row r="623" spans="1:12" ht="15">
      <c r="A623" s="1" t="s">
        <v>24</v>
      </c>
      <c r="B623" s="7">
        <v>42643.416666666664</v>
      </c>
      <c r="C623" s="7">
        <v>42643.458333333336</v>
      </c>
      <c r="D623" s="8" t="s">
        <v>140</v>
      </c>
      <c r="F623" s="1">
        <v>25901728</v>
      </c>
      <c r="G623" s="5" t="s">
        <v>419</v>
      </c>
      <c r="H623" s="1" t="s">
        <v>16</v>
      </c>
      <c r="I623" s="1" t="s">
        <v>17</v>
      </c>
      <c r="J623" s="7">
        <v>42640.425000000003</v>
      </c>
      <c r="K623" s="7">
        <v>42640.425000000003</v>
      </c>
      <c r="L623" s="1">
        <v>14.4</v>
      </c>
    </row>
    <row r="624" spans="1:12" ht="15">
      <c r="A624" s="1" t="s">
        <v>28</v>
      </c>
      <c r="B624" s="7">
        <v>42643.416666666664</v>
      </c>
      <c r="C624" s="7">
        <v>42643.458333333336</v>
      </c>
      <c r="D624" s="8" t="s">
        <v>357</v>
      </c>
      <c r="F624" s="1">
        <v>25590970</v>
      </c>
      <c r="G624" s="10"/>
      <c r="H624" s="1" t="s">
        <v>16</v>
      </c>
      <c r="I624" s="1" t="s">
        <v>17</v>
      </c>
      <c r="J624" s="7">
        <v>42626.374305555553</v>
      </c>
      <c r="K624" s="7">
        <v>42626.374305555553</v>
      </c>
      <c r="L624" s="1">
        <v>14.4</v>
      </c>
    </row>
    <row r="625" spans="1:12" ht="15">
      <c r="A625" s="1" t="s">
        <v>41</v>
      </c>
      <c r="B625" s="7">
        <v>42643.5625</v>
      </c>
      <c r="C625" s="7">
        <v>42643.604166666664</v>
      </c>
      <c r="D625" s="8" t="s">
        <v>60</v>
      </c>
      <c r="F625" s="1">
        <v>25984791</v>
      </c>
      <c r="G625" s="10"/>
      <c r="H625" s="1" t="s">
        <v>16</v>
      </c>
      <c r="I625" s="1" t="s">
        <v>17</v>
      </c>
      <c r="J625" s="7">
        <v>42643.419444444444</v>
      </c>
      <c r="K625" s="7">
        <v>42643.419444444444</v>
      </c>
      <c r="L625" s="1">
        <v>16.2</v>
      </c>
    </row>
    <row r="626" spans="1:12" ht="15">
      <c r="A626" s="1" t="s">
        <v>24</v>
      </c>
      <c r="B626" s="7">
        <v>42643.645833333336</v>
      </c>
      <c r="C626" s="7">
        <v>42643.708333333336</v>
      </c>
      <c r="D626" s="8" t="s">
        <v>140</v>
      </c>
      <c r="F626" s="1">
        <v>25373404</v>
      </c>
      <c r="G626" s="5" t="s">
        <v>270</v>
      </c>
      <c r="H626" s="1" t="s">
        <v>48</v>
      </c>
      <c r="I626" s="1" t="s">
        <v>17</v>
      </c>
      <c r="J626" s="7">
        <v>42615.750694444447</v>
      </c>
      <c r="K626" s="7">
        <v>42615.750694444447</v>
      </c>
      <c r="L626" s="1">
        <v>24.3</v>
      </c>
    </row>
    <row r="627" spans="1:12" ht="15">
      <c r="A627" s="1" t="s">
        <v>28</v>
      </c>
      <c r="B627" s="7">
        <v>42643.708333333336</v>
      </c>
      <c r="C627" s="7">
        <v>42643.75</v>
      </c>
      <c r="D627" s="8" t="s">
        <v>83</v>
      </c>
      <c r="F627" s="1">
        <v>25994620</v>
      </c>
      <c r="G627" s="5" t="s">
        <v>421</v>
      </c>
      <c r="H627" s="1" t="s">
        <v>16</v>
      </c>
      <c r="I627" s="1" t="s">
        <v>17</v>
      </c>
      <c r="J627" s="7">
        <v>42643.647222222222</v>
      </c>
      <c r="K627" s="7">
        <v>42643.647222222222</v>
      </c>
      <c r="L627" s="1">
        <v>18</v>
      </c>
    </row>
    <row r="628" spans="1:12" ht="15">
      <c r="A628" s="1" t="s">
        <v>24</v>
      </c>
      <c r="B628" s="7">
        <v>42643.729166666664</v>
      </c>
      <c r="C628" s="7">
        <v>42643.791666666664</v>
      </c>
      <c r="D628" s="8" t="s">
        <v>140</v>
      </c>
      <c r="F628" s="1">
        <v>25908340</v>
      </c>
      <c r="G628" s="5" t="s">
        <v>422</v>
      </c>
      <c r="H628" s="1" t="s">
        <v>48</v>
      </c>
      <c r="I628" s="1" t="s">
        <v>17</v>
      </c>
      <c r="J628" s="7">
        <v>42640.588888888888</v>
      </c>
      <c r="K628" s="7">
        <v>42640.588888888888</v>
      </c>
      <c r="L628" s="1">
        <v>27</v>
      </c>
    </row>
    <row r="629" spans="1:12" ht="15">
      <c r="A629" s="1" t="s">
        <v>28</v>
      </c>
      <c r="B629" s="7">
        <v>42644.5</v>
      </c>
      <c r="C629" s="7">
        <v>42644.541666666664</v>
      </c>
      <c r="D629" s="8" t="s">
        <v>357</v>
      </c>
      <c r="F629" s="1">
        <v>25983542</v>
      </c>
      <c r="G629" s="10"/>
      <c r="H629" s="1" t="s">
        <v>16</v>
      </c>
      <c r="I629" s="1" t="s">
        <v>17</v>
      </c>
      <c r="J629" s="7">
        <v>42643.39166666667</v>
      </c>
      <c r="K629" s="7">
        <v>42643.39166666667</v>
      </c>
      <c r="L629" s="1">
        <v>18</v>
      </c>
    </row>
    <row r="630" spans="1:12" ht="15">
      <c r="A630" s="1" t="s">
        <v>24</v>
      </c>
      <c r="B630" s="7">
        <v>42644.625</v>
      </c>
      <c r="C630" s="7">
        <v>42644.6875</v>
      </c>
      <c r="D630" s="8" t="s">
        <v>140</v>
      </c>
      <c r="F630" s="1">
        <v>25299669</v>
      </c>
      <c r="G630" s="5" t="s">
        <v>334</v>
      </c>
      <c r="H630" s="1" t="s">
        <v>48</v>
      </c>
      <c r="I630" s="1" t="s">
        <v>17</v>
      </c>
      <c r="J630" s="7">
        <v>42612.881249999999</v>
      </c>
      <c r="K630" s="7">
        <v>42612.881249999999</v>
      </c>
      <c r="L630" s="1">
        <v>24.3</v>
      </c>
    </row>
    <row r="631" spans="1:12" ht="15">
      <c r="A631" s="1" t="s">
        <v>46</v>
      </c>
      <c r="B631" s="7">
        <v>42644.666666666664</v>
      </c>
      <c r="C631" s="7">
        <v>42644.708333333336</v>
      </c>
      <c r="D631" s="8" t="s">
        <v>88</v>
      </c>
      <c r="F631" s="1">
        <v>26008216</v>
      </c>
      <c r="G631" s="5" t="s">
        <v>424</v>
      </c>
      <c r="H631" s="1" t="s">
        <v>16</v>
      </c>
      <c r="I631" s="1" t="s">
        <v>17</v>
      </c>
      <c r="J631" s="7">
        <v>42644.638194444444</v>
      </c>
      <c r="K631" s="7">
        <v>42644.638194444444</v>
      </c>
      <c r="L631" s="1">
        <v>18</v>
      </c>
    </row>
    <row r="632" spans="1:12" ht="15">
      <c r="A632" s="1" t="s">
        <v>28</v>
      </c>
      <c r="B632" s="7">
        <v>42644.75</v>
      </c>
      <c r="C632" s="7">
        <v>42644.791666666664</v>
      </c>
      <c r="D632" s="8" t="s">
        <v>357</v>
      </c>
      <c r="F632" s="1">
        <v>25590946</v>
      </c>
      <c r="G632" s="10"/>
      <c r="H632" s="1" t="s">
        <v>16</v>
      </c>
      <c r="I632" s="1" t="s">
        <v>17</v>
      </c>
      <c r="J632" s="7">
        <v>42626.373611111114</v>
      </c>
      <c r="K632" s="7">
        <v>42626.373611111114</v>
      </c>
      <c r="L632" s="1">
        <v>18</v>
      </c>
    </row>
    <row r="633" spans="1:12" ht="15">
      <c r="A633" s="1" t="s">
        <v>12</v>
      </c>
      <c r="B633" s="7">
        <v>42646.416666666664</v>
      </c>
      <c r="C633" s="7">
        <v>42646.541666666664</v>
      </c>
      <c r="D633" s="8" t="s">
        <v>13</v>
      </c>
      <c r="F633" s="1">
        <v>26025977</v>
      </c>
      <c r="G633" s="10"/>
      <c r="H633" s="1" t="s">
        <v>321</v>
      </c>
      <c r="I633" s="1" t="s">
        <v>85</v>
      </c>
      <c r="J633" s="7">
        <v>42646.34097222222</v>
      </c>
      <c r="K633" s="7">
        <v>42646.34097222222</v>
      </c>
      <c r="L633" s="1">
        <v>45</v>
      </c>
    </row>
    <row r="634" spans="1:12" ht="15">
      <c r="A634" s="1" t="s">
        <v>18</v>
      </c>
      <c r="B634" s="7">
        <v>42646.458333333336</v>
      </c>
      <c r="C634" s="7">
        <v>42646.541666666664</v>
      </c>
      <c r="D634" s="8" t="s">
        <v>286</v>
      </c>
      <c r="F634" s="1">
        <v>26069879</v>
      </c>
      <c r="G634" s="5" t="s">
        <v>425</v>
      </c>
      <c r="H634" s="1" t="s">
        <v>56</v>
      </c>
      <c r="I634" s="1" t="s">
        <v>17</v>
      </c>
      <c r="J634" s="7">
        <v>42647.505555555559</v>
      </c>
      <c r="K634" s="7">
        <v>42647.505555555559</v>
      </c>
      <c r="L634" s="1">
        <v>30.6</v>
      </c>
    </row>
    <row r="635" spans="1:12" ht="15">
      <c r="A635" s="1" t="s">
        <v>46</v>
      </c>
      <c r="B635" s="7">
        <v>42646.5625</v>
      </c>
      <c r="C635" s="7">
        <v>42646.604166666664</v>
      </c>
      <c r="D635" s="8" t="s">
        <v>88</v>
      </c>
      <c r="F635" s="1">
        <v>26019339</v>
      </c>
      <c r="G635" s="5" t="s">
        <v>426</v>
      </c>
      <c r="H635" s="1" t="s">
        <v>16</v>
      </c>
      <c r="I635" s="1" t="s">
        <v>17</v>
      </c>
      <c r="J635" s="7">
        <v>42645.87222222222</v>
      </c>
      <c r="K635" s="7">
        <v>42645.87222222222</v>
      </c>
      <c r="L635" s="1">
        <v>15.3</v>
      </c>
    </row>
    <row r="636" spans="1:12" ht="15">
      <c r="A636" s="1" t="s">
        <v>12</v>
      </c>
      <c r="B636" s="7">
        <v>42646.583333333336</v>
      </c>
      <c r="C636" s="7">
        <v>42646.666666666664</v>
      </c>
      <c r="D636" s="8" t="s">
        <v>13</v>
      </c>
      <c r="F636" s="1">
        <v>26025992</v>
      </c>
      <c r="G636" s="10"/>
      <c r="H636" s="1" t="s">
        <v>56</v>
      </c>
      <c r="I636" s="1" t="s">
        <v>85</v>
      </c>
      <c r="J636" s="7">
        <v>42646.341666666667</v>
      </c>
      <c r="K636" s="7">
        <v>42646.341666666667</v>
      </c>
      <c r="L636" s="1">
        <v>28.8</v>
      </c>
    </row>
    <row r="637" spans="1:12" ht="15">
      <c r="A637" s="1" t="s">
        <v>46</v>
      </c>
      <c r="B637" s="7">
        <v>42646.708333333336</v>
      </c>
      <c r="C637" s="7">
        <v>42646.75</v>
      </c>
      <c r="D637" s="8" t="s">
        <v>88</v>
      </c>
      <c r="F637" s="1">
        <v>25664142</v>
      </c>
      <c r="G637" s="5" t="s">
        <v>427</v>
      </c>
      <c r="H637" s="1" t="s">
        <v>16</v>
      </c>
      <c r="I637" s="1" t="s">
        <v>17</v>
      </c>
      <c r="J637" s="7">
        <v>42628.793055555558</v>
      </c>
      <c r="K637" s="7">
        <v>42628.793055555558</v>
      </c>
      <c r="L637" s="1">
        <v>18</v>
      </c>
    </row>
    <row r="638" spans="1:12" ht="15">
      <c r="A638" s="1" t="s">
        <v>41</v>
      </c>
      <c r="B638" s="7">
        <v>42646.708333333336</v>
      </c>
      <c r="C638" s="7">
        <v>42646.75</v>
      </c>
      <c r="D638" s="8" t="s">
        <v>60</v>
      </c>
      <c r="F638" s="1">
        <v>26041197</v>
      </c>
      <c r="G638" s="10"/>
      <c r="H638" s="1" t="s">
        <v>16</v>
      </c>
      <c r="I638" s="1" t="s">
        <v>17</v>
      </c>
      <c r="J638" s="7">
        <v>42646.663194444445</v>
      </c>
      <c r="K638" s="7">
        <v>42646.663194444445</v>
      </c>
      <c r="L638" s="1">
        <v>18</v>
      </c>
    </row>
    <row r="639" spans="1:12" ht="15">
      <c r="A639" s="1" t="s">
        <v>46</v>
      </c>
      <c r="B639" s="7">
        <v>42646.770833333336</v>
      </c>
      <c r="C639" s="7">
        <v>42646.8125</v>
      </c>
      <c r="D639" s="8" t="s">
        <v>88</v>
      </c>
      <c r="F639" s="1">
        <v>25793386</v>
      </c>
      <c r="G639" s="5" t="s">
        <v>428</v>
      </c>
      <c r="H639" s="1" t="s">
        <v>16</v>
      </c>
      <c r="I639" s="1" t="s">
        <v>17</v>
      </c>
      <c r="J639" s="7">
        <v>42634.82708333333</v>
      </c>
      <c r="K639" s="7">
        <v>42634.82708333333</v>
      </c>
      <c r="L639" s="1">
        <v>18</v>
      </c>
    </row>
    <row r="640" spans="1:12" ht="15">
      <c r="A640" s="1" t="s">
        <v>46</v>
      </c>
      <c r="B640" s="7">
        <v>42646.8125</v>
      </c>
      <c r="C640" s="7">
        <v>42646.854166666664</v>
      </c>
      <c r="D640" s="8" t="s">
        <v>88</v>
      </c>
      <c r="F640" s="1">
        <v>25880277</v>
      </c>
      <c r="G640" s="5" t="s">
        <v>429</v>
      </c>
      <c r="H640" s="1" t="s">
        <v>16</v>
      </c>
      <c r="I640" s="1" t="s">
        <v>17</v>
      </c>
      <c r="J640" s="7">
        <v>42639.627083333333</v>
      </c>
      <c r="K640" s="7">
        <v>42639.627083333333</v>
      </c>
      <c r="L640" s="1">
        <v>18</v>
      </c>
    </row>
    <row r="641" spans="1:12" ht="15">
      <c r="A641" s="1" t="s">
        <v>24</v>
      </c>
      <c r="B641" s="7">
        <v>42647.645833333336</v>
      </c>
      <c r="C641" s="7">
        <v>42647.729166666664</v>
      </c>
      <c r="D641" s="8" t="s">
        <v>263</v>
      </c>
      <c r="F641" s="1">
        <v>26055273</v>
      </c>
      <c r="G641" s="10"/>
      <c r="H641" s="1" t="s">
        <v>56</v>
      </c>
      <c r="I641" s="1" t="s">
        <v>17</v>
      </c>
      <c r="J641" s="7">
        <v>42647.027777777781</v>
      </c>
      <c r="K641" s="7">
        <v>42647.027777777781</v>
      </c>
      <c r="L641" s="1">
        <v>32.4</v>
      </c>
    </row>
    <row r="642" spans="1:12" ht="15">
      <c r="A642" s="1" t="s">
        <v>431</v>
      </c>
      <c r="B642" s="7">
        <v>42647.791666666664</v>
      </c>
      <c r="C642" s="7">
        <v>42647.875</v>
      </c>
      <c r="D642" s="8" t="s">
        <v>13</v>
      </c>
      <c r="E642" s="1" t="s">
        <v>14</v>
      </c>
      <c r="F642" s="1">
        <v>25948049</v>
      </c>
      <c r="G642" s="5" t="s">
        <v>432</v>
      </c>
      <c r="H642" s="1" t="s">
        <v>56</v>
      </c>
      <c r="I642" s="1" t="s">
        <v>85</v>
      </c>
      <c r="J642" s="7">
        <v>42641.878472222219</v>
      </c>
      <c r="K642" s="7">
        <v>42641.878472222219</v>
      </c>
      <c r="L642" s="1">
        <v>70</v>
      </c>
    </row>
    <row r="643" spans="1:12" ht="15">
      <c r="A643" s="1" t="s">
        <v>24</v>
      </c>
      <c r="B643" s="7">
        <v>42648.583333333336</v>
      </c>
      <c r="C643" s="7">
        <v>42648.645833333336</v>
      </c>
      <c r="D643" s="8" t="s">
        <v>140</v>
      </c>
      <c r="F643" s="1">
        <v>25299681</v>
      </c>
      <c r="G643" s="5" t="s">
        <v>433</v>
      </c>
      <c r="H643" s="1" t="s">
        <v>48</v>
      </c>
      <c r="I643" s="1" t="s">
        <v>17</v>
      </c>
      <c r="J643" s="7">
        <v>42612.881249999999</v>
      </c>
      <c r="K643" s="7">
        <v>42612.881249999999</v>
      </c>
      <c r="L643" s="1">
        <v>21.87</v>
      </c>
    </row>
    <row r="644" spans="1:12" ht="15">
      <c r="A644" s="1" t="s">
        <v>24</v>
      </c>
      <c r="B644" s="7">
        <v>42648.645833333336</v>
      </c>
      <c r="C644" s="7">
        <v>42648.729166666664</v>
      </c>
      <c r="D644" s="8" t="s">
        <v>263</v>
      </c>
      <c r="F644" s="1">
        <v>26055279</v>
      </c>
      <c r="G644" s="10"/>
      <c r="H644" s="1" t="s">
        <v>56</v>
      </c>
      <c r="I644" s="1" t="s">
        <v>17</v>
      </c>
      <c r="J644" s="7">
        <v>42647.02847222222</v>
      </c>
      <c r="K644" s="7">
        <v>42647.02847222222</v>
      </c>
      <c r="L644" s="1">
        <v>33.299999999999997</v>
      </c>
    </row>
    <row r="645" spans="1:12" ht="15">
      <c r="A645" s="1" t="s">
        <v>24</v>
      </c>
      <c r="B645" s="7">
        <v>42648.75</v>
      </c>
      <c r="C645" s="7">
        <v>42648.791666666664</v>
      </c>
      <c r="D645" s="8" t="s">
        <v>162</v>
      </c>
      <c r="F645" s="1">
        <v>25681946</v>
      </c>
      <c r="G645" s="5" t="s">
        <v>434</v>
      </c>
      <c r="H645" s="1" t="s">
        <v>16</v>
      </c>
      <c r="I645" s="1" t="s">
        <v>85</v>
      </c>
      <c r="J645" s="7">
        <v>42629.668749999997</v>
      </c>
      <c r="K645" s="7">
        <v>42629.668749999997</v>
      </c>
      <c r="L645" s="1">
        <v>18</v>
      </c>
    </row>
    <row r="646" spans="1:12" ht="15">
      <c r="A646" s="1" t="s">
        <v>46</v>
      </c>
      <c r="B646" s="7">
        <v>42649.375</v>
      </c>
      <c r="C646" s="7">
        <v>42649.416666666664</v>
      </c>
      <c r="D646" s="8" t="s">
        <v>88</v>
      </c>
      <c r="F646" s="1">
        <v>26030096</v>
      </c>
      <c r="G646" s="5" t="s">
        <v>435</v>
      </c>
      <c r="H646" s="1" t="s">
        <v>16</v>
      </c>
      <c r="I646" s="1" t="s">
        <v>17</v>
      </c>
      <c r="J646" s="7">
        <v>42646.445833333331</v>
      </c>
      <c r="K646" s="7">
        <v>42646.445833333331</v>
      </c>
      <c r="L646" s="1">
        <v>14.4</v>
      </c>
    </row>
    <row r="647" spans="1:12" ht="15">
      <c r="A647" s="1" t="s">
        <v>24</v>
      </c>
      <c r="B647" s="7">
        <v>42649.458333333336</v>
      </c>
      <c r="C647" s="7">
        <v>42649.5</v>
      </c>
      <c r="D647" s="8" t="s">
        <v>357</v>
      </c>
      <c r="F647" s="1">
        <v>25745382</v>
      </c>
      <c r="G647" s="10"/>
      <c r="H647" s="1" t="s">
        <v>16</v>
      </c>
      <c r="I647" s="1" t="s">
        <v>17</v>
      </c>
      <c r="J647" s="7">
        <v>42633.370138888888</v>
      </c>
      <c r="K647" s="7">
        <v>42633.370138888888</v>
      </c>
      <c r="L647" s="1">
        <v>14.4</v>
      </c>
    </row>
    <row r="648" spans="1:12" ht="15">
      <c r="A648" s="1" t="s">
        <v>46</v>
      </c>
      <c r="B648" s="7">
        <v>42649.520833333336</v>
      </c>
      <c r="C648" s="7">
        <v>42649.5625</v>
      </c>
      <c r="D648" s="8" t="s">
        <v>88</v>
      </c>
      <c r="F648" s="1">
        <v>26028302</v>
      </c>
      <c r="G648" s="5" t="s">
        <v>436</v>
      </c>
      <c r="H648" s="1" t="s">
        <v>16</v>
      </c>
      <c r="I648" s="1" t="s">
        <v>17</v>
      </c>
      <c r="J648" s="7">
        <v>42646.404861111114</v>
      </c>
      <c r="K648" s="7">
        <v>42646.404861111114</v>
      </c>
      <c r="L648" s="1">
        <v>16.2</v>
      </c>
    </row>
    <row r="649" spans="1:12" ht="15">
      <c r="A649" s="1" t="s">
        <v>24</v>
      </c>
      <c r="B649" s="7">
        <v>42649.583333333336</v>
      </c>
      <c r="C649" s="7">
        <v>42649.625</v>
      </c>
      <c r="D649" s="8" t="s">
        <v>357</v>
      </c>
      <c r="F649" s="1">
        <v>26132477</v>
      </c>
      <c r="G649" s="10"/>
      <c r="H649" s="1" t="s">
        <v>16</v>
      </c>
      <c r="I649" s="1" t="s">
        <v>17</v>
      </c>
      <c r="J649" s="7">
        <v>42649.415277777778</v>
      </c>
      <c r="K649" s="7">
        <v>42649.415277777778</v>
      </c>
      <c r="L649" s="1">
        <v>14.4</v>
      </c>
    </row>
    <row r="650" spans="1:12" ht="15">
      <c r="A650" s="1" t="s">
        <v>431</v>
      </c>
      <c r="B650" s="7">
        <v>42649.583333333336</v>
      </c>
      <c r="C650" s="7">
        <v>42649.666666666664</v>
      </c>
      <c r="D650" s="8" t="s">
        <v>13</v>
      </c>
      <c r="F650" s="1">
        <v>25948065</v>
      </c>
      <c r="G650" s="10"/>
      <c r="H650" s="1" t="s">
        <v>56</v>
      </c>
      <c r="I650" s="1" t="s">
        <v>85</v>
      </c>
      <c r="J650" s="7">
        <v>42641.879166666666</v>
      </c>
      <c r="K650" s="7">
        <v>42641.879166666666</v>
      </c>
      <c r="L650" s="1">
        <v>56</v>
      </c>
    </row>
    <row r="651" spans="1:12" ht="15">
      <c r="A651" s="1" t="s">
        <v>24</v>
      </c>
      <c r="B651" s="7">
        <v>42649.729166666664</v>
      </c>
      <c r="C651" s="7">
        <v>42649.770833333336</v>
      </c>
      <c r="D651" s="8" t="s">
        <v>357</v>
      </c>
      <c r="E651" s="1" t="s">
        <v>405</v>
      </c>
      <c r="F651" s="1">
        <v>25876325</v>
      </c>
      <c r="G651" s="10"/>
      <c r="H651" s="1" t="s">
        <v>16</v>
      </c>
      <c r="I651" s="1" t="s">
        <v>17</v>
      </c>
      <c r="J651" s="7">
        <v>42639.539583333331</v>
      </c>
      <c r="K651" s="7">
        <v>42649.415972222225</v>
      </c>
      <c r="L651" s="1">
        <v>18</v>
      </c>
    </row>
    <row r="652" spans="1:12" ht="15">
      <c r="A652" s="1" t="s">
        <v>32</v>
      </c>
      <c r="B652" s="7">
        <v>42649.791666666664</v>
      </c>
      <c r="C652" s="7">
        <v>42649.833333333336</v>
      </c>
      <c r="D652" s="8" t="s">
        <v>423</v>
      </c>
      <c r="E652" s="1" t="s">
        <v>437</v>
      </c>
      <c r="F652" s="1">
        <v>25286688</v>
      </c>
      <c r="G652" s="5" t="s">
        <v>438</v>
      </c>
      <c r="H652" s="1" t="s">
        <v>16</v>
      </c>
      <c r="I652" s="1" t="s">
        <v>17</v>
      </c>
      <c r="J652" s="7">
        <v>42612.538194444445</v>
      </c>
      <c r="K652" s="7">
        <v>42634.811805555553</v>
      </c>
      <c r="L652" s="1">
        <v>21.06</v>
      </c>
    </row>
    <row r="653" spans="1:12" ht="15">
      <c r="A653" s="1" t="s">
        <v>24</v>
      </c>
      <c r="B653" s="7">
        <v>42650.583333333336</v>
      </c>
      <c r="C653" s="7">
        <v>42650.645833333336</v>
      </c>
      <c r="D653" s="8" t="s">
        <v>140</v>
      </c>
      <c r="F653" s="1">
        <v>26067555</v>
      </c>
      <c r="G653" s="5" t="s">
        <v>226</v>
      </c>
      <c r="H653" s="1" t="s">
        <v>48</v>
      </c>
      <c r="I653" s="1" t="s">
        <v>17</v>
      </c>
      <c r="J653" s="7">
        <v>42647.486111111109</v>
      </c>
      <c r="K653" s="7">
        <v>42647.486111111109</v>
      </c>
      <c r="L653" s="1">
        <v>24.3</v>
      </c>
    </row>
    <row r="654" spans="1:12" ht="15">
      <c r="A654" s="1" t="s">
        <v>46</v>
      </c>
      <c r="B654" s="7">
        <v>42650.604166666664</v>
      </c>
      <c r="C654" s="7">
        <v>42650.645833333336</v>
      </c>
      <c r="D654" s="8" t="s">
        <v>317</v>
      </c>
      <c r="F654" s="1">
        <v>25904814</v>
      </c>
      <c r="G654" s="5" t="s">
        <v>440</v>
      </c>
      <c r="H654" s="1" t="s">
        <v>16</v>
      </c>
      <c r="I654" s="1" t="s">
        <v>17</v>
      </c>
      <c r="J654" s="7">
        <v>42640.500694444447</v>
      </c>
      <c r="K654" s="7">
        <v>42640.500694444447</v>
      </c>
      <c r="L654" s="1">
        <v>16.2</v>
      </c>
    </row>
    <row r="655" spans="1:12" ht="15">
      <c r="A655" s="1" t="s">
        <v>46</v>
      </c>
      <c r="B655" s="7">
        <v>42650.645833333336</v>
      </c>
      <c r="C655" s="7">
        <v>42650.6875</v>
      </c>
      <c r="D655" s="8" t="s">
        <v>317</v>
      </c>
      <c r="F655" s="1">
        <v>25962637</v>
      </c>
      <c r="G655" s="5" t="s">
        <v>441</v>
      </c>
      <c r="H655" s="1" t="s">
        <v>16</v>
      </c>
      <c r="I655" s="1" t="s">
        <v>17</v>
      </c>
      <c r="J655" s="7">
        <v>42642.532638888886</v>
      </c>
      <c r="K655" s="7">
        <v>42642.532638888886</v>
      </c>
      <c r="L655" s="1">
        <v>16.2</v>
      </c>
    </row>
    <row r="656" spans="1:12" ht="15">
      <c r="A656" s="1" t="s">
        <v>24</v>
      </c>
      <c r="B656" s="7">
        <v>42650.708333333336</v>
      </c>
      <c r="C656" s="7">
        <v>42650.75</v>
      </c>
      <c r="D656" s="8" t="s">
        <v>357</v>
      </c>
      <c r="F656" s="1">
        <v>25876308</v>
      </c>
      <c r="G656" s="10"/>
      <c r="H656" s="1" t="s">
        <v>16</v>
      </c>
      <c r="I656" s="1" t="s">
        <v>17</v>
      </c>
      <c r="J656" s="7">
        <v>42639.538888888892</v>
      </c>
      <c r="K656" s="7">
        <v>42639.538888888892</v>
      </c>
      <c r="L656" s="1">
        <v>18</v>
      </c>
    </row>
    <row r="657" spans="1:12" ht="15">
      <c r="A657" s="1" t="s">
        <v>46</v>
      </c>
      <c r="B657" s="7">
        <v>42650.708333333336</v>
      </c>
      <c r="C657" s="7">
        <v>42650.75</v>
      </c>
      <c r="D657" s="8" t="s">
        <v>317</v>
      </c>
      <c r="F657" s="1">
        <v>26061959</v>
      </c>
      <c r="G657" s="5" t="s">
        <v>442</v>
      </c>
      <c r="H657" s="1" t="s">
        <v>16</v>
      </c>
      <c r="I657" s="1" t="s">
        <v>17</v>
      </c>
      <c r="J657" s="7">
        <v>42647.40347222222</v>
      </c>
      <c r="K657" s="7">
        <v>42647.40347222222</v>
      </c>
      <c r="L657" s="1">
        <v>18</v>
      </c>
    </row>
    <row r="658" spans="1:12" ht="15">
      <c r="A658" s="1" t="s">
        <v>80</v>
      </c>
      <c r="B658" s="7">
        <v>42650.708333333336</v>
      </c>
      <c r="C658" s="7">
        <v>42650.791666666664</v>
      </c>
      <c r="D658" s="8" t="s">
        <v>81</v>
      </c>
      <c r="F658" s="1">
        <v>25818142</v>
      </c>
      <c r="G658" s="5" t="s">
        <v>444</v>
      </c>
      <c r="H658" s="1" t="s">
        <v>56</v>
      </c>
      <c r="I658" s="1" t="s">
        <v>17</v>
      </c>
      <c r="J658" s="7">
        <v>42635.761111111111</v>
      </c>
      <c r="K658" s="7">
        <v>42635.761111111111</v>
      </c>
      <c r="L658" s="1">
        <v>36</v>
      </c>
    </row>
    <row r="659" spans="1:12" ht="15">
      <c r="A659" s="1" t="s">
        <v>28</v>
      </c>
      <c r="B659" s="7">
        <v>42650.791666666664</v>
      </c>
      <c r="C659" s="7">
        <v>42650.833333333336</v>
      </c>
      <c r="D659" s="8" t="s">
        <v>34</v>
      </c>
      <c r="F659" s="1">
        <v>25233275</v>
      </c>
      <c r="G659" s="5" t="s">
        <v>78</v>
      </c>
      <c r="H659" s="1" t="s">
        <v>16</v>
      </c>
      <c r="I659" s="1" t="s">
        <v>17</v>
      </c>
      <c r="J659" s="7">
        <v>42609.65</v>
      </c>
      <c r="K659" s="7">
        <v>42609.65</v>
      </c>
      <c r="L659" s="1">
        <v>16.2</v>
      </c>
    </row>
    <row r="660" spans="1:12" ht="15">
      <c r="A660" s="1" t="s">
        <v>314</v>
      </c>
      <c r="B660" s="7">
        <v>42650.791666666664</v>
      </c>
      <c r="C660" s="7">
        <v>42650.833333333336</v>
      </c>
      <c r="D660" s="8" t="s">
        <v>112</v>
      </c>
      <c r="E660" s="1" t="s">
        <v>414</v>
      </c>
      <c r="F660" s="1">
        <v>25995919</v>
      </c>
      <c r="G660" s="5" t="s">
        <v>370</v>
      </c>
      <c r="H660" s="1" t="s">
        <v>16</v>
      </c>
      <c r="I660" s="1" t="s">
        <v>17</v>
      </c>
      <c r="J660" s="7">
        <v>42643.692361111112</v>
      </c>
      <c r="K660" s="7">
        <v>42643.693055555559</v>
      </c>
      <c r="L660" s="1">
        <v>18</v>
      </c>
    </row>
    <row r="661" spans="1:12" ht="15">
      <c r="A661" s="1" t="s">
        <v>24</v>
      </c>
      <c r="B661" s="7">
        <v>42651.458333333336</v>
      </c>
      <c r="C661" s="7">
        <v>42651.75</v>
      </c>
      <c r="D661" s="8" t="s">
        <v>83</v>
      </c>
      <c r="F661" s="1">
        <v>25095235</v>
      </c>
      <c r="G661" s="5" t="s">
        <v>445</v>
      </c>
      <c r="H661" s="1" t="s">
        <v>446</v>
      </c>
      <c r="I661" s="1" t="s">
        <v>17</v>
      </c>
      <c r="J661" s="7">
        <v>42601.705555555556</v>
      </c>
      <c r="K661" s="7">
        <v>42601.705555555556</v>
      </c>
      <c r="L661" s="1">
        <v>85.05</v>
      </c>
    </row>
    <row r="662" spans="1:12" ht="15">
      <c r="A662" s="1" t="s">
        <v>28</v>
      </c>
      <c r="B662" s="7">
        <v>42651.458333333336</v>
      </c>
      <c r="C662" s="7">
        <v>42651.75</v>
      </c>
      <c r="D662" s="8" t="s">
        <v>83</v>
      </c>
      <c r="F662" s="1">
        <v>25095238</v>
      </c>
      <c r="G662" s="5" t="s">
        <v>445</v>
      </c>
      <c r="H662" s="1" t="s">
        <v>446</v>
      </c>
      <c r="I662" s="1" t="s">
        <v>17</v>
      </c>
      <c r="J662" s="7">
        <v>42601.705555555556</v>
      </c>
      <c r="K662" s="7">
        <v>42601.705555555556</v>
      </c>
      <c r="L662" s="1">
        <v>85.05</v>
      </c>
    </row>
    <row r="663" spans="1:12" ht="15">
      <c r="A663" s="1" t="s">
        <v>46</v>
      </c>
      <c r="B663" s="7">
        <v>42651.458333333336</v>
      </c>
      <c r="C663" s="7">
        <v>42651.75</v>
      </c>
      <c r="D663" s="8" t="s">
        <v>83</v>
      </c>
      <c r="E663" s="1" t="s">
        <v>75</v>
      </c>
      <c r="F663" s="1">
        <v>25095215</v>
      </c>
      <c r="G663" s="5" t="s">
        <v>445</v>
      </c>
      <c r="H663" s="1" t="s">
        <v>446</v>
      </c>
      <c r="I663" s="1" t="s">
        <v>17</v>
      </c>
      <c r="J663" s="7">
        <v>42601.704861111109</v>
      </c>
      <c r="K663" s="7">
        <v>42601.704861111109</v>
      </c>
      <c r="L663" s="1">
        <v>85.05</v>
      </c>
    </row>
    <row r="664" spans="1:12" ht="15">
      <c r="A664" s="1" t="s">
        <v>41</v>
      </c>
      <c r="B664" s="7">
        <v>42651.458333333336</v>
      </c>
      <c r="C664" s="7">
        <v>42651.75</v>
      </c>
      <c r="D664" s="8" t="s">
        <v>83</v>
      </c>
      <c r="F664" s="1">
        <v>25095231</v>
      </c>
      <c r="G664" s="5" t="s">
        <v>445</v>
      </c>
      <c r="H664" s="1" t="s">
        <v>446</v>
      </c>
      <c r="I664" s="1" t="s">
        <v>17</v>
      </c>
      <c r="J664" s="7">
        <v>42601.705555555556</v>
      </c>
      <c r="K664" s="7">
        <v>42601.705555555556</v>
      </c>
      <c r="L664" s="1">
        <v>85.05</v>
      </c>
    </row>
    <row r="665" spans="1:12" ht="15">
      <c r="A665" s="1" t="s">
        <v>32</v>
      </c>
      <c r="B665" s="7">
        <v>42651.458333333336</v>
      </c>
      <c r="C665" s="7">
        <v>42651.75</v>
      </c>
      <c r="D665" s="8" t="s">
        <v>83</v>
      </c>
      <c r="F665" s="1">
        <v>25095206</v>
      </c>
      <c r="G665" s="5" t="s">
        <v>445</v>
      </c>
      <c r="H665" s="1" t="s">
        <v>446</v>
      </c>
      <c r="I665" s="1" t="s">
        <v>17</v>
      </c>
      <c r="J665" s="7">
        <v>42601.70416666667</v>
      </c>
      <c r="K665" s="7">
        <v>42601.70416666667</v>
      </c>
      <c r="L665" s="1">
        <v>110.56</v>
      </c>
    </row>
    <row r="666" spans="1:12" ht="15">
      <c r="A666" s="1" t="s">
        <v>431</v>
      </c>
      <c r="B666" s="7">
        <v>42651.458333333336</v>
      </c>
      <c r="C666" s="7">
        <v>42651.75</v>
      </c>
      <c r="D666" s="8" t="s">
        <v>83</v>
      </c>
      <c r="E666" s="1" t="s">
        <v>75</v>
      </c>
      <c r="F666" s="1">
        <v>25095246</v>
      </c>
      <c r="G666" s="5" t="s">
        <v>447</v>
      </c>
      <c r="H666" s="1" t="s">
        <v>446</v>
      </c>
      <c r="I666" s="1" t="s">
        <v>17</v>
      </c>
      <c r="J666" s="7">
        <v>42601.706250000003</v>
      </c>
      <c r="K666" s="7">
        <v>42612.732638888891</v>
      </c>
      <c r="L666" s="1">
        <v>165.37</v>
      </c>
    </row>
    <row r="667" spans="1:12" ht="15">
      <c r="A667" s="1" t="s">
        <v>80</v>
      </c>
      <c r="B667" s="7">
        <v>42651.583333333336</v>
      </c>
      <c r="C667" s="7">
        <v>42651.666666666664</v>
      </c>
      <c r="D667" s="8" t="s">
        <v>81</v>
      </c>
      <c r="F667" s="1">
        <v>24274007</v>
      </c>
      <c r="G667" s="5" t="s">
        <v>355</v>
      </c>
      <c r="H667" s="1" t="s">
        <v>56</v>
      </c>
      <c r="I667" s="1" t="s">
        <v>17</v>
      </c>
      <c r="J667" s="7">
        <v>42553.786805555559</v>
      </c>
      <c r="K667" s="7">
        <v>42553.786805555559</v>
      </c>
      <c r="L667" s="1">
        <v>28.8</v>
      </c>
    </row>
    <row r="668" spans="1:12" ht="15">
      <c r="A668" s="1" t="s">
        <v>57</v>
      </c>
      <c r="B668" s="7">
        <v>42651.645833333336</v>
      </c>
      <c r="C668" s="7">
        <v>42651.6875</v>
      </c>
      <c r="D668" s="8" t="s">
        <v>73</v>
      </c>
      <c r="F668" s="1">
        <v>26144574</v>
      </c>
      <c r="G668" s="5" t="s">
        <v>449</v>
      </c>
      <c r="H668" s="1" t="s">
        <v>16</v>
      </c>
      <c r="I668" s="1" t="s">
        <v>17</v>
      </c>
      <c r="J668" s="7">
        <v>42649.727083333331</v>
      </c>
      <c r="K668" s="7">
        <v>42649.727083333331</v>
      </c>
      <c r="L668" s="1">
        <v>18</v>
      </c>
    </row>
    <row r="669" spans="1:12" ht="15">
      <c r="A669" s="1" t="s">
        <v>46</v>
      </c>
      <c r="B669" s="7">
        <v>42653.375</v>
      </c>
      <c r="C669" s="7">
        <v>42653.416666666664</v>
      </c>
      <c r="D669" s="8" t="s">
        <v>88</v>
      </c>
      <c r="F669" s="1">
        <v>26159264</v>
      </c>
      <c r="G669" s="5" t="s">
        <v>450</v>
      </c>
      <c r="H669" s="1" t="s">
        <v>16</v>
      </c>
      <c r="I669" s="1" t="s">
        <v>17</v>
      </c>
      <c r="J669" s="7">
        <v>42650.447916666664</v>
      </c>
      <c r="K669" s="7">
        <v>42650.447916666664</v>
      </c>
      <c r="L669" s="1">
        <v>14.4</v>
      </c>
    </row>
    <row r="670" spans="1:12" ht="15">
      <c r="A670" s="1" t="s">
        <v>46</v>
      </c>
      <c r="B670" s="7">
        <v>42653.479166666664</v>
      </c>
      <c r="C670" s="7">
        <v>42653.520833333336</v>
      </c>
      <c r="D670" s="8" t="s">
        <v>88</v>
      </c>
      <c r="F670" s="1">
        <v>26159275</v>
      </c>
      <c r="G670" s="5" t="s">
        <v>451</v>
      </c>
      <c r="H670" s="1" t="s">
        <v>16</v>
      </c>
      <c r="I670" s="1" t="s">
        <v>17</v>
      </c>
      <c r="J670" s="7">
        <v>42650.448611111111</v>
      </c>
      <c r="K670" s="7">
        <v>42650.448611111111</v>
      </c>
      <c r="L670" s="1">
        <v>15.3</v>
      </c>
    </row>
    <row r="671" spans="1:12" ht="15">
      <c r="A671" s="1" t="s">
        <v>41</v>
      </c>
      <c r="B671" s="7">
        <v>42653.708333333336</v>
      </c>
      <c r="C671" s="7">
        <v>42653.75</v>
      </c>
      <c r="D671" s="8" t="s">
        <v>359</v>
      </c>
      <c r="F671" s="1">
        <v>26108057</v>
      </c>
      <c r="G671" s="10"/>
      <c r="H671" s="1" t="s">
        <v>16</v>
      </c>
      <c r="I671" s="1" t="s">
        <v>17</v>
      </c>
      <c r="J671" s="7">
        <v>42648.484027777777</v>
      </c>
      <c r="K671" s="7">
        <v>42648.484027777777</v>
      </c>
      <c r="L671" s="1">
        <v>18</v>
      </c>
    </row>
    <row r="672" spans="1:12" ht="15">
      <c r="A672" s="1" t="s">
        <v>41</v>
      </c>
      <c r="B672" s="7">
        <v>42653.75</v>
      </c>
      <c r="C672" s="7">
        <v>42653.791666666664</v>
      </c>
      <c r="D672" s="8" t="s">
        <v>162</v>
      </c>
      <c r="F672" s="1">
        <v>26225686</v>
      </c>
      <c r="G672" s="5" t="s">
        <v>452</v>
      </c>
      <c r="H672" s="1" t="s">
        <v>16</v>
      </c>
      <c r="I672" s="1" t="s">
        <v>85</v>
      </c>
      <c r="J672" s="7">
        <v>42654.370833333334</v>
      </c>
      <c r="K672" s="7">
        <v>42654.370833333334</v>
      </c>
      <c r="L672" s="1">
        <v>18</v>
      </c>
    </row>
    <row r="673" spans="1:12" ht="15">
      <c r="A673" s="1" t="s">
        <v>431</v>
      </c>
      <c r="B673" s="7">
        <v>42653.8125</v>
      </c>
      <c r="C673" s="7">
        <v>42653.875</v>
      </c>
      <c r="D673" s="8" t="s">
        <v>162</v>
      </c>
      <c r="E673" s="1" t="s">
        <v>75</v>
      </c>
      <c r="F673" s="1">
        <v>25094479</v>
      </c>
      <c r="G673" s="5" t="s">
        <v>453</v>
      </c>
      <c r="H673" s="1" t="s">
        <v>48</v>
      </c>
      <c r="I673" s="1" t="s">
        <v>85</v>
      </c>
      <c r="J673" s="7">
        <v>42601.679861111108</v>
      </c>
      <c r="K673" s="7">
        <v>42612.732638888891</v>
      </c>
      <c r="L673" s="1">
        <v>47.25</v>
      </c>
    </row>
    <row r="674" spans="1:12" ht="15">
      <c r="A674" s="1" t="s">
        <v>18</v>
      </c>
      <c r="B674" s="7">
        <v>42654.458333333336</v>
      </c>
      <c r="C674" s="7">
        <v>42654.541666666664</v>
      </c>
      <c r="D674" s="8" t="s">
        <v>286</v>
      </c>
      <c r="F674" s="1">
        <v>26228220</v>
      </c>
      <c r="G674" s="10"/>
      <c r="H674" s="1" t="s">
        <v>56</v>
      </c>
      <c r="I674" s="1" t="s">
        <v>17</v>
      </c>
      <c r="J674" s="7">
        <v>42654.431250000001</v>
      </c>
      <c r="K674" s="7">
        <v>42654.431250000001</v>
      </c>
      <c r="L674" s="1">
        <v>30.6</v>
      </c>
    </row>
    <row r="675" spans="1:12" ht="15">
      <c r="A675" s="1" t="s">
        <v>18</v>
      </c>
      <c r="B675" s="7">
        <v>42654.583333333336</v>
      </c>
      <c r="C675" s="7">
        <v>42654.645833333336</v>
      </c>
      <c r="D675" s="8" t="s">
        <v>246</v>
      </c>
      <c r="F675" s="1">
        <v>26081423</v>
      </c>
      <c r="G675" s="5" t="s">
        <v>455</v>
      </c>
      <c r="H675" s="1" t="s">
        <v>48</v>
      </c>
      <c r="I675" s="1" t="s">
        <v>17</v>
      </c>
      <c r="J675" s="7">
        <v>42647.615277777775</v>
      </c>
      <c r="K675" s="7">
        <v>42647.615277777775</v>
      </c>
      <c r="L675" s="1">
        <v>21.6</v>
      </c>
    </row>
    <row r="676" spans="1:12" ht="15">
      <c r="A676" s="1" t="s">
        <v>41</v>
      </c>
      <c r="B676" s="7">
        <v>42654.604166666664</v>
      </c>
      <c r="C676" s="7">
        <v>42654.645833333336</v>
      </c>
      <c r="D676" s="8" t="s">
        <v>359</v>
      </c>
      <c r="F676" s="1">
        <v>26108100</v>
      </c>
      <c r="G676" s="10"/>
      <c r="H676" s="1" t="s">
        <v>16</v>
      </c>
      <c r="I676" s="1" t="s">
        <v>17</v>
      </c>
      <c r="J676" s="7">
        <v>42648.48541666667</v>
      </c>
      <c r="K676" s="7">
        <v>42648.48541666667</v>
      </c>
      <c r="L676" s="1">
        <v>14.4</v>
      </c>
    </row>
    <row r="677" spans="1:12" ht="15">
      <c r="A677" s="1" t="s">
        <v>32</v>
      </c>
      <c r="B677" s="7">
        <v>42654.791666666664</v>
      </c>
      <c r="C677" s="7">
        <v>42654.854166666664</v>
      </c>
      <c r="D677" s="8" t="s">
        <v>162</v>
      </c>
      <c r="E677" s="1" t="s">
        <v>398</v>
      </c>
      <c r="F677" s="1">
        <v>25092271</v>
      </c>
      <c r="G677" s="5" t="s">
        <v>456</v>
      </c>
      <c r="H677" s="1" t="s">
        <v>48</v>
      </c>
      <c r="I677" s="1" t="s">
        <v>85</v>
      </c>
      <c r="J677" s="7">
        <v>42601.601388888892</v>
      </c>
      <c r="K677" s="7">
        <v>42641.654861111114</v>
      </c>
      <c r="L677" s="1">
        <v>31.59</v>
      </c>
    </row>
    <row r="678" spans="1:12" ht="15">
      <c r="A678" s="1" t="s">
        <v>12</v>
      </c>
      <c r="B678" s="7">
        <v>42655.604166666664</v>
      </c>
      <c r="C678" s="7">
        <v>42655.6875</v>
      </c>
      <c r="D678" s="8" t="s">
        <v>13</v>
      </c>
      <c r="F678" s="1">
        <v>26258318</v>
      </c>
      <c r="G678" s="10"/>
      <c r="H678" s="1" t="s">
        <v>56</v>
      </c>
      <c r="I678" s="1" t="s">
        <v>85</v>
      </c>
      <c r="J678" s="7">
        <v>42655.444444444445</v>
      </c>
      <c r="K678" s="7">
        <v>42655.444444444445</v>
      </c>
      <c r="L678" s="1">
        <v>32.4</v>
      </c>
    </row>
    <row r="679" spans="1:12" ht="15">
      <c r="A679" s="1" t="s">
        <v>28</v>
      </c>
      <c r="B679" s="7">
        <v>42655.729166666664</v>
      </c>
      <c r="C679" s="7">
        <v>42655.770833333336</v>
      </c>
      <c r="D679" s="8" t="s">
        <v>458</v>
      </c>
      <c r="E679" s="1" t="s">
        <v>457</v>
      </c>
      <c r="F679" s="1">
        <v>26214123</v>
      </c>
      <c r="G679" s="10"/>
      <c r="H679" s="1" t="s">
        <v>16</v>
      </c>
      <c r="I679" s="1" t="s">
        <v>17</v>
      </c>
      <c r="J679" s="7">
        <v>42653.777777777781</v>
      </c>
      <c r="K679" s="7">
        <v>42653.77847222222</v>
      </c>
      <c r="L679" s="1">
        <v>18</v>
      </c>
    </row>
    <row r="680" spans="1:12" ht="15">
      <c r="A680" s="1" t="s">
        <v>24</v>
      </c>
      <c r="B680" s="7">
        <v>42656.458333333336</v>
      </c>
      <c r="C680" s="7">
        <v>42656.5</v>
      </c>
      <c r="D680" s="8" t="s">
        <v>357</v>
      </c>
      <c r="E680" s="1" t="s">
        <v>405</v>
      </c>
      <c r="F680" s="1">
        <v>25876430</v>
      </c>
      <c r="G680" s="10"/>
      <c r="H680" s="1" t="s">
        <v>16</v>
      </c>
      <c r="I680" s="1" t="s">
        <v>17</v>
      </c>
      <c r="J680" s="7">
        <v>42639.541666666664</v>
      </c>
      <c r="K680" s="7">
        <v>42654.402083333334</v>
      </c>
      <c r="L680" s="1">
        <v>14.4</v>
      </c>
    </row>
    <row r="681" spans="1:12" ht="15">
      <c r="A681" s="1" t="s">
        <v>46</v>
      </c>
      <c r="B681" s="7">
        <v>42656.666666666664</v>
      </c>
      <c r="C681" s="7">
        <v>42656.708333333336</v>
      </c>
      <c r="D681" s="8" t="s">
        <v>88</v>
      </c>
      <c r="F681" s="1">
        <v>26261869</v>
      </c>
      <c r="G681" s="5" t="s">
        <v>115</v>
      </c>
      <c r="H681" s="1" t="s">
        <v>16</v>
      </c>
      <c r="I681" s="1" t="s">
        <v>17</v>
      </c>
      <c r="J681" s="7">
        <v>42655.538888888892</v>
      </c>
      <c r="K681" s="7">
        <v>42655.538888888892</v>
      </c>
      <c r="L681" s="1">
        <v>16.2</v>
      </c>
    </row>
    <row r="682" spans="1:12" ht="15">
      <c r="A682" s="1" t="s">
        <v>24</v>
      </c>
      <c r="B682" s="7">
        <v>42656.75</v>
      </c>
      <c r="C682" s="7">
        <v>42656.791666666664</v>
      </c>
      <c r="D682" s="8" t="s">
        <v>357</v>
      </c>
      <c r="F682" s="1">
        <v>26226803</v>
      </c>
      <c r="G682" s="10"/>
      <c r="H682" s="1" t="s">
        <v>16</v>
      </c>
      <c r="I682" s="1" t="s">
        <v>17</v>
      </c>
      <c r="J682" s="7">
        <v>42654.401388888888</v>
      </c>
      <c r="K682" s="7">
        <v>42654.401388888888</v>
      </c>
      <c r="L682" s="1">
        <v>18</v>
      </c>
    </row>
    <row r="683" spans="1:12" ht="15">
      <c r="A683" s="1" t="s">
        <v>32</v>
      </c>
      <c r="B683" s="7">
        <v>42656.791666666664</v>
      </c>
      <c r="C683" s="7">
        <v>42656.854166666664</v>
      </c>
      <c r="D683" s="8" t="s">
        <v>49</v>
      </c>
      <c r="F683" s="1">
        <v>25391602</v>
      </c>
      <c r="G683" s="5" t="s">
        <v>392</v>
      </c>
      <c r="H683" s="1" t="s">
        <v>48</v>
      </c>
      <c r="I683" s="1" t="s">
        <v>17</v>
      </c>
      <c r="J683" s="7">
        <v>42617.706944444442</v>
      </c>
      <c r="K683" s="7">
        <v>42617.706944444442</v>
      </c>
      <c r="L683" s="1">
        <v>31.59</v>
      </c>
    </row>
    <row r="684" spans="1:12" ht="15">
      <c r="A684" s="1" t="s">
        <v>28</v>
      </c>
      <c r="B684" s="7">
        <v>42657.416666666664</v>
      </c>
      <c r="C684" s="7">
        <v>42657.458333333336</v>
      </c>
      <c r="D684" s="8" t="s">
        <v>357</v>
      </c>
      <c r="E684" s="1" t="s">
        <v>405</v>
      </c>
      <c r="F684" s="1">
        <v>25876408</v>
      </c>
      <c r="G684" s="10"/>
      <c r="H684" s="1" t="s">
        <v>16</v>
      </c>
      <c r="I684" s="1" t="s">
        <v>17</v>
      </c>
      <c r="J684" s="7">
        <v>42639.540972222225</v>
      </c>
      <c r="K684" s="7">
        <v>42657.361111111109</v>
      </c>
      <c r="L684" s="1">
        <v>14.4</v>
      </c>
    </row>
    <row r="685" spans="1:12" ht="15">
      <c r="A685" s="1" t="s">
        <v>46</v>
      </c>
      <c r="B685" s="7">
        <v>42657.5</v>
      </c>
      <c r="C685" s="7">
        <v>42657.541666666664</v>
      </c>
      <c r="D685" s="8" t="s">
        <v>88</v>
      </c>
      <c r="F685" s="1">
        <v>26190158</v>
      </c>
      <c r="G685" s="5" t="s">
        <v>459</v>
      </c>
      <c r="H685" s="1" t="s">
        <v>16</v>
      </c>
      <c r="I685" s="1" t="s">
        <v>17</v>
      </c>
      <c r="J685" s="7">
        <v>42652.686111111114</v>
      </c>
      <c r="K685" s="7">
        <v>42652.686111111114</v>
      </c>
      <c r="L685" s="1">
        <v>16.2</v>
      </c>
    </row>
    <row r="686" spans="1:12" ht="15">
      <c r="A686" s="1" t="s">
        <v>28</v>
      </c>
      <c r="B686" s="7">
        <v>42657.583333333336</v>
      </c>
      <c r="C686" s="7">
        <v>42657.625</v>
      </c>
      <c r="D686" s="8" t="s">
        <v>357</v>
      </c>
      <c r="F686" s="1">
        <v>26310440</v>
      </c>
      <c r="G686" s="10"/>
      <c r="H686" s="1" t="s">
        <v>16</v>
      </c>
      <c r="I686" s="1" t="s">
        <v>17</v>
      </c>
      <c r="J686" s="7">
        <v>42657.361805555556</v>
      </c>
      <c r="K686" s="7">
        <v>42657.361805555556</v>
      </c>
      <c r="L686" s="1">
        <v>16.2</v>
      </c>
    </row>
    <row r="687" spans="1:12" ht="15">
      <c r="A687" s="1" t="s">
        <v>24</v>
      </c>
      <c r="B687" s="7">
        <v>42657.625</v>
      </c>
      <c r="C687" s="7">
        <v>42657.6875</v>
      </c>
      <c r="D687" s="8" t="s">
        <v>140</v>
      </c>
      <c r="F687" s="1">
        <v>25609185</v>
      </c>
      <c r="G687" s="5" t="s">
        <v>460</v>
      </c>
      <c r="H687" s="1" t="s">
        <v>48</v>
      </c>
      <c r="I687" s="1" t="s">
        <v>17</v>
      </c>
      <c r="J687" s="7">
        <v>42626.831944444442</v>
      </c>
      <c r="K687" s="7">
        <v>42626.831944444442</v>
      </c>
      <c r="L687" s="1">
        <v>21.87</v>
      </c>
    </row>
    <row r="688" spans="1:12" ht="15">
      <c r="A688" s="1" t="s">
        <v>28</v>
      </c>
      <c r="B688" s="7">
        <v>42657.75</v>
      </c>
      <c r="C688" s="7">
        <v>42657.791666666664</v>
      </c>
      <c r="D688" s="8" t="s">
        <v>357</v>
      </c>
      <c r="F688" s="1">
        <v>25591011</v>
      </c>
      <c r="G688" s="10"/>
      <c r="H688" s="1" t="s">
        <v>16</v>
      </c>
      <c r="I688" s="1" t="s">
        <v>17</v>
      </c>
      <c r="J688" s="7">
        <v>42626.375694444447</v>
      </c>
      <c r="K688" s="7">
        <v>42626.375694444447</v>
      </c>
      <c r="L688" s="1">
        <v>16.2</v>
      </c>
    </row>
    <row r="689" spans="1:12" ht="15">
      <c r="A689" s="1" t="s">
        <v>46</v>
      </c>
      <c r="B689" s="7">
        <v>42657.791666666664</v>
      </c>
      <c r="C689" s="7">
        <v>42657.833333333336</v>
      </c>
      <c r="D689" s="8" t="s">
        <v>88</v>
      </c>
      <c r="F689" s="1">
        <v>26050875</v>
      </c>
      <c r="G689" s="5" t="s">
        <v>461</v>
      </c>
      <c r="H689" s="1" t="s">
        <v>16</v>
      </c>
      <c r="I689" s="1" t="s">
        <v>17</v>
      </c>
      <c r="J689" s="7">
        <v>42646.87222222222</v>
      </c>
      <c r="K689" s="7">
        <v>42646.87222222222</v>
      </c>
      <c r="L689" s="1">
        <v>18</v>
      </c>
    </row>
    <row r="690" spans="1:12" ht="15">
      <c r="A690" s="1" t="s">
        <v>12</v>
      </c>
      <c r="B690" s="7">
        <v>42658.416666666664</v>
      </c>
      <c r="C690" s="7">
        <v>42658.5</v>
      </c>
      <c r="D690" s="8" t="s">
        <v>13</v>
      </c>
      <c r="E690" s="1" t="s">
        <v>15</v>
      </c>
      <c r="F690" s="1">
        <v>26258300</v>
      </c>
      <c r="G690" s="10"/>
      <c r="H690" s="1" t="s">
        <v>56</v>
      </c>
      <c r="I690" s="1" t="s">
        <v>85</v>
      </c>
      <c r="J690" s="7">
        <v>42655.444444444445</v>
      </c>
      <c r="K690" s="7">
        <v>42657.73333333333</v>
      </c>
      <c r="L690" s="1">
        <v>36</v>
      </c>
    </row>
    <row r="691" spans="1:12" ht="15">
      <c r="A691" s="1" t="s">
        <v>111</v>
      </c>
      <c r="B691" s="7">
        <v>42658.458333333336</v>
      </c>
      <c r="C691" s="7">
        <v>42658.5</v>
      </c>
      <c r="D691" s="8" t="s">
        <v>210</v>
      </c>
      <c r="F691" s="1">
        <v>26310681</v>
      </c>
      <c r="G691" s="10"/>
      <c r="H691" s="1" t="s">
        <v>16</v>
      </c>
      <c r="I691" s="1" t="s">
        <v>17</v>
      </c>
      <c r="J691" s="7">
        <v>42657.37222222222</v>
      </c>
      <c r="K691" s="7">
        <v>42657.37222222222</v>
      </c>
      <c r="L691" s="1">
        <v>18</v>
      </c>
    </row>
    <row r="692" spans="1:12" ht="15">
      <c r="A692" s="1" t="s">
        <v>28</v>
      </c>
      <c r="B692" s="7">
        <v>42658.479166666664</v>
      </c>
      <c r="C692" s="7">
        <v>42658.520833333336</v>
      </c>
      <c r="D692" s="8" t="s">
        <v>357</v>
      </c>
      <c r="F692" s="1">
        <v>26226682</v>
      </c>
      <c r="G692" s="10"/>
      <c r="H692" s="1" t="s">
        <v>16</v>
      </c>
      <c r="I692" s="1" t="s">
        <v>17</v>
      </c>
      <c r="J692" s="7">
        <v>42654.397916666669</v>
      </c>
      <c r="K692" s="7">
        <v>42654.397916666669</v>
      </c>
      <c r="L692" s="1">
        <v>18</v>
      </c>
    </row>
    <row r="693" spans="1:12" ht="15">
      <c r="A693" s="1" t="s">
        <v>111</v>
      </c>
      <c r="B693" s="7">
        <v>42658.5</v>
      </c>
      <c r="C693" s="7">
        <v>42658.541666666664</v>
      </c>
      <c r="D693" s="8" t="s">
        <v>210</v>
      </c>
      <c r="F693" s="1">
        <v>26331078</v>
      </c>
      <c r="G693" s="10"/>
      <c r="H693" s="1" t="s">
        <v>16</v>
      </c>
      <c r="I693" s="1" t="s">
        <v>17</v>
      </c>
      <c r="J693" s="7">
        <v>42658.451388888891</v>
      </c>
      <c r="K693" s="7">
        <v>42658.451388888891</v>
      </c>
      <c r="L693" s="1">
        <v>18</v>
      </c>
    </row>
    <row r="694" spans="1:12" ht="15">
      <c r="A694" s="1" t="s">
        <v>24</v>
      </c>
      <c r="B694" s="7">
        <v>42658.583333333336</v>
      </c>
      <c r="C694" s="7">
        <v>42658.625</v>
      </c>
      <c r="D694" s="8" t="s">
        <v>140</v>
      </c>
      <c r="F694" s="1">
        <v>26330445</v>
      </c>
      <c r="G694" s="5" t="s">
        <v>463</v>
      </c>
      <c r="H694" s="1" t="s">
        <v>16</v>
      </c>
      <c r="I694" s="1" t="s">
        <v>17</v>
      </c>
      <c r="J694" s="7">
        <v>42658.42083333333</v>
      </c>
      <c r="K694" s="7">
        <v>42658.42083333333</v>
      </c>
      <c r="L694" s="1">
        <v>18</v>
      </c>
    </row>
    <row r="695" spans="1:12" ht="15">
      <c r="A695" s="1" t="s">
        <v>18</v>
      </c>
      <c r="B695" s="7">
        <v>42658.604166666664</v>
      </c>
      <c r="C695" s="7">
        <v>42658.6875</v>
      </c>
      <c r="D695" s="8" t="s">
        <v>464</v>
      </c>
      <c r="F695" s="1">
        <v>26278328</v>
      </c>
      <c r="G695" s="5" t="s">
        <v>465</v>
      </c>
      <c r="H695" s="1" t="s">
        <v>56</v>
      </c>
      <c r="I695" s="1" t="s">
        <v>17</v>
      </c>
      <c r="J695" s="7">
        <v>42655.982638888891</v>
      </c>
      <c r="K695" s="7">
        <v>42655.982638888891</v>
      </c>
      <c r="L695" s="1">
        <v>36</v>
      </c>
    </row>
    <row r="696" spans="1:12" ht="15">
      <c r="A696" s="1" t="s">
        <v>24</v>
      </c>
      <c r="B696" s="7">
        <v>42658.708333333336</v>
      </c>
      <c r="C696" s="7">
        <v>42658.770833333336</v>
      </c>
      <c r="D696" s="8" t="s">
        <v>140</v>
      </c>
      <c r="F696" s="1">
        <v>25540833</v>
      </c>
      <c r="G696" s="5" t="s">
        <v>466</v>
      </c>
      <c r="H696" s="1" t="s">
        <v>48</v>
      </c>
      <c r="I696" s="1" t="s">
        <v>17</v>
      </c>
      <c r="J696" s="7">
        <v>42623.793055555558</v>
      </c>
      <c r="K696" s="7">
        <v>42623.793055555558</v>
      </c>
      <c r="L696" s="1">
        <v>24.3</v>
      </c>
    </row>
    <row r="697" spans="1:12" ht="15">
      <c r="A697" s="1" t="s">
        <v>28</v>
      </c>
      <c r="B697" s="7">
        <v>42658.729166666664</v>
      </c>
      <c r="C697" s="7">
        <v>42658.770833333336</v>
      </c>
      <c r="D697" s="8" t="s">
        <v>357</v>
      </c>
      <c r="E697" s="1" t="s">
        <v>405</v>
      </c>
      <c r="F697" s="1">
        <v>25876351</v>
      </c>
      <c r="G697" s="10"/>
      <c r="H697" s="1" t="s">
        <v>16</v>
      </c>
      <c r="I697" s="1" t="s">
        <v>17</v>
      </c>
      <c r="J697" s="7">
        <v>42639.540277777778</v>
      </c>
      <c r="K697" s="7">
        <v>42654.398611111108</v>
      </c>
      <c r="L697" s="1">
        <v>18</v>
      </c>
    </row>
    <row r="698" spans="1:12" ht="15">
      <c r="A698" s="1" t="s">
        <v>41</v>
      </c>
      <c r="B698" s="7">
        <v>42660.375</v>
      </c>
      <c r="C698" s="7">
        <v>42660.416666666664</v>
      </c>
      <c r="D698" s="8" t="s">
        <v>60</v>
      </c>
      <c r="F698" s="1">
        <v>26329775</v>
      </c>
      <c r="G698" s="10"/>
      <c r="H698" s="1" t="s">
        <v>16</v>
      </c>
      <c r="I698" s="1" t="s">
        <v>17</v>
      </c>
      <c r="J698" s="7">
        <v>42658.375694444447</v>
      </c>
      <c r="K698" s="7">
        <v>42658.375694444447</v>
      </c>
      <c r="L698" s="1">
        <v>14.4</v>
      </c>
    </row>
    <row r="699" spans="1:12" ht="15">
      <c r="A699" s="1" t="s">
        <v>41</v>
      </c>
      <c r="B699" s="7">
        <v>42660.416666666664</v>
      </c>
      <c r="C699" s="7">
        <v>42660.458333333336</v>
      </c>
      <c r="D699" s="8" t="s">
        <v>162</v>
      </c>
      <c r="F699" s="1">
        <v>26225712</v>
      </c>
      <c r="G699" s="5" t="s">
        <v>452</v>
      </c>
      <c r="H699" s="1" t="s">
        <v>16</v>
      </c>
      <c r="I699" s="1" t="s">
        <v>85</v>
      </c>
      <c r="J699" s="7">
        <v>42654.371527777781</v>
      </c>
      <c r="K699" s="7">
        <v>42654.371527777781</v>
      </c>
      <c r="L699" s="1">
        <v>14.4</v>
      </c>
    </row>
    <row r="700" spans="1:12" ht="15">
      <c r="A700" s="1" t="s">
        <v>18</v>
      </c>
      <c r="B700" s="7">
        <v>42660.416666666664</v>
      </c>
      <c r="C700" s="7">
        <v>42660.5</v>
      </c>
      <c r="D700" s="8" t="s">
        <v>286</v>
      </c>
      <c r="F700" s="1">
        <v>26349638</v>
      </c>
      <c r="G700" s="10"/>
      <c r="H700" s="1" t="s">
        <v>56</v>
      </c>
      <c r="I700" s="1" t="s">
        <v>17</v>
      </c>
      <c r="J700" s="7">
        <v>42660.352777777778</v>
      </c>
      <c r="K700" s="7">
        <v>42660.352777777778</v>
      </c>
      <c r="L700" s="1">
        <v>28.8</v>
      </c>
    </row>
    <row r="701" spans="1:12" ht="15">
      <c r="A701" s="1" t="s">
        <v>46</v>
      </c>
      <c r="B701" s="7">
        <v>42660.583333333336</v>
      </c>
      <c r="C701" s="7">
        <v>42660.625</v>
      </c>
      <c r="D701" s="8" t="s">
        <v>88</v>
      </c>
      <c r="F701" s="1">
        <v>26355128</v>
      </c>
      <c r="G701" s="5" t="s">
        <v>468</v>
      </c>
      <c r="H701" s="1" t="s">
        <v>16</v>
      </c>
      <c r="I701" s="1" t="s">
        <v>17</v>
      </c>
      <c r="J701" s="7">
        <v>42660.484027777777</v>
      </c>
      <c r="K701" s="7">
        <v>42660.484027777777</v>
      </c>
      <c r="L701" s="1">
        <v>14.4</v>
      </c>
    </row>
    <row r="702" spans="1:12" ht="15">
      <c r="A702" s="1" t="s">
        <v>46</v>
      </c>
      <c r="B702" s="7">
        <v>42660.708333333336</v>
      </c>
      <c r="C702" s="7">
        <v>42660.75</v>
      </c>
      <c r="D702" s="8" t="s">
        <v>88</v>
      </c>
      <c r="F702" s="1">
        <v>26052714</v>
      </c>
      <c r="G702" s="5" t="s">
        <v>469</v>
      </c>
      <c r="H702" s="1" t="s">
        <v>16</v>
      </c>
      <c r="I702" s="1" t="s">
        <v>17</v>
      </c>
      <c r="J702" s="7">
        <v>42646.927083333336</v>
      </c>
      <c r="K702" s="7">
        <v>42646.927083333336</v>
      </c>
      <c r="L702" s="1">
        <v>18</v>
      </c>
    </row>
    <row r="703" spans="1:12" ht="15">
      <c r="A703" s="1" t="s">
        <v>57</v>
      </c>
      <c r="B703" s="7">
        <v>42661.375</v>
      </c>
      <c r="C703" s="7">
        <v>42661.4375</v>
      </c>
      <c r="D703" s="8" t="s">
        <v>43</v>
      </c>
      <c r="F703" s="1">
        <v>26379919</v>
      </c>
      <c r="G703" s="10"/>
      <c r="H703" s="1" t="s">
        <v>48</v>
      </c>
      <c r="I703" s="1" t="s">
        <v>17</v>
      </c>
      <c r="J703" s="7">
        <v>42661.357638888891</v>
      </c>
      <c r="K703" s="7">
        <v>42661.357638888891</v>
      </c>
      <c r="L703" s="1">
        <v>21.6</v>
      </c>
    </row>
    <row r="704" spans="1:12" ht="15">
      <c r="A704" s="1" t="s">
        <v>24</v>
      </c>
      <c r="B704" s="7">
        <v>42661.5625</v>
      </c>
      <c r="C704" s="7">
        <v>42661.729166666664</v>
      </c>
      <c r="D704" s="8" t="s">
        <v>263</v>
      </c>
      <c r="F704" s="1">
        <v>26193216</v>
      </c>
      <c r="G704" s="10"/>
      <c r="H704" s="1" t="s">
        <v>59</v>
      </c>
      <c r="I704" s="1" t="s">
        <v>17</v>
      </c>
      <c r="J704" s="7">
        <v>42652.943055555559</v>
      </c>
      <c r="K704" s="7">
        <v>42652.943055555559</v>
      </c>
      <c r="L704" s="1">
        <v>49.68</v>
      </c>
    </row>
    <row r="705" spans="1:12" ht="15">
      <c r="A705" s="1" t="s">
        <v>18</v>
      </c>
      <c r="B705" s="7">
        <v>42661.583333333336</v>
      </c>
      <c r="C705" s="7">
        <v>42661.645833333336</v>
      </c>
      <c r="D705" s="8" t="s">
        <v>246</v>
      </c>
      <c r="F705" s="1">
        <v>26315808</v>
      </c>
      <c r="G705" s="5" t="s">
        <v>455</v>
      </c>
      <c r="H705" s="1" t="s">
        <v>48</v>
      </c>
      <c r="I705" s="1" t="s">
        <v>17</v>
      </c>
      <c r="J705" s="7">
        <v>42657.522222222222</v>
      </c>
      <c r="K705" s="7">
        <v>42657.522222222222</v>
      </c>
      <c r="L705" s="1">
        <v>21.6</v>
      </c>
    </row>
    <row r="706" spans="1:12" ht="15">
      <c r="A706" s="1" t="s">
        <v>32</v>
      </c>
      <c r="B706" s="7">
        <v>42661.791666666664</v>
      </c>
      <c r="C706" s="7">
        <v>42661.854166666664</v>
      </c>
      <c r="D706" s="8" t="s">
        <v>162</v>
      </c>
      <c r="E706" s="1" t="s">
        <v>398</v>
      </c>
      <c r="F706" s="1">
        <v>25092279</v>
      </c>
      <c r="G706" s="5" t="s">
        <v>470</v>
      </c>
      <c r="H706" s="1" t="s">
        <v>48</v>
      </c>
      <c r="I706" s="1" t="s">
        <v>85</v>
      </c>
      <c r="J706" s="7">
        <v>42601.601388888892</v>
      </c>
      <c r="K706" s="7">
        <v>42641.656944444447</v>
      </c>
      <c r="L706" s="1">
        <v>28.08</v>
      </c>
    </row>
    <row r="707" spans="1:12" ht="15">
      <c r="A707" s="1" t="s">
        <v>431</v>
      </c>
      <c r="B707" s="7">
        <v>42661.791666666664</v>
      </c>
      <c r="C707" s="7">
        <v>42661.958333333336</v>
      </c>
      <c r="D707" s="8" t="s">
        <v>13</v>
      </c>
      <c r="E707" s="1" t="s">
        <v>14</v>
      </c>
      <c r="F707" s="1">
        <v>25947631</v>
      </c>
      <c r="G707" s="5" t="s">
        <v>471</v>
      </c>
      <c r="H707" s="1" t="s">
        <v>59</v>
      </c>
      <c r="I707" s="1" t="s">
        <v>85</v>
      </c>
      <c r="J707" s="7">
        <v>42641.86041666667</v>
      </c>
      <c r="K707" s="7">
        <v>42641.861805555556</v>
      </c>
      <c r="L707" s="1">
        <v>112</v>
      </c>
    </row>
    <row r="708" spans="1:12" ht="15">
      <c r="A708" s="1" t="s">
        <v>57</v>
      </c>
      <c r="B708" s="7">
        <v>42662.375</v>
      </c>
      <c r="C708" s="7">
        <v>42662.4375</v>
      </c>
      <c r="D708" s="8" t="s">
        <v>43</v>
      </c>
      <c r="F708" s="1">
        <v>26408246</v>
      </c>
      <c r="G708" s="10"/>
      <c r="H708" s="1" t="s">
        <v>48</v>
      </c>
      <c r="I708" s="1" t="s">
        <v>17</v>
      </c>
      <c r="J708" s="7">
        <v>42662.361805555556</v>
      </c>
      <c r="K708" s="7">
        <v>42662.361805555556</v>
      </c>
      <c r="L708" s="1">
        <v>21.6</v>
      </c>
    </row>
    <row r="709" spans="1:12" ht="15">
      <c r="A709" s="1" t="s">
        <v>24</v>
      </c>
      <c r="B709" s="7">
        <v>42662.416666666664</v>
      </c>
      <c r="C709" s="7">
        <v>42662.458333333336</v>
      </c>
      <c r="D709" s="8" t="s">
        <v>140</v>
      </c>
      <c r="F709" s="1">
        <v>25998802</v>
      </c>
      <c r="G709" s="5" t="s">
        <v>195</v>
      </c>
      <c r="H709" s="1" t="s">
        <v>16</v>
      </c>
      <c r="I709" s="1" t="s">
        <v>17</v>
      </c>
      <c r="J709" s="7">
        <v>42643.799305555556</v>
      </c>
      <c r="K709" s="7">
        <v>42643.799305555556</v>
      </c>
      <c r="L709" s="1">
        <v>14.4</v>
      </c>
    </row>
    <row r="710" spans="1:12" ht="15">
      <c r="A710" s="1" t="s">
        <v>111</v>
      </c>
      <c r="B710" s="7">
        <v>42662.458333333336</v>
      </c>
      <c r="C710" s="7">
        <v>42662.5</v>
      </c>
      <c r="D710" s="8" t="s">
        <v>472</v>
      </c>
      <c r="E710" s="1" t="s">
        <v>15</v>
      </c>
      <c r="F710" s="1">
        <v>26208688</v>
      </c>
      <c r="G710" s="10"/>
      <c r="H710" s="1" t="s">
        <v>16</v>
      </c>
      <c r="I710" s="1" t="s">
        <v>17</v>
      </c>
      <c r="J710" s="7">
        <v>42653.633333333331</v>
      </c>
      <c r="K710" s="7">
        <v>42662.452777777777</v>
      </c>
      <c r="L710" s="1">
        <v>14.4</v>
      </c>
    </row>
    <row r="711" spans="1:12" ht="15">
      <c r="A711" s="1" t="s">
        <v>24</v>
      </c>
      <c r="B711" s="7">
        <v>42662.479166666664</v>
      </c>
      <c r="C711" s="7">
        <v>42662.520833333336</v>
      </c>
      <c r="D711" s="8" t="s">
        <v>140</v>
      </c>
      <c r="F711" s="1">
        <v>26180169</v>
      </c>
      <c r="G711" s="5" t="s">
        <v>473</v>
      </c>
      <c r="H711" s="1" t="s">
        <v>16</v>
      </c>
      <c r="I711" s="1" t="s">
        <v>17</v>
      </c>
      <c r="J711" s="7">
        <v>42651.6</v>
      </c>
      <c r="K711" s="7">
        <v>42651.6</v>
      </c>
      <c r="L711" s="1">
        <v>15.3</v>
      </c>
    </row>
    <row r="712" spans="1:12" ht="15">
      <c r="A712" s="1" t="s">
        <v>41</v>
      </c>
      <c r="B712" s="7">
        <v>42662.770833333336</v>
      </c>
      <c r="C712" s="7">
        <v>42662.8125</v>
      </c>
      <c r="D712" s="8" t="s">
        <v>60</v>
      </c>
      <c r="F712" s="1">
        <v>26364802</v>
      </c>
      <c r="G712" s="10"/>
      <c r="H712" s="1" t="s">
        <v>16</v>
      </c>
      <c r="I712" s="1" t="s">
        <v>17</v>
      </c>
      <c r="J712" s="7">
        <v>42660.696527777778</v>
      </c>
      <c r="K712" s="7">
        <v>42660.696527777778</v>
      </c>
      <c r="L712" s="1">
        <v>18</v>
      </c>
    </row>
    <row r="713" spans="1:12" ht="15">
      <c r="A713" s="1" t="s">
        <v>32</v>
      </c>
      <c r="B713" s="7">
        <v>42662.8125</v>
      </c>
      <c r="C713" s="7">
        <v>42662.854166666664</v>
      </c>
      <c r="D713" s="8" t="s">
        <v>63</v>
      </c>
      <c r="F713" s="1">
        <v>26414931</v>
      </c>
      <c r="G713" s="5" t="s">
        <v>94</v>
      </c>
      <c r="H713" s="1" t="s">
        <v>16</v>
      </c>
      <c r="I713" s="1" t="s">
        <v>17</v>
      </c>
      <c r="J713" s="7">
        <v>42662.551388888889</v>
      </c>
      <c r="K713" s="7">
        <v>42662.551388888889</v>
      </c>
      <c r="L713" s="1">
        <v>23.4</v>
      </c>
    </row>
    <row r="714" spans="1:12" ht="15">
      <c r="A714" s="1" t="s">
        <v>12</v>
      </c>
      <c r="B714" s="7">
        <v>42663.416666666664</v>
      </c>
      <c r="C714" s="7">
        <v>42663.791666666664</v>
      </c>
      <c r="D714" s="8" t="s">
        <v>13</v>
      </c>
      <c r="F714" s="1">
        <v>26438087</v>
      </c>
      <c r="G714" s="10"/>
      <c r="H714" s="1" t="s">
        <v>16</v>
      </c>
      <c r="I714" s="1" t="s">
        <v>85</v>
      </c>
      <c r="J714" s="7">
        <v>42663.455555555556</v>
      </c>
      <c r="K714" s="7">
        <v>42663.455555555556</v>
      </c>
      <c r="L714" s="1">
        <v>106.65</v>
      </c>
    </row>
    <row r="715" spans="1:12" ht="15">
      <c r="A715" s="1" t="s">
        <v>28</v>
      </c>
      <c r="B715" s="7">
        <v>42663.479166666664</v>
      </c>
      <c r="C715" s="7">
        <v>42663.520833333336</v>
      </c>
      <c r="D715" s="8" t="s">
        <v>357</v>
      </c>
      <c r="E715" s="1" t="s">
        <v>405</v>
      </c>
      <c r="F715" s="1">
        <v>26380909</v>
      </c>
      <c r="G715" s="10"/>
      <c r="H715" s="1" t="s">
        <v>16</v>
      </c>
      <c r="I715" s="1" t="s">
        <v>17</v>
      </c>
      <c r="J715" s="7">
        <v>42661.390277777777</v>
      </c>
      <c r="K715" s="7">
        <v>42662.388194444444</v>
      </c>
      <c r="L715" s="1">
        <v>15.3</v>
      </c>
    </row>
    <row r="716" spans="1:12" ht="15">
      <c r="A716" s="1" t="s">
        <v>46</v>
      </c>
      <c r="B716" s="7">
        <v>42663.5</v>
      </c>
      <c r="C716" s="7">
        <v>42663.541666666664</v>
      </c>
      <c r="D716" s="8" t="s">
        <v>88</v>
      </c>
      <c r="F716" s="1">
        <v>26414194</v>
      </c>
      <c r="G716" s="5" t="s">
        <v>475</v>
      </c>
      <c r="H716" s="1" t="s">
        <v>16</v>
      </c>
      <c r="I716" s="1" t="s">
        <v>17</v>
      </c>
      <c r="J716" s="7">
        <v>42662.529166666667</v>
      </c>
      <c r="K716" s="7">
        <v>42662.529166666667</v>
      </c>
      <c r="L716" s="1">
        <v>16.2</v>
      </c>
    </row>
    <row r="717" spans="1:12" ht="15">
      <c r="A717" s="1" t="s">
        <v>46</v>
      </c>
      <c r="B717" s="7">
        <v>42663.583333333336</v>
      </c>
      <c r="C717" s="7">
        <v>42663.625</v>
      </c>
      <c r="D717" s="8" t="s">
        <v>88</v>
      </c>
      <c r="F717" s="1">
        <v>26419279</v>
      </c>
      <c r="G717" s="5" t="s">
        <v>476</v>
      </c>
      <c r="H717" s="1" t="s">
        <v>16</v>
      </c>
      <c r="I717" s="1" t="s">
        <v>17</v>
      </c>
      <c r="J717" s="7">
        <v>42662.654166666667</v>
      </c>
      <c r="K717" s="7">
        <v>42662.654166666667</v>
      </c>
      <c r="L717" s="1">
        <v>14.4</v>
      </c>
    </row>
    <row r="718" spans="1:12" ht="15">
      <c r="A718" s="1" t="s">
        <v>28</v>
      </c>
      <c r="B718" s="7">
        <v>42663.729166666664</v>
      </c>
      <c r="C718" s="7">
        <v>42663.770833333336</v>
      </c>
      <c r="D718" s="8" t="s">
        <v>357</v>
      </c>
      <c r="F718" s="1">
        <v>26380941</v>
      </c>
      <c r="G718" s="10"/>
      <c r="H718" s="1" t="s">
        <v>16</v>
      </c>
      <c r="I718" s="1" t="s">
        <v>17</v>
      </c>
      <c r="J718" s="7">
        <v>42661.390972222223</v>
      </c>
      <c r="K718" s="7">
        <v>42661.390972222223</v>
      </c>
      <c r="L718" s="1">
        <v>18</v>
      </c>
    </row>
    <row r="719" spans="1:12" ht="15">
      <c r="A719" s="1" t="s">
        <v>24</v>
      </c>
      <c r="B719" s="7">
        <v>42663.770833333336</v>
      </c>
      <c r="C719" s="7">
        <v>42663.8125</v>
      </c>
      <c r="D719" s="8" t="s">
        <v>140</v>
      </c>
      <c r="F719" s="1">
        <v>26188545</v>
      </c>
      <c r="G719" s="5" t="s">
        <v>477</v>
      </c>
      <c r="H719" s="1" t="s">
        <v>16</v>
      </c>
      <c r="I719" s="1" t="s">
        <v>17</v>
      </c>
      <c r="J719" s="7">
        <v>42652.571527777778</v>
      </c>
      <c r="K719" s="7">
        <v>42652.571527777778</v>
      </c>
      <c r="L719" s="1">
        <v>18</v>
      </c>
    </row>
    <row r="720" spans="1:12" ht="15">
      <c r="A720" s="1" t="s">
        <v>32</v>
      </c>
      <c r="B720" s="7">
        <v>42663.791666666664</v>
      </c>
      <c r="C720" s="7">
        <v>42663.833333333336</v>
      </c>
      <c r="D720" s="8" t="s">
        <v>423</v>
      </c>
      <c r="F720" s="1">
        <v>25286718</v>
      </c>
      <c r="G720" s="10"/>
      <c r="H720" s="1" t="s">
        <v>16</v>
      </c>
      <c r="I720" s="1" t="s">
        <v>17</v>
      </c>
      <c r="J720" s="7">
        <v>42612.538888888892</v>
      </c>
      <c r="K720" s="7">
        <v>42612.538888888892</v>
      </c>
      <c r="L720" s="1">
        <v>21.06</v>
      </c>
    </row>
    <row r="721" spans="1:12" ht="15">
      <c r="A721" s="1" t="s">
        <v>111</v>
      </c>
      <c r="B721" s="7">
        <v>42663.8125</v>
      </c>
      <c r="C721" s="7">
        <v>42663.875</v>
      </c>
      <c r="D721" s="8" t="s">
        <v>210</v>
      </c>
      <c r="F721" s="1">
        <v>26341301</v>
      </c>
      <c r="G721" s="5" t="s">
        <v>479</v>
      </c>
      <c r="H721" s="1" t="s">
        <v>48</v>
      </c>
      <c r="I721" s="1" t="s">
        <v>17</v>
      </c>
      <c r="J721" s="7">
        <v>42659.665277777778</v>
      </c>
      <c r="K721" s="7">
        <v>42659.665277777778</v>
      </c>
      <c r="L721" s="1">
        <v>27</v>
      </c>
    </row>
    <row r="722" spans="1:12" ht="15">
      <c r="A722" s="1" t="s">
        <v>24</v>
      </c>
      <c r="B722" s="7">
        <v>42664.4375</v>
      </c>
      <c r="C722" s="7">
        <v>42664.479166666664</v>
      </c>
      <c r="D722" s="8" t="s">
        <v>140</v>
      </c>
      <c r="F722" s="1">
        <v>26159300</v>
      </c>
      <c r="G722" s="5" t="s">
        <v>480</v>
      </c>
      <c r="H722" s="1" t="s">
        <v>16</v>
      </c>
      <c r="I722" s="1" t="s">
        <v>17</v>
      </c>
      <c r="J722" s="7">
        <v>42650.449305555558</v>
      </c>
      <c r="K722" s="7">
        <v>42650.449305555558</v>
      </c>
      <c r="L722" s="1">
        <v>14.4</v>
      </c>
    </row>
    <row r="723" spans="1:12" ht="15">
      <c r="A723" s="1" t="s">
        <v>46</v>
      </c>
      <c r="B723" s="7">
        <v>42664.458333333336</v>
      </c>
      <c r="C723" s="7">
        <v>42664.5</v>
      </c>
      <c r="D723" s="8" t="s">
        <v>317</v>
      </c>
      <c r="E723" s="1" t="s">
        <v>439</v>
      </c>
      <c r="F723" s="1">
        <v>26269258</v>
      </c>
      <c r="G723" s="5" t="s">
        <v>481</v>
      </c>
      <c r="H723" s="1" t="s">
        <v>16</v>
      </c>
      <c r="I723" s="1" t="s">
        <v>17</v>
      </c>
      <c r="J723" s="7">
        <v>42655.719444444447</v>
      </c>
      <c r="K723" s="7">
        <v>42655.95208333333</v>
      </c>
      <c r="L723" s="1">
        <v>14.4</v>
      </c>
    </row>
    <row r="724" spans="1:12" ht="15">
      <c r="A724" s="1" t="s">
        <v>24</v>
      </c>
      <c r="B724" s="7">
        <v>42664.5625</v>
      </c>
      <c r="C724" s="7">
        <v>42664.625</v>
      </c>
      <c r="D724" s="8" t="s">
        <v>140</v>
      </c>
      <c r="F724" s="1">
        <v>26165281</v>
      </c>
      <c r="G724" s="5" t="s">
        <v>226</v>
      </c>
      <c r="H724" s="1" t="s">
        <v>48</v>
      </c>
      <c r="I724" s="1" t="s">
        <v>17</v>
      </c>
      <c r="J724" s="7">
        <v>42650.65347222222</v>
      </c>
      <c r="K724" s="7">
        <v>42650.65347222222</v>
      </c>
      <c r="L724" s="1">
        <v>24.3</v>
      </c>
    </row>
    <row r="725" spans="1:12" ht="15">
      <c r="A725" s="1" t="s">
        <v>46</v>
      </c>
      <c r="B725" s="7">
        <v>42664.604166666664</v>
      </c>
      <c r="C725" s="7">
        <v>42664.645833333336</v>
      </c>
      <c r="D725" s="8" t="s">
        <v>317</v>
      </c>
      <c r="F725" s="1">
        <v>26187752</v>
      </c>
      <c r="G725" s="5" t="s">
        <v>482</v>
      </c>
      <c r="H725" s="1" t="s">
        <v>16</v>
      </c>
      <c r="I725" s="1" t="s">
        <v>17</v>
      </c>
      <c r="J725" s="7">
        <v>42652.491666666669</v>
      </c>
      <c r="K725" s="7">
        <v>42652.491666666669</v>
      </c>
      <c r="L725" s="1">
        <v>16.2</v>
      </c>
    </row>
    <row r="726" spans="1:12" ht="15">
      <c r="A726" s="1" t="s">
        <v>24</v>
      </c>
      <c r="B726" s="7">
        <v>42664.645833333336</v>
      </c>
      <c r="C726" s="7">
        <v>42664.708333333336</v>
      </c>
      <c r="D726" s="8" t="s">
        <v>140</v>
      </c>
      <c r="F726" s="1">
        <v>26165315</v>
      </c>
      <c r="G726" s="5" t="s">
        <v>483</v>
      </c>
      <c r="H726" s="1" t="s">
        <v>48</v>
      </c>
      <c r="I726" s="1" t="s">
        <v>17</v>
      </c>
      <c r="J726" s="7">
        <v>42650.654166666667</v>
      </c>
      <c r="K726" s="7">
        <v>42650.654166666667</v>
      </c>
      <c r="L726" s="1">
        <v>24.3</v>
      </c>
    </row>
    <row r="727" spans="1:12" ht="15">
      <c r="A727" s="1" t="s">
        <v>46</v>
      </c>
      <c r="B727" s="7">
        <v>42664.666666666664</v>
      </c>
      <c r="C727" s="7">
        <v>42664.833333333336</v>
      </c>
      <c r="D727" s="8" t="s">
        <v>88</v>
      </c>
      <c r="F727" s="1">
        <v>26476769</v>
      </c>
      <c r="G727" s="10"/>
      <c r="H727" s="1" t="s">
        <v>59</v>
      </c>
      <c r="I727" s="1" t="s">
        <v>17</v>
      </c>
      <c r="J727" s="7">
        <v>42664.850694444445</v>
      </c>
      <c r="K727" s="7">
        <v>42664.850694444445</v>
      </c>
      <c r="L727" s="1">
        <v>56.16</v>
      </c>
    </row>
    <row r="728" spans="1:12" ht="15">
      <c r="A728" s="1" t="s">
        <v>24</v>
      </c>
      <c r="B728" s="7">
        <v>42664.75</v>
      </c>
      <c r="C728" s="7">
        <v>42664.791666666664</v>
      </c>
      <c r="D728" s="8" t="s">
        <v>162</v>
      </c>
      <c r="F728" s="1">
        <v>26111134</v>
      </c>
      <c r="G728" s="5" t="s">
        <v>484</v>
      </c>
      <c r="H728" s="1" t="s">
        <v>16</v>
      </c>
      <c r="I728" s="1" t="s">
        <v>85</v>
      </c>
      <c r="J728" s="7">
        <v>42648.580555555556</v>
      </c>
      <c r="K728" s="7">
        <v>42648.580555555556</v>
      </c>
      <c r="L728" s="1">
        <v>18</v>
      </c>
    </row>
    <row r="729" spans="1:12" ht="15">
      <c r="A729" s="1" t="s">
        <v>41</v>
      </c>
      <c r="B729" s="7">
        <v>42665.416666666664</v>
      </c>
      <c r="C729" s="7">
        <v>42665.458333333336</v>
      </c>
      <c r="D729" s="8" t="s">
        <v>485</v>
      </c>
      <c r="F729" s="1">
        <v>26109850</v>
      </c>
      <c r="G729" s="5" t="s">
        <v>486</v>
      </c>
      <c r="H729" s="1" t="s">
        <v>16</v>
      </c>
      <c r="I729" s="1" t="s">
        <v>17</v>
      </c>
      <c r="J729" s="7">
        <v>42648.539583333331</v>
      </c>
      <c r="K729" s="7">
        <v>42648.539583333331</v>
      </c>
      <c r="L729" s="1">
        <v>18</v>
      </c>
    </row>
    <row r="730" spans="1:12" ht="15">
      <c r="A730" s="1" t="s">
        <v>28</v>
      </c>
      <c r="B730" s="7">
        <v>42665.458333333336</v>
      </c>
      <c r="C730" s="7">
        <v>42665.5</v>
      </c>
      <c r="D730" s="8" t="s">
        <v>83</v>
      </c>
      <c r="F730" s="1">
        <v>26488473</v>
      </c>
      <c r="G730" s="5" t="s">
        <v>487</v>
      </c>
      <c r="H730" s="1" t="s">
        <v>16</v>
      </c>
      <c r="I730" s="1" t="s">
        <v>17</v>
      </c>
      <c r="J730" s="7">
        <v>42665.76666666667</v>
      </c>
      <c r="K730" s="7">
        <v>42665.76666666667</v>
      </c>
      <c r="L730" s="1">
        <v>18</v>
      </c>
    </row>
    <row r="731" spans="1:12" ht="15">
      <c r="A731" s="1" t="s">
        <v>41</v>
      </c>
      <c r="B731" s="7">
        <v>42665.458333333336</v>
      </c>
      <c r="C731" s="7">
        <v>42665.5</v>
      </c>
      <c r="D731" s="8" t="s">
        <v>485</v>
      </c>
      <c r="F731" s="1">
        <v>26177972</v>
      </c>
      <c r="G731" s="5" t="s">
        <v>488</v>
      </c>
      <c r="H731" s="1" t="s">
        <v>16</v>
      </c>
      <c r="I731" s="1" t="s">
        <v>17</v>
      </c>
      <c r="J731" s="7">
        <v>42651.407638888886</v>
      </c>
      <c r="K731" s="7">
        <v>42651.407638888886</v>
      </c>
      <c r="L731" s="1">
        <v>18</v>
      </c>
    </row>
    <row r="732" spans="1:12" ht="15">
      <c r="A732" s="1" t="s">
        <v>18</v>
      </c>
      <c r="B732" s="7">
        <v>42665.520833333336</v>
      </c>
      <c r="C732" s="7">
        <v>42665.625</v>
      </c>
      <c r="D732" s="8" t="s">
        <v>489</v>
      </c>
      <c r="F732" s="1">
        <v>26474855</v>
      </c>
      <c r="G732" s="5" t="s">
        <v>490</v>
      </c>
      <c r="H732" s="1" t="s">
        <v>51</v>
      </c>
      <c r="I732" s="1" t="s">
        <v>17</v>
      </c>
      <c r="J732" s="7">
        <v>42664.768055555556</v>
      </c>
      <c r="K732" s="7">
        <v>42664.768055555556</v>
      </c>
      <c r="L732" s="1">
        <v>45</v>
      </c>
    </row>
    <row r="733" spans="1:12" ht="15">
      <c r="A733" s="1" t="s">
        <v>24</v>
      </c>
      <c r="B733" s="7">
        <v>42665.5625</v>
      </c>
      <c r="C733" s="7">
        <v>42665.604166666664</v>
      </c>
      <c r="D733" s="8" t="s">
        <v>357</v>
      </c>
      <c r="E733" s="1" t="s">
        <v>405</v>
      </c>
      <c r="F733" s="1">
        <v>26380888</v>
      </c>
      <c r="G733" s="10"/>
      <c r="H733" s="1" t="s">
        <v>16</v>
      </c>
      <c r="I733" s="1" t="s">
        <v>17</v>
      </c>
      <c r="J733" s="7">
        <v>42661.388888888891</v>
      </c>
      <c r="K733" s="7">
        <v>42664.425694444442</v>
      </c>
      <c r="L733" s="1">
        <v>18</v>
      </c>
    </row>
    <row r="734" spans="1:12" ht="15">
      <c r="A734" s="1" t="s">
        <v>80</v>
      </c>
      <c r="B734" s="7">
        <v>42665.583333333336</v>
      </c>
      <c r="C734" s="7">
        <v>42665.666666666664</v>
      </c>
      <c r="D734" s="8" t="s">
        <v>81</v>
      </c>
      <c r="F734" s="1">
        <v>25748532</v>
      </c>
      <c r="G734" s="5" t="s">
        <v>491</v>
      </c>
      <c r="H734" s="1" t="s">
        <v>56</v>
      </c>
      <c r="I734" s="1" t="s">
        <v>17</v>
      </c>
      <c r="J734" s="7">
        <v>42633.435416666667</v>
      </c>
      <c r="K734" s="7">
        <v>42633.435416666667</v>
      </c>
      <c r="L734" s="1">
        <v>32.4</v>
      </c>
    </row>
    <row r="735" spans="1:12" ht="15">
      <c r="A735" s="1" t="s">
        <v>24</v>
      </c>
      <c r="B735" s="7">
        <v>42665.666666666664</v>
      </c>
      <c r="C735" s="7">
        <v>42665.708333333336</v>
      </c>
      <c r="D735" s="8" t="s">
        <v>140</v>
      </c>
      <c r="F735" s="1">
        <v>26485633</v>
      </c>
      <c r="G735" s="5" t="s">
        <v>375</v>
      </c>
      <c r="H735" s="1" t="s">
        <v>16</v>
      </c>
      <c r="I735" s="1" t="s">
        <v>17</v>
      </c>
      <c r="J735" s="7">
        <v>42665.538194444445</v>
      </c>
      <c r="K735" s="7">
        <v>42665.538194444445</v>
      </c>
      <c r="L735" s="1">
        <v>18</v>
      </c>
    </row>
    <row r="736" spans="1:12" ht="15">
      <c r="A736" s="1" t="s">
        <v>46</v>
      </c>
      <c r="B736" s="7">
        <v>42668.666666666664</v>
      </c>
      <c r="C736" s="7">
        <v>42668.708333333336</v>
      </c>
      <c r="D736" s="8" t="s">
        <v>88</v>
      </c>
      <c r="F736" s="1">
        <v>26486949</v>
      </c>
      <c r="G736" s="5" t="s">
        <v>493</v>
      </c>
      <c r="H736" s="1" t="s">
        <v>16</v>
      </c>
      <c r="I736" s="1" t="s">
        <v>17</v>
      </c>
      <c r="J736" s="7">
        <v>42665.634722222225</v>
      </c>
      <c r="K736" s="7">
        <v>42665.634722222225</v>
      </c>
      <c r="L736" s="1">
        <v>16.2</v>
      </c>
    </row>
    <row r="737" spans="1:12" ht="15">
      <c r="A737" s="1" t="s">
        <v>18</v>
      </c>
      <c r="B737" s="7">
        <v>42668.729166666664</v>
      </c>
      <c r="C737" s="7">
        <v>42668.791666666664</v>
      </c>
      <c r="D737" s="8" t="s">
        <v>464</v>
      </c>
      <c r="F737" s="1">
        <v>26340884</v>
      </c>
      <c r="G737" s="10"/>
      <c r="H737" s="1" t="s">
        <v>48</v>
      </c>
      <c r="I737" s="1" t="s">
        <v>17</v>
      </c>
      <c r="J737" s="7">
        <v>42659.634027777778</v>
      </c>
      <c r="K737" s="7">
        <v>42659.634027777778</v>
      </c>
      <c r="L737" s="1">
        <v>27</v>
      </c>
    </row>
    <row r="738" spans="1:12" ht="15">
      <c r="A738" s="1" t="s">
        <v>46</v>
      </c>
      <c r="B738" s="7">
        <v>42668.791666666664</v>
      </c>
      <c r="C738" s="7">
        <v>42668.854166666664</v>
      </c>
      <c r="D738" s="8" t="s">
        <v>83</v>
      </c>
      <c r="F738" s="1">
        <v>25940224</v>
      </c>
      <c r="G738" s="5" t="s">
        <v>495</v>
      </c>
      <c r="H738" s="1" t="s">
        <v>48</v>
      </c>
      <c r="I738" s="1" t="s">
        <v>17</v>
      </c>
      <c r="J738" s="7">
        <v>42641.65902777778</v>
      </c>
      <c r="K738" s="7">
        <v>42641.65902777778</v>
      </c>
      <c r="L738" s="1">
        <v>27</v>
      </c>
    </row>
    <row r="739" spans="1:12" ht="15">
      <c r="A739" s="1" t="s">
        <v>24</v>
      </c>
      <c r="B739" s="7">
        <v>42669.395833333336</v>
      </c>
      <c r="C739" s="7">
        <v>42669.458333333336</v>
      </c>
      <c r="D739" s="8" t="s">
        <v>496</v>
      </c>
      <c r="F739" s="1">
        <v>26515950</v>
      </c>
      <c r="G739" s="10"/>
      <c r="H739" s="1" t="s">
        <v>48</v>
      </c>
      <c r="I739" s="1" t="s">
        <v>17</v>
      </c>
      <c r="J739" s="7">
        <v>42667.621527777781</v>
      </c>
      <c r="K739" s="7">
        <v>42667.621527777781</v>
      </c>
      <c r="L739" s="1">
        <v>21.6</v>
      </c>
    </row>
    <row r="740" spans="1:12" ht="15">
      <c r="A740" s="1" t="s">
        <v>46</v>
      </c>
      <c r="B740" s="7">
        <v>42669.416666666664</v>
      </c>
      <c r="C740" s="7">
        <v>42669.458333333336</v>
      </c>
      <c r="D740" s="8" t="s">
        <v>88</v>
      </c>
      <c r="F740" s="1">
        <v>26444691</v>
      </c>
      <c r="G740" s="5" t="s">
        <v>498</v>
      </c>
      <c r="H740" s="1" t="s">
        <v>16</v>
      </c>
      <c r="I740" s="1" t="s">
        <v>17</v>
      </c>
      <c r="J740" s="7">
        <v>42663.65</v>
      </c>
      <c r="K740" s="7">
        <v>42663.65</v>
      </c>
      <c r="L740" s="1">
        <v>14.4</v>
      </c>
    </row>
    <row r="741" spans="1:12" ht="15">
      <c r="A741" s="1" t="s">
        <v>24</v>
      </c>
      <c r="B741" s="7">
        <v>42669.458333333336</v>
      </c>
      <c r="C741" s="7">
        <v>42669.520833333336</v>
      </c>
      <c r="D741" s="8" t="s">
        <v>162</v>
      </c>
      <c r="F741" s="1">
        <v>26521726</v>
      </c>
      <c r="G741" s="5" t="s">
        <v>499</v>
      </c>
      <c r="H741" s="1" t="s">
        <v>48</v>
      </c>
      <c r="I741" s="1" t="s">
        <v>85</v>
      </c>
      <c r="J741" s="7">
        <v>42667.708333333336</v>
      </c>
      <c r="K741" s="7">
        <v>42667.708333333336</v>
      </c>
      <c r="L741" s="1">
        <v>22.5</v>
      </c>
    </row>
    <row r="742" spans="1:12" ht="15">
      <c r="A742" s="1" t="s">
        <v>46</v>
      </c>
      <c r="B742" s="7">
        <v>42669.583333333336</v>
      </c>
      <c r="C742" s="7">
        <v>42669.625</v>
      </c>
      <c r="D742" s="8" t="s">
        <v>88</v>
      </c>
      <c r="F742" s="1">
        <v>26052563</v>
      </c>
      <c r="G742" s="5" t="s">
        <v>500</v>
      </c>
      <c r="H742" s="1" t="s">
        <v>16</v>
      </c>
      <c r="I742" s="1" t="s">
        <v>17</v>
      </c>
      <c r="J742" s="7">
        <v>42646.923611111109</v>
      </c>
      <c r="K742" s="7">
        <v>42646.923611111109</v>
      </c>
      <c r="L742" s="1">
        <v>16.2</v>
      </c>
    </row>
    <row r="743" spans="1:12" ht="15">
      <c r="A743" s="1" t="s">
        <v>41</v>
      </c>
      <c r="B743" s="7">
        <v>42669.791666666664</v>
      </c>
      <c r="C743" s="7">
        <v>42669.833333333336</v>
      </c>
      <c r="D743" s="8" t="s">
        <v>501</v>
      </c>
      <c r="F743" s="1">
        <v>26549676</v>
      </c>
      <c r="G743" s="5" t="s">
        <v>502</v>
      </c>
      <c r="H743" s="1" t="s">
        <v>16</v>
      </c>
      <c r="I743" s="1" t="s">
        <v>17</v>
      </c>
      <c r="J743" s="7">
        <v>42668.64166666667</v>
      </c>
      <c r="K743" s="7">
        <v>42668.64166666667</v>
      </c>
      <c r="L743" s="1">
        <v>18</v>
      </c>
    </row>
    <row r="744" spans="1:12" ht="15">
      <c r="A744" s="1" t="s">
        <v>46</v>
      </c>
      <c r="B744" s="7">
        <v>42669.8125</v>
      </c>
      <c r="C744" s="7">
        <v>42669.854166666664</v>
      </c>
      <c r="D744" s="8" t="s">
        <v>83</v>
      </c>
      <c r="F744" s="1">
        <v>26598521</v>
      </c>
      <c r="G744" s="5" t="s">
        <v>503</v>
      </c>
      <c r="H744" s="1" t="s">
        <v>16</v>
      </c>
      <c r="I744" s="1" t="s">
        <v>17</v>
      </c>
      <c r="J744" s="7">
        <v>42670.47152777778</v>
      </c>
      <c r="K744" s="7">
        <v>42670.47152777778</v>
      </c>
      <c r="L744" s="1">
        <v>18</v>
      </c>
    </row>
    <row r="745" spans="1:12" ht="15">
      <c r="A745" s="1" t="s">
        <v>28</v>
      </c>
      <c r="B745" s="7">
        <v>42670.416666666664</v>
      </c>
      <c r="C745" s="7">
        <v>42670.458333333336</v>
      </c>
      <c r="D745" s="8" t="s">
        <v>357</v>
      </c>
      <c r="F745" s="1">
        <v>26589036</v>
      </c>
      <c r="G745" s="10"/>
      <c r="H745" s="1" t="s">
        <v>16</v>
      </c>
      <c r="I745" s="1" t="s">
        <v>17</v>
      </c>
      <c r="J745" s="7">
        <v>42669.945833333331</v>
      </c>
      <c r="K745" s="7">
        <v>42669.945833333331</v>
      </c>
      <c r="L745" s="1">
        <v>14.4</v>
      </c>
    </row>
    <row r="746" spans="1:12" ht="15">
      <c r="A746" s="1" t="s">
        <v>28</v>
      </c>
      <c r="B746" s="7">
        <v>42670.625</v>
      </c>
      <c r="C746" s="7">
        <v>42670.666666666664</v>
      </c>
      <c r="D746" s="8" t="s">
        <v>357</v>
      </c>
      <c r="F746" s="1">
        <v>26600141</v>
      </c>
      <c r="G746" s="10"/>
      <c r="H746" s="1" t="s">
        <v>16</v>
      </c>
      <c r="I746" s="1" t="s">
        <v>17</v>
      </c>
      <c r="J746" s="7">
        <v>42670.520138888889</v>
      </c>
      <c r="K746" s="7">
        <v>42670.520138888889</v>
      </c>
      <c r="L746" s="1">
        <v>14.4</v>
      </c>
    </row>
    <row r="747" spans="1:12" ht="15">
      <c r="A747" s="1" t="s">
        <v>46</v>
      </c>
      <c r="B747" s="7">
        <v>42670.708333333336</v>
      </c>
      <c r="C747" s="7">
        <v>42670.75</v>
      </c>
      <c r="D747" s="8" t="s">
        <v>88</v>
      </c>
      <c r="F747" s="1">
        <v>26037241</v>
      </c>
      <c r="G747" s="5" t="s">
        <v>505</v>
      </c>
      <c r="H747" s="1" t="s">
        <v>16</v>
      </c>
      <c r="I747" s="1" t="s">
        <v>17</v>
      </c>
      <c r="J747" s="7">
        <v>42646.593055555553</v>
      </c>
      <c r="K747" s="7">
        <v>42646.593055555553</v>
      </c>
      <c r="L747" s="1">
        <v>18</v>
      </c>
    </row>
    <row r="748" spans="1:12" ht="15">
      <c r="A748" s="1" t="s">
        <v>24</v>
      </c>
      <c r="B748" s="7">
        <v>42670.729166666664</v>
      </c>
      <c r="C748" s="7">
        <v>42670.791666666664</v>
      </c>
      <c r="D748" s="8" t="s">
        <v>140</v>
      </c>
      <c r="F748" s="1">
        <v>26531641</v>
      </c>
      <c r="G748" s="5" t="s">
        <v>283</v>
      </c>
      <c r="H748" s="1" t="s">
        <v>48</v>
      </c>
      <c r="I748" s="1" t="s">
        <v>17</v>
      </c>
      <c r="J748" s="7">
        <v>42667.974999999999</v>
      </c>
      <c r="K748" s="7">
        <v>42667.974999999999</v>
      </c>
      <c r="L748" s="1">
        <v>27</v>
      </c>
    </row>
    <row r="749" spans="1:12" ht="15">
      <c r="A749" s="1" t="s">
        <v>28</v>
      </c>
      <c r="B749" s="7">
        <v>42670.75</v>
      </c>
      <c r="C749" s="7">
        <v>42670.791666666664</v>
      </c>
      <c r="D749" s="8" t="s">
        <v>357</v>
      </c>
      <c r="E749" s="1" t="s">
        <v>405</v>
      </c>
      <c r="F749" s="1">
        <v>26381553</v>
      </c>
      <c r="G749" s="10"/>
      <c r="H749" s="1" t="s">
        <v>16</v>
      </c>
      <c r="I749" s="1" t="s">
        <v>17</v>
      </c>
      <c r="J749" s="7">
        <v>42661.401388888888</v>
      </c>
      <c r="K749" s="7">
        <v>42667.970833333333</v>
      </c>
      <c r="L749" s="1">
        <v>18</v>
      </c>
    </row>
    <row r="750" spans="1:12" ht="15">
      <c r="A750" s="1" t="s">
        <v>46</v>
      </c>
      <c r="B750" s="7">
        <v>42670.75</v>
      </c>
      <c r="C750" s="7">
        <v>42670.791666666664</v>
      </c>
      <c r="D750" s="8" t="s">
        <v>88</v>
      </c>
      <c r="F750" s="1">
        <v>26475575</v>
      </c>
      <c r="G750" s="5" t="s">
        <v>506</v>
      </c>
      <c r="H750" s="1" t="s">
        <v>16</v>
      </c>
      <c r="I750" s="1" t="s">
        <v>17</v>
      </c>
      <c r="J750" s="7">
        <v>42664.800694444442</v>
      </c>
      <c r="K750" s="7">
        <v>42664.800694444442</v>
      </c>
      <c r="L750" s="1">
        <v>18</v>
      </c>
    </row>
    <row r="751" spans="1:12" ht="15">
      <c r="A751" s="1" t="s">
        <v>32</v>
      </c>
      <c r="B751" s="7">
        <v>42670.791666666664</v>
      </c>
      <c r="C751" s="7">
        <v>42670.854166666664</v>
      </c>
      <c r="D751" s="8" t="s">
        <v>49</v>
      </c>
      <c r="F751" s="1">
        <v>25815511</v>
      </c>
      <c r="G751" s="5" t="s">
        <v>392</v>
      </c>
      <c r="H751" s="1" t="s">
        <v>48</v>
      </c>
      <c r="I751" s="1" t="s">
        <v>17</v>
      </c>
      <c r="J751" s="7">
        <v>42635.686805555553</v>
      </c>
      <c r="K751" s="7">
        <v>42635.686805555553</v>
      </c>
      <c r="L751" s="1">
        <v>31.59</v>
      </c>
    </row>
    <row r="752" spans="1:12" ht="15">
      <c r="A752" s="1" t="s">
        <v>80</v>
      </c>
      <c r="B752" s="7">
        <v>42671.375</v>
      </c>
      <c r="C752" s="7">
        <v>42671.458333333336</v>
      </c>
      <c r="D752" s="8" t="s">
        <v>489</v>
      </c>
      <c r="F752" s="1">
        <v>26609788</v>
      </c>
      <c r="G752" s="10"/>
      <c r="H752" s="1" t="s">
        <v>56</v>
      </c>
      <c r="I752" s="1" t="s">
        <v>17</v>
      </c>
      <c r="J752" s="7">
        <v>42670.8</v>
      </c>
      <c r="K752" s="7">
        <v>42670.8</v>
      </c>
      <c r="L752" s="1">
        <v>28.8</v>
      </c>
    </row>
    <row r="753" spans="1:12" ht="15">
      <c r="A753" s="1" t="s">
        <v>28</v>
      </c>
      <c r="B753" s="7">
        <v>42671.416666666664</v>
      </c>
      <c r="C753" s="7">
        <v>42671.458333333336</v>
      </c>
      <c r="D753" s="8" t="s">
        <v>357</v>
      </c>
      <c r="F753" s="1">
        <v>26612658</v>
      </c>
      <c r="G753" s="10"/>
      <c r="H753" s="1" t="s">
        <v>16</v>
      </c>
      <c r="I753" s="1" t="s">
        <v>17</v>
      </c>
      <c r="J753" s="7">
        <v>42670.925694444442</v>
      </c>
      <c r="K753" s="7">
        <v>42670.925694444442</v>
      </c>
      <c r="L753" s="1">
        <v>14.4</v>
      </c>
    </row>
    <row r="754" spans="1:12" ht="15">
      <c r="A754" s="1" t="s">
        <v>28</v>
      </c>
      <c r="B754" s="7">
        <v>42671.625</v>
      </c>
      <c r="C754" s="7">
        <v>42671.666666666664</v>
      </c>
      <c r="D754" s="8" t="s">
        <v>357</v>
      </c>
      <c r="E754" s="1" t="s">
        <v>405</v>
      </c>
      <c r="F754" s="1">
        <v>26483630</v>
      </c>
      <c r="G754" s="10"/>
      <c r="H754" s="1" t="s">
        <v>16</v>
      </c>
      <c r="I754" s="1" t="s">
        <v>17</v>
      </c>
      <c r="J754" s="7">
        <v>42665.425000000003</v>
      </c>
      <c r="K754" s="7">
        <v>42668.802083333336</v>
      </c>
      <c r="L754" s="1">
        <v>16.2</v>
      </c>
    </row>
    <row r="755" spans="1:12" ht="15">
      <c r="A755" s="1" t="s">
        <v>24</v>
      </c>
      <c r="B755" s="7">
        <v>42671.666666666664</v>
      </c>
      <c r="C755" s="7">
        <v>42671.729166666664</v>
      </c>
      <c r="D755" s="8" t="s">
        <v>140</v>
      </c>
      <c r="F755" s="1">
        <v>25886621</v>
      </c>
      <c r="G755" s="5" t="s">
        <v>411</v>
      </c>
      <c r="H755" s="1" t="s">
        <v>48</v>
      </c>
      <c r="I755" s="1" t="s">
        <v>17</v>
      </c>
      <c r="J755" s="7">
        <v>42639.749305555553</v>
      </c>
      <c r="K755" s="7">
        <v>42639.749305555553</v>
      </c>
      <c r="L755" s="1">
        <v>22.68</v>
      </c>
    </row>
    <row r="756" spans="1:12" ht="15">
      <c r="A756" s="1" t="s">
        <v>28</v>
      </c>
      <c r="B756" s="7">
        <v>42671.729166666664</v>
      </c>
      <c r="C756" s="7">
        <v>42671.770833333336</v>
      </c>
      <c r="D756" s="8" t="s">
        <v>357</v>
      </c>
      <c r="F756" s="1">
        <v>26556726</v>
      </c>
      <c r="G756" s="10"/>
      <c r="H756" s="1" t="s">
        <v>16</v>
      </c>
      <c r="I756" s="1" t="s">
        <v>17</v>
      </c>
      <c r="J756" s="7">
        <v>42668.802777777775</v>
      </c>
      <c r="K756" s="7">
        <v>42668.802777777775</v>
      </c>
      <c r="L756" s="1">
        <v>18</v>
      </c>
    </row>
    <row r="757" spans="1:12" ht="15">
      <c r="A757" s="1" t="s">
        <v>111</v>
      </c>
      <c r="B757" s="7">
        <v>42672.458333333336</v>
      </c>
      <c r="C757" s="7">
        <v>42672.520833333336</v>
      </c>
      <c r="D757" s="8" t="s">
        <v>210</v>
      </c>
      <c r="F757" s="1">
        <v>26341313</v>
      </c>
      <c r="G757" s="5" t="s">
        <v>508</v>
      </c>
      <c r="H757" s="1" t="s">
        <v>48</v>
      </c>
      <c r="I757" s="1" t="s">
        <v>17</v>
      </c>
      <c r="J757" s="7">
        <v>42659.665972222225</v>
      </c>
      <c r="K757" s="7">
        <v>42659.665972222225</v>
      </c>
      <c r="L757" s="1">
        <v>27</v>
      </c>
    </row>
    <row r="758" spans="1:12" ht="15">
      <c r="A758" s="1" t="s">
        <v>28</v>
      </c>
      <c r="B758" s="7">
        <v>42672.479166666664</v>
      </c>
      <c r="C758" s="7">
        <v>42672.520833333336</v>
      </c>
      <c r="D758" s="8" t="s">
        <v>357</v>
      </c>
      <c r="F758" s="1">
        <v>26408903</v>
      </c>
      <c r="G758" s="10"/>
      <c r="H758" s="1" t="s">
        <v>16</v>
      </c>
      <c r="I758" s="1" t="s">
        <v>17</v>
      </c>
      <c r="J758" s="7">
        <v>42662.382638888892</v>
      </c>
      <c r="K758" s="7">
        <v>42662.382638888892</v>
      </c>
      <c r="L758" s="1">
        <v>18</v>
      </c>
    </row>
    <row r="759" spans="1:12" ht="15">
      <c r="A759" s="1" t="s">
        <v>24</v>
      </c>
      <c r="B759" s="7">
        <v>42672.541666666664</v>
      </c>
      <c r="C759" s="7">
        <v>42672.604166666664</v>
      </c>
      <c r="D759" s="8" t="s">
        <v>263</v>
      </c>
      <c r="F759" s="1">
        <v>26336420</v>
      </c>
      <c r="G759" s="10"/>
      <c r="H759" s="1" t="s">
        <v>48</v>
      </c>
      <c r="I759" s="1" t="s">
        <v>17</v>
      </c>
      <c r="J759" s="7">
        <v>42658.95</v>
      </c>
      <c r="K759" s="7">
        <v>42658.95</v>
      </c>
      <c r="L759" s="1">
        <v>27</v>
      </c>
    </row>
    <row r="760" spans="1:12" ht="15">
      <c r="A760" s="1" t="s">
        <v>24</v>
      </c>
      <c r="B760" s="7">
        <v>42672.604166666664</v>
      </c>
      <c r="C760" s="7">
        <v>42672.791666666664</v>
      </c>
      <c r="D760" s="8" t="s">
        <v>140</v>
      </c>
      <c r="F760" s="1">
        <v>26641720</v>
      </c>
      <c r="G760" s="5" t="s">
        <v>509</v>
      </c>
      <c r="H760" s="1" t="s">
        <v>510</v>
      </c>
      <c r="I760" s="1" t="s">
        <v>17</v>
      </c>
      <c r="J760" s="7">
        <v>42672.573611111111</v>
      </c>
      <c r="K760" s="7">
        <v>42672.573611111111</v>
      </c>
      <c r="L760" s="1">
        <v>64.8</v>
      </c>
    </row>
    <row r="761" spans="1:12" ht="15">
      <c r="A761" s="1" t="s">
        <v>28</v>
      </c>
      <c r="B761" s="7">
        <v>42672.75</v>
      </c>
      <c r="C761" s="7">
        <v>42672.791666666664</v>
      </c>
      <c r="D761" s="8" t="s">
        <v>357</v>
      </c>
      <c r="F761" s="1">
        <v>26483640</v>
      </c>
      <c r="G761" s="10"/>
      <c r="H761" s="1" t="s">
        <v>16</v>
      </c>
      <c r="I761" s="1" t="s">
        <v>17</v>
      </c>
      <c r="J761" s="7">
        <v>42665.426388888889</v>
      </c>
      <c r="K761" s="7">
        <v>42665.426388888889</v>
      </c>
      <c r="L761" s="1">
        <v>18</v>
      </c>
    </row>
    <row r="762" spans="1:12" ht="15">
      <c r="A762" s="1" t="s">
        <v>111</v>
      </c>
      <c r="B762" s="7">
        <v>42674.4375</v>
      </c>
      <c r="C762" s="7">
        <v>42674.479166666664</v>
      </c>
      <c r="D762" s="8" t="s">
        <v>472</v>
      </c>
      <c r="F762" s="1">
        <v>26204494</v>
      </c>
      <c r="G762" s="10"/>
      <c r="H762" s="1" t="s">
        <v>16</v>
      </c>
      <c r="I762" s="1" t="s">
        <v>17</v>
      </c>
      <c r="J762" s="7">
        <v>42653.51666666667</v>
      </c>
      <c r="K762" s="7">
        <v>42653.51666666667</v>
      </c>
      <c r="L762" s="1">
        <v>14.4</v>
      </c>
    </row>
    <row r="763" spans="1:12" ht="15">
      <c r="A763" s="1" t="s">
        <v>28</v>
      </c>
      <c r="B763" s="7">
        <v>42674.5625</v>
      </c>
      <c r="C763" s="7">
        <v>42674.729166666664</v>
      </c>
      <c r="D763" s="8" t="s">
        <v>263</v>
      </c>
      <c r="E763" s="1" t="s">
        <v>15</v>
      </c>
      <c r="F763" s="1">
        <v>26638703</v>
      </c>
      <c r="G763" s="10"/>
      <c r="H763" s="1" t="s">
        <v>59</v>
      </c>
      <c r="I763" s="1" t="s">
        <v>17</v>
      </c>
      <c r="J763" s="7">
        <v>42672.357638888891</v>
      </c>
      <c r="K763" s="7">
        <v>42674.408333333333</v>
      </c>
      <c r="L763" s="1">
        <v>49.68</v>
      </c>
    </row>
    <row r="764" spans="1:12" ht="15">
      <c r="A764" s="1" t="s">
        <v>18</v>
      </c>
      <c r="B764" s="7">
        <v>42674.583333333336</v>
      </c>
      <c r="C764" s="7">
        <v>42674.625</v>
      </c>
      <c r="D764" s="8" t="s">
        <v>246</v>
      </c>
      <c r="F764" s="1">
        <v>26621750</v>
      </c>
      <c r="G764" s="5" t="s">
        <v>512</v>
      </c>
      <c r="H764" s="1" t="s">
        <v>16</v>
      </c>
      <c r="I764" s="1" t="s">
        <v>17</v>
      </c>
      <c r="J764" s="7">
        <v>42671.452777777777</v>
      </c>
      <c r="K764" s="7">
        <v>42671.452777777777</v>
      </c>
      <c r="L764" s="1">
        <v>14.4</v>
      </c>
    </row>
    <row r="765" spans="1:12" ht="15">
      <c r="A765" s="1" t="s">
        <v>46</v>
      </c>
      <c r="B765" s="7">
        <v>42674.645833333336</v>
      </c>
      <c r="C765" s="7">
        <v>42674.708333333336</v>
      </c>
      <c r="D765" s="8" t="s">
        <v>263</v>
      </c>
      <c r="F765" s="1">
        <v>26638713</v>
      </c>
      <c r="G765" s="10"/>
      <c r="H765" s="1" t="s">
        <v>48</v>
      </c>
      <c r="I765" s="1" t="s">
        <v>17</v>
      </c>
      <c r="J765" s="7">
        <v>42672.359027777777</v>
      </c>
      <c r="K765" s="7">
        <v>42672.359027777777</v>
      </c>
      <c r="L765" s="1">
        <v>23.4</v>
      </c>
    </row>
    <row r="766" spans="1:12" ht="15">
      <c r="A766" s="1" t="s">
        <v>24</v>
      </c>
      <c r="B766" s="7">
        <v>42674.708333333336</v>
      </c>
      <c r="C766" s="7">
        <v>42674.8125</v>
      </c>
      <c r="D766" s="8" t="s">
        <v>140</v>
      </c>
      <c r="F766" s="1">
        <v>26661411</v>
      </c>
      <c r="G766" s="10"/>
      <c r="H766" s="1" t="s">
        <v>16</v>
      </c>
      <c r="I766" s="1" t="s">
        <v>17</v>
      </c>
      <c r="J766" s="7">
        <v>42674.411111111112</v>
      </c>
      <c r="K766" s="7">
        <v>42674.411111111112</v>
      </c>
      <c r="L766" s="1">
        <v>45</v>
      </c>
    </row>
    <row r="767" spans="1:12" ht="15">
      <c r="A767" s="1" t="s">
        <v>24</v>
      </c>
      <c r="B767" s="7">
        <v>42676.5625</v>
      </c>
      <c r="C767" s="7">
        <v>42676.604166666664</v>
      </c>
      <c r="D767" s="8" t="s">
        <v>140</v>
      </c>
      <c r="F767" s="1">
        <v>26114627</v>
      </c>
      <c r="G767" s="5" t="s">
        <v>351</v>
      </c>
      <c r="H767" s="1" t="s">
        <v>16</v>
      </c>
      <c r="I767" s="1" t="s">
        <v>17</v>
      </c>
      <c r="J767" s="7">
        <v>42648.662499999999</v>
      </c>
      <c r="K767" s="7">
        <v>42648.662499999999</v>
      </c>
      <c r="L767" s="1">
        <v>16.2</v>
      </c>
    </row>
    <row r="768" spans="1:12" ht="15">
      <c r="A768" s="1" t="s">
        <v>41</v>
      </c>
      <c r="B768" s="7">
        <v>42676.791666666664</v>
      </c>
      <c r="C768" s="7">
        <v>42676.833333333336</v>
      </c>
      <c r="D768" s="8" t="s">
        <v>501</v>
      </c>
      <c r="F768" s="1">
        <v>26585749</v>
      </c>
      <c r="G768" s="10"/>
      <c r="H768" s="1" t="s">
        <v>16</v>
      </c>
      <c r="I768" s="1" t="s">
        <v>17</v>
      </c>
      <c r="J768" s="7">
        <v>42669.838194444441</v>
      </c>
      <c r="K768" s="7">
        <v>42669.838194444441</v>
      </c>
      <c r="L768" s="1">
        <v>18</v>
      </c>
    </row>
    <row r="769" spans="1:12" ht="15">
      <c r="A769" s="1" t="s">
        <v>24</v>
      </c>
      <c r="B769" s="7">
        <v>42677.416666666664</v>
      </c>
      <c r="C769" s="7">
        <v>42677.458333333336</v>
      </c>
      <c r="D769" s="8" t="s">
        <v>357</v>
      </c>
      <c r="F769" s="1">
        <v>26679521</v>
      </c>
      <c r="G769" s="10"/>
      <c r="H769" s="1" t="s">
        <v>16</v>
      </c>
      <c r="I769" s="1" t="s">
        <v>17</v>
      </c>
      <c r="J769" s="7">
        <v>42674.879166666666</v>
      </c>
      <c r="K769" s="7">
        <v>42674.879166666666</v>
      </c>
      <c r="L769" s="1">
        <v>14.4</v>
      </c>
    </row>
    <row r="770" spans="1:12" ht="15">
      <c r="A770" s="1" t="s">
        <v>111</v>
      </c>
      <c r="B770" s="7">
        <v>42677.4375</v>
      </c>
      <c r="C770" s="7">
        <v>42677.479166666664</v>
      </c>
      <c r="D770" s="8" t="s">
        <v>472</v>
      </c>
      <c r="F770" s="1">
        <v>26417994</v>
      </c>
      <c r="G770" s="10"/>
      <c r="H770" s="1" t="s">
        <v>16</v>
      </c>
      <c r="I770" s="1" t="s">
        <v>17</v>
      </c>
      <c r="J770" s="7">
        <v>42662.62222222222</v>
      </c>
      <c r="K770" s="7">
        <v>42662.62222222222</v>
      </c>
      <c r="L770" s="1">
        <v>14.4</v>
      </c>
    </row>
    <row r="771" spans="1:12" ht="15">
      <c r="A771" s="1" t="s">
        <v>46</v>
      </c>
      <c r="B771" s="7">
        <v>42677.666666666664</v>
      </c>
      <c r="C771" s="7">
        <v>42677.708333333336</v>
      </c>
      <c r="D771" s="8" t="s">
        <v>88</v>
      </c>
      <c r="F771" s="1">
        <v>26635603</v>
      </c>
      <c r="G771" s="5" t="s">
        <v>115</v>
      </c>
      <c r="H771" s="1" t="s">
        <v>16</v>
      </c>
      <c r="I771" s="1" t="s">
        <v>17</v>
      </c>
      <c r="J771" s="7">
        <v>42671.910416666666</v>
      </c>
      <c r="K771" s="7">
        <v>42671.910416666666</v>
      </c>
      <c r="L771" s="1">
        <v>16.2</v>
      </c>
    </row>
    <row r="772" spans="1:12" ht="15">
      <c r="A772" s="1" t="s">
        <v>46</v>
      </c>
      <c r="B772" s="7">
        <v>42677.708333333336</v>
      </c>
      <c r="C772" s="7">
        <v>42677.75</v>
      </c>
      <c r="D772" s="8" t="s">
        <v>88</v>
      </c>
      <c r="F772" s="1">
        <v>26475560</v>
      </c>
      <c r="G772" s="5" t="s">
        <v>513</v>
      </c>
      <c r="H772" s="1" t="s">
        <v>16</v>
      </c>
      <c r="I772" s="1" t="s">
        <v>17</v>
      </c>
      <c r="J772" s="7">
        <v>42664.799305555556</v>
      </c>
      <c r="K772" s="7">
        <v>42664.799305555556</v>
      </c>
      <c r="L772" s="1">
        <v>18</v>
      </c>
    </row>
    <row r="773" spans="1:12" ht="15">
      <c r="A773" s="1" t="s">
        <v>24</v>
      </c>
      <c r="B773" s="7">
        <v>42677.75</v>
      </c>
      <c r="C773" s="7">
        <v>42677.791666666664</v>
      </c>
      <c r="D773" s="8" t="s">
        <v>357</v>
      </c>
      <c r="F773" s="1">
        <v>26381589</v>
      </c>
      <c r="G773" s="10"/>
      <c r="H773" s="1" t="s">
        <v>16</v>
      </c>
      <c r="I773" s="1" t="s">
        <v>17</v>
      </c>
      <c r="J773" s="7">
        <v>42661.402777777781</v>
      </c>
      <c r="K773" s="7">
        <v>42661.402777777781</v>
      </c>
      <c r="L773" s="1">
        <v>18</v>
      </c>
    </row>
    <row r="774" spans="1:12" ht="15">
      <c r="A774" s="1" t="s">
        <v>46</v>
      </c>
      <c r="B774" s="7">
        <v>42677.75</v>
      </c>
      <c r="C774" s="7">
        <v>42677.791666666664</v>
      </c>
      <c r="D774" s="8" t="s">
        <v>88</v>
      </c>
      <c r="F774" s="1">
        <v>26731403</v>
      </c>
      <c r="G774" s="5" t="s">
        <v>514</v>
      </c>
      <c r="H774" s="1" t="s">
        <v>16</v>
      </c>
      <c r="I774" s="1" t="s">
        <v>17</v>
      </c>
      <c r="J774" s="7">
        <v>42676.804166666669</v>
      </c>
      <c r="K774" s="7">
        <v>42676.804166666669</v>
      </c>
      <c r="L774" s="1">
        <v>18</v>
      </c>
    </row>
    <row r="775" spans="1:12" ht="15">
      <c r="A775" s="1" t="s">
        <v>32</v>
      </c>
      <c r="B775" s="7">
        <v>42677.791666666664</v>
      </c>
      <c r="C775" s="7">
        <v>42677.854166666664</v>
      </c>
      <c r="D775" s="8" t="s">
        <v>49</v>
      </c>
      <c r="F775" s="1">
        <v>25815461</v>
      </c>
      <c r="G775" s="5" t="s">
        <v>392</v>
      </c>
      <c r="H775" s="1" t="s">
        <v>48</v>
      </c>
      <c r="I775" s="1" t="s">
        <v>17</v>
      </c>
      <c r="J775" s="7">
        <v>42635.685416666667</v>
      </c>
      <c r="K775" s="7">
        <v>42635.685416666667</v>
      </c>
      <c r="L775" s="1">
        <v>31.59</v>
      </c>
    </row>
    <row r="776" spans="1:12" ht="15">
      <c r="A776" s="1" t="s">
        <v>18</v>
      </c>
      <c r="B776" s="7">
        <v>42678.375</v>
      </c>
      <c r="C776" s="7">
        <v>42678.458333333336</v>
      </c>
      <c r="D776" s="8" t="s">
        <v>515</v>
      </c>
      <c r="F776" s="1">
        <v>26418497</v>
      </c>
      <c r="G776" s="10"/>
      <c r="H776" s="1" t="s">
        <v>56</v>
      </c>
      <c r="I776" s="1" t="s">
        <v>17</v>
      </c>
      <c r="J776" s="7">
        <v>42662.634027777778</v>
      </c>
      <c r="K776" s="7">
        <v>42662.634027777778</v>
      </c>
      <c r="L776" s="1">
        <v>28.8</v>
      </c>
    </row>
    <row r="777" spans="1:12" ht="15">
      <c r="A777" s="1" t="s">
        <v>24</v>
      </c>
      <c r="B777" s="7">
        <v>42678.4375</v>
      </c>
      <c r="C777" s="7">
        <v>42678.5</v>
      </c>
      <c r="D777" s="8" t="s">
        <v>140</v>
      </c>
      <c r="F777" s="1">
        <v>26477222</v>
      </c>
      <c r="G777" s="5" t="s">
        <v>226</v>
      </c>
      <c r="H777" s="1" t="s">
        <v>48</v>
      </c>
      <c r="I777" s="1" t="s">
        <v>17</v>
      </c>
      <c r="J777" s="7">
        <v>42664.870833333334</v>
      </c>
      <c r="K777" s="7">
        <v>42664.870833333334</v>
      </c>
      <c r="L777" s="1">
        <v>21.6</v>
      </c>
    </row>
    <row r="778" spans="1:12" ht="15">
      <c r="A778" s="1" t="s">
        <v>46</v>
      </c>
      <c r="B778" s="7">
        <v>42678.5</v>
      </c>
      <c r="C778" s="7">
        <v>42678.541666666664</v>
      </c>
      <c r="D778" s="8" t="s">
        <v>88</v>
      </c>
      <c r="F778" s="1">
        <v>26748291</v>
      </c>
      <c r="G778" s="5" t="s">
        <v>517</v>
      </c>
      <c r="H778" s="1" t="s">
        <v>16</v>
      </c>
      <c r="I778" s="1" t="s">
        <v>17</v>
      </c>
      <c r="J778" s="7">
        <v>42677.53402777778</v>
      </c>
      <c r="K778" s="7">
        <v>42677.53402777778</v>
      </c>
      <c r="L778" s="1">
        <v>16.2</v>
      </c>
    </row>
    <row r="779" spans="1:12" ht="15">
      <c r="A779" s="1" t="s">
        <v>28</v>
      </c>
      <c r="B779" s="7">
        <v>42678.541666666664</v>
      </c>
      <c r="C779" s="7">
        <v>42678.625</v>
      </c>
      <c r="D779" s="8" t="s">
        <v>518</v>
      </c>
      <c r="F779" s="1">
        <v>26761260</v>
      </c>
      <c r="G779" s="10"/>
      <c r="H779" s="1" t="s">
        <v>56</v>
      </c>
      <c r="I779" s="1" t="s">
        <v>17</v>
      </c>
      <c r="J779" s="7">
        <v>42677.888194444444</v>
      </c>
      <c r="K779" s="7">
        <v>42677.888194444444</v>
      </c>
      <c r="L779" s="1">
        <v>32.4</v>
      </c>
    </row>
    <row r="780" spans="1:12" ht="15">
      <c r="A780" s="1" t="s">
        <v>46</v>
      </c>
      <c r="B780" s="7">
        <v>42678.583333333336</v>
      </c>
      <c r="C780" s="7">
        <v>42678.625</v>
      </c>
      <c r="D780" s="8" t="s">
        <v>317</v>
      </c>
      <c r="F780" s="1">
        <v>26187767</v>
      </c>
      <c r="G780" s="5" t="s">
        <v>519</v>
      </c>
      <c r="H780" s="1" t="s">
        <v>16</v>
      </c>
      <c r="I780" s="1" t="s">
        <v>17</v>
      </c>
      <c r="J780" s="7">
        <v>42652.493750000001</v>
      </c>
      <c r="K780" s="7">
        <v>42652.493750000001</v>
      </c>
      <c r="L780" s="1">
        <v>16.2</v>
      </c>
    </row>
    <row r="781" spans="1:12" ht="15">
      <c r="A781" s="1" t="s">
        <v>46</v>
      </c>
      <c r="B781" s="7">
        <v>42678.645833333336</v>
      </c>
      <c r="C781" s="7">
        <v>42678.6875</v>
      </c>
      <c r="D781" s="8" t="s">
        <v>317</v>
      </c>
      <c r="F781" s="1">
        <v>26464608</v>
      </c>
      <c r="G781" s="5" t="s">
        <v>520</v>
      </c>
      <c r="H781" s="1" t="s">
        <v>16</v>
      </c>
      <c r="I781" s="1" t="s">
        <v>17</v>
      </c>
      <c r="J781" s="7">
        <v>42664.515277777777</v>
      </c>
      <c r="K781" s="7">
        <v>42664.515277777777</v>
      </c>
      <c r="L781" s="1">
        <v>16.2</v>
      </c>
    </row>
    <row r="782" spans="1:12" ht="15">
      <c r="A782" s="1" t="s">
        <v>46</v>
      </c>
      <c r="B782" s="7">
        <v>42678.6875</v>
      </c>
      <c r="C782" s="7">
        <v>42678.729166666664</v>
      </c>
      <c r="D782" s="8" t="s">
        <v>317</v>
      </c>
      <c r="F782" s="1">
        <v>26471698</v>
      </c>
      <c r="G782" s="5" t="s">
        <v>521</v>
      </c>
      <c r="H782" s="1" t="s">
        <v>16</v>
      </c>
      <c r="I782" s="1" t="s">
        <v>17</v>
      </c>
      <c r="J782" s="7">
        <v>42664.696527777778</v>
      </c>
      <c r="K782" s="7">
        <v>42664.696527777778</v>
      </c>
      <c r="L782" s="1">
        <v>17.100000000000001</v>
      </c>
    </row>
    <row r="783" spans="1:12" ht="15">
      <c r="A783" s="1" t="s">
        <v>28</v>
      </c>
      <c r="B783" s="7">
        <v>42678.708333333336</v>
      </c>
      <c r="C783" s="7">
        <v>42678.75</v>
      </c>
      <c r="D783" s="8" t="s">
        <v>496</v>
      </c>
      <c r="F783" s="1">
        <v>26666482</v>
      </c>
      <c r="G783" s="10"/>
      <c r="H783" s="1" t="s">
        <v>16</v>
      </c>
      <c r="I783" s="1" t="s">
        <v>17</v>
      </c>
      <c r="J783" s="7">
        <v>42674.536111111112</v>
      </c>
      <c r="K783" s="7">
        <v>42674.536111111112</v>
      </c>
      <c r="L783" s="1">
        <v>18</v>
      </c>
    </row>
    <row r="784" spans="1:12" ht="15">
      <c r="A784" s="1" t="s">
        <v>24</v>
      </c>
      <c r="B784" s="7">
        <v>42678.75</v>
      </c>
      <c r="C784" s="7">
        <v>42678.791666666664</v>
      </c>
      <c r="D784" s="8" t="s">
        <v>357</v>
      </c>
      <c r="F784" s="1">
        <v>26612686</v>
      </c>
      <c r="G784" s="10"/>
      <c r="H784" s="1" t="s">
        <v>16</v>
      </c>
      <c r="I784" s="1" t="s">
        <v>17</v>
      </c>
      <c r="J784" s="7">
        <v>42670.927777777775</v>
      </c>
      <c r="K784" s="7">
        <v>42670.927777777775</v>
      </c>
      <c r="L784" s="1">
        <v>18</v>
      </c>
    </row>
    <row r="785" spans="1:12" ht="15">
      <c r="A785" s="1" t="s">
        <v>46</v>
      </c>
      <c r="B785" s="7">
        <v>42678.75</v>
      </c>
      <c r="C785" s="7">
        <v>42678.791666666664</v>
      </c>
      <c r="D785" s="8" t="s">
        <v>88</v>
      </c>
      <c r="F785" s="1">
        <v>26472354</v>
      </c>
      <c r="G785" s="5" t="s">
        <v>522</v>
      </c>
      <c r="H785" s="1" t="s">
        <v>16</v>
      </c>
      <c r="I785" s="1" t="s">
        <v>17</v>
      </c>
      <c r="J785" s="7">
        <v>42664.713194444441</v>
      </c>
      <c r="K785" s="7">
        <v>42664.713194444441</v>
      </c>
      <c r="L785" s="1">
        <v>18</v>
      </c>
    </row>
    <row r="786" spans="1:12" ht="15">
      <c r="A786" s="1" t="s">
        <v>57</v>
      </c>
      <c r="B786" s="7">
        <v>42678.75</v>
      </c>
      <c r="C786" s="7">
        <v>42678.8125</v>
      </c>
      <c r="D786" s="8" t="s">
        <v>43</v>
      </c>
      <c r="F786" s="1">
        <v>26778659</v>
      </c>
      <c r="G786" s="10"/>
      <c r="H786" s="1" t="s">
        <v>48</v>
      </c>
      <c r="I786" s="1" t="s">
        <v>17</v>
      </c>
      <c r="J786" s="7">
        <v>42678.593055555553</v>
      </c>
      <c r="K786" s="7">
        <v>42678.593055555553</v>
      </c>
      <c r="L786" s="1">
        <v>27</v>
      </c>
    </row>
    <row r="787" spans="1:12" ht="15">
      <c r="A787" s="1" t="s">
        <v>32</v>
      </c>
      <c r="B787" s="7">
        <v>42678.75</v>
      </c>
      <c r="C787" s="7">
        <v>42678.8125</v>
      </c>
      <c r="D787" s="8" t="s">
        <v>49</v>
      </c>
      <c r="F787" s="1">
        <v>25391780</v>
      </c>
      <c r="G787" s="5" t="s">
        <v>523</v>
      </c>
      <c r="H787" s="1" t="s">
        <v>48</v>
      </c>
      <c r="I787" s="1" t="s">
        <v>17</v>
      </c>
      <c r="J787" s="7">
        <v>42617.724305555559</v>
      </c>
      <c r="K787" s="7">
        <v>42617.724305555559</v>
      </c>
      <c r="L787" s="1">
        <v>28.08</v>
      </c>
    </row>
    <row r="788" spans="1:12" ht="15">
      <c r="A788" s="1" t="s">
        <v>28</v>
      </c>
      <c r="B788" s="7">
        <v>42678.791666666664</v>
      </c>
      <c r="C788" s="7">
        <v>42678.833333333336</v>
      </c>
      <c r="D788" s="8" t="s">
        <v>34</v>
      </c>
      <c r="F788" s="1">
        <v>26548343</v>
      </c>
      <c r="G788" s="5" t="s">
        <v>524</v>
      </c>
      <c r="H788" s="1" t="s">
        <v>16</v>
      </c>
      <c r="I788" s="1" t="s">
        <v>17</v>
      </c>
      <c r="J788" s="7">
        <v>42668.614583333336</v>
      </c>
      <c r="K788" s="7">
        <v>42668.614583333336</v>
      </c>
      <c r="L788" s="1">
        <v>18</v>
      </c>
    </row>
    <row r="789" spans="1:12" ht="15">
      <c r="A789" s="1" t="s">
        <v>46</v>
      </c>
      <c r="B789" s="7">
        <v>42678.791666666664</v>
      </c>
      <c r="C789" s="7">
        <v>42678.833333333336</v>
      </c>
      <c r="D789" s="8" t="s">
        <v>88</v>
      </c>
      <c r="F789" s="1">
        <v>26325132</v>
      </c>
      <c r="G789" s="5" t="s">
        <v>525</v>
      </c>
      <c r="H789" s="1" t="s">
        <v>16</v>
      </c>
      <c r="I789" s="1" t="s">
        <v>17</v>
      </c>
      <c r="J789" s="7">
        <v>42657.845138888886</v>
      </c>
      <c r="K789" s="7">
        <v>42657.845138888886</v>
      </c>
      <c r="L789" s="1">
        <v>18</v>
      </c>
    </row>
    <row r="790" spans="1:12" ht="15">
      <c r="A790" s="1" t="s">
        <v>24</v>
      </c>
      <c r="B790" s="7">
        <v>42679.416666666664</v>
      </c>
      <c r="C790" s="7">
        <v>42679.458333333336</v>
      </c>
      <c r="D790" s="8" t="s">
        <v>357</v>
      </c>
      <c r="F790" s="1">
        <v>26409046</v>
      </c>
      <c r="G790" s="10"/>
      <c r="H790" s="1" t="s">
        <v>16</v>
      </c>
      <c r="I790" s="1" t="s">
        <v>17</v>
      </c>
      <c r="J790" s="7">
        <v>42662.386111111111</v>
      </c>
      <c r="K790" s="7">
        <v>42662.386111111111</v>
      </c>
      <c r="L790" s="1">
        <v>18</v>
      </c>
    </row>
    <row r="791" spans="1:12" ht="15">
      <c r="A791" s="1" t="s">
        <v>28</v>
      </c>
      <c r="B791" s="7">
        <v>42679.458333333336</v>
      </c>
      <c r="C791" s="7">
        <v>42679.5</v>
      </c>
      <c r="D791" s="8" t="s">
        <v>162</v>
      </c>
      <c r="F791" s="1">
        <v>26488502</v>
      </c>
      <c r="G791" s="5" t="s">
        <v>527</v>
      </c>
      <c r="H791" s="1" t="s">
        <v>16</v>
      </c>
      <c r="I791" s="1" t="s">
        <v>85</v>
      </c>
      <c r="J791" s="7">
        <v>42665.768750000003</v>
      </c>
      <c r="K791" s="7">
        <v>42665.768750000003</v>
      </c>
      <c r="L791" s="1">
        <v>18</v>
      </c>
    </row>
    <row r="792" spans="1:12" ht="15">
      <c r="A792" s="1" t="s">
        <v>80</v>
      </c>
      <c r="B792" s="7">
        <v>42679.625</v>
      </c>
      <c r="C792" s="7">
        <v>42679.708333333336</v>
      </c>
      <c r="D792" s="8" t="s">
        <v>81</v>
      </c>
      <c r="F792" s="1">
        <v>26609381</v>
      </c>
      <c r="G792" s="5" t="s">
        <v>528</v>
      </c>
      <c r="H792" s="1" t="s">
        <v>56</v>
      </c>
      <c r="I792" s="1" t="s">
        <v>17</v>
      </c>
      <c r="J792" s="7">
        <v>42670.786111111112</v>
      </c>
      <c r="K792" s="7">
        <v>42670.786111111112</v>
      </c>
      <c r="L792" s="1">
        <v>36</v>
      </c>
    </row>
    <row r="793" spans="1:12" ht="15">
      <c r="A793" s="1" t="s">
        <v>24</v>
      </c>
      <c r="B793" s="7">
        <v>42679.708333333336</v>
      </c>
      <c r="C793" s="7">
        <v>42679.75</v>
      </c>
      <c r="D793" s="8" t="s">
        <v>357</v>
      </c>
      <c r="E793" s="1" t="s">
        <v>405</v>
      </c>
      <c r="F793" s="1">
        <v>26434744</v>
      </c>
      <c r="G793" s="10"/>
      <c r="H793" s="1" t="s">
        <v>16</v>
      </c>
      <c r="I793" s="1" t="s">
        <v>17</v>
      </c>
      <c r="J793" s="7">
        <v>42663.351388888892</v>
      </c>
      <c r="K793" s="7">
        <v>42678.886805555558</v>
      </c>
      <c r="L793" s="1">
        <v>18</v>
      </c>
    </row>
    <row r="794" spans="1:12" ht="15">
      <c r="A794" s="1" t="s">
        <v>111</v>
      </c>
      <c r="B794" s="7">
        <v>42679.708333333336</v>
      </c>
      <c r="C794" s="7">
        <v>42679.75</v>
      </c>
      <c r="D794" s="8" t="s">
        <v>237</v>
      </c>
      <c r="F794" s="1">
        <v>26756189</v>
      </c>
      <c r="G794" s="5" t="s">
        <v>530</v>
      </c>
      <c r="H794" s="1" t="s">
        <v>16</v>
      </c>
      <c r="I794" s="1" t="s">
        <v>17</v>
      </c>
      <c r="J794" s="7">
        <v>42677.723611111112</v>
      </c>
      <c r="K794" s="7">
        <v>42677.723611111112</v>
      </c>
      <c r="L794" s="1">
        <v>18</v>
      </c>
    </row>
    <row r="795" spans="1:12" ht="15">
      <c r="A795" s="1" t="s">
        <v>111</v>
      </c>
      <c r="B795" s="7">
        <v>42679.75</v>
      </c>
      <c r="C795" s="7">
        <v>42679.791666666664</v>
      </c>
      <c r="D795" s="8" t="s">
        <v>237</v>
      </c>
      <c r="E795" s="1" t="s">
        <v>531</v>
      </c>
      <c r="F795" s="1">
        <v>26756633</v>
      </c>
      <c r="G795" s="5" t="s">
        <v>532</v>
      </c>
      <c r="H795" s="1" t="s">
        <v>16</v>
      </c>
      <c r="I795" s="1" t="s">
        <v>17</v>
      </c>
      <c r="J795" s="7">
        <v>42677.73541666667</v>
      </c>
      <c r="K795" s="7">
        <v>42677.73541666667</v>
      </c>
      <c r="L795" s="1">
        <v>18</v>
      </c>
    </row>
    <row r="796" spans="1:12" ht="15">
      <c r="A796" s="1" t="s">
        <v>32</v>
      </c>
      <c r="B796" s="7">
        <v>42680.4375</v>
      </c>
      <c r="C796" s="7">
        <v>42680.520833333336</v>
      </c>
      <c r="D796" s="8" t="s">
        <v>83</v>
      </c>
      <c r="F796" s="1">
        <v>25940584</v>
      </c>
      <c r="G796" s="5" t="s">
        <v>533</v>
      </c>
      <c r="H796" s="1" t="s">
        <v>56</v>
      </c>
      <c r="I796" s="1" t="s">
        <v>17</v>
      </c>
      <c r="J796" s="7">
        <v>42641.668749999997</v>
      </c>
      <c r="K796" s="7">
        <v>42641.668749999997</v>
      </c>
      <c r="L796" s="1">
        <v>37.9</v>
      </c>
    </row>
    <row r="797" spans="1:12" ht="15">
      <c r="A797" s="1" t="s">
        <v>46</v>
      </c>
      <c r="B797" s="7">
        <v>42681.375</v>
      </c>
      <c r="C797" s="7">
        <v>42681.416666666664</v>
      </c>
      <c r="D797" s="8" t="s">
        <v>88</v>
      </c>
      <c r="F797" s="1">
        <v>26798404</v>
      </c>
      <c r="G797" s="5" t="s">
        <v>534</v>
      </c>
      <c r="H797" s="1" t="s">
        <v>16</v>
      </c>
      <c r="I797" s="1" t="s">
        <v>17</v>
      </c>
      <c r="J797" s="7">
        <v>42679.834027777775</v>
      </c>
      <c r="K797" s="7">
        <v>42679.834027777775</v>
      </c>
      <c r="L797" s="1">
        <v>14.4</v>
      </c>
    </row>
    <row r="798" spans="1:12" ht="15">
      <c r="A798" s="1" t="s">
        <v>80</v>
      </c>
      <c r="B798" s="7">
        <v>42681.4375</v>
      </c>
      <c r="C798" s="7">
        <v>42681.5</v>
      </c>
      <c r="D798" s="8" t="s">
        <v>119</v>
      </c>
      <c r="F798" s="1">
        <v>26585375</v>
      </c>
      <c r="G798" s="5" t="s">
        <v>535</v>
      </c>
      <c r="H798" s="1" t="s">
        <v>48</v>
      </c>
      <c r="I798" s="1" t="s">
        <v>17</v>
      </c>
      <c r="J798" s="7">
        <v>42669.823611111111</v>
      </c>
      <c r="K798" s="7">
        <v>42669.823611111111</v>
      </c>
      <c r="L798" s="1">
        <v>21.6</v>
      </c>
    </row>
    <row r="799" spans="1:12" ht="15">
      <c r="A799" s="1" t="s">
        <v>41</v>
      </c>
      <c r="B799" s="7">
        <v>42681.479166666664</v>
      </c>
      <c r="C799" s="7">
        <v>42681.520833333336</v>
      </c>
      <c r="D799" s="8" t="s">
        <v>359</v>
      </c>
      <c r="F799" s="1">
        <v>26804559</v>
      </c>
      <c r="G799" s="10"/>
      <c r="H799" s="1" t="s">
        <v>16</v>
      </c>
      <c r="I799" s="1" t="s">
        <v>17</v>
      </c>
      <c r="J799" s="7">
        <v>42680.625</v>
      </c>
      <c r="K799" s="7">
        <v>42680.625</v>
      </c>
      <c r="L799" s="1">
        <v>15.3</v>
      </c>
    </row>
    <row r="800" spans="1:12" ht="15">
      <c r="A800" s="1" t="s">
        <v>18</v>
      </c>
      <c r="B800" s="7">
        <v>42681.583333333336</v>
      </c>
      <c r="C800" s="7">
        <v>42681.645833333336</v>
      </c>
      <c r="D800" s="8" t="s">
        <v>246</v>
      </c>
      <c r="F800" s="1">
        <v>26554094</v>
      </c>
      <c r="G800" s="5" t="s">
        <v>455</v>
      </c>
      <c r="H800" s="1" t="s">
        <v>48</v>
      </c>
      <c r="I800" s="1" t="s">
        <v>17</v>
      </c>
      <c r="J800" s="7">
        <v>42668.729861111111</v>
      </c>
      <c r="K800" s="7">
        <v>42668.729861111111</v>
      </c>
      <c r="L800" s="1">
        <v>21.6</v>
      </c>
    </row>
    <row r="801" spans="1:12" ht="15">
      <c r="A801" s="1" t="s">
        <v>57</v>
      </c>
      <c r="B801" s="7">
        <v>42681.625</v>
      </c>
      <c r="C801" s="7">
        <v>42681.708333333336</v>
      </c>
      <c r="D801" s="8" t="s">
        <v>489</v>
      </c>
      <c r="F801" s="1">
        <v>26805833</v>
      </c>
      <c r="G801" s="10"/>
      <c r="H801" s="1" t="s">
        <v>56</v>
      </c>
      <c r="I801" s="1" t="s">
        <v>17</v>
      </c>
      <c r="J801" s="7">
        <v>42680.717361111114</v>
      </c>
      <c r="K801" s="7">
        <v>42680.717361111114</v>
      </c>
      <c r="L801" s="1">
        <v>30.6</v>
      </c>
    </row>
    <row r="802" spans="1:12" ht="15">
      <c r="A802" s="1" t="s">
        <v>57</v>
      </c>
      <c r="B802" s="7">
        <v>42681.729166666664</v>
      </c>
      <c r="C802" s="7">
        <v>42681.770833333336</v>
      </c>
      <c r="D802" s="8" t="s">
        <v>489</v>
      </c>
      <c r="F802" s="1">
        <v>26805837</v>
      </c>
      <c r="G802" s="10"/>
      <c r="H802" s="1" t="s">
        <v>16</v>
      </c>
      <c r="I802" s="1" t="s">
        <v>17</v>
      </c>
      <c r="J802" s="7">
        <v>42680.718055555553</v>
      </c>
      <c r="K802" s="7">
        <v>42680.718055555553</v>
      </c>
      <c r="L802" s="1">
        <v>18</v>
      </c>
    </row>
    <row r="803" spans="1:12" ht="15">
      <c r="A803" s="1" t="s">
        <v>24</v>
      </c>
      <c r="B803" s="7">
        <v>42682.395833333336</v>
      </c>
      <c r="C803" s="7">
        <v>42682.4375</v>
      </c>
      <c r="D803" s="8" t="s">
        <v>140</v>
      </c>
      <c r="F803" s="1">
        <v>26414351</v>
      </c>
      <c r="G803" s="5" t="s">
        <v>195</v>
      </c>
      <c r="H803" s="1" t="s">
        <v>16</v>
      </c>
      <c r="I803" s="1" t="s">
        <v>17</v>
      </c>
      <c r="J803" s="7">
        <v>42662.533333333333</v>
      </c>
      <c r="K803" s="7">
        <v>42662.533333333333</v>
      </c>
      <c r="L803" s="1">
        <v>14.4</v>
      </c>
    </row>
    <row r="804" spans="1:12" ht="15">
      <c r="A804" s="1" t="s">
        <v>80</v>
      </c>
      <c r="B804" s="7">
        <v>42682.416666666664</v>
      </c>
      <c r="C804" s="7">
        <v>42682.479166666664</v>
      </c>
      <c r="D804" s="8" t="s">
        <v>119</v>
      </c>
      <c r="F804" s="1">
        <v>26732916</v>
      </c>
      <c r="G804" s="5" t="s">
        <v>537</v>
      </c>
      <c r="H804" s="1" t="s">
        <v>48</v>
      </c>
      <c r="I804" s="1" t="s">
        <v>17</v>
      </c>
      <c r="J804" s="7">
        <v>42676.853472222225</v>
      </c>
      <c r="K804" s="7">
        <v>42676.853472222225</v>
      </c>
      <c r="L804" s="1">
        <v>21.6</v>
      </c>
    </row>
    <row r="805" spans="1:12" ht="15">
      <c r="A805" s="1" t="s">
        <v>24</v>
      </c>
      <c r="B805" s="7">
        <v>42682.4375</v>
      </c>
      <c r="C805" s="7">
        <v>42682.5</v>
      </c>
      <c r="D805" s="8" t="s">
        <v>458</v>
      </c>
      <c r="E805" s="1" t="s">
        <v>457</v>
      </c>
      <c r="F805" s="1">
        <v>26217301</v>
      </c>
      <c r="G805" s="5" t="s">
        <v>538</v>
      </c>
      <c r="H805" s="1" t="s">
        <v>48</v>
      </c>
      <c r="I805" s="1" t="s">
        <v>17</v>
      </c>
      <c r="J805" s="7">
        <v>42653.872916666667</v>
      </c>
      <c r="K805" s="7">
        <v>42661.588888888888</v>
      </c>
      <c r="L805" s="1">
        <v>21.6</v>
      </c>
    </row>
    <row r="806" spans="1:12" ht="15">
      <c r="A806" s="1" t="s">
        <v>28</v>
      </c>
      <c r="B806" s="7">
        <v>42682.541666666664</v>
      </c>
      <c r="C806" s="7">
        <v>42682.583333333336</v>
      </c>
      <c r="D806" s="8" t="s">
        <v>518</v>
      </c>
      <c r="F806" s="1">
        <v>27515922</v>
      </c>
      <c r="G806" s="10"/>
      <c r="H806" s="1" t="s">
        <v>16</v>
      </c>
      <c r="I806" s="1" t="s">
        <v>17</v>
      </c>
      <c r="J806" s="7">
        <v>42712.447222222225</v>
      </c>
      <c r="K806" s="7">
        <v>42712.447222222225</v>
      </c>
      <c r="L806" s="1">
        <v>16.2</v>
      </c>
    </row>
    <row r="807" spans="1:12" ht="15">
      <c r="A807" s="1" t="s">
        <v>41</v>
      </c>
      <c r="B807" s="7">
        <v>42682.6875</v>
      </c>
      <c r="C807" s="7">
        <v>42682.729166666664</v>
      </c>
      <c r="D807" s="8" t="s">
        <v>359</v>
      </c>
      <c r="F807" s="1">
        <v>26833637</v>
      </c>
      <c r="G807" s="10"/>
      <c r="H807" s="1" t="s">
        <v>16</v>
      </c>
      <c r="I807" s="1" t="s">
        <v>17</v>
      </c>
      <c r="J807" s="7">
        <v>42681.75277777778</v>
      </c>
      <c r="K807" s="7">
        <v>42681.75277777778</v>
      </c>
      <c r="L807" s="1">
        <v>17.100000000000001</v>
      </c>
    </row>
    <row r="808" spans="1:12" ht="15">
      <c r="A808" s="1" t="s">
        <v>41</v>
      </c>
      <c r="B808" s="7">
        <v>42682.729166666664</v>
      </c>
      <c r="C808" s="7">
        <v>42682.770833333336</v>
      </c>
      <c r="D808" s="8" t="s">
        <v>359</v>
      </c>
      <c r="F808" s="1">
        <v>26822763</v>
      </c>
      <c r="G808" s="10"/>
      <c r="H808" s="1" t="s">
        <v>16</v>
      </c>
      <c r="I808" s="1" t="s">
        <v>17</v>
      </c>
      <c r="J808" s="7">
        <v>42681.518055555556</v>
      </c>
      <c r="K808" s="7">
        <v>42681.518055555556</v>
      </c>
      <c r="L808" s="1">
        <v>18</v>
      </c>
    </row>
    <row r="809" spans="1:12" ht="15">
      <c r="A809" s="1" t="s">
        <v>24</v>
      </c>
      <c r="B809" s="7">
        <v>42682.791666666664</v>
      </c>
      <c r="C809" s="7">
        <v>42682.833333333336</v>
      </c>
      <c r="D809" s="8" t="s">
        <v>458</v>
      </c>
      <c r="E809" s="1" t="s">
        <v>457</v>
      </c>
      <c r="F809" s="1">
        <v>26217324</v>
      </c>
      <c r="G809" s="5" t="s">
        <v>539</v>
      </c>
      <c r="H809" s="1" t="s">
        <v>16</v>
      </c>
      <c r="I809" s="1" t="s">
        <v>17</v>
      </c>
      <c r="J809" s="7">
        <v>42653.874305555553</v>
      </c>
      <c r="K809" s="7">
        <v>42661.589583333334</v>
      </c>
      <c r="L809" s="1">
        <v>18</v>
      </c>
    </row>
    <row r="810" spans="1:12" ht="15">
      <c r="A810" s="1" t="s">
        <v>32</v>
      </c>
      <c r="B810" s="7">
        <v>42682.791666666664</v>
      </c>
      <c r="C810" s="7">
        <v>42682.854166666664</v>
      </c>
      <c r="D810" s="8" t="s">
        <v>162</v>
      </c>
      <c r="E810" s="1" t="s">
        <v>398</v>
      </c>
      <c r="F810" s="1">
        <v>25092292</v>
      </c>
      <c r="G810" s="5" t="s">
        <v>540</v>
      </c>
      <c r="H810" s="1" t="s">
        <v>48</v>
      </c>
      <c r="I810" s="1" t="s">
        <v>85</v>
      </c>
      <c r="J810" s="7">
        <v>42601.602083333331</v>
      </c>
      <c r="K810" s="7">
        <v>42641.65902777778</v>
      </c>
      <c r="L810" s="1">
        <v>28.08</v>
      </c>
    </row>
    <row r="811" spans="1:12" ht="15">
      <c r="A811" s="1" t="s">
        <v>80</v>
      </c>
      <c r="B811" s="7">
        <v>42683.416666666664</v>
      </c>
      <c r="C811" s="7">
        <v>42683.479166666664</v>
      </c>
      <c r="D811" s="8" t="s">
        <v>119</v>
      </c>
      <c r="F811" s="1">
        <v>26191917</v>
      </c>
      <c r="G811" s="5" t="s">
        <v>541</v>
      </c>
      <c r="H811" s="1" t="s">
        <v>48</v>
      </c>
      <c r="I811" s="1" t="s">
        <v>17</v>
      </c>
      <c r="J811" s="7">
        <v>42652.834027777775</v>
      </c>
      <c r="K811" s="7">
        <v>42652.834027777775</v>
      </c>
      <c r="L811" s="1">
        <v>19.440000000000001</v>
      </c>
    </row>
    <row r="812" spans="1:12" ht="15">
      <c r="A812" s="1" t="s">
        <v>41</v>
      </c>
      <c r="B812" s="7">
        <v>42683.458333333336</v>
      </c>
      <c r="C812" s="7">
        <v>42683.5</v>
      </c>
      <c r="D812" s="8" t="s">
        <v>485</v>
      </c>
      <c r="F812" s="1">
        <v>26816316</v>
      </c>
      <c r="G812" s="5" t="s">
        <v>543</v>
      </c>
      <c r="H812" s="1" t="s">
        <v>16</v>
      </c>
      <c r="I812" s="1" t="s">
        <v>17</v>
      </c>
      <c r="J812" s="7">
        <v>42681.395833333336</v>
      </c>
      <c r="K812" s="7">
        <v>42681.395833333336</v>
      </c>
      <c r="L812" s="1">
        <v>14.4</v>
      </c>
    </row>
    <row r="813" spans="1:12" ht="15">
      <c r="A813" s="1" t="s">
        <v>41</v>
      </c>
      <c r="B813" s="7">
        <v>42683.5625</v>
      </c>
      <c r="C813" s="7">
        <v>42683.604166666664</v>
      </c>
      <c r="D813" s="8" t="s">
        <v>359</v>
      </c>
      <c r="F813" s="1">
        <v>26832368</v>
      </c>
      <c r="G813" s="10"/>
      <c r="H813" s="1" t="s">
        <v>16</v>
      </c>
      <c r="I813" s="1" t="s">
        <v>17</v>
      </c>
      <c r="J813" s="7">
        <v>42681.720833333333</v>
      </c>
      <c r="K813" s="7">
        <v>42681.720833333333</v>
      </c>
      <c r="L813" s="1">
        <v>16.2</v>
      </c>
    </row>
    <row r="814" spans="1:12" ht="15">
      <c r="A814" s="1" t="s">
        <v>80</v>
      </c>
      <c r="B814" s="7">
        <v>42683.583333333336</v>
      </c>
      <c r="C814" s="7">
        <v>42683.645833333336</v>
      </c>
      <c r="D814" s="8" t="s">
        <v>119</v>
      </c>
      <c r="E814" s="1" t="s">
        <v>542</v>
      </c>
      <c r="F814" s="1">
        <v>26083445</v>
      </c>
      <c r="G814" s="5" t="s">
        <v>544</v>
      </c>
      <c r="H814" s="1" t="s">
        <v>48</v>
      </c>
      <c r="I814" s="1" t="s">
        <v>17</v>
      </c>
      <c r="J814" s="7">
        <v>42647.65347222222</v>
      </c>
      <c r="K814" s="7">
        <v>42647.655555555553</v>
      </c>
      <c r="L814" s="1">
        <v>21.87</v>
      </c>
    </row>
    <row r="815" spans="1:12" ht="15">
      <c r="A815" s="1" t="s">
        <v>41</v>
      </c>
      <c r="B815" s="7">
        <v>42683.604166666664</v>
      </c>
      <c r="C815" s="7">
        <v>42683.666666666664</v>
      </c>
      <c r="D815" s="8" t="s">
        <v>359</v>
      </c>
      <c r="F815" s="1">
        <v>26832427</v>
      </c>
      <c r="G815" s="10"/>
      <c r="H815" s="1" t="s">
        <v>48</v>
      </c>
      <c r="I815" s="1" t="s">
        <v>17</v>
      </c>
      <c r="J815" s="7">
        <v>42681.722916666666</v>
      </c>
      <c r="K815" s="7">
        <v>42681.722916666666</v>
      </c>
      <c r="L815" s="1">
        <v>24.3</v>
      </c>
    </row>
    <row r="816" spans="1:12" ht="15">
      <c r="A816" s="1" t="s">
        <v>18</v>
      </c>
      <c r="B816" s="7">
        <v>42683.6875</v>
      </c>
      <c r="C816" s="7">
        <v>42683.75</v>
      </c>
      <c r="D816" s="8" t="s">
        <v>464</v>
      </c>
      <c r="F816" s="1">
        <v>26879628</v>
      </c>
      <c r="G816" s="5" t="s">
        <v>546</v>
      </c>
      <c r="H816" s="1" t="s">
        <v>48</v>
      </c>
      <c r="I816" s="1" t="s">
        <v>17</v>
      </c>
      <c r="J816" s="7">
        <v>42683.495833333334</v>
      </c>
      <c r="K816" s="7">
        <v>42683.495833333334</v>
      </c>
      <c r="L816" s="1">
        <v>26.1</v>
      </c>
    </row>
    <row r="817" spans="1:12" ht="15">
      <c r="A817" s="1" t="s">
        <v>32</v>
      </c>
      <c r="B817" s="7">
        <v>42683.8125</v>
      </c>
      <c r="C817" s="7">
        <v>42683.854166666664</v>
      </c>
      <c r="D817" s="8" t="s">
        <v>63</v>
      </c>
      <c r="E817" s="1" t="s">
        <v>478</v>
      </c>
      <c r="F817" s="1">
        <v>26798615</v>
      </c>
      <c r="G817" s="5" t="s">
        <v>94</v>
      </c>
      <c r="H817" s="1" t="s">
        <v>16</v>
      </c>
      <c r="I817" s="1" t="s">
        <v>17</v>
      </c>
      <c r="J817" s="7">
        <v>42679.856249999997</v>
      </c>
      <c r="K817" s="7">
        <v>42679.856944444444</v>
      </c>
      <c r="L817" s="1">
        <v>23.4</v>
      </c>
    </row>
    <row r="818" spans="1:12" ht="15">
      <c r="A818" s="1" t="s">
        <v>18</v>
      </c>
      <c r="B818" s="7">
        <v>42684.416666666664</v>
      </c>
      <c r="C818" s="7">
        <v>42684.479166666664</v>
      </c>
      <c r="D818" s="8" t="s">
        <v>119</v>
      </c>
      <c r="E818" s="1" t="s">
        <v>542</v>
      </c>
      <c r="F818" s="1">
        <v>26806717</v>
      </c>
      <c r="G818" s="5" t="s">
        <v>547</v>
      </c>
      <c r="H818" s="1" t="s">
        <v>48</v>
      </c>
      <c r="I818" s="1" t="s">
        <v>17</v>
      </c>
      <c r="J818" s="7">
        <v>42680.790972222225</v>
      </c>
      <c r="K818" s="7">
        <v>42682.492361111108</v>
      </c>
      <c r="L818" s="1">
        <v>21.6</v>
      </c>
    </row>
    <row r="819" spans="1:12" ht="15">
      <c r="A819" s="1" t="s">
        <v>28</v>
      </c>
      <c r="B819" s="7">
        <v>42684.541666666664</v>
      </c>
      <c r="C819" s="7">
        <v>42684.583333333336</v>
      </c>
      <c r="D819" s="8" t="s">
        <v>518</v>
      </c>
      <c r="F819" s="1">
        <v>26889929</v>
      </c>
      <c r="G819" s="10"/>
      <c r="H819" s="1" t="s">
        <v>16</v>
      </c>
      <c r="I819" s="1" t="s">
        <v>17</v>
      </c>
      <c r="J819" s="7">
        <v>42683.734027777777</v>
      </c>
      <c r="K819" s="7">
        <v>42683.734027777777</v>
      </c>
      <c r="L819" s="1">
        <v>16.2</v>
      </c>
    </row>
    <row r="820" spans="1:12" ht="15">
      <c r="A820" s="1" t="s">
        <v>24</v>
      </c>
      <c r="B820" s="7">
        <v>42684.583333333336</v>
      </c>
      <c r="C820" s="7">
        <v>42684.625</v>
      </c>
      <c r="D820" s="8" t="s">
        <v>357</v>
      </c>
      <c r="F820" s="1">
        <v>26612713</v>
      </c>
      <c r="G820" s="10"/>
      <c r="H820" s="1" t="s">
        <v>16</v>
      </c>
      <c r="I820" s="1" t="s">
        <v>17</v>
      </c>
      <c r="J820" s="7">
        <v>42670.929166666669</v>
      </c>
      <c r="K820" s="7">
        <v>42670.929166666669</v>
      </c>
      <c r="L820" s="1">
        <v>14.4</v>
      </c>
    </row>
    <row r="821" spans="1:12" ht="15">
      <c r="A821" s="1" t="s">
        <v>28</v>
      </c>
      <c r="B821" s="7">
        <v>42684.583333333336</v>
      </c>
      <c r="C821" s="7">
        <v>42684.625</v>
      </c>
      <c r="D821" s="8" t="s">
        <v>518</v>
      </c>
      <c r="F821" s="1">
        <v>26792306</v>
      </c>
      <c r="G821" s="10"/>
      <c r="H821" s="1" t="s">
        <v>16</v>
      </c>
      <c r="I821" s="1" t="s">
        <v>17</v>
      </c>
      <c r="J821" s="7">
        <v>42679.363194444442</v>
      </c>
      <c r="K821" s="7">
        <v>42679.363194444442</v>
      </c>
      <c r="L821" s="1">
        <v>14.4</v>
      </c>
    </row>
    <row r="822" spans="1:12" ht="15">
      <c r="A822" s="1" t="s">
        <v>24</v>
      </c>
      <c r="B822" s="7">
        <v>42684.625</v>
      </c>
      <c r="C822" s="7">
        <v>42684.666666666664</v>
      </c>
      <c r="D822" s="8" t="s">
        <v>357</v>
      </c>
      <c r="F822" s="1">
        <v>26896922</v>
      </c>
      <c r="G822" s="10"/>
      <c r="H822" s="1" t="s">
        <v>16</v>
      </c>
      <c r="I822" s="1" t="s">
        <v>17</v>
      </c>
      <c r="J822" s="7">
        <v>42683.96875</v>
      </c>
      <c r="K822" s="7">
        <v>42683.96875</v>
      </c>
      <c r="L822" s="1">
        <v>14.4</v>
      </c>
    </row>
    <row r="823" spans="1:12" ht="15">
      <c r="A823" s="1" t="s">
        <v>46</v>
      </c>
      <c r="B823" s="7">
        <v>42684.625</v>
      </c>
      <c r="C823" s="7">
        <v>42684.666666666664</v>
      </c>
      <c r="D823" s="8" t="s">
        <v>88</v>
      </c>
      <c r="F823" s="1">
        <v>26821239</v>
      </c>
      <c r="G823" s="5" t="s">
        <v>548</v>
      </c>
      <c r="H823" s="1" t="s">
        <v>16</v>
      </c>
      <c r="I823" s="1" t="s">
        <v>17</v>
      </c>
      <c r="J823" s="7">
        <v>42681.487500000003</v>
      </c>
      <c r="K823" s="7">
        <v>42681.487500000003</v>
      </c>
      <c r="L823" s="1">
        <v>14.4</v>
      </c>
    </row>
    <row r="824" spans="1:12" ht="15">
      <c r="A824" s="1" t="s">
        <v>46</v>
      </c>
      <c r="B824" s="7">
        <v>42684.666666666664</v>
      </c>
      <c r="C824" s="7">
        <v>42684.708333333336</v>
      </c>
      <c r="D824" s="8" t="s">
        <v>88</v>
      </c>
      <c r="F824" s="1">
        <v>26553208</v>
      </c>
      <c r="G824" s="5" t="s">
        <v>549</v>
      </c>
      <c r="H824" s="1" t="s">
        <v>16</v>
      </c>
      <c r="I824" s="1" t="s">
        <v>17</v>
      </c>
      <c r="J824" s="7">
        <v>42668.709027777775</v>
      </c>
      <c r="K824" s="7">
        <v>42668.709027777775</v>
      </c>
      <c r="L824" s="1">
        <v>16.2</v>
      </c>
    </row>
    <row r="825" spans="1:12" ht="15">
      <c r="A825" s="1" t="s">
        <v>46</v>
      </c>
      <c r="B825" s="7">
        <v>42684.708333333336</v>
      </c>
      <c r="C825" s="7">
        <v>42684.75</v>
      </c>
      <c r="D825" s="8" t="s">
        <v>162</v>
      </c>
      <c r="F825" s="1">
        <v>26887722</v>
      </c>
      <c r="G825" s="5" t="s">
        <v>550</v>
      </c>
      <c r="H825" s="1" t="s">
        <v>16</v>
      </c>
      <c r="I825" s="1" t="s">
        <v>85</v>
      </c>
      <c r="J825" s="7">
        <v>42683.683333333334</v>
      </c>
      <c r="K825" s="7">
        <v>42683.683333333334</v>
      </c>
      <c r="L825" s="1">
        <v>18</v>
      </c>
    </row>
    <row r="826" spans="1:12" ht="15">
      <c r="A826" s="1" t="s">
        <v>32</v>
      </c>
      <c r="B826" s="7">
        <v>42684.791666666664</v>
      </c>
      <c r="C826" s="7">
        <v>42684.833333333336</v>
      </c>
      <c r="D826" s="8" t="s">
        <v>423</v>
      </c>
      <c r="F826" s="1">
        <v>25286757</v>
      </c>
      <c r="G826" s="10"/>
      <c r="H826" s="1" t="s">
        <v>16</v>
      </c>
      <c r="I826" s="1" t="s">
        <v>17</v>
      </c>
      <c r="J826" s="7">
        <v>42612.540277777778</v>
      </c>
      <c r="K826" s="7">
        <v>42612.540277777778</v>
      </c>
      <c r="L826" s="1">
        <v>18.72</v>
      </c>
    </row>
    <row r="827" spans="1:12" ht="15">
      <c r="A827" s="1" t="s">
        <v>28</v>
      </c>
      <c r="B827" s="7">
        <v>42685.416666666664</v>
      </c>
      <c r="C827" s="7">
        <v>42685.458333333336</v>
      </c>
      <c r="D827" s="8" t="s">
        <v>518</v>
      </c>
      <c r="F827" s="1">
        <v>26792313</v>
      </c>
      <c r="G827" s="10"/>
      <c r="H827" s="1" t="s">
        <v>16</v>
      </c>
      <c r="I827" s="1" t="s">
        <v>17</v>
      </c>
      <c r="J827" s="7">
        <v>42679.363888888889</v>
      </c>
      <c r="K827" s="7">
        <v>42679.363888888889</v>
      </c>
      <c r="L827" s="1">
        <v>14.4</v>
      </c>
    </row>
    <row r="828" spans="1:12" ht="15">
      <c r="A828" s="1" t="s">
        <v>18</v>
      </c>
      <c r="B828" s="7">
        <v>42685.416666666664</v>
      </c>
      <c r="C828" s="7">
        <v>42685.479166666664</v>
      </c>
      <c r="D828" s="8" t="s">
        <v>119</v>
      </c>
      <c r="F828" s="1">
        <v>26851683</v>
      </c>
      <c r="G828" s="5" t="s">
        <v>551</v>
      </c>
      <c r="H828" s="1" t="s">
        <v>48</v>
      </c>
      <c r="I828" s="1" t="s">
        <v>17</v>
      </c>
      <c r="J828" s="7">
        <v>42682.493750000001</v>
      </c>
      <c r="K828" s="7">
        <v>42682.493750000001</v>
      </c>
      <c r="L828" s="1">
        <v>21.6</v>
      </c>
    </row>
    <row r="829" spans="1:12" ht="15">
      <c r="A829" s="1" t="s">
        <v>57</v>
      </c>
      <c r="B829" s="7">
        <v>42685.4375</v>
      </c>
      <c r="C829" s="7">
        <v>42685.520833333336</v>
      </c>
      <c r="D829" s="8" t="s">
        <v>162</v>
      </c>
      <c r="F829" s="1">
        <v>26904084</v>
      </c>
      <c r="G829" s="5">
        <v>100007</v>
      </c>
      <c r="H829" s="1" t="s">
        <v>56</v>
      </c>
      <c r="I829" s="1" t="s">
        <v>85</v>
      </c>
      <c r="J829" s="7">
        <v>42684.418055555558</v>
      </c>
      <c r="K829" s="7">
        <v>42684.418055555558</v>
      </c>
      <c r="L829" s="1">
        <v>29.7</v>
      </c>
    </row>
    <row r="830" spans="1:12" ht="15">
      <c r="A830" s="1" t="s">
        <v>18</v>
      </c>
      <c r="B830" s="7">
        <v>42685.583333333336</v>
      </c>
      <c r="C830" s="7">
        <v>42685.625</v>
      </c>
      <c r="D830" s="8" t="s">
        <v>237</v>
      </c>
      <c r="F830" s="1">
        <v>26883303</v>
      </c>
      <c r="G830" s="5" t="s">
        <v>552</v>
      </c>
      <c r="H830" s="1" t="s">
        <v>16</v>
      </c>
      <c r="I830" s="1" t="s">
        <v>17</v>
      </c>
      <c r="J830" s="7">
        <v>42683.595138888886</v>
      </c>
      <c r="K830" s="7">
        <v>42683.595138888886</v>
      </c>
      <c r="L830" s="1">
        <v>16.2</v>
      </c>
    </row>
    <row r="831" spans="1:12" ht="15">
      <c r="A831" s="1" t="s">
        <v>28</v>
      </c>
      <c r="B831" s="7">
        <v>42685.604166666664</v>
      </c>
      <c r="C831" s="7">
        <v>42685.645833333336</v>
      </c>
      <c r="D831" s="8" t="s">
        <v>357</v>
      </c>
      <c r="F831" s="1">
        <v>26873756</v>
      </c>
      <c r="G831" s="10"/>
      <c r="H831" s="1" t="s">
        <v>16</v>
      </c>
      <c r="I831" s="1" t="s">
        <v>17</v>
      </c>
      <c r="J831" s="7">
        <v>42683.355555555558</v>
      </c>
      <c r="K831" s="7">
        <v>42683.355555555558</v>
      </c>
      <c r="L831" s="1">
        <v>16.2</v>
      </c>
    </row>
    <row r="832" spans="1:12" ht="15">
      <c r="A832" s="1" t="s">
        <v>24</v>
      </c>
      <c r="B832" s="7">
        <v>42685.645833333336</v>
      </c>
      <c r="C832" s="7">
        <v>42685.708333333336</v>
      </c>
      <c r="D832" s="8" t="s">
        <v>140</v>
      </c>
      <c r="F832" s="1">
        <v>26477230</v>
      </c>
      <c r="G832" s="5" t="s">
        <v>553</v>
      </c>
      <c r="H832" s="1" t="s">
        <v>48</v>
      </c>
      <c r="I832" s="1" t="s">
        <v>17</v>
      </c>
      <c r="J832" s="7">
        <v>42664.871527777781</v>
      </c>
      <c r="K832" s="7">
        <v>42664.871527777781</v>
      </c>
      <c r="L832" s="1">
        <v>24.3</v>
      </c>
    </row>
    <row r="833" spans="1:12" ht="15">
      <c r="A833" s="1" t="s">
        <v>28</v>
      </c>
      <c r="B833" s="7">
        <v>42685.6875</v>
      </c>
      <c r="C833" s="7">
        <v>42685.729166666664</v>
      </c>
      <c r="D833" s="8" t="s">
        <v>357</v>
      </c>
      <c r="F833" s="1">
        <v>26860362</v>
      </c>
      <c r="G833" s="10"/>
      <c r="H833" s="1" t="s">
        <v>16</v>
      </c>
      <c r="I833" s="1" t="s">
        <v>17</v>
      </c>
      <c r="J833" s="7">
        <v>42682.704861111109</v>
      </c>
      <c r="K833" s="7">
        <v>42682.704861111109</v>
      </c>
      <c r="L833" s="1">
        <v>17.100000000000001</v>
      </c>
    </row>
    <row r="834" spans="1:12" ht="15">
      <c r="A834" s="1" t="s">
        <v>28</v>
      </c>
      <c r="B834" s="7">
        <v>42686.416666666664</v>
      </c>
      <c r="C834" s="7">
        <v>42686.458333333336</v>
      </c>
      <c r="D834" s="8" t="s">
        <v>357</v>
      </c>
      <c r="F834" s="1">
        <v>26788401</v>
      </c>
      <c r="G834" s="10"/>
      <c r="H834" s="1" t="s">
        <v>16</v>
      </c>
      <c r="I834" s="1" t="s">
        <v>17</v>
      </c>
      <c r="J834" s="7">
        <v>42678.888194444444</v>
      </c>
      <c r="K834" s="7">
        <v>42678.888194444444</v>
      </c>
      <c r="L834" s="1">
        <v>18</v>
      </c>
    </row>
    <row r="835" spans="1:12" ht="15">
      <c r="A835" s="1" t="s">
        <v>24</v>
      </c>
      <c r="B835" s="7">
        <v>42686.5625</v>
      </c>
      <c r="C835" s="7">
        <v>42686.604166666664</v>
      </c>
      <c r="D835" s="8" t="s">
        <v>554</v>
      </c>
      <c r="F835" s="1">
        <v>26859265</v>
      </c>
      <c r="G835" s="5" t="s">
        <v>555</v>
      </c>
      <c r="H835" s="1" t="s">
        <v>16</v>
      </c>
      <c r="I835" s="1" t="s">
        <v>17</v>
      </c>
      <c r="J835" s="7">
        <v>42682.686111111114</v>
      </c>
      <c r="K835" s="7">
        <v>42682.686111111114</v>
      </c>
      <c r="L835" s="1">
        <v>18</v>
      </c>
    </row>
    <row r="836" spans="1:12" ht="15">
      <c r="A836" s="1" t="s">
        <v>28</v>
      </c>
      <c r="B836" s="7">
        <v>42686.625</v>
      </c>
      <c r="C836" s="7">
        <v>42686.666666666664</v>
      </c>
      <c r="D836" s="8" t="s">
        <v>357</v>
      </c>
      <c r="F836" s="1">
        <v>26409145</v>
      </c>
      <c r="G836" s="10"/>
      <c r="H836" s="1" t="s">
        <v>16</v>
      </c>
      <c r="I836" s="1" t="s">
        <v>17</v>
      </c>
      <c r="J836" s="7">
        <v>42662.38958333333</v>
      </c>
      <c r="K836" s="7">
        <v>42662.38958333333</v>
      </c>
      <c r="L836" s="1">
        <v>18</v>
      </c>
    </row>
    <row r="837" spans="1:12" ht="15">
      <c r="A837" s="1" t="s">
        <v>46</v>
      </c>
      <c r="B837" s="7">
        <v>42688.416666666664</v>
      </c>
      <c r="C837" s="7">
        <v>42688.458333333336</v>
      </c>
      <c r="D837" s="8" t="s">
        <v>88</v>
      </c>
      <c r="F837" s="1">
        <v>26571054</v>
      </c>
      <c r="G837" s="5" t="s">
        <v>556</v>
      </c>
      <c r="H837" s="1" t="s">
        <v>16</v>
      </c>
      <c r="I837" s="1" t="s">
        <v>17</v>
      </c>
      <c r="J837" s="7">
        <v>42669.474999999999</v>
      </c>
      <c r="K837" s="7">
        <v>42669.474999999999</v>
      </c>
      <c r="L837" s="1">
        <v>14.4</v>
      </c>
    </row>
    <row r="838" spans="1:12" ht="15">
      <c r="A838" s="1" t="s">
        <v>46</v>
      </c>
      <c r="B838" s="7">
        <v>42688.458333333336</v>
      </c>
      <c r="C838" s="7">
        <v>42688.5</v>
      </c>
      <c r="D838" s="8" t="s">
        <v>88</v>
      </c>
      <c r="F838" s="1">
        <v>25630267</v>
      </c>
      <c r="G838" s="5" t="s">
        <v>557</v>
      </c>
      <c r="H838" s="1" t="s">
        <v>16</v>
      </c>
      <c r="I838" s="1" t="s">
        <v>17</v>
      </c>
      <c r="J838" s="7">
        <v>42627.665277777778</v>
      </c>
      <c r="K838" s="7">
        <v>42627.665277777778</v>
      </c>
      <c r="L838" s="1">
        <v>11.52</v>
      </c>
    </row>
    <row r="839" spans="1:12" ht="15">
      <c r="A839" s="1" t="s">
        <v>46</v>
      </c>
      <c r="B839" s="7">
        <v>42688.5</v>
      </c>
      <c r="C839" s="7">
        <v>42688.541666666664</v>
      </c>
      <c r="D839" s="8" t="s">
        <v>88</v>
      </c>
      <c r="F839" s="1">
        <v>26914640</v>
      </c>
      <c r="G839" s="5" t="s">
        <v>558</v>
      </c>
      <c r="H839" s="1" t="s">
        <v>16</v>
      </c>
      <c r="I839" s="1" t="s">
        <v>17</v>
      </c>
      <c r="J839" s="7">
        <v>42684.703472222223</v>
      </c>
      <c r="K839" s="7">
        <v>42684.703472222223</v>
      </c>
      <c r="L839" s="1">
        <v>16.2</v>
      </c>
    </row>
    <row r="840" spans="1:12" ht="15">
      <c r="A840" s="1" t="s">
        <v>46</v>
      </c>
      <c r="B840" s="7">
        <v>42688.583333333336</v>
      </c>
      <c r="C840" s="7">
        <v>42688.625</v>
      </c>
      <c r="D840" s="8" t="s">
        <v>88</v>
      </c>
      <c r="F840" s="1">
        <v>26849323</v>
      </c>
      <c r="G840" s="5" t="s">
        <v>559</v>
      </c>
      <c r="H840" s="1" t="s">
        <v>16</v>
      </c>
      <c r="I840" s="1" t="s">
        <v>17</v>
      </c>
      <c r="J840" s="7">
        <v>42682.441666666666</v>
      </c>
      <c r="K840" s="7">
        <v>42682.441666666666</v>
      </c>
      <c r="L840" s="1">
        <v>14.4</v>
      </c>
    </row>
    <row r="841" spans="1:12" ht="15">
      <c r="A841" s="1" t="s">
        <v>41</v>
      </c>
      <c r="B841" s="7">
        <v>42688.604166666664</v>
      </c>
      <c r="C841" s="7">
        <v>42688.645833333336</v>
      </c>
      <c r="D841" s="8" t="s">
        <v>359</v>
      </c>
      <c r="F841" s="1">
        <v>26237694</v>
      </c>
      <c r="G841" s="10"/>
      <c r="H841" s="1" t="s">
        <v>16</v>
      </c>
      <c r="I841" s="1" t="s">
        <v>17</v>
      </c>
      <c r="J841" s="7">
        <v>42654.657638888886</v>
      </c>
      <c r="K841" s="7">
        <v>42654.657638888886</v>
      </c>
      <c r="L841" s="1">
        <v>12.96</v>
      </c>
    </row>
    <row r="842" spans="1:12" ht="15">
      <c r="A842" s="1" t="s">
        <v>18</v>
      </c>
      <c r="B842" s="7">
        <v>42688.645833333336</v>
      </c>
      <c r="C842" s="7">
        <v>42688.6875</v>
      </c>
      <c r="D842" s="8" t="s">
        <v>246</v>
      </c>
      <c r="F842" s="1">
        <v>26784262</v>
      </c>
      <c r="G842" s="5" t="s">
        <v>512</v>
      </c>
      <c r="H842" s="1" t="s">
        <v>16</v>
      </c>
      <c r="I842" s="1" t="s">
        <v>17</v>
      </c>
      <c r="J842" s="7">
        <v>42678.739583333336</v>
      </c>
      <c r="K842" s="7">
        <v>42678.739583333336</v>
      </c>
      <c r="L842" s="1">
        <v>15.3</v>
      </c>
    </row>
    <row r="843" spans="1:12" ht="15">
      <c r="A843" s="1" t="s">
        <v>46</v>
      </c>
      <c r="B843" s="7">
        <v>42688.6875</v>
      </c>
      <c r="C843" s="7">
        <v>42688.729166666664</v>
      </c>
      <c r="D843" s="8" t="s">
        <v>88</v>
      </c>
      <c r="F843" s="1">
        <v>26366266</v>
      </c>
      <c r="G843" s="5" t="s">
        <v>560</v>
      </c>
      <c r="H843" s="1" t="s">
        <v>16</v>
      </c>
      <c r="I843" s="1" t="s">
        <v>17</v>
      </c>
      <c r="J843" s="7">
        <v>42660.724305555559</v>
      </c>
      <c r="K843" s="7">
        <v>42660.724305555559</v>
      </c>
      <c r="L843" s="1">
        <v>17.100000000000001</v>
      </c>
    </row>
    <row r="844" spans="1:12" ht="15">
      <c r="A844" s="1" t="s">
        <v>28</v>
      </c>
      <c r="B844" s="7">
        <v>42688.6875</v>
      </c>
      <c r="C844" s="7">
        <v>42688.75</v>
      </c>
      <c r="D844" s="8" t="s">
        <v>263</v>
      </c>
      <c r="E844" s="1" t="s">
        <v>561</v>
      </c>
      <c r="F844" s="1">
        <v>26760377</v>
      </c>
      <c r="G844" s="5" t="s">
        <v>562</v>
      </c>
      <c r="H844" s="1" t="s">
        <v>48</v>
      </c>
      <c r="I844" s="1" t="s">
        <v>17</v>
      </c>
      <c r="J844" s="7">
        <v>42677.856249999997</v>
      </c>
      <c r="K844" s="7">
        <v>42688.67083333333</v>
      </c>
      <c r="L844" s="1">
        <v>26.1</v>
      </c>
    </row>
    <row r="845" spans="1:12" ht="15">
      <c r="A845" s="1" t="s">
        <v>46</v>
      </c>
      <c r="B845" s="7">
        <v>42688.729166666664</v>
      </c>
      <c r="C845" s="7">
        <v>42688.770833333336</v>
      </c>
      <c r="D845" s="8" t="s">
        <v>88</v>
      </c>
      <c r="F845" s="1">
        <v>25685119</v>
      </c>
      <c r="G845" s="5" t="s">
        <v>563</v>
      </c>
      <c r="H845" s="1" t="s">
        <v>16</v>
      </c>
      <c r="I845" s="1" t="s">
        <v>17</v>
      </c>
      <c r="J845" s="7">
        <v>42629.770833333336</v>
      </c>
      <c r="K845" s="7">
        <v>42629.770833333336</v>
      </c>
      <c r="L845" s="1">
        <v>16.2</v>
      </c>
    </row>
    <row r="846" spans="1:12" ht="15">
      <c r="A846" s="1" t="s">
        <v>28</v>
      </c>
      <c r="B846" s="7">
        <v>42688.791666666664</v>
      </c>
      <c r="C846" s="7">
        <v>42688.833333333336</v>
      </c>
      <c r="D846" s="8" t="s">
        <v>458</v>
      </c>
      <c r="E846" s="1" t="s">
        <v>457</v>
      </c>
      <c r="F846" s="1">
        <v>26217252</v>
      </c>
      <c r="G846" s="5" t="s">
        <v>564</v>
      </c>
      <c r="H846" s="1" t="s">
        <v>16</v>
      </c>
      <c r="I846" s="1" t="s">
        <v>17</v>
      </c>
      <c r="J846" s="7">
        <v>42653.870833333334</v>
      </c>
      <c r="K846" s="7">
        <v>42688.754861111112</v>
      </c>
      <c r="L846" s="1">
        <v>16.2</v>
      </c>
    </row>
    <row r="847" spans="1:12" ht="15">
      <c r="A847" s="1" t="s">
        <v>46</v>
      </c>
      <c r="B847" s="7">
        <v>42688.791666666664</v>
      </c>
      <c r="C847" s="7">
        <v>42688.833333333336</v>
      </c>
      <c r="D847" s="8" t="s">
        <v>88</v>
      </c>
      <c r="F847" s="1">
        <v>26889244</v>
      </c>
      <c r="G847" s="5" t="s">
        <v>565</v>
      </c>
      <c r="H847" s="1" t="s">
        <v>16</v>
      </c>
      <c r="I847" s="1" t="s">
        <v>17</v>
      </c>
      <c r="J847" s="7">
        <v>42683.715277777781</v>
      </c>
      <c r="K847" s="7">
        <v>42683.715277777781</v>
      </c>
      <c r="L847" s="1">
        <v>18</v>
      </c>
    </row>
    <row r="848" spans="1:12" ht="15">
      <c r="A848" s="1" t="s">
        <v>18</v>
      </c>
      <c r="B848" s="7">
        <v>42689.416666666664</v>
      </c>
      <c r="C848" s="7">
        <v>42689.479166666664</v>
      </c>
      <c r="D848" s="8" t="s">
        <v>246</v>
      </c>
      <c r="F848" s="1">
        <v>26968565</v>
      </c>
      <c r="G848" s="5" t="s">
        <v>455</v>
      </c>
      <c r="H848" s="1" t="s">
        <v>48</v>
      </c>
      <c r="I848" s="1" t="s">
        <v>17</v>
      </c>
      <c r="J848" s="7">
        <v>42688.394444444442</v>
      </c>
      <c r="K848" s="7">
        <v>42688.394444444442</v>
      </c>
      <c r="L848" s="1">
        <v>21.6</v>
      </c>
    </row>
    <row r="849" spans="1:12" ht="15">
      <c r="A849" s="1" t="s">
        <v>24</v>
      </c>
      <c r="B849" s="7">
        <v>42689.770833333336</v>
      </c>
      <c r="C849" s="7">
        <v>42689.833333333336</v>
      </c>
      <c r="D849" s="8" t="s">
        <v>140</v>
      </c>
      <c r="F849" s="1">
        <v>26647285</v>
      </c>
      <c r="G849" s="5" t="s">
        <v>566</v>
      </c>
      <c r="H849" s="1" t="s">
        <v>48</v>
      </c>
      <c r="I849" s="1" t="s">
        <v>17</v>
      </c>
      <c r="J849" s="7">
        <v>42673.338888888888</v>
      </c>
      <c r="K849" s="7">
        <v>42673.338888888888</v>
      </c>
      <c r="L849" s="1">
        <v>27</v>
      </c>
    </row>
    <row r="850" spans="1:12" ht="15">
      <c r="A850" s="1" t="s">
        <v>28</v>
      </c>
      <c r="B850" s="7">
        <v>42689.791666666664</v>
      </c>
      <c r="C850" s="7">
        <v>42689.833333333336</v>
      </c>
      <c r="D850" s="8" t="s">
        <v>100</v>
      </c>
      <c r="F850" s="1">
        <v>27008987</v>
      </c>
      <c r="G850" s="10"/>
      <c r="H850" s="1" t="s">
        <v>16</v>
      </c>
      <c r="I850" s="1" t="s">
        <v>17</v>
      </c>
      <c r="J850" s="7">
        <v>42689.611111111109</v>
      </c>
      <c r="K850" s="7">
        <v>42689.611111111109</v>
      </c>
      <c r="L850" s="1">
        <v>18</v>
      </c>
    </row>
    <row r="851" spans="1:12" ht="15">
      <c r="A851" s="1" t="s">
        <v>32</v>
      </c>
      <c r="B851" s="7">
        <v>42689.791666666664</v>
      </c>
      <c r="C851" s="7">
        <v>42689.854166666664</v>
      </c>
      <c r="D851" s="8" t="s">
        <v>162</v>
      </c>
      <c r="E851" s="1" t="s">
        <v>398</v>
      </c>
      <c r="F851" s="1">
        <v>25092307</v>
      </c>
      <c r="G851" s="5" t="s">
        <v>568</v>
      </c>
      <c r="H851" s="1" t="s">
        <v>48</v>
      </c>
      <c r="I851" s="1" t="s">
        <v>85</v>
      </c>
      <c r="J851" s="7">
        <v>42601.602083333331</v>
      </c>
      <c r="K851" s="7">
        <v>42641.659722222219</v>
      </c>
      <c r="L851" s="1">
        <v>28.08</v>
      </c>
    </row>
    <row r="852" spans="1:12" ht="15">
      <c r="A852" s="1" t="s">
        <v>24</v>
      </c>
      <c r="B852" s="7">
        <v>42689.833333333336</v>
      </c>
      <c r="C852" s="7">
        <v>42689.895833333336</v>
      </c>
      <c r="D852" s="8" t="s">
        <v>162</v>
      </c>
      <c r="F852" s="1">
        <v>26946773</v>
      </c>
      <c r="G852" s="5" t="s">
        <v>569</v>
      </c>
      <c r="H852" s="1" t="s">
        <v>48</v>
      </c>
      <c r="I852" s="1" t="s">
        <v>85</v>
      </c>
      <c r="J852" s="7">
        <v>42686.46597222222</v>
      </c>
      <c r="K852" s="7">
        <v>42686.46597222222</v>
      </c>
      <c r="L852" s="1">
        <v>27</v>
      </c>
    </row>
    <row r="853" spans="1:12" ht="15">
      <c r="A853" s="1" t="s">
        <v>24</v>
      </c>
      <c r="B853" s="7">
        <v>42690.645833333336</v>
      </c>
      <c r="C853" s="7">
        <v>42690.6875</v>
      </c>
      <c r="D853" s="8" t="s">
        <v>458</v>
      </c>
      <c r="F853" s="1">
        <v>26959992</v>
      </c>
      <c r="G853" s="5" t="s">
        <v>570</v>
      </c>
      <c r="H853" s="1" t="s">
        <v>16</v>
      </c>
      <c r="I853" s="1" t="s">
        <v>17</v>
      </c>
      <c r="J853" s="7">
        <v>42687.862500000003</v>
      </c>
      <c r="K853" s="7">
        <v>42687.862500000003</v>
      </c>
      <c r="L853" s="1">
        <v>16.2</v>
      </c>
    </row>
    <row r="854" spans="1:12" ht="15">
      <c r="A854" s="1" t="s">
        <v>41</v>
      </c>
      <c r="B854" s="7">
        <v>42690.645833333336</v>
      </c>
      <c r="C854" s="7">
        <v>42690.6875</v>
      </c>
      <c r="D854" s="8" t="s">
        <v>359</v>
      </c>
      <c r="F854" s="1">
        <v>26874318</v>
      </c>
      <c r="G854" s="10"/>
      <c r="H854" s="1" t="s">
        <v>16</v>
      </c>
      <c r="I854" s="1" t="s">
        <v>17</v>
      </c>
      <c r="J854" s="7">
        <v>42683.377083333333</v>
      </c>
      <c r="K854" s="7">
        <v>42683.377083333333</v>
      </c>
      <c r="L854" s="1">
        <v>16.2</v>
      </c>
    </row>
    <row r="855" spans="1:12" ht="15">
      <c r="A855" s="1" t="s">
        <v>24</v>
      </c>
      <c r="B855" s="7">
        <v>42690.6875</v>
      </c>
      <c r="C855" s="7">
        <v>42690.729166666664</v>
      </c>
      <c r="D855" s="8" t="s">
        <v>458</v>
      </c>
      <c r="F855" s="1">
        <v>26419701</v>
      </c>
      <c r="G855" s="5" t="s">
        <v>571</v>
      </c>
      <c r="H855" s="1" t="s">
        <v>16</v>
      </c>
      <c r="I855" s="1" t="s">
        <v>17</v>
      </c>
      <c r="J855" s="7">
        <v>42662.665277777778</v>
      </c>
      <c r="K855" s="7">
        <v>42662.665277777778</v>
      </c>
      <c r="L855" s="1">
        <v>17.100000000000001</v>
      </c>
    </row>
    <row r="856" spans="1:12" ht="15">
      <c r="A856" s="1" t="s">
        <v>28</v>
      </c>
      <c r="B856" s="7">
        <v>42691.541666666664</v>
      </c>
      <c r="C856" s="7">
        <v>42691.583333333336</v>
      </c>
      <c r="D856" s="8" t="s">
        <v>518</v>
      </c>
      <c r="F856" s="1">
        <v>27062994</v>
      </c>
      <c r="G856" s="10"/>
      <c r="H856" s="1" t="s">
        <v>16</v>
      </c>
      <c r="I856" s="1" t="s">
        <v>17</v>
      </c>
      <c r="J856" s="7">
        <v>42691.512499999997</v>
      </c>
      <c r="K856" s="7">
        <v>42691.512499999997</v>
      </c>
      <c r="L856" s="1">
        <v>16.2</v>
      </c>
    </row>
    <row r="857" spans="1:12" ht="15">
      <c r="A857" s="1" t="s">
        <v>46</v>
      </c>
      <c r="B857" s="7">
        <v>42691.583333333336</v>
      </c>
      <c r="C857" s="7">
        <v>42691.625</v>
      </c>
      <c r="D857" s="8" t="s">
        <v>88</v>
      </c>
      <c r="F857" s="1">
        <v>26578062</v>
      </c>
      <c r="G857" s="5" t="s">
        <v>573</v>
      </c>
      <c r="H857" s="1" t="s">
        <v>16</v>
      </c>
      <c r="I857" s="1" t="s">
        <v>17</v>
      </c>
      <c r="J857" s="7">
        <v>42669.634027777778</v>
      </c>
      <c r="K857" s="7">
        <v>42669.634027777778</v>
      </c>
      <c r="L857" s="1">
        <v>14.4</v>
      </c>
    </row>
    <row r="858" spans="1:12" ht="15">
      <c r="A858" s="1" t="s">
        <v>18</v>
      </c>
      <c r="B858" s="7">
        <v>42691.729166666664</v>
      </c>
      <c r="C858" s="7">
        <v>42691.854166666664</v>
      </c>
      <c r="D858" s="8" t="s">
        <v>489</v>
      </c>
      <c r="F858" s="1">
        <v>26976989</v>
      </c>
      <c r="G858" s="10"/>
      <c r="H858" s="1" t="s">
        <v>321</v>
      </c>
      <c r="I858" s="1" t="s">
        <v>17</v>
      </c>
      <c r="J858" s="7">
        <v>42688.577777777777</v>
      </c>
      <c r="K858" s="7">
        <v>42688.577777777777</v>
      </c>
      <c r="L858" s="1">
        <v>54</v>
      </c>
    </row>
    <row r="859" spans="1:12" ht="15">
      <c r="A859" s="1" t="s">
        <v>24</v>
      </c>
      <c r="B859" s="7">
        <v>42691.791666666664</v>
      </c>
      <c r="C859" s="7">
        <v>42691.833333333336</v>
      </c>
      <c r="D859" s="8" t="s">
        <v>357</v>
      </c>
      <c r="E859" s="1" t="s">
        <v>405</v>
      </c>
      <c r="F859" s="1">
        <v>26904062</v>
      </c>
      <c r="G859" s="10"/>
      <c r="H859" s="1" t="s">
        <v>16</v>
      </c>
      <c r="I859" s="1" t="s">
        <v>17</v>
      </c>
      <c r="J859" s="7">
        <v>42684.417361111111</v>
      </c>
      <c r="K859" s="7">
        <v>42691.611111111109</v>
      </c>
      <c r="L859" s="1">
        <v>18</v>
      </c>
    </row>
    <row r="860" spans="1:12" ht="15">
      <c r="A860" s="1" t="s">
        <v>32</v>
      </c>
      <c r="B860" s="7">
        <v>42691.791666666664</v>
      </c>
      <c r="C860" s="7">
        <v>42691.833333333336</v>
      </c>
      <c r="D860" s="8" t="s">
        <v>423</v>
      </c>
      <c r="F860" s="1">
        <v>25286767</v>
      </c>
      <c r="G860" s="10"/>
      <c r="H860" s="1" t="s">
        <v>16</v>
      </c>
      <c r="I860" s="1" t="s">
        <v>17</v>
      </c>
      <c r="J860" s="7">
        <v>42612.540277777778</v>
      </c>
      <c r="K860" s="7">
        <v>42612.540277777778</v>
      </c>
      <c r="L860" s="1">
        <v>18.72</v>
      </c>
    </row>
    <row r="861" spans="1:12" ht="15">
      <c r="A861" s="1" t="s">
        <v>46</v>
      </c>
      <c r="B861" s="7">
        <v>42692.416666666664</v>
      </c>
      <c r="C861" s="7">
        <v>42692.458333333336</v>
      </c>
      <c r="D861" s="8" t="s">
        <v>317</v>
      </c>
      <c r="F861" s="1">
        <v>27005724</v>
      </c>
      <c r="G861" s="5" t="s">
        <v>481</v>
      </c>
      <c r="H861" s="1" t="s">
        <v>16</v>
      </c>
      <c r="I861" s="1" t="s">
        <v>17</v>
      </c>
      <c r="J861" s="7">
        <v>42689.524305555555</v>
      </c>
      <c r="K861" s="7">
        <v>42689.524305555555</v>
      </c>
      <c r="L861" s="1">
        <v>14.4</v>
      </c>
    </row>
    <row r="862" spans="1:12" ht="15">
      <c r="A862" s="1" t="s">
        <v>18</v>
      </c>
      <c r="B862" s="7">
        <v>42692.5</v>
      </c>
      <c r="C862" s="7">
        <v>42692.541666666664</v>
      </c>
      <c r="D862" s="8" t="s">
        <v>246</v>
      </c>
      <c r="F862" s="1">
        <v>26977490</v>
      </c>
      <c r="G862" s="5" t="s">
        <v>253</v>
      </c>
      <c r="H862" s="1" t="s">
        <v>16</v>
      </c>
      <c r="I862" s="1" t="s">
        <v>17</v>
      </c>
      <c r="J862" s="7">
        <v>42688.587500000001</v>
      </c>
      <c r="K862" s="7">
        <v>42688.587500000001</v>
      </c>
      <c r="L862" s="1">
        <v>16.2</v>
      </c>
    </row>
    <row r="863" spans="1:12" ht="15">
      <c r="A863" s="1" t="s">
        <v>24</v>
      </c>
      <c r="B863" s="7">
        <v>42692.583333333336</v>
      </c>
      <c r="C863" s="7">
        <v>42692.645833333336</v>
      </c>
      <c r="D863" s="8" t="s">
        <v>140</v>
      </c>
      <c r="F863" s="1">
        <v>26936747</v>
      </c>
      <c r="G863" s="5" t="s">
        <v>574</v>
      </c>
      <c r="H863" s="1" t="s">
        <v>48</v>
      </c>
      <c r="I863" s="1" t="s">
        <v>17</v>
      </c>
      <c r="J863" s="7">
        <v>42685.714583333334</v>
      </c>
      <c r="K863" s="7">
        <v>42685.714583333334</v>
      </c>
      <c r="L863" s="1">
        <v>24.3</v>
      </c>
    </row>
    <row r="864" spans="1:12" ht="15">
      <c r="A864" s="1" t="s">
        <v>24</v>
      </c>
      <c r="B864" s="7">
        <v>42692.666666666664</v>
      </c>
      <c r="C864" s="7">
        <v>42692.729166666664</v>
      </c>
      <c r="D864" s="8" t="s">
        <v>140</v>
      </c>
      <c r="F864" s="1">
        <v>26775681</v>
      </c>
      <c r="G864" s="5" t="s">
        <v>344</v>
      </c>
      <c r="H864" s="1" t="s">
        <v>48</v>
      </c>
      <c r="I864" s="1" t="s">
        <v>17</v>
      </c>
      <c r="J864" s="7">
        <v>42678.510416666664</v>
      </c>
      <c r="K864" s="7">
        <v>42678.510416666664</v>
      </c>
      <c r="L864" s="1">
        <v>25.2</v>
      </c>
    </row>
    <row r="865" spans="1:12" ht="15">
      <c r="A865" s="1" t="s">
        <v>46</v>
      </c>
      <c r="B865" s="7">
        <v>42692.6875</v>
      </c>
      <c r="C865" s="7">
        <v>42692.729166666664</v>
      </c>
      <c r="D865" s="8" t="s">
        <v>317</v>
      </c>
      <c r="E865" s="1" t="s">
        <v>439</v>
      </c>
      <c r="F865" s="1">
        <v>26471748</v>
      </c>
      <c r="G865" s="5" t="s">
        <v>575</v>
      </c>
      <c r="H865" s="1" t="s">
        <v>16</v>
      </c>
      <c r="I865" s="1" t="s">
        <v>17</v>
      </c>
      <c r="J865" s="7">
        <v>42664.698611111111</v>
      </c>
      <c r="K865" s="7">
        <v>42682.419444444444</v>
      </c>
      <c r="L865" s="1">
        <v>17.100000000000001</v>
      </c>
    </row>
    <row r="866" spans="1:12" ht="15">
      <c r="A866" s="1" t="s">
        <v>28</v>
      </c>
      <c r="B866" s="7">
        <v>42692.708333333336</v>
      </c>
      <c r="C866" s="7">
        <v>42692.75</v>
      </c>
      <c r="D866" s="8" t="s">
        <v>357</v>
      </c>
      <c r="F866" s="1">
        <v>27031919</v>
      </c>
      <c r="G866" s="10"/>
      <c r="H866" s="1" t="s">
        <v>16</v>
      </c>
      <c r="I866" s="1" t="s">
        <v>17</v>
      </c>
      <c r="J866" s="7">
        <v>42690.386805555558</v>
      </c>
      <c r="K866" s="7">
        <v>42690.386805555558</v>
      </c>
      <c r="L866" s="1">
        <v>18</v>
      </c>
    </row>
    <row r="867" spans="1:12" ht="15">
      <c r="A867" s="1" t="s">
        <v>57</v>
      </c>
      <c r="B867" s="7">
        <v>42692.708333333336</v>
      </c>
      <c r="C867" s="7">
        <v>42692.854166666664</v>
      </c>
      <c r="D867" s="8" t="s">
        <v>43</v>
      </c>
      <c r="F867" s="1">
        <v>27092020</v>
      </c>
      <c r="G867" s="10"/>
      <c r="H867" s="1" t="s">
        <v>16</v>
      </c>
      <c r="I867" s="1" t="s">
        <v>17</v>
      </c>
      <c r="J867" s="7">
        <v>42692.61041666667</v>
      </c>
      <c r="K867" s="7">
        <v>42692.61041666667</v>
      </c>
      <c r="L867" s="1">
        <v>63</v>
      </c>
    </row>
    <row r="868" spans="1:12" ht="15">
      <c r="A868" s="1" t="s">
        <v>24</v>
      </c>
      <c r="B868" s="7">
        <v>42693.416666666664</v>
      </c>
      <c r="C868" s="7">
        <v>42693.458333333336</v>
      </c>
      <c r="D868" s="8" t="s">
        <v>357</v>
      </c>
      <c r="F868" s="1">
        <v>27031957</v>
      </c>
      <c r="G868" s="10"/>
      <c r="H868" s="1" t="s">
        <v>16</v>
      </c>
      <c r="I868" s="1" t="s">
        <v>17</v>
      </c>
      <c r="J868" s="7">
        <v>42690.387499999997</v>
      </c>
      <c r="K868" s="7">
        <v>42690.387499999997</v>
      </c>
      <c r="L868" s="1">
        <v>18</v>
      </c>
    </row>
    <row r="869" spans="1:12" ht="15">
      <c r="A869" s="1" t="s">
        <v>28</v>
      </c>
      <c r="B869" s="7">
        <v>42693.541666666664</v>
      </c>
      <c r="C869" s="7">
        <v>42693.583333333336</v>
      </c>
      <c r="D869" s="8" t="s">
        <v>162</v>
      </c>
      <c r="F869" s="1">
        <v>26856664</v>
      </c>
      <c r="G869" s="5" t="s">
        <v>576</v>
      </c>
      <c r="H869" s="1" t="s">
        <v>16</v>
      </c>
      <c r="I869" s="1" t="s">
        <v>85</v>
      </c>
      <c r="J869" s="7">
        <v>42682.62777777778</v>
      </c>
      <c r="K869" s="7">
        <v>42682.62777777778</v>
      </c>
      <c r="L869" s="1">
        <v>18</v>
      </c>
    </row>
    <row r="870" spans="1:12" ht="15">
      <c r="A870" s="1" t="s">
        <v>24</v>
      </c>
      <c r="B870" s="7">
        <v>42693.583333333336</v>
      </c>
      <c r="C870" s="7">
        <v>42693.625</v>
      </c>
      <c r="D870" s="8" t="s">
        <v>140</v>
      </c>
      <c r="F870" s="1">
        <v>26851813</v>
      </c>
      <c r="G870" s="5" t="s">
        <v>577</v>
      </c>
      <c r="H870" s="1" t="s">
        <v>16</v>
      </c>
      <c r="I870" s="1" t="s">
        <v>17</v>
      </c>
      <c r="J870" s="7">
        <v>42682.496527777781</v>
      </c>
      <c r="K870" s="7">
        <v>42682.496527777781</v>
      </c>
      <c r="L870" s="1">
        <v>18</v>
      </c>
    </row>
    <row r="871" spans="1:12" ht="15">
      <c r="A871" s="1" t="s">
        <v>28</v>
      </c>
      <c r="B871" s="7">
        <v>42693.583333333336</v>
      </c>
      <c r="C871" s="7">
        <v>42693.625</v>
      </c>
      <c r="D871" s="8" t="s">
        <v>34</v>
      </c>
      <c r="E871" s="1" t="s">
        <v>398</v>
      </c>
      <c r="F871" s="1">
        <v>26627986</v>
      </c>
      <c r="G871" s="5" t="s">
        <v>578</v>
      </c>
      <c r="H871" s="1" t="s">
        <v>16</v>
      </c>
      <c r="I871" s="1" t="s">
        <v>17</v>
      </c>
      <c r="J871" s="7">
        <v>42671.660416666666</v>
      </c>
      <c r="K871" s="7">
        <v>42682.629166666666</v>
      </c>
      <c r="L871" s="1">
        <v>18</v>
      </c>
    </row>
    <row r="872" spans="1:12" ht="15">
      <c r="A872" s="1" t="s">
        <v>57</v>
      </c>
      <c r="B872" s="7">
        <v>42693.583333333336</v>
      </c>
      <c r="C872" s="7">
        <v>42693.625</v>
      </c>
      <c r="D872" s="8" t="s">
        <v>73</v>
      </c>
      <c r="F872" s="1">
        <v>27001575</v>
      </c>
      <c r="G872" s="5" t="s">
        <v>579</v>
      </c>
      <c r="H872" s="1" t="s">
        <v>16</v>
      </c>
      <c r="I872" s="1" t="s">
        <v>17</v>
      </c>
      <c r="J872" s="7">
        <v>42689.424305555556</v>
      </c>
      <c r="K872" s="7">
        <v>42689.424305555556</v>
      </c>
      <c r="L872" s="1">
        <v>18</v>
      </c>
    </row>
    <row r="873" spans="1:12" ht="15">
      <c r="A873" s="1" t="s">
        <v>24</v>
      </c>
      <c r="B873" s="7">
        <v>42693.625</v>
      </c>
      <c r="C873" s="7">
        <v>42693.6875</v>
      </c>
      <c r="D873" s="8" t="s">
        <v>140</v>
      </c>
      <c r="F873" s="1">
        <v>26066949</v>
      </c>
      <c r="G873" s="5" t="s">
        <v>334</v>
      </c>
      <c r="H873" s="1" t="s">
        <v>48</v>
      </c>
      <c r="I873" s="1" t="s">
        <v>17</v>
      </c>
      <c r="J873" s="7">
        <v>42647.48333333333</v>
      </c>
      <c r="K873" s="7">
        <v>42647.48333333333</v>
      </c>
      <c r="L873" s="1">
        <v>24.3</v>
      </c>
    </row>
    <row r="874" spans="1:12" ht="15">
      <c r="A874" s="1" t="s">
        <v>111</v>
      </c>
      <c r="B874" s="7">
        <v>42693.666666666664</v>
      </c>
      <c r="C874" s="7">
        <v>42693.708333333336</v>
      </c>
      <c r="D874" s="8" t="s">
        <v>162</v>
      </c>
      <c r="F874" s="1">
        <v>26989103</v>
      </c>
      <c r="G874" s="5" t="s">
        <v>580</v>
      </c>
      <c r="H874" s="1" t="s">
        <v>16</v>
      </c>
      <c r="I874" s="1" t="s">
        <v>85</v>
      </c>
      <c r="J874" s="7">
        <v>42688.854166666664</v>
      </c>
      <c r="K874" s="7">
        <v>42688.854166666664</v>
      </c>
      <c r="L874" s="1">
        <v>18</v>
      </c>
    </row>
    <row r="875" spans="1:12" ht="15">
      <c r="A875" s="1" t="s">
        <v>24</v>
      </c>
      <c r="B875" s="7">
        <v>42693.708333333336</v>
      </c>
      <c r="C875" s="7">
        <v>42693.770833333336</v>
      </c>
      <c r="D875" s="8" t="s">
        <v>140</v>
      </c>
      <c r="F875" s="1">
        <v>26335608</v>
      </c>
      <c r="G875" s="5" t="s">
        <v>466</v>
      </c>
      <c r="H875" s="1" t="s">
        <v>48</v>
      </c>
      <c r="I875" s="1" t="s">
        <v>17</v>
      </c>
      <c r="J875" s="7">
        <v>42658.843055555553</v>
      </c>
      <c r="K875" s="7">
        <v>42658.843055555553</v>
      </c>
      <c r="L875" s="1">
        <v>24.3</v>
      </c>
    </row>
    <row r="876" spans="1:12" ht="15">
      <c r="A876" s="1" t="s">
        <v>18</v>
      </c>
      <c r="B876" s="7">
        <v>42693.75</v>
      </c>
      <c r="C876" s="7">
        <v>42693.791666666664</v>
      </c>
      <c r="D876" s="8" t="s">
        <v>554</v>
      </c>
      <c r="F876" s="1">
        <v>27102713</v>
      </c>
      <c r="G876" s="5" t="s">
        <v>582</v>
      </c>
      <c r="H876" s="1" t="s">
        <v>16</v>
      </c>
      <c r="I876" s="1" t="s">
        <v>17</v>
      </c>
      <c r="J876" s="7">
        <v>42693.040277777778</v>
      </c>
      <c r="K876" s="7">
        <v>42693.040277777778</v>
      </c>
      <c r="L876" s="1">
        <v>18</v>
      </c>
    </row>
    <row r="877" spans="1:12" ht="15">
      <c r="A877" s="1" t="s">
        <v>46</v>
      </c>
      <c r="B877" s="7">
        <v>42695.375</v>
      </c>
      <c r="C877" s="7">
        <v>42695.416666666664</v>
      </c>
      <c r="D877" s="8" t="s">
        <v>88</v>
      </c>
      <c r="F877" s="1">
        <v>27089237</v>
      </c>
      <c r="G877" s="5" t="s">
        <v>583</v>
      </c>
      <c r="H877" s="1" t="s">
        <v>16</v>
      </c>
      <c r="I877" s="1" t="s">
        <v>17</v>
      </c>
      <c r="J877" s="7">
        <v>42692.511805555558</v>
      </c>
      <c r="K877" s="7">
        <v>42692.511805555558</v>
      </c>
      <c r="L877" s="1">
        <v>14.4</v>
      </c>
    </row>
    <row r="878" spans="1:12" ht="15">
      <c r="A878" s="1" t="s">
        <v>46</v>
      </c>
      <c r="B878" s="7">
        <v>42695.458333333336</v>
      </c>
      <c r="C878" s="7">
        <v>42695.5</v>
      </c>
      <c r="D878" s="8" t="s">
        <v>162</v>
      </c>
      <c r="F878" s="1">
        <v>27089278</v>
      </c>
      <c r="G878" s="5" t="s">
        <v>584</v>
      </c>
      <c r="H878" s="1" t="s">
        <v>16</v>
      </c>
      <c r="I878" s="1" t="s">
        <v>85</v>
      </c>
      <c r="J878" s="7">
        <v>42692.512499999997</v>
      </c>
      <c r="K878" s="7">
        <v>42692.512499999997</v>
      </c>
      <c r="L878" s="1">
        <v>14.4</v>
      </c>
    </row>
    <row r="879" spans="1:12" ht="15">
      <c r="A879" s="1" t="s">
        <v>46</v>
      </c>
      <c r="B879" s="7">
        <v>42695.5</v>
      </c>
      <c r="C879" s="7">
        <v>42695.541666666664</v>
      </c>
      <c r="D879" s="8" t="s">
        <v>88</v>
      </c>
      <c r="F879" s="1">
        <v>27120569</v>
      </c>
      <c r="G879" s="5" t="s">
        <v>585</v>
      </c>
      <c r="H879" s="1" t="s">
        <v>16</v>
      </c>
      <c r="I879" s="1" t="s">
        <v>17</v>
      </c>
      <c r="J879" s="7">
        <v>42695.007638888892</v>
      </c>
      <c r="K879" s="7">
        <v>42695.007638888892</v>
      </c>
      <c r="L879" s="1">
        <v>16.2</v>
      </c>
    </row>
    <row r="880" spans="1:12" ht="15">
      <c r="A880" s="1" t="s">
        <v>46</v>
      </c>
      <c r="B880" s="7">
        <v>42695.625</v>
      </c>
      <c r="C880" s="7">
        <v>42695.666666666664</v>
      </c>
      <c r="D880" s="8" t="s">
        <v>88</v>
      </c>
      <c r="F880" s="1">
        <v>26913257</v>
      </c>
      <c r="G880" s="5" t="s">
        <v>586</v>
      </c>
      <c r="H880" s="1" t="s">
        <v>16</v>
      </c>
      <c r="I880" s="1" t="s">
        <v>17</v>
      </c>
      <c r="J880" s="7">
        <v>42684.668055555558</v>
      </c>
      <c r="K880" s="7">
        <v>42684.668055555558</v>
      </c>
      <c r="L880" s="1">
        <v>14.4</v>
      </c>
    </row>
    <row r="881" spans="1:12" ht="15">
      <c r="A881" s="1" t="s">
        <v>111</v>
      </c>
      <c r="B881" s="7">
        <v>42695.645833333336</v>
      </c>
      <c r="C881" s="7">
        <v>42695.6875</v>
      </c>
      <c r="D881" s="8" t="s">
        <v>472</v>
      </c>
      <c r="F881" s="1">
        <v>26697510</v>
      </c>
      <c r="G881" s="10"/>
      <c r="H881" s="1" t="s">
        <v>16</v>
      </c>
      <c r="I881" s="1" t="s">
        <v>17</v>
      </c>
      <c r="J881" s="7">
        <v>42675.661111111112</v>
      </c>
      <c r="K881" s="7">
        <v>42675.661111111112</v>
      </c>
      <c r="L881" s="1">
        <v>15.3</v>
      </c>
    </row>
    <row r="882" spans="1:12" ht="15">
      <c r="A882" s="1" t="s">
        <v>431</v>
      </c>
      <c r="B882" s="7">
        <v>42695.8125</v>
      </c>
      <c r="C882" s="7">
        <v>42695.895833333336</v>
      </c>
      <c r="D882" s="8" t="s">
        <v>162</v>
      </c>
      <c r="E882" s="1" t="s">
        <v>398</v>
      </c>
      <c r="F882" s="1">
        <v>25094662</v>
      </c>
      <c r="G882" s="5" t="s">
        <v>588</v>
      </c>
      <c r="H882" s="1" t="s">
        <v>56</v>
      </c>
      <c r="I882" s="1" t="s">
        <v>85</v>
      </c>
      <c r="J882" s="7">
        <v>42601.686111111114</v>
      </c>
      <c r="K882" s="7">
        <v>42680.84375</v>
      </c>
      <c r="L882" s="1">
        <v>70</v>
      </c>
    </row>
    <row r="883" spans="1:12" ht="15">
      <c r="A883" s="1" t="s">
        <v>57</v>
      </c>
      <c r="B883" s="7">
        <v>42696.375</v>
      </c>
      <c r="C883" s="7">
        <v>42696.458333333336</v>
      </c>
      <c r="D883" s="8" t="s">
        <v>489</v>
      </c>
      <c r="F883" s="1">
        <v>27155660</v>
      </c>
      <c r="G883" s="10"/>
      <c r="H883" s="1" t="s">
        <v>56</v>
      </c>
      <c r="I883" s="1" t="s">
        <v>17</v>
      </c>
      <c r="J883" s="7">
        <v>42696.34097222222</v>
      </c>
      <c r="K883" s="7">
        <v>42696.34097222222</v>
      </c>
      <c r="L883" s="1">
        <v>28.8</v>
      </c>
    </row>
    <row r="884" spans="1:12" ht="15">
      <c r="A884" s="1" t="s">
        <v>24</v>
      </c>
      <c r="B884" s="7">
        <v>42696.395833333336</v>
      </c>
      <c r="C884" s="7">
        <v>42696.4375</v>
      </c>
      <c r="D884" s="8" t="s">
        <v>140</v>
      </c>
      <c r="F884" s="1">
        <v>27089787</v>
      </c>
      <c r="G884" s="5" t="s">
        <v>589</v>
      </c>
      <c r="H884" s="1" t="s">
        <v>16</v>
      </c>
      <c r="I884" s="1" t="s">
        <v>17</v>
      </c>
      <c r="J884" s="7">
        <v>42692.533333333333</v>
      </c>
      <c r="K884" s="7">
        <v>42692.533333333333</v>
      </c>
      <c r="L884" s="1">
        <v>14.4</v>
      </c>
    </row>
    <row r="885" spans="1:12" ht="15">
      <c r="A885" s="1" t="s">
        <v>18</v>
      </c>
      <c r="B885" s="7">
        <v>42696.416666666664</v>
      </c>
      <c r="C885" s="7">
        <v>42696.479166666664</v>
      </c>
      <c r="D885" s="8" t="s">
        <v>246</v>
      </c>
      <c r="E885" s="1" t="s">
        <v>454</v>
      </c>
      <c r="F885" s="1">
        <v>27085017</v>
      </c>
      <c r="G885" s="5" t="s">
        <v>455</v>
      </c>
      <c r="H885" s="1" t="s">
        <v>48</v>
      </c>
      <c r="I885" s="1" t="s">
        <v>17</v>
      </c>
      <c r="J885" s="7">
        <v>42692.42291666667</v>
      </c>
      <c r="K885" s="7">
        <v>42693.369444444441</v>
      </c>
      <c r="L885" s="1">
        <v>21.6</v>
      </c>
    </row>
    <row r="886" spans="1:12" ht="15">
      <c r="A886" s="1" t="s">
        <v>18</v>
      </c>
      <c r="B886" s="7">
        <v>42696.541666666664</v>
      </c>
      <c r="C886" s="7">
        <v>42696.583333333336</v>
      </c>
      <c r="D886" s="8" t="s">
        <v>246</v>
      </c>
      <c r="E886" s="1" t="s">
        <v>454</v>
      </c>
      <c r="F886" s="1">
        <v>27104628</v>
      </c>
      <c r="G886" s="5" t="s">
        <v>590</v>
      </c>
      <c r="H886" s="1" t="s">
        <v>16</v>
      </c>
      <c r="I886" s="1" t="s">
        <v>17</v>
      </c>
      <c r="J886" s="7">
        <v>42693.370138888888</v>
      </c>
      <c r="K886" s="7">
        <v>42696.48541666667</v>
      </c>
      <c r="L886" s="1">
        <v>16.2</v>
      </c>
    </row>
    <row r="887" spans="1:12" ht="15">
      <c r="A887" s="1" t="s">
        <v>32</v>
      </c>
      <c r="B887" s="7">
        <v>42696.791666666664</v>
      </c>
      <c r="C887" s="7">
        <v>42696.854166666664</v>
      </c>
      <c r="D887" s="8" t="s">
        <v>162</v>
      </c>
      <c r="E887" s="1" t="s">
        <v>398</v>
      </c>
      <c r="F887" s="1">
        <v>25092317</v>
      </c>
      <c r="G887" s="5" t="s">
        <v>591</v>
      </c>
      <c r="H887" s="1" t="s">
        <v>48</v>
      </c>
      <c r="I887" s="1" t="s">
        <v>85</v>
      </c>
      <c r="J887" s="7">
        <v>42601.602777777778</v>
      </c>
      <c r="K887" s="7">
        <v>42641.660416666666</v>
      </c>
      <c r="L887" s="1">
        <v>28.08</v>
      </c>
    </row>
    <row r="888" spans="1:12" ht="15">
      <c r="A888" s="1" t="s">
        <v>18</v>
      </c>
      <c r="B888" s="7">
        <v>42697.375</v>
      </c>
      <c r="C888" s="7">
        <v>42697.458333333336</v>
      </c>
      <c r="D888" s="8" t="s">
        <v>489</v>
      </c>
      <c r="F888" s="1">
        <v>27175758</v>
      </c>
      <c r="G888" s="10"/>
      <c r="H888" s="1" t="s">
        <v>56</v>
      </c>
      <c r="I888" s="1" t="s">
        <v>17</v>
      </c>
      <c r="J888" s="7">
        <v>42696.844444444447</v>
      </c>
      <c r="K888" s="7">
        <v>42696.844444444447</v>
      </c>
      <c r="L888" s="1">
        <v>28.8</v>
      </c>
    </row>
    <row r="889" spans="1:12" ht="15">
      <c r="A889" s="1" t="s">
        <v>24</v>
      </c>
      <c r="B889" s="7">
        <v>42697.416666666664</v>
      </c>
      <c r="C889" s="7">
        <v>42697.479166666664</v>
      </c>
      <c r="D889" s="8" t="s">
        <v>140</v>
      </c>
      <c r="F889" s="1">
        <v>27089800</v>
      </c>
      <c r="G889" s="5" t="s">
        <v>592</v>
      </c>
      <c r="H889" s="1" t="s">
        <v>48</v>
      </c>
      <c r="I889" s="1" t="s">
        <v>17</v>
      </c>
      <c r="J889" s="7">
        <v>42692.53402777778</v>
      </c>
      <c r="K889" s="7">
        <v>42692.53402777778</v>
      </c>
      <c r="L889" s="1">
        <v>21.6</v>
      </c>
    </row>
    <row r="890" spans="1:12" ht="15">
      <c r="A890" s="1" t="s">
        <v>18</v>
      </c>
      <c r="B890" s="7">
        <v>42697.583333333336</v>
      </c>
      <c r="C890" s="7">
        <v>42697.625</v>
      </c>
      <c r="D890" s="8" t="s">
        <v>237</v>
      </c>
      <c r="F890" s="1">
        <v>27140289</v>
      </c>
      <c r="G890" s="5" t="s">
        <v>593</v>
      </c>
      <c r="H890" s="1" t="s">
        <v>16</v>
      </c>
      <c r="I890" s="1" t="s">
        <v>17</v>
      </c>
      <c r="J890" s="7">
        <v>42695.665277777778</v>
      </c>
      <c r="K890" s="7">
        <v>42695.665277777778</v>
      </c>
      <c r="L890" s="1">
        <v>16.2</v>
      </c>
    </row>
    <row r="891" spans="1:12" ht="15">
      <c r="A891" s="1" t="s">
        <v>57</v>
      </c>
      <c r="B891" s="7">
        <v>42697.625</v>
      </c>
      <c r="C891" s="7">
        <v>42697.666666666664</v>
      </c>
      <c r="D891" s="8" t="s">
        <v>246</v>
      </c>
      <c r="F891" s="1">
        <v>27190398</v>
      </c>
      <c r="G891" s="5" t="s">
        <v>594</v>
      </c>
      <c r="H891" s="1" t="s">
        <v>16</v>
      </c>
      <c r="I891" s="1" t="s">
        <v>17</v>
      </c>
      <c r="J891" s="7">
        <v>42697.558333333334</v>
      </c>
      <c r="K891" s="7">
        <v>42697.558333333334</v>
      </c>
      <c r="L891" s="1">
        <v>16.2</v>
      </c>
    </row>
    <row r="892" spans="1:12" ht="15">
      <c r="A892" s="1" t="s">
        <v>18</v>
      </c>
      <c r="B892" s="7">
        <v>42697.6875</v>
      </c>
      <c r="C892" s="7">
        <v>42697.75</v>
      </c>
      <c r="D892" s="8" t="s">
        <v>464</v>
      </c>
      <c r="F892" s="1">
        <v>26879598</v>
      </c>
      <c r="G892" s="5" t="s">
        <v>546</v>
      </c>
      <c r="H892" s="1" t="s">
        <v>48</v>
      </c>
      <c r="I892" s="1" t="s">
        <v>17</v>
      </c>
      <c r="J892" s="7">
        <v>42683.495138888888</v>
      </c>
      <c r="K892" s="7">
        <v>42683.495138888888</v>
      </c>
      <c r="L892" s="1">
        <v>26.1</v>
      </c>
    </row>
    <row r="893" spans="1:12" ht="15">
      <c r="A893" s="1" t="s">
        <v>41</v>
      </c>
      <c r="B893" s="7">
        <v>42697.708333333336</v>
      </c>
      <c r="C893" s="7">
        <v>42697.75</v>
      </c>
      <c r="D893" s="8" t="s">
        <v>162</v>
      </c>
      <c r="F893" s="1">
        <v>27150562</v>
      </c>
      <c r="G893" s="5" t="s">
        <v>595</v>
      </c>
      <c r="H893" s="1" t="s">
        <v>16</v>
      </c>
      <c r="I893" s="1" t="s">
        <v>85</v>
      </c>
      <c r="J893" s="7">
        <v>42695.955555555556</v>
      </c>
      <c r="K893" s="7">
        <v>42695.955555555556</v>
      </c>
      <c r="L893" s="1">
        <v>18</v>
      </c>
    </row>
    <row r="894" spans="1:12" ht="15">
      <c r="A894" s="1" t="s">
        <v>111</v>
      </c>
      <c r="B894" s="7">
        <v>42697.770833333336</v>
      </c>
      <c r="C894" s="7">
        <v>42697.8125</v>
      </c>
      <c r="D894" s="8" t="s">
        <v>596</v>
      </c>
      <c r="F894" s="1">
        <v>27062866</v>
      </c>
      <c r="G894" s="10"/>
      <c r="H894" s="1" t="s">
        <v>16</v>
      </c>
      <c r="I894" s="1" t="s">
        <v>17</v>
      </c>
      <c r="J894" s="7">
        <v>42691.507638888892</v>
      </c>
      <c r="K894" s="7">
        <v>42691.507638888892</v>
      </c>
      <c r="L894" s="1">
        <v>18</v>
      </c>
    </row>
    <row r="895" spans="1:12" ht="15">
      <c r="A895" s="1" t="s">
        <v>41</v>
      </c>
      <c r="B895" s="7">
        <v>42697.770833333336</v>
      </c>
      <c r="C895" s="7">
        <v>42697.833333333336</v>
      </c>
      <c r="D895" s="8" t="s">
        <v>60</v>
      </c>
      <c r="F895" s="1">
        <v>26998978</v>
      </c>
      <c r="G895" s="10"/>
      <c r="H895" s="1" t="s">
        <v>48</v>
      </c>
      <c r="I895" s="1" t="s">
        <v>17</v>
      </c>
      <c r="J895" s="7">
        <v>42689.36041666667</v>
      </c>
      <c r="K895" s="7">
        <v>42689.36041666667</v>
      </c>
      <c r="L895" s="1">
        <v>27</v>
      </c>
    </row>
    <row r="896" spans="1:12" ht="15">
      <c r="A896" s="1" t="s">
        <v>12</v>
      </c>
      <c r="B896" s="7">
        <v>42698.375</v>
      </c>
      <c r="C896" s="7">
        <v>42698.458333333336</v>
      </c>
      <c r="D896" s="8" t="s">
        <v>13</v>
      </c>
      <c r="E896" s="1" t="s">
        <v>15</v>
      </c>
      <c r="F896" s="1">
        <v>26742869</v>
      </c>
      <c r="G896" s="10"/>
      <c r="H896" s="1" t="s">
        <v>16</v>
      </c>
      <c r="I896" s="1" t="s">
        <v>85</v>
      </c>
      <c r="J896" s="7">
        <v>42677.400694444441</v>
      </c>
      <c r="K896" s="7">
        <v>42677.401388888888</v>
      </c>
      <c r="L896" s="1">
        <v>28.8</v>
      </c>
    </row>
    <row r="897" spans="1:12" ht="15">
      <c r="A897" s="1" t="s">
        <v>28</v>
      </c>
      <c r="B897" s="7">
        <v>42698.458333333336</v>
      </c>
      <c r="C897" s="7">
        <v>42698.5</v>
      </c>
      <c r="D897" s="8" t="s">
        <v>518</v>
      </c>
      <c r="F897" s="1">
        <v>27082076</v>
      </c>
      <c r="G897" s="10"/>
      <c r="H897" s="1" t="s">
        <v>16</v>
      </c>
      <c r="I897" s="1" t="s">
        <v>17</v>
      </c>
      <c r="J897" s="7">
        <v>42692.338194444441</v>
      </c>
      <c r="K897" s="7">
        <v>42692.338194444441</v>
      </c>
      <c r="L897" s="1">
        <v>14.4</v>
      </c>
    </row>
    <row r="898" spans="1:12" ht="15">
      <c r="A898" s="1" t="s">
        <v>24</v>
      </c>
      <c r="B898" s="7">
        <v>42698.479166666664</v>
      </c>
      <c r="C898" s="7">
        <v>42698.645833333336</v>
      </c>
      <c r="D898" s="8" t="s">
        <v>13</v>
      </c>
      <c r="F898" s="1">
        <v>27211515</v>
      </c>
      <c r="G898" s="10"/>
      <c r="H898" s="1" t="s">
        <v>16</v>
      </c>
      <c r="I898" s="1" t="s">
        <v>85</v>
      </c>
      <c r="J898" s="7">
        <v>42698.462500000001</v>
      </c>
      <c r="K898" s="7">
        <v>42698.462500000001</v>
      </c>
      <c r="L898" s="1">
        <v>48.96</v>
      </c>
    </row>
    <row r="899" spans="1:12" ht="15">
      <c r="A899" s="1" t="s">
        <v>18</v>
      </c>
      <c r="B899" s="7">
        <v>42698.479166666664</v>
      </c>
      <c r="C899" s="7">
        <v>42698.645833333336</v>
      </c>
      <c r="D899" s="8" t="s">
        <v>13</v>
      </c>
      <c r="F899" s="1">
        <v>27082136</v>
      </c>
      <c r="G899" s="10"/>
      <c r="H899" s="1" t="s">
        <v>16</v>
      </c>
      <c r="I899" s="1" t="s">
        <v>85</v>
      </c>
      <c r="J899" s="7">
        <v>42692.34097222222</v>
      </c>
      <c r="K899" s="7">
        <v>42692.34097222222</v>
      </c>
      <c r="L899" s="1">
        <v>48.96</v>
      </c>
    </row>
    <row r="900" spans="1:12" ht="15">
      <c r="A900" s="1" t="s">
        <v>46</v>
      </c>
      <c r="B900" s="7">
        <v>42698.479166666664</v>
      </c>
      <c r="C900" s="7">
        <v>42698.645833333336</v>
      </c>
      <c r="D900" s="8" t="s">
        <v>13</v>
      </c>
      <c r="F900" s="1">
        <v>27082116</v>
      </c>
      <c r="G900" s="5" t="s">
        <v>597</v>
      </c>
      <c r="H900" s="1" t="s">
        <v>16</v>
      </c>
      <c r="I900" s="1" t="s">
        <v>85</v>
      </c>
      <c r="J900" s="7">
        <v>42692.340277777781</v>
      </c>
      <c r="K900" s="7">
        <v>42692.340277777781</v>
      </c>
      <c r="L900" s="1">
        <v>48.96</v>
      </c>
    </row>
    <row r="901" spans="1:12" ht="15">
      <c r="A901" s="1" t="s">
        <v>41</v>
      </c>
      <c r="B901" s="7">
        <v>42698.479166666664</v>
      </c>
      <c r="C901" s="7">
        <v>42698.645833333336</v>
      </c>
      <c r="D901" s="8" t="s">
        <v>13</v>
      </c>
      <c r="E901" s="1" t="s">
        <v>15</v>
      </c>
      <c r="F901" s="1">
        <v>27082126</v>
      </c>
      <c r="G901" s="5" t="s">
        <v>597</v>
      </c>
      <c r="H901" s="1" t="s">
        <v>16</v>
      </c>
      <c r="I901" s="1" t="s">
        <v>85</v>
      </c>
      <c r="J901" s="7">
        <v>42692.34097222222</v>
      </c>
      <c r="K901" s="7">
        <v>42692.34097222222</v>
      </c>
      <c r="L901" s="1">
        <v>48.96</v>
      </c>
    </row>
    <row r="902" spans="1:12" ht="15">
      <c r="A902" s="1" t="s">
        <v>28</v>
      </c>
      <c r="B902" s="7">
        <v>42698.541666666664</v>
      </c>
      <c r="C902" s="7">
        <v>42698.625</v>
      </c>
      <c r="D902" s="8" t="s">
        <v>518</v>
      </c>
      <c r="E902" s="1" t="s">
        <v>598</v>
      </c>
      <c r="F902" s="1">
        <v>27082067</v>
      </c>
      <c r="G902" s="10"/>
      <c r="H902" s="1" t="s">
        <v>16</v>
      </c>
      <c r="I902" s="1" t="s">
        <v>17</v>
      </c>
      <c r="J902" s="7">
        <v>42692.337500000001</v>
      </c>
      <c r="K902" s="7">
        <v>42692.337500000001</v>
      </c>
      <c r="L902" s="1">
        <v>30.6</v>
      </c>
    </row>
    <row r="903" spans="1:12" ht="15">
      <c r="A903" s="1" t="s">
        <v>24</v>
      </c>
      <c r="B903" s="7">
        <v>42698.645833333336</v>
      </c>
      <c r="C903" s="7">
        <v>42698.6875</v>
      </c>
      <c r="D903" s="8" t="s">
        <v>357</v>
      </c>
      <c r="F903" s="1">
        <v>27213341</v>
      </c>
      <c r="G903" s="10"/>
      <c r="H903" s="1" t="s">
        <v>16</v>
      </c>
      <c r="I903" s="1" t="s">
        <v>17</v>
      </c>
      <c r="J903" s="7">
        <v>42698.512499999997</v>
      </c>
      <c r="K903" s="7">
        <v>42698.512499999997</v>
      </c>
      <c r="L903" s="1">
        <v>15.3</v>
      </c>
    </row>
    <row r="904" spans="1:12" ht="15">
      <c r="A904" s="1" t="s">
        <v>32</v>
      </c>
      <c r="B904" s="7">
        <v>42698.791666666664</v>
      </c>
      <c r="C904" s="7">
        <v>42698.833333333336</v>
      </c>
      <c r="D904" s="8" t="s">
        <v>423</v>
      </c>
      <c r="F904" s="1">
        <v>25286773</v>
      </c>
      <c r="G904" s="10"/>
      <c r="H904" s="1" t="s">
        <v>16</v>
      </c>
      <c r="I904" s="1" t="s">
        <v>17</v>
      </c>
      <c r="J904" s="7">
        <v>42612.540972222225</v>
      </c>
      <c r="K904" s="7">
        <v>42612.540972222225</v>
      </c>
      <c r="L904" s="1">
        <v>18.72</v>
      </c>
    </row>
    <row r="905" spans="1:12" ht="15">
      <c r="A905" s="1" t="s">
        <v>57</v>
      </c>
      <c r="B905" s="7">
        <v>42699.375</v>
      </c>
      <c r="C905" s="7">
        <v>42699.458333333336</v>
      </c>
      <c r="D905" s="8" t="s">
        <v>43</v>
      </c>
      <c r="F905" s="1">
        <v>27227176</v>
      </c>
      <c r="G905" s="10"/>
      <c r="H905" s="1" t="s">
        <v>56</v>
      </c>
      <c r="I905" s="1" t="s">
        <v>17</v>
      </c>
      <c r="J905" s="7">
        <v>42699.34375</v>
      </c>
      <c r="K905" s="7">
        <v>42699.34375</v>
      </c>
      <c r="L905" s="1">
        <v>28.8</v>
      </c>
    </row>
    <row r="906" spans="1:12" ht="15">
      <c r="A906" s="1" t="s">
        <v>28</v>
      </c>
      <c r="B906" s="7">
        <v>42699.416666666664</v>
      </c>
      <c r="C906" s="7">
        <v>42699.458333333336</v>
      </c>
      <c r="D906" s="8" t="s">
        <v>357</v>
      </c>
      <c r="F906" s="1">
        <v>27032018</v>
      </c>
      <c r="G906" s="10"/>
      <c r="H906" s="1" t="s">
        <v>16</v>
      </c>
      <c r="I906" s="1" t="s">
        <v>17</v>
      </c>
      <c r="J906" s="7">
        <v>42690.38958333333</v>
      </c>
      <c r="K906" s="7">
        <v>42690.38958333333</v>
      </c>
      <c r="L906" s="1">
        <v>14.4</v>
      </c>
    </row>
    <row r="907" spans="1:12" ht="15">
      <c r="A907" s="1" t="s">
        <v>18</v>
      </c>
      <c r="B907" s="7">
        <v>42699.520833333336</v>
      </c>
      <c r="C907" s="7">
        <v>42699.5625</v>
      </c>
      <c r="D907" s="8" t="s">
        <v>246</v>
      </c>
      <c r="F907" s="1">
        <v>27190450</v>
      </c>
      <c r="G907" s="5" t="s">
        <v>253</v>
      </c>
      <c r="H907" s="1" t="s">
        <v>16</v>
      </c>
      <c r="I907" s="1" t="s">
        <v>17</v>
      </c>
      <c r="J907" s="7">
        <v>42697.559027777781</v>
      </c>
      <c r="K907" s="7">
        <v>42697.559027777781</v>
      </c>
      <c r="L907" s="1">
        <v>16.2</v>
      </c>
    </row>
    <row r="908" spans="1:12" ht="15">
      <c r="A908" s="1" t="s">
        <v>24</v>
      </c>
      <c r="B908" s="7">
        <v>42699.541666666664</v>
      </c>
      <c r="C908" s="7">
        <v>42699.583333333336</v>
      </c>
      <c r="D908" s="8" t="s">
        <v>458</v>
      </c>
      <c r="F908" s="1">
        <v>27045183</v>
      </c>
      <c r="G908" s="5" t="s">
        <v>599</v>
      </c>
      <c r="H908" s="1" t="s">
        <v>16</v>
      </c>
      <c r="I908" s="1" t="s">
        <v>17</v>
      </c>
      <c r="J908" s="7">
        <v>42690.730555555558</v>
      </c>
      <c r="K908" s="7">
        <v>42690.730555555558</v>
      </c>
      <c r="L908" s="1">
        <v>16.2</v>
      </c>
    </row>
    <row r="909" spans="1:12" ht="15">
      <c r="A909" s="1" t="s">
        <v>28</v>
      </c>
      <c r="B909" s="7">
        <v>42699.5625</v>
      </c>
      <c r="C909" s="7">
        <v>42699.604166666664</v>
      </c>
      <c r="D909" s="8" t="s">
        <v>357</v>
      </c>
      <c r="F909" s="1">
        <v>27171696</v>
      </c>
      <c r="G909" s="10"/>
      <c r="H909" s="1" t="s">
        <v>16</v>
      </c>
      <c r="I909" s="1" t="s">
        <v>17</v>
      </c>
      <c r="J909" s="7">
        <v>42696.727083333331</v>
      </c>
      <c r="K909" s="7">
        <v>42696.727083333331</v>
      </c>
      <c r="L909" s="1">
        <v>16.2</v>
      </c>
    </row>
    <row r="910" spans="1:12" ht="15">
      <c r="A910" s="1" t="s">
        <v>80</v>
      </c>
      <c r="B910" s="7">
        <v>42699.625</v>
      </c>
      <c r="C910" s="7">
        <v>42699.708333333336</v>
      </c>
      <c r="D910" s="8" t="s">
        <v>81</v>
      </c>
      <c r="F910" s="1">
        <v>26609456</v>
      </c>
      <c r="G910" s="5" t="s">
        <v>528</v>
      </c>
      <c r="H910" s="1" t="s">
        <v>56</v>
      </c>
      <c r="I910" s="1" t="s">
        <v>17</v>
      </c>
      <c r="J910" s="7">
        <v>42670.788194444445</v>
      </c>
      <c r="K910" s="7">
        <v>42670.788194444445</v>
      </c>
      <c r="L910" s="1">
        <v>32.4</v>
      </c>
    </row>
    <row r="911" spans="1:12" ht="15">
      <c r="A911" s="1" t="s">
        <v>24</v>
      </c>
      <c r="B911" s="7">
        <v>42699.729166666664</v>
      </c>
      <c r="C911" s="7">
        <v>42699.770833333336</v>
      </c>
      <c r="D911" s="8" t="s">
        <v>140</v>
      </c>
      <c r="F911" s="1">
        <v>26678092</v>
      </c>
      <c r="G911" s="5" t="s">
        <v>601</v>
      </c>
      <c r="H911" s="1" t="s">
        <v>16</v>
      </c>
      <c r="I911" s="1" t="s">
        <v>17</v>
      </c>
      <c r="J911" s="7">
        <v>42674.829861111109</v>
      </c>
      <c r="K911" s="7">
        <v>42674.829861111109</v>
      </c>
      <c r="L911" s="1">
        <v>18</v>
      </c>
    </row>
    <row r="912" spans="1:12" ht="15">
      <c r="A912" s="1" t="s">
        <v>28</v>
      </c>
      <c r="B912" s="7">
        <v>42699.75</v>
      </c>
      <c r="C912" s="7">
        <v>42699.791666666664</v>
      </c>
      <c r="D912" s="8" t="s">
        <v>357</v>
      </c>
      <c r="F912" s="1">
        <v>27171670</v>
      </c>
      <c r="G912" s="10"/>
      <c r="H912" s="1" t="s">
        <v>16</v>
      </c>
      <c r="I912" s="1" t="s">
        <v>17</v>
      </c>
      <c r="J912" s="7">
        <v>42696.726388888892</v>
      </c>
      <c r="K912" s="7">
        <v>42696.726388888892</v>
      </c>
      <c r="L912" s="1">
        <v>18</v>
      </c>
    </row>
    <row r="913" spans="1:12" ht="15">
      <c r="A913" s="1" t="s">
        <v>32</v>
      </c>
      <c r="B913" s="7">
        <v>42699.770833333336</v>
      </c>
      <c r="C913" s="7">
        <v>42699.833333333336</v>
      </c>
      <c r="D913" s="8" t="s">
        <v>112</v>
      </c>
      <c r="E913" s="1" t="s">
        <v>414</v>
      </c>
      <c r="F913" s="1">
        <v>25987969</v>
      </c>
      <c r="G913" s="5" t="s">
        <v>602</v>
      </c>
      <c r="H913" s="1" t="s">
        <v>48</v>
      </c>
      <c r="I913" s="1" t="s">
        <v>17</v>
      </c>
      <c r="J913" s="7">
        <v>42643.503472222219</v>
      </c>
      <c r="K913" s="7">
        <v>42643.504166666666</v>
      </c>
      <c r="L913" s="1">
        <v>31.59</v>
      </c>
    </row>
    <row r="914" spans="1:12" ht="15">
      <c r="A914" s="1" t="s">
        <v>28</v>
      </c>
      <c r="B914" s="7">
        <v>42700.458333333336</v>
      </c>
      <c r="C914" s="7">
        <v>42700.5</v>
      </c>
      <c r="D914" s="8" t="s">
        <v>83</v>
      </c>
      <c r="F914" s="1">
        <v>27144666</v>
      </c>
      <c r="G914" s="5" t="s">
        <v>603</v>
      </c>
      <c r="H914" s="1" t="s">
        <v>16</v>
      </c>
      <c r="I914" s="1" t="s">
        <v>17</v>
      </c>
      <c r="J914" s="7">
        <v>42695.759722222225</v>
      </c>
      <c r="K914" s="7">
        <v>42695.759722222225</v>
      </c>
      <c r="L914" s="1">
        <v>18</v>
      </c>
    </row>
    <row r="915" spans="1:12" ht="15">
      <c r="A915" s="1" t="s">
        <v>28</v>
      </c>
      <c r="B915" s="7">
        <v>42700.5625</v>
      </c>
      <c r="C915" s="7">
        <v>42700.604166666664</v>
      </c>
      <c r="D915" s="8" t="s">
        <v>357</v>
      </c>
      <c r="F915" s="1">
        <v>27032031</v>
      </c>
      <c r="G915" s="10"/>
      <c r="H915" s="1" t="s">
        <v>16</v>
      </c>
      <c r="I915" s="1" t="s">
        <v>17</v>
      </c>
      <c r="J915" s="7">
        <v>42690.38958333333</v>
      </c>
      <c r="K915" s="7">
        <v>42690.38958333333</v>
      </c>
      <c r="L915" s="1">
        <v>18</v>
      </c>
    </row>
    <row r="916" spans="1:12" ht="15">
      <c r="A916" s="1" t="s">
        <v>24</v>
      </c>
      <c r="B916" s="7">
        <v>42700.625</v>
      </c>
      <c r="C916" s="7">
        <v>42700.666666666664</v>
      </c>
      <c r="D916" s="8" t="s">
        <v>212</v>
      </c>
      <c r="F916" s="1">
        <v>27229901</v>
      </c>
      <c r="G916" s="10"/>
      <c r="H916" s="1" t="s">
        <v>16</v>
      </c>
      <c r="I916" s="1" t="s">
        <v>17</v>
      </c>
      <c r="J916" s="7">
        <v>42699.423611111109</v>
      </c>
      <c r="K916" s="7">
        <v>42699.423611111109</v>
      </c>
      <c r="L916" s="1">
        <v>18</v>
      </c>
    </row>
    <row r="917" spans="1:12" ht="15">
      <c r="A917" s="1" t="s">
        <v>80</v>
      </c>
      <c r="B917" s="7">
        <v>42700.625</v>
      </c>
      <c r="C917" s="7">
        <v>42700.708333333336</v>
      </c>
      <c r="D917" s="8" t="s">
        <v>81</v>
      </c>
      <c r="F917" s="1">
        <v>26609469</v>
      </c>
      <c r="G917" s="5" t="s">
        <v>528</v>
      </c>
      <c r="H917" s="1" t="s">
        <v>56</v>
      </c>
      <c r="I917" s="1" t="s">
        <v>17</v>
      </c>
      <c r="J917" s="7">
        <v>42670.788888888892</v>
      </c>
      <c r="K917" s="7">
        <v>42670.788888888892</v>
      </c>
      <c r="L917" s="1">
        <v>36</v>
      </c>
    </row>
    <row r="918" spans="1:12" ht="15">
      <c r="A918" s="1" t="s">
        <v>28</v>
      </c>
      <c r="B918" s="7">
        <v>42700.708333333336</v>
      </c>
      <c r="C918" s="7">
        <v>42700.75</v>
      </c>
      <c r="D918" s="8" t="s">
        <v>357</v>
      </c>
      <c r="F918" s="1">
        <v>27076231</v>
      </c>
      <c r="G918" s="10"/>
      <c r="H918" s="1" t="s">
        <v>16</v>
      </c>
      <c r="I918" s="1" t="s">
        <v>17</v>
      </c>
      <c r="J918" s="7">
        <v>42691.897916666669</v>
      </c>
      <c r="K918" s="7">
        <v>42691.897916666669</v>
      </c>
      <c r="L918" s="1">
        <v>18</v>
      </c>
    </row>
    <row r="919" spans="1:12" ht="15">
      <c r="A919" s="1" t="s">
        <v>18</v>
      </c>
      <c r="B919" s="7">
        <v>42700.708333333336</v>
      </c>
      <c r="C919" s="7">
        <v>42700.75</v>
      </c>
      <c r="D919" s="8" t="s">
        <v>237</v>
      </c>
      <c r="E919" s="1" t="s">
        <v>531</v>
      </c>
      <c r="F919" s="1">
        <v>26797298</v>
      </c>
      <c r="G919" s="5" t="s">
        <v>604</v>
      </c>
      <c r="H919" s="1" t="s">
        <v>16</v>
      </c>
      <c r="I919" s="1" t="s">
        <v>17</v>
      </c>
      <c r="J919" s="7">
        <v>42679.740277777775</v>
      </c>
      <c r="K919" s="7">
        <v>42679.781944444447</v>
      </c>
      <c r="L919" s="1">
        <v>18</v>
      </c>
    </row>
    <row r="920" spans="1:12" ht="15">
      <c r="A920" s="1" t="s">
        <v>18</v>
      </c>
      <c r="B920" s="7">
        <v>42700.75</v>
      </c>
      <c r="C920" s="7">
        <v>42700.791666666664</v>
      </c>
      <c r="D920" s="8" t="s">
        <v>237</v>
      </c>
      <c r="F920" s="1">
        <v>26797694</v>
      </c>
      <c r="G920" s="5" t="s">
        <v>605</v>
      </c>
      <c r="H920" s="1" t="s">
        <v>16</v>
      </c>
      <c r="I920" s="1" t="s">
        <v>17</v>
      </c>
      <c r="J920" s="7">
        <v>42679.781944444447</v>
      </c>
      <c r="K920" s="7">
        <v>42679.781944444447</v>
      </c>
      <c r="L920" s="1">
        <v>18</v>
      </c>
    </row>
    <row r="921" spans="1:12" ht="15">
      <c r="A921" s="1" t="s">
        <v>32</v>
      </c>
      <c r="B921" s="7">
        <v>42701.458333333336</v>
      </c>
      <c r="C921" s="7">
        <v>42701.5</v>
      </c>
      <c r="D921" s="8" t="s">
        <v>13</v>
      </c>
      <c r="F921" s="1">
        <v>27192618</v>
      </c>
      <c r="G921" s="10"/>
      <c r="H921" s="1" t="s">
        <v>16</v>
      </c>
      <c r="I921" s="1" t="s">
        <v>85</v>
      </c>
      <c r="J921" s="7">
        <v>42697.616666666669</v>
      </c>
      <c r="K921" s="7">
        <v>42697.616666666669</v>
      </c>
      <c r="L921" s="1">
        <v>21.06</v>
      </c>
    </row>
    <row r="922" spans="1:12" ht="15">
      <c r="A922" s="1" t="s">
        <v>32</v>
      </c>
      <c r="B922" s="7">
        <v>42701.5</v>
      </c>
      <c r="C922" s="7">
        <v>42701.541666666664</v>
      </c>
      <c r="D922" s="8" t="s">
        <v>83</v>
      </c>
      <c r="F922" s="1">
        <v>27253090</v>
      </c>
      <c r="G922" s="5" t="s">
        <v>606</v>
      </c>
      <c r="H922" s="1" t="s">
        <v>16</v>
      </c>
      <c r="I922" s="1" t="s">
        <v>17</v>
      </c>
      <c r="J922" s="7">
        <v>42700.842361111114</v>
      </c>
      <c r="K922" s="7">
        <v>42700.842361111114</v>
      </c>
      <c r="L922" s="1">
        <v>21.06</v>
      </c>
    </row>
    <row r="923" spans="1:12" ht="15">
      <c r="A923" s="1" t="s">
        <v>46</v>
      </c>
      <c r="B923" s="7">
        <v>42702.416666666664</v>
      </c>
      <c r="C923" s="7">
        <v>42702.458333333336</v>
      </c>
      <c r="D923" s="8" t="s">
        <v>88</v>
      </c>
      <c r="F923" s="1">
        <v>27219107</v>
      </c>
      <c r="G923" s="5" t="s">
        <v>607</v>
      </c>
      <c r="H923" s="1" t="s">
        <v>16</v>
      </c>
      <c r="I923" s="1" t="s">
        <v>17</v>
      </c>
      <c r="J923" s="7">
        <v>42698.713888888888</v>
      </c>
      <c r="K923" s="7">
        <v>42698.713888888888</v>
      </c>
      <c r="L923" s="1">
        <v>14.4</v>
      </c>
    </row>
    <row r="924" spans="1:12" ht="15">
      <c r="A924" s="1" t="s">
        <v>18</v>
      </c>
      <c r="B924" s="7">
        <v>42702.416666666664</v>
      </c>
      <c r="C924" s="7">
        <v>42702.479166666664</v>
      </c>
      <c r="D924" s="8" t="s">
        <v>246</v>
      </c>
      <c r="F924" s="1">
        <v>27237537</v>
      </c>
      <c r="G924" s="5" t="s">
        <v>455</v>
      </c>
      <c r="H924" s="1" t="s">
        <v>48</v>
      </c>
      <c r="I924" s="1" t="s">
        <v>17</v>
      </c>
      <c r="J924" s="7">
        <v>42699.677083333336</v>
      </c>
      <c r="K924" s="7">
        <v>42699.677083333336</v>
      </c>
      <c r="L924" s="1">
        <v>21.6</v>
      </c>
    </row>
    <row r="925" spans="1:12" ht="15">
      <c r="A925" s="1" t="s">
        <v>46</v>
      </c>
      <c r="B925" s="7">
        <v>42702.583333333336</v>
      </c>
      <c r="C925" s="7">
        <v>42702.625</v>
      </c>
      <c r="D925" s="8" t="s">
        <v>88</v>
      </c>
      <c r="F925" s="1">
        <v>26978810</v>
      </c>
      <c r="G925" s="5" t="s">
        <v>608</v>
      </c>
      <c r="H925" s="1" t="s">
        <v>16</v>
      </c>
      <c r="I925" s="1" t="s">
        <v>17</v>
      </c>
      <c r="J925" s="7">
        <v>42688.618750000001</v>
      </c>
      <c r="K925" s="7">
        <v>42688.618750000001</v>
      </c>
      <c r="L925" s="1">
        <v>14.4</v>
      </c>
    </row>
    <row r="926" spans="1:12" ht="15">
      <c r="A926" s="1" t="s">
        <v>80</v>
      </c>
      <c r="B926" s="7">
        <v>42702.604166666664</v>
      </c>
      <c r="C926" s="7">
        <v>42702.6875</v>
      </c>
      <c r="D926" s="8" t="s">
        <v>515</v>
      </c>
      <c r="F926" s="1">
        <v>27218590</v>
      </c>
      <c r="G926" s="5" t="s">
        <v>609</v>
      </c>
      <c r="H926" s="1" t="s">
        <v>56</v>
      </c>
      <c r="I926" s="1" t="s">
        <v>17</v>
      </c>
      <c r="J926" s="7">
        <v>42698.693055555559</v>
      </c>
      <c r="K926" s="7">
        <v>42698.693055555559</v>
      </c>
      <c r="L926" s="1">
        <v>29.7</v>
      </c>
    </row>
    <row r="927" spans="1:12" ht="15">
      <c r="A927" s="1" t="s">
        <v>18</v>
      </c>
      <c r="B927" s="7">
        <v>42702.708333333336</v>
      </c>
      <c r="C927" s="7">
        <v>42702.75</v>
      </c>
      <c r="D927" s="8" t="s">
        <v>246</v>
      </c>
      <c r="F927" s="1">
        <v>27237546</v>
      </c>
      <c r="G927" s="5" t="s">
        <v>610</v>
      </c>
      <c r="H927" s="1" t="s">
        <v>16</v>
      </c>
      <c r="I927" s="1" t="s">
        <v>17</v>
      </c>
      <c r="J927" s="7">
        <v>42699.677777777775</v>
      </c>
      <c r="K927" s="7">
        <v>42699.677777777775</v>
      </c>
      <c r="L927" s="1">
        <v>18</v>
      </c>
    </row>
    <row r="928" spans="1:12" ht="15">
      <c r="A928" s="1" t="s">
        <v>46</v>
      </c>
      <c r="B928" s="7">
        <v>42702.708333333336</v>
      </c>
      <c r="C928" s="7">
        <v>42702.75</v>
      </c>
      <c r="D928" s="8" t="s">
        <v>88</v>
      </c>
      <c r="F928" s="1">
        <v>27232751</v>
      </c>
      <c r="G928" s="5" t="s">
        <v>611</v>
      </c>
      <c r="H928" s="1" t="s">
        <v>16</v>
      </c>
      <c r="I928" s="1" t="s">
        <v>17</v>
      </c>
      <c r="J928" s="7">
        <v>42699.505555555559</v>
      </c>
      <c r="K928" s="7">
        <v>42699.505555555559</v>
      </c>
      <c r="L928" s="1">
        <v>18</v>
      </c>
    </row>
    <row r="929" spans="1:12" ht="15">
      <c r="A929" s="1" t="s">
        <v>24</v>
      </c>
      <c r="B929" s="7">
        <v>42702.729166666664</v>
      </c>
      <c r="C929" s="7">
        <v>42702.770833333336</v>
      </c>
      <c r="D929" s="8" t="s">
        <v>458</v>
      </c>
      <c r="F929" s="1">
        <v>27240433</v>
      </c>
      <c r="G929" s="5" t="s">
        <v>612</v>
      </c>
      <c r="H929" s="1" t="s">
        <v>16</v>
      </c>
      <c r="I929" s="1" t="s">
        <v>17</v>
      </c>
      <c r="J929" s="7">
        <v>42699.786805555559</v>
      </c>
      <c r="K929" s="7">
        <v>42699.786805555559</v>
      </c>
      <c r="L929" s="1">
        <v>18</v>
      </c>
    </row>
    <row r="930" spans="1:12" ht="15">
      <c r="A930" s="1" t="s">
        <v>24</v>
      </c>
      <c r="B930" s="7">
        <v>42702.770833333336</v>
      </c>
      <c r="C930" s="7">
        <v>42702.833333333336</v>
      </c>
      <c r="D930" s="8" t="s">
        <v>458</v>
      </c>
      <c r="E930" s="1" t="s">
        <v>457</v>
      </c>
      <c r="F930" s="1">
        <v>26908305</v>
      </c>
      <c r="G930" s="5" t="s">
        <v>614</v>
      </c>
      <c r="H930" s="1" t="s">
        <v>48</v>
      </c>
      <c r="I930" s="1" t="s">
        <v>17</v>
      </c>
      <c r="J930" s="7">
        <v>42684.534722222219</v>
      </c>
      <c r="K930" s="7">
        <v>42684.535416666666</v>
      </c>
      <c r="L930" s="1">
        <v>27</v>
      </c>
    </row>
    <row r="931" spans="1:12" ht="15">
      <c r="A931" s="1" t="s">
        <v>431</v>
      </c>
      <c r="B931" s="7">
        <v>42702.8125</v>
      </c>
      <c r="C931" s="7">
        <v>42702.895833333336</v>
      </c>
      <c r="D931" s="8" t="s">
        <v>83</v>
      </c>
      <c r="F931" s="1">
        <v>26599434</v>
      </c>
      <c r="G931" s="5" t="s">
        <v>615</v>
      </c>
      <c r="H931" s="1" t="s">
        <v>56</v>
      </c>
      <c r="I931" s="1" t="s">
        <v>17</v>
      </c>
      <c r="J931" s="7">
        <v>42670.499305555553</v>
      </c>
      <c r="K931" s="7">
        <v>42670.499305555553</v>
      </c>
      <c r="L931" s="1">
        <v>63</v>
      </c>
    </row>
    <row r="932" spans="1:12" ht="15">
      <c r="A932" s="1" t="s">
        <v>18</v>
      </c>
      <c r="B932" s="7">
        <v>42703.541666666664</v>
      </c>
      <c r="C932" s="7">
        <v>42703.583333333336</v>
      </c>
      <c r="D932" s="8" t="s">
        <v>246</v>
      </c>
      <c r="F932" s="1">
        <v>27237556</v>
      </c>
      <c r="G932" s="5" t="s">
        <v>253</v>
      </c>
      <c r="H932" s="1" t="s">
        <v>16</v>
      </c>
      <c r="I932" s="1" t="s">
        <v>17</v>
      </c>
      <c r="J932" s="7">
        <v>42699.677777777775</v>
      </c>
      <c r="K932" s="7">
        <v>42699.677777777775</v>
      </c>
      <c r="L932" s="1">
        <v>16.2</v>
      </c>
    </row>
    <row r="933" spans="1:12" ht="15">
      <c r="A933" s="1" t="s">
        <v>32</v>
      </c>
      <c r="B933" s="7">
        <v>42703.791666666664</v>
      </c>
      <c r="C933" s="7">
        <v>42703.854166666664</v>
      </c>
      <c r="D933" s="8" t="s">
        <v>162</v>
      </c>
      <c r="E933" s="1" t="s">
        <v>398</v>
      </c>
      <c r="F933" s="1">
        <v>25092324</v>
      </c>
      <c r="G933" s="5" t="s">
        <v>616</v>
      </c>
      <c r="H933" s="1" t="s">
        <v>48</v>
      </c>
      <c r="I933" s="1" t="s">
        <v>85</v>
      </c>
      <c r="J933" s="7">
        <v>42601.602777777778</v>
      </c>
      <c r="K933" s="7">
        <v>42641.660416666666</v>
      </c>
      <c r="L933" s="1">
        <v>28.08</v>
      </c>
    </row>
    <row r="934" spans="1:12" ht="15">
      <c r="A934" s="1" t="s">
        <v>18</v>
      </c>
      <c r="B934" s="7">
        <v>42704.375</v>
      </c>
      <c r="C934" s="7">
        <v>42704.458333333336</v>
      </c>
      <c r="D934" s="8" t="s">
        <v>489</v>
      </c>
      <c r="F934" s="1">
        <v>27319366</v>
      </c>
      <c r="G934" s="10"/>
      <c r="H934" s="1" t="s">
        <v>56</v>
      </c>
      <c r="I934" s="1" t="s">
        <v>17</v>
      </c>
      <c r="J934" s="7">
        <v>42703.718055555553</v>
      </c>
      <c r="K934" s="7">
        <v>42703.718055555553</v>
      </c>
      <c r="L934" s="1">
        <v>28.8</v>
      </c>
    </row>
    <row r="935" spans="1:12" ht="15">
      <c r="A935" s="1" t="s">
        <v>24</v>
      </c>
      <c r="B935" s="7">
        <v>42704.583333333336</v>
      </c>
      <c r="C935" s="7">
        <v>42704.625</v>
      </c>
      <c r="D935" s="8" t="s">
        <v>458</v>
      </c>
      <c r="F935" s="1">
        <v>27338124</v>
      </c>
      <c r="G935" s="5" t="s">
        <v>617</v>
      </c>
      <c r="H935" s="1" t="s">
        <v>16</v>
      </c>
      <c r="I935" s="1" t="s">
        <v>17</v>
      </c>
      <c r="J935" s="7">
        <v>42704.470138888886</v>
      </c>
      <c r="K935" s="7">
        <v>42704.470138888886</v>
      </c>
      <c r="L935" s="1">
        <v>16.2</v>
      </c>
    </row>
    <row r="936" spans="1:12" ht="15">
      <c r="A936" s="1" t="s">
        <v>28</v>
      </c>
      <c r="B936" s="7">
        <v>42704.604166666664</v>
      </c>
      <c r="C936" s="7">
        <v>42704.645833333336</v>
      </c>
      <c r="D936" s="8" t="s">
        <v>496</v>
      </c>
      <c r="F936" s="1">
        <v>27023695</v>
      </c>
      <c r="G936" s="5" t="s">
        <v>618</v>
      </c>
      <c r="H936" s="1" t="s">
        <v>16</v>
      </c>
      <c r="I936" s="1" t="s">
        <v>17</v>
      </c>
      <c r="J936" s="7">
        <v>42689.888194444444</v>
      </c>
      <c r="K936" s="7">
        <v>42689.888194444444</v>
      </c>
      <c r="L936" s="1">
        <v>16.2</v>
      </c>
    </row>
    <row r="937" spans="1:12" ht="15">
      <c r="A937" s="1" t="s">
        <v>24</v>
      </c>
      <c r="B937" s="7">
        <v>42704.625</v>
      </c>
      <c r="C937" s="7">
        <v>42704.666666666664</v>
      </c>
      <c r="D937" s="8" t="s">
        <v>458</v>
      </c>
      <c r="F937" s="1">
        <v>27238744</v>
      </c>
      <c r="G937" s="5" t="s">
        <v>619</v>
      </c>
      <c r="H937" s="1" t="s">
        <v>16</v>
      </c>
      <c r="I937" s="1" t="s">
        <v>17</v>
      </c>
      <c r="J937" s="7">
        <v>42699.722222222219</v>
      </c>
      <c r="K937" s="7">
        <v>42699.722222222219</v>
      </c>
      <c r="L937" s="1">
        <v>16.2</v>
      </c>
    </row>
    <row r="938" spans="1:12" ht="15">
      <c r="A938" s="1" t="s">
        <v>41</v>
      </c>
      <c r="B938" s="7">
        <v>42704.645833333336</v>
      </c>
      <c r="C938" s="7">
        <v>42704.708333333336</v>
      </c>
      <c r="D938" s="8" t="s">
        <v>359</v>
      </c>
      <c r="F938" s="1">
        <v>26886832</v>
      </c>
      <c r="G938" s="10"/>
      <c r="H938" s="1" t="s">
        <v>48</v>
      </c>
      <c r="I938" s="1" t="s">
        <v>17</v>
      </c>
      <c r="J938" s="7">
        <v>42683.663888888892</v>
      </c>
      <c r="K938" s="7">
        <v>42683.663888888892</v>
      </c>
      <c r="L938" s="1">
        <v>24.3</v>
      </c>
    </row>
    <row r="939" spans="1:12" ht="15">
      <c r="A939" s="1" t="s">
        <v>41</v>
      </c>
      <c r="B939" s="7">
        <v>42704.708333333336</v>
      </c>
      <c r="C939" s="7">
        <v>42704.75</v>
      </c>
      <c r="D939" s="8" t="s">
        <v>359</v>
      </c>
      <c r="F939" s="1">
        <v>27147027</v>
      </c>
      <c r="G939" s="10"/>
      <c r="H939" s="1" t="s">
        <v>16</v>
      </c>
      <c r="I939" s="1" t="s">
        <v>17</v>
      </c>
      <c r="J939" s="7">
        <v>42695.82916666667</v>
      </c>
      <c r="K939" s="7">
        <v>42695.82916666667</v>
      </c>
      <c r="L939" s="1">
        <v>18</v>
      </c>
    </row>
    <row r="940" spans="1:12" ht="15">
      <c r="A940" s="1" t="s">
        <v>28</v>
      </c>
      <c r="B940" s="7">
        <v>42704.75</v>
      </c>
      <c r="C940" s="7">
        <v>42704.791666666664</v>
      </c>
      <c r="D940" s="8" t="s">
        <v>162</v>
      </c>
      <c r="F940" s="1">
        <v>27253052</v>
      </c>
      <c r="G940" s="5" t="s">
        <v>620</v>
      </c>
      <c r="H940" s="1" t="s">
        <v>16</v>
      </c>
      <c r="I940" s="1" t="s">
        <v>85</v>
      </c>
      <c r="J940" s="7">
        <v>42700.838888888888</v>
      </c>
      <c r="K940" s="7">
        <v>42700.838888888888</v>
      </c>
      <c r="L940" s="1">
        <v>18</v>
      </c>
    </row>
    <row r="941" spans="1:12" ht="15">
      <c r="A941" s="1" t="s">
        <v>24</v>
      </c>
      <c r="B941" s="7">
        <v>42705.416666666664</v>
      </c>
      <c r="C941" s="7">
        <v>42705.479166666664</v>
      </c>
      <c r="D941" s="8" t="s">
        <v>458</v>
      </c>
      <c r="E941" s="1" t="s">
        <v>457</v>
      </c>
      <c r="F941" s="1">
        <v>26889872</v>
      </c>
      <c r="G941" s="5" t="s">
        <v>621</v>
      </c>
      <c r="H941" s="1" t="s">
        <v>48</v>
      </c>
      <c r="I941" s="1" t="s">
        <v>17</v>
      </c>
      <c r="J941" s="7">
        <v>42683.731944444444</v>
      </c>
      <c r="K941" s="7">
        <v>42698.431944444441</v>
      </c>
      <c r="L941" s="1">
        <v>21.6</v>
      </c>
    </row>
    <row r="942" spans="1:12" ht="15">
      <c r="A942" s="1" t="s">
        <v>80</v>
      </c>
      <c r="B942" s="7">
        <v>42705.645833333336</v>
      </c>
      <c r="C942" s="7">
        <v>42705.6875</v>
      </c>
      <c r="D942" s="8" t="s">
        <v>112</v>
      </c>
      <c r="F942" s="1">
        <v>27363524</v>
      </c>
      <c r="G942" s="5" t="s">
        <v>370</v>
      </c>
      <c r="H942" s="1" t="s">
        <v>16</v>
      </c>
      <c r="I942" s="1" t="s">
        <v>17</v>
      </c>
      <c r="J942" s="7">
        <v>42705.376388888886</v>
      </c>
      <c r="K942" s="7">
        <v>42705.376388888886</v>
      </c>
      <c r="L942" s="1">
        <v>15.3</v>
      </c>
    </row>
    <row r="943" spans="1:12" ht="15">
      <c r="A943" s="1" t="s">
        <v>41</v>
      </c>
      <c r="B943" s="7">
        <v>42705.666666666664</v>
      </c>
      <c r="C943" s="7">
        <v>42705.708333333336</v>
      </c>
      <c r="D943" s="8" t="s">
        <v>60</v>
      </c>
      <c r="F943" s="1">
        <v>27272676</v>
      </c>
      <c r="G943" s="10"/>
      <c r="H943" s="1" t="s">
        <v>16</v>
      </c>
      <c r="I943" s="1" t="s">
        <v>17</v>
      </c>
      <c r="J943" s="7">
        <v>42702.404861111114</v>
      </c>
      <c r="K943" s="7">
        <v>42702.404861111114</v>
      </c>
      <c r="L943" s="1">
        <v>16.2</v>
      </c>
    </row>
    <row r="944" spans="1:12" ht="15">
      <c r="A944" s="1" t="s">
        <v>24</v>
      </c>
      <c r="B944" s="7">
        <v>42705.666666666664</v>
      </c>
      <c r="C944" s="7">
        <v>42705.729166666664</v>
      </c>
      <c r="D944" s="8" t="s">
        <v>140</v>
      </c>
      <c r="F944" s="1">
        <v>26635183</v>
      </c>
      <c r="G944" s="5" t="s">
        <v>411</v>
      </c>
      <c r="H944" s="1" t="s">
        <v>48</v>
      </c>
      <c r="I944" s="1" t="s">
        <v>17</v>
      </c>
      <c r="J944" s="7">
        <v>42671.890972222223</v>
      </c>
      <c r="K944" s="7">
        <v>42671.890972222223</v>
      </c>
      <c r="L944" s="1">
        <v>22.68</v>
      </c>
    </row>
    <row r="945" spans="1:12" ht="15">
      <c r="A945" s="1" t="s">
        <v>28</v>
      </c>
      <c r="B945" s="7">
        <v>42705.6875</v>
      </c>
      <c r="C945" s="7">
        <v>42705.729166666664</v>
      </c>
      <c r="D945" s="8" t="s">
        <v>357</v>
      </c>
      <c r="F945" s="1">
        <v>27374488</v>
      </c>
      <c r="G945" s="10"/>
      <c r="H945" s="1" t="s">
        <v>16</v>
      </c>
      <c r="I945" s="1" t="s">
        <v>17</v>
      </c>
      <c r="J945" s="7">
        <v>42705.655555555553</v>
      </c>
      <c r="K945" s="7">
        <v>42705.655555555553</v>
      </c>
      <c r="L945" s="1">
        <v>17.100000000000001</v>
      </c>
    </row>
    <row r="946" spans="1:12" ht="15">
      <c r="A946" s="1" t="s">
        <v>24</v>
      </c>
      <c r="B946" s="7">
        <v>42705.729166666664</v>
      </c>
      <c r="C946" s="7">
        <v>42705.791666666664</v>
      </c>
      <c r="D946" s="8" t="s">
        <v>140</v>
      </c>
      <c r="F946" s="1">
        <v>26936803</v>
      </c>
      <c r="G946" s="5" t="s">
        <v>622</v>
      </c>
      <c r="H946" s="1" t="s">
        <v>48</v>
      </c>
      <c r="I946" s="1" t="s">
        <v>17</v>
      </c>
      <c r="J946" s="7">
        <v>42685.715277777781</v>
      </c>
      <c r="K946" s="7">
        <v>42685.715277777781</v>
      </c>
      <c r="L946" s="1">
        <v>27</v>
      </c>
    </row>
    <row r="947" spans="1:12" ht="15">
      <c r="A947" s="1" t="s">
        <v>32</v>
      </c>
      <c r="B947" s="7">
        <v>42705.791666666664</v>
      </c>
      <c r="C947" s="7">
        <v>42705.833333333336</v>
      </c>
      <c r="D947" s="8" t="s">
        <v>423</v>
      </c>
      <c r="F947" s="1">
        <v>25286787</v>
      </c>
      <c r="G947" s="10"/>
      <c r="H947" s="1" t="s">
        <v>16</v>
      </c>
      <c r="I947" s="1" t="s">
        <v>17</v>
      </c>
      <c r="J947" s="7">
        <v>42612.540972222225</v>
      </c>
      <c r="K947" s="7">
        <v>42612.540972222225</v>
      </c>
      <c r="L947" s="1">
        <v>18.72</v>
      </c>
    </row>
    <row r="948" spans="1:12" ht="15">
      <c r="A948" s="1" t="s">
        <v>46</v>
      </c>
      <c r="B948" s="7">
        <v>42706.416666666664</v>
      </c>
      <c r="C948" s="7">
        <v>42706.458333333336</v>
      </c>
      <c r="D948" s="8" t="s">
        <v>317</v>
      </c>
      <c r="F948" s="1">
        <v>27090678</v>
      </c>
      <c r="G948" s="5" t="s">
        <v>623</v>
      </c>
      <c r="H948" s="1" t="s">
        <v>16</v>
      </c>
      <c r="I948" s="1" t="s">
        <v>17</v>
      </c>
      <c r="J948" s="7">
        <v>42692.566666666666</v>
      </c>
      <c r="K948" s="7">
        <v>42692.566666666666</v>
      </c>
      <c r="L948" s="1">
        <v>14.4</v>
      </c>
    </row>
    <row r="949" spans="1:12" ht="15">
      <c r="A949" s="1" t="s">
        <v>80</v>
      </c>
      <c r="B949" s="7">
        <v>42706.416666666664</v>
      </c>
      <c r="C949" s="7">
        <v>42706.5</v>
      </c>
      <c r="D949" s="8" t="s">
        <v>515</v>
      </c>
      <c r="F949" s="1">
        <v>27377016</v>
      </c>
      <c r="G949" s="5" t="s">
        <v>609</v>
      </c>
      <c r="H949" s="1" t="s">
        <v>56</v>
      </c>
      <c r="I949" s="1" t="s">
        <v>17</v>
      </c>
      <c r="J949" s="7">
        <v>42705.714583333334</v>
      </c>
      <c r="K949" s="7">
        <v>42705.714583333334</v>
      </c>
      <c r="L949" s="1">
        <v>28.8</v>
      </c>
    </row>
    <row r="950" spans="1:12" ht="15">
      <c r="A950" s="1" t="s">
        <v>28</v>
      </c>
      <c r="B950" s="7">
        <v>42706.625</v>
      </c>
      <c r="C950" s="7">
        <v>42706.666666666664</v>
      </c>
      <c r="D950" s="8" t="s">
        <v>357</v>
      </c>
      <c r="F950" s="1">
        <v>27280842</v>
      </c>
      <c r="G950" s="10"/>
      <c r="H950" s="1" t="s">
        <v>16</v>
      </c>
      <c r="I950" s="1" t="s">
        <v>17</v>
      </c>
      <c r="J950" s="7">
        <v>42702.593055555553</v>
      </c>
      <c r="K950" s="7">
        <v>42702.593055555553</v>
      </c>
      <c r="L950" s="1">
        <v>16.2</v>
      </c>
    </row>
    <row r="951" spans="1:12" ht="15">
      <c r="A951" s="1" t="s">
        <v>57</v>
      </c>
      <c r="B951" s="7">
        <v>42706.75</v>
      </c>
      <c r="C951" s="7">
        <v>42706.791666666664</v>
      </c>
      <c r="D951" s="8" t="s">
        <v>299</v>
      </c>
      <c r="E951" s="1" t="s">
        <v>624</v>
      </c>
      <c r="F951" s="1">
        <v>27368427</v>
      </c>
      <c r="G951" s="5" t="s">
        <v>625</v>
      </c>
      <c r="H951" s="1" t="s">
        <v>16</v>
      </c>
      <c r="I951" s="1" t="s">
        <v>17</v>
      </c>
      <c r="J951" s="7">
        <v>42705.507638888892</v>
      </c>
      <c r="K951" s="7">
        <v>42705.508333333331</v>
      </c>
      <c r="L951" s="1">
        <v>18</v>
      </c>
    </row>
    <row r="952" spans="1:12" ht="15">
      <c r="A952" s="1" t="s">
        <v>28</v>
      </c>
      <c r="B952" s="7">
        <v>42706.791666666664</v>
      </c>
      <c r="C952" s="7">
        <v>42706.833333333336</v>
      </c>
      <c r="D952" s="8" t="s">
        <v>34</v>
      </c>
      <c r="F952" s="1">
        <v>26807450</v>
      </c>
      <c r="G952" s="5" t="s">
        <v>626</v>
      </c>
      <c r="H952" s="1" t="s">
        <v>16</v>
      </c>
      <c r="I952" s="1" t="s">
        <v>17</v>
      </c>
      <c r="J952" s="7">
        <v>42680.847222222219</v>
      </c>
      <c r="K952" s="7">
        <v>42680.847222222219</v>
      </c>
      <c r="L952" s="1">
        <v>18</v>
      </c>
    </row>
    <row r="953" spans="1:12" ht="15">
      <c r="A953" s="1" t="s">
        <v>111</v>
      </c>
      <c r="B953" s="7">
        <v>42707.458333333336</v>
      </c>
      <c r="C953" s="7">
        <v>42707.520833333336</v>
      </c>
      <c r="D953" s="8" t="s">
        <v>210</v>
      </c>
      <c r="F953" s="1">
        <v>27363108</v>
      </c>
      <c r="G953" s="5" t="s">
        <v>627</v>
      </c>
      <c r="H953" s="1" t="s">
        <v>48</v>
      </c>
      <c r="I953" s="1" t="s">
        <v>17</v>
      </c>
      <c r="J953" s="7">
        <v>42705.361111111109</v>
      </c>
      <c r="K953" s="7">
        <v>42705.361111111109</v>
      </c>
      <c r="L953" s="1">
        <v>27</v>
      </c>
    </row>
    <row r="954" spans="1:12" ht="15">
      <c r="A954" s="1" t="s">
        <v>24</v>
      </c>
      <c r="B954" s="7">
        <v>42707.479166666664</v>
      </c>
      <c r="C954" s="7">
        <v>42707.520833333336</v>
      </c>
      <c r="D954" s="8" t="s">
        <v>357</v>
      </c>
      <c r="F954" s="1">
        <v>27171871</v>
      </c>
      <c r="G954" s="10"/>
      <c r="H954" s="1" t="s">
        <v>16</v>
      </c>
      <c r="I954" s="1" t="s">
        <v>17</v>
      </c>
      <c r="J954" s="7">
        <v>42696.731249999997</v>
      </c>
      <c r="K954" s="7">
        <v>42696.731249999997</v>
      </c>
      <c r="L954" s="1">
        <v>18</v>
      </c>
    </row>
    <row r="955" spans="1:12" ht="15">
      <c r="A955" s="1" t="s">
        <v>18</v>
      </c>
      <c r="B955" s="7">
        <v>42707.5</v>
      </c>
      <c r="C955" s="7">
        <v>42707.541666666664</v>
      </c>
      <c r="D955" s="8" t="s">
        <v>554</v>
      </c>
      <c r="F955" s="1">
        <v>27410226</v>
      </c>
      <c r="G955" s="5" t="s">
        <v>628</v>
      </c>
      <c r="H955" s="1" t="s">
        <v>16</v>
      </c>
      <c r="I955" s="1" t="s">
        <v>17</v>
      </c>
      <c r="J955" s="7">
        <v>42706.960416666669</v>
      </c>
      <c r="K955" s="7">
        <v>42706.960416666669</v>
      </c>
      <c r="L955" s="1">
        <v>18</v>
      </c>
    </row>
    <row r="956" spans="1:12" ht="15">
      <c r="A956" s="1" t="s">
        <v>41</v>
      </c>
      <c r="B956" s="7">
        <v>42707.604166666664</v>
      </c>
      <c r="C956" s="7">
        <v>42707.645833333336</v>
      </c>
      <c r="D956" s="8" t="s">
        <v>501</v>
      </c>
      <c r="F956" s="1">
        <v>27413121</v>
      </c>
      <c r="G956" s="10"/>
      <c r="H956" s="1" t="s">
        <v>16</v>
      </c>
      <c r="I956" s="1" t="s">
        <v>17</v>
      </c>
      <c r="J956" s="7">
        <v>42707.388194444444</v>
      </c>
      <c r="K956" s="7">
        <v>42707.388194444444</v>
      </c>
      <c r="L956" s="1">
        <v>18</v>
      </c>
    </row>
    <row r="957" spans="1:12" ht="15">
      <c r="A957" s="1" t="s">
        <v>24</v>
      </c>
      <c r="B957" s="7">
        <v>42707.666666666664</v>
      </c>
      <c r="C957" s="7">
        <v>42707.708333333336</v>
      </c>
      <c r="D957" s="8" t="s">
        <v>357</v>
      </c>
      <c r="F957" s="1">
        <v>27171883</v>
      </c>
      <c r="G957" s="10"/>
      <c r="H957" s="1" t="s">
        <v>16</v>
      </c>
      <c r="I957" s="1" t="s">
        <v>17</v>
      </c>
      <c r="J957" s="7">
        <v>42696.731249999997</v>
      </c>
      <c r="K957" s="7">
        <v>42696.731249999997</v>
      </c>
      <c r="L957" s="1">
        <v>18</v>
      </c>
    </row>
    <row r="958" spans="1:12" ht="15">
      <c r="A958" s="1" t="s">
        <v>41</v>
      </c>
      <c r="B958" s="7">
        <v>42707.666666666664</v>
      </c>
      <c r="C958" s="7">
        <v>42707.708333333336</v>
      </c>
      <c r="D958" s="8" t="s">
        <v>359</v>
      </c>
      <c r="F958" s="1">
        <v>27003930</v>
      </c>
      <c r="G958" s="10"/>
      <c r="H958" s="1" t="s">
        <v>16</v>
      </c>
      <c r="I958" s="1" t="s">
        <v>17</v>
      </c>
      <c r="J958" s="7">
        <v>42689.479861111111</v>
      </c>
      <c r="K958" s="7">
        <v>42689.479861111111</v>
      </c>
      <c r="L958" s="1">
        <v>18</v>
      </c>
    </row>
    <row r="959" spans="1:12" ht="15">
      <c r="A959" s="1" t="s">
        <v>24</v>
      </c>
      <c r="B959" s="7">
        <v>42707.75</v>
      </c>
      <c r="C959" s="7">
        <v>42707.791666666664</v>
      </c>
      <c r="D959" s="8" t="s">
        <v>357</v>
      </c>
      <c r="F959" s="1">
        <v>27280887</v>
      </c>
      <c r="G959" s="10"/>
      <c r="H959" s="1" t="s">
        <v>16</v>
      </c>
      <c r="I959" s="1" t="s">
        <v>17</v>
      </c>
      <c r="J959" s="7">
        <v>42702.59375</v>
      </c>
      <c r="K959" s="7">
        <v>42702.59375</v>
      </c>
      <c r="L959" s="1">
        <v>18</v>
      </c>
    </row>
    <row r="960" spans="1:12" ht="15">
      <c r="A960" s="1" t="s">
        <v>32</v>
      </c>
      <c r="B960" s="7">
        <v>42708.416666666664</v>
      </c>
      <c r="C960" s="7">
        <v>42708.458333333336</v>
      </c>
      <c r="D960" s="8" t="s">
        <v>13</v>
      </c>
      <c r="F960" s="1">
        <v>27400017</v>
      </c>
      <c r="G960" s="10"/>
      <c r="H960" s="1" t="s">
        <v>16</v>
      </c>
      <c r="I960" s="1" t="s">
        <v>85</v>
      </c>
      <c r="J960" s="7">
        <v>42706.602777777778</v>
      </c>
      <c r="K960" s="7">
        <v>42706.602777777778</v>
      </c>
      <c r="L960" s="1">
        <v>21.06</v>
      </c>
    </row>
    <row r="961" spans="1:12" ht="15">
      <c r="A961" s="1" t="s">
        <v>41</v>
      </c>
      <c r="B961" s="7">
        <v>42709.416666666664</v>
      </c>
      <c r="C961" s="7">
        <v>42709.458333333336</v>
      </c>
      <c r="D961" s="8" t="s">
        <v>162</v>
      </c>
      <c r="E961" s="1" t="s">
        <v>174</v>
      </c>
      <c r="F961" s="1">
        <v>27427223</v>
      </c>
      <c r="G961" s="5" t="s">
        <v>629</v>
      </c>
      <c r="H961" s="1" t="s">
        <v>16</v>
      </c>
      <c r="I961" s="1" t="s">
        <v>85</v>
      </c>
      <c r="J961" s="7">
        <v>42708.894444444442</v>
      </c>
      <c r="K961" s="7">
        <v>42708.895138888889</v>
      </c>
      <c r="L961" s="1">
        <v>14.4</v>
      </c>
    </row>
    <row r="962" spans="1:12" ht="15">
      <c r="A962" s="1" t="s">
        <v>46</v>
      </c>
      <c r="B962" s="7">
        <v>42709.458333333336</v>
      </c>
      <c r="C962" s="7">
        <v>42709.5</v>
      </c>
      <c r="D962" s="8" t="s">
        <v>162</v>
      </c>
      <c r="F962" s="1">
        <v>27262832</v>
      </c>
      <c r="G962" s="5" t="s">
        <v>630</v>
      </c>
      <c r="H962" s="1" t="s">
        <v>16</v>
      </c>
      <c r="I962" s="1" t="s">
        <v>85</v>
      </c>
      <c r="J962" s="7">
        <v>42701.831944444442</v>
      </c>
      <c r="K962" s="7">
        <v>42701.831944444442</v>
      </c>
      <c r="L962" s="1">
        <v>14.4</v>
      </c>
    </row>
    <row r="963" spans="1:12" ht="15">
      <c r="A963" s="1" t="s">
        <v>46</v>
      </c>
      <c r="B963" s="7">
        <v>42709.5</v>
      </c>
      <c r="C963" s="7">
        <v>42709.541666666664</v>
      </c>
      <c r="D963" s="8" t="s">
        <v>88</v>
      </c>
      <c r="F963" s="1">
        <v>27290024</v>
      </c>
      <c r="G963" s="5" t="s">
        <v>631</v>
      </c>
      <c r="H963" s="1" t="s">
        <v>16</v>
      </c>
      <c r="I963" s="1" t="s">
        <v>17</v>
      </c>
      <c r="J963" s="7">
        <v>42702.78402777778</v>
      </c>
      <c r="K963" s="7">
        <v>42702.78402777778</v>
      </c>
      <c r="L963" s="1">
        <v>16.2</v>
      </c>
    </row>
    <row r="964" spans="1:12" ht="15">
      <c r="A964" s="1" t="s">
        <v>24</v>
      </c>
      <c r="B964" s="7">
        <v>42709.5</v>
      </c>
      <c r="C964" s="7">
        <v>42709.583333333336</v>
      </c>
      <c r="D964" s="8" t="s">
        <v>458</v>
      </c>
      <c r="F964" s="1">
        <v>27367772</v>
      </c>
      <c r="G964" s="5" t="s">
        <v>632</v>
      </c>
      <c r="H964" s="1" t="s">
        <v>56</v>
      </c>
      <c r="I964" s="1" t="s">
        <v>17</v>
      </c>
      <c r="J964" s="7">
        <v>42705.487500000003</v>
      </c>
      <c r="K964" s="7">
        <v>42705.487500000003</v>
      </c>
      <c r="L964" s="1">
        <v>32.4</v>
      </c>
    </row>
    <row r="965" spans="1:12" ht="15">
      <c r="A965" s="1" t="s">
        <v>46</v>
      </c>
      <c r="B965" s="7">
        <v>42709.541666666664</v>
      </c>
      <c r="C965" s="7">
        <v>42709.583333333336</v>
      </c>
      <c r="D965" s="8" t="s">
        <v>88</v>
      </c>
      <c r="F965" s="1">
        <v>27369215</v>
      </c>
      <c r="G965" s="5" t="s">
        <v>633</v>
      </c>
      <c r="H965" s="1" t="s">
        <v>16</v>
      </c>
      <c r="I965" s="1" t="s">
        <v>17</v>
      </c>
      <c r="J965" s="7">
        <v>42705.536111111112</v>
      </c>
      <c r="K965" s="7">
        <v>42705.536111111112</v>
      </c>
      <c r="L965" s="1">
        <v>16.2</v>
      </c>
    </row>
    <row r="966" spans="1:12" ht="15">
      <c r="A966" s="1" t="s">
        <v>431</v>
      </c>
      <c r="B966" s="7">
        <v>42709.8125</v>
      </c>
      <c r="C966" s="7">
        <v>42709.875</v>
      </c>
      <c r="D966" s="8" t="s">
        <v>83</v>
      </c>
      <c r="F966" s="1">
        <v>26599545</v>
      </c>
      <c r="G966" s="5" t="s">
        <v>634</v>
      </c>
      <c r="H966" s="1" t="s">
        <v>48</v>
      </c>
      <c r="I966" s="1" t="s">
        <v>17</v>
      </c>
      <c r="J966" s="7">
        <v>42670.50277777778</v>
      </c>
      <c r="K966" s="7">
        <v>42670.50277777778</v>
      </c>
      <c r="L966" s="1">
        <v>47.25</v>
      </c>
    </row>
    <row r="967" spans="1:12" ht="15">
      <c r="A967" s="1" t="s">
        <v>24</v>
      </c>
      <c r="B967" s="7">
        <v>42710.604166666664</v>
      </c>
      <c r="C967" s="7">
        <v>42710.666666666664</v>
      </c>
      <c r="D967" s="8" t="s">
        <v>263</v>
      </c>
      <c r="F967" s="1">
        <v>27466071</v>
      </c>
      <c r="G967" s="5" t="s">
        <v>635</v>
      </c>
      <c r="H967" s="1" t="s">
        <v>48</v>
      </c>
      <c r="I967" s="1" t="s">
        <v>17</v>
      </c>
      <c r="J967" s="7">
        <v>42710.435416666667</v>
      </c>
      <c r="K967" s="7">
        <v>42710.435416666667</v>
      </c>
      <c r="L967" s="1">
        <v>21.6</v>
      </c>
    </row>
    <row r="968" spans="1:12" ht="15">
      <c r="A968" s="1" t="s">
        <v>18</v>
      </c>
      <c r="B968" s="7">
        <v>42710.708333333336</v>
      </c>
      <c r="C968" s="7">
        <v>42710.75</v>
      </c>
      <c r="D968" s="8" t="s">
        <v>246</v>
      </c>
      <c r="F968" s="1">
        <v>27476142</v>
      </c>
      <c r="G968" s="10"/>
      <c r="H968" s="1" t="s">
        <v>16</v>
      </c>
      <c r="I968" s="1" t="s">
        <v>17</v>
      </c>
      <c r="J968" s="7">
        <v>42710.693055555559</v>
      </c>
      <c r="K968" s="7">
        <v>42710.693055555559</v>
      </c>
      <c r="L968" s="1">
        <v>18</v>
      </c>
    </row>
    <row r="969" spans="1:12" ht="15">
      <c r="A969" s="1" t="s">
        <v>24</v>
      </c>
      <c r="B969" s="7">
        <v>42710.708333333336</v>
      </c>
      <c r="C969" s="7">
        <v>42710.770833333336</v>
      </c>
      <c r="D969" s="8" t="s">
        <v>458</v>
      </c>
      <c r="F969" s="1">
        <v>27427373</v>
      </c>
      <c r="G969" s="5" t="s">
        <v>636</v>
      </c>
      <c r="H969" s="1" t="s">
        <v>48</v>
      </c>
      <c r="I969" s="1" t="s">
        <v>17</v>
      </c>
      <c r="J969" s="7">
        <v>42708.90625</v>
      </c>
      <c r="K969" s="7">
        <v>42708.90625</v>
      </c>
      <c r="L969" s="1">
        <v>27</v>
      </c>
    </row>
    <row r="970" spans="1:12" ht="15">
      <c r="A970" s="1" t="s">
        <v>32</v>
      </c>
      <c r="B970" s="7">
        <v>42710.791666666664</v>
      </c>
      <c r="C970" s="7">
        <v>42710.854166666664</v>
      </c>
      <c r="D970" s="8" t="s">
        <v>162</v>
      </c>
      <c r="E970" s="1" t="s">
        <v>398</v>
      </c>
      <c r="F970" s="1">
        <v>25094756</v>
      </c>
      <c r="G970" s="5" t="s">
        <v>637</v>
      </c>
      <c r="H970" s="1" t="s">
        <v>48</v>
      </c>
      <c r="I970" s="1" t="s">
        <v>85</v>
      </c>
      <c r="J970" s="7">
        <v>42601.688194444447</v>
      </c>
      <c r="K970" s="7">
        <v>42641.661111111112</v>
      </c>
      <c r="L970" s="1">
        <v>28.08</v>
      </c>
    </row>
    <row r="971" spans="1:12" ht="15">
      <c r="A971" s="1" t="s">
        <v>80</v>
      </c>
      <c r="B971" s="7">
        <v>42711.375</v>
      </c>
      <c r="C971" s="7">
        <v>42711.458333333336</v>
      </c>
      <c r="D971" s="8" t="s">
        <v>489</v>
      </c>
      <c r="F971" s="1">
        <v>27480620</v>
      </c>
      <c r="G971" s="10"/>
      <c r="H971" s="1" t="s">
        <v>56</v>
      </c>
      <c r="I971" s="1" t="s">
        <v>17</v>
      </c>
      <c r="J971" s="7">
        <v>42710.822222222225</v>
      </c>
      <c r="K971" s="7">
        <v>42710.822222222225</v>
      </c>
      <c r="L971" s="1">
        <v>28.8</v>
      </c>
    </row>
    <row r="972" spans="1:12" ht="15">
      <c r="A972" s="1" t="s">
        <v>24</v>
      </c>
      <c r="B972" s="7">
        <v>42711.416666666664</v>
      </c>
      <c r="C972" s="7">
        <v>42711.479166666664</v>
      </c>
      <c r="D972" s="8" t="s">
        <v>140</v>
      </c>
      <c r="F972" s="1">
        <v>27340511</v>
      </c>
      <c r="G972" s="5" t="s">
        <v>638</v>
      </c>
      <c r="H972" s="1" t="s">
        <v>48</v>
      </c>
      <c r="I972" s="1" t="s">
        <v>17</v>
      </c>
      <c r="J972" s="7">
        <v>42704.531944444447</v>
      </c>
      <c r="K972" s="7">
        <v>42704.531944444447</v>
      </c>
      <c r="L972" s="1">
        <v>21.6</v>
      </c>
    </row>
    <row r="973" spans="1:12" ht="15">
      <c r="A973" s="1" t="s">
        <v>24</v>
      </c>
      <c r="B973" s="7">
        <v>42711.583333333336</v>
      </c>
      <c r="C973" s="7">
        <v>42711.625</v>
      </c>
      <c r="D973" s="8" t="s">
        <v>458</v>
      </c>
      <c r="F973" s="1">
        <v>27334002</v>
      </c>
      <c r="G973" s="5" t="s">
        <v>639</v>
      </c>
      <c r="H973" s="1" t="s">
        <v>16</v>
      </c>
      <c r="I973" s="1" t="s">
        <v>17</v>
      </c>
      <c r="J973" s="7">
        <v>42704.381944444445</v>
      </c>
      <c r="K973" s="7">
        <v>42704.381944444445</v>
      </c>
      <c r="L973" s="1">
        <v>16.2</v>
      </c>
    </row>
    <row r="974" spans="1:12" ht="15">
      <c r="A974" s="1" t="s">
        <v>24</v>
      </c>
      <c r="B974" s="7">
        <v>42712.416666666664</v>
      </c>
      <c r="C974" s="7">
        <v>42712.458333333336</v>
      </c>
      <c r="D974" s="8" t="s">
        <v>357</v>
      </c>
      <c r="F974" s="1">
        <v>27280913</v>
      </c>
      <c r="G974" s="10"/>
      <c r="H974" s="1" t="s">
        <v>16</v>
      </c>
      <c r="I974" s="1" t="s">
        <v>17</v>
      </c>
      <c r="J974" s="7">
        <v>42702.594444444447</v>
      </c>
      <c r="K974" s="7">
        <v>42702.594444444447</v>
      </c>
      <c r="L974" s="1">
        <v>14.4</v>
      </c>
    </row>
    <row r="975" spans="1:12" ht="15">
      <c r="A975" s="1" t="s">
        <v>46</v>
      </c>
      <c r="B975" s="7">
        <v>42712.541666666664</v>
      </c>
      <c r="C975" s="7">
        <v>42712.583333333336</v>
      </c>
      <c r="D975" s="8" t="s">
        <v>88</v>
      </c>
      <c r="F975" s="1">
        <v>27451100</v>
      </c>
      <c r="G975" s="5" t="s">
        <v>640</v>
      </c>
      <c r="H975" s="1" t="s">
        <v>16</v>
      </c>
      <c r="I975" s="1" t="s">
        <v>17</v>
      </c>
      <c r="J975" s="7">
        <v>42709.730555555558</v>
      </c>
      <c r="K975" s="7">
        <v>42709.730555555558</v>
      </c>
      <c r="L975" s="1">
        <v>16.2</v>
      </c>
    </row>
    <row r="976" spans="1:12" ht="15">
      <c r="A976" s="1" t="s">
        <v>24</v>
      </c>
      <c r="B976" s="7">
        <v>42712.583333333336</v>
      </c>
      <c r="C976" s="7">
        <v>42712.625</v>
      </c>
      <c r="D976" s="8" t="s">
        <v>357</v>
      </c>
      <c r="F976" s="1">
        <v>27280942</v>
      </c>
      <c r="G976" s="10"/>
      <c r="H976" s="1" t="s">
        <v>16</v>
      </c>
      <c r="I976" s="1" t="s">
        <v>17</v>
      </c>
      <c r="J976" s="7">
        <v>42702.595138888886</v>
      </c>
      <c r="K976" s="7">
        <v>42702.595138888886</v>
      </c>
      <c r="L976" s="1">
        <v>14.4</v>
      </c>
    </row>
    <row r="977" spans="1:12" ht="15">
      <c r="A977" s="1" t="s">
        <v>46</v>
      </c>
      <c r="B977" s="7">
        <v>42712.583333333336</v>
      </c>
      <c r="C977" s="7">
        <v>42712.625</v>
      </c>
      <c r="D977" s="8" t="s">
        <v>88</v>
      </c>
      <c r="F977" s="1">
        <v>27458753</v>
      </c>
      <c r="G977" s="5" t="s">
        <v>641</v>
      </c>
      <c r="H977" s="1" t="s">
        <v>16</v>
      </c>
      <c r="I977" s="1" t="s">
        <v>17</v>
      </c>
      <c r="J977" s="7">
        <v>42709.980555555558</v>
      </c>
      <c r="K977" s="7">
        <v>42709.980555555558</v>
      </c>
      <c r="L977" s="1">
        <v>14.4</v>
      </c>
    </row>
    <row r="978" spans="1:12" ht="15">
      <c r="A978" s="1" t="s">
        <v>46</v>
      </c>
      <c r="B978" s="7">
        <v>42712.625</v>
      </c>
      <c r="C978" s="7">
        <v>42712.666666666664</v>
      </c>
      <c r="D978" s="8" t="s">
        <v>88</v>
      </c>
      <c r="F978" s="1">
        <v>27433186</v>
      </c>
      <c r="G978" s="5" t="s">
        <v>642</v>
      </c>
      <c r="H978" s="1" t="s">
        <v>16</v>
      </c>
      <c r="I978" s="1" t="s">
        <v>17</v>
      </c>
      <c r="J978" s="7">
        <v>42709.34375</v>
      </c>
      <c r="K978" s="7">
        <v>42709.34375</v>
      </c>
      <c r="L978" s="1">
        <v>14.4</v>
      </c>
    </row>
    <row r="979" spans="1:12" ht="15">
      <c r="A979" s="1" t="s">
        <v>46</v>
      </c>
      <c r="B979" s="7">
        <v>42712.666666666664</v>
      </c>
      <c r="C979" s="7">
        <v>42712.708333333336</v>
      </c>
      <c r="D979" s="8" t="s">
        <v>88</v>
      </c>
      <c r="F979" s="1">
        <v>27338615</v>
      </c>
      <c r="G979" s="5" t="s">
        <v>643</v>
      </c>
      <c r="H979" s="1" t="s">
        <v>16</v>
      </c>
      <c r="I979" s="1" t="s">
        <v>17</v>
      </c>
      <c r="J979" s="7">
        <v>42704.478472222225</v>
      </c>
      <c r="K979" s="7">
        <v>42704.478472222225</v>
      </c>
      <c r="L979" s="1">
        <v>16.2</v>
      </c>
    </row>
    <row r="980" spans="1:12" ht="15">
      <c r="A980" s="1" t="s">
        <v>41</v>
      </c>
      <c r="B980" s="7">
        <v>42712.666666666664</v>
      </c>
      <c r="C980" s="7">
        <v>42712.708333333336</v>
      </c>
      <c r="D980" s="8" t="s">
        <v>359</v>
      </c>
      <c r="F980" s="1">
        <v>27501423</v>
      </c>
      <c r="G980" s="10"/>
      <c r="H980" s="1" t="s">
        <v>16</v>
      </c>
      <c r="I980" s="1" t="s">
        <v>17</v>
      </c>
      <c r="J980" s="7">
        <v>42711.697916666664</v>
      </c>
      <c r="K980" s="7">
        <v>42711.697916666664</v>
      </c>
      <c r="L980" s="1">
        <v>16.2</v>
      </c>
    </row>
    <row r="981" spans="1:12" ht="15">
      <c r="A981" s="1" t="s">
        <v>32</v>
      </c>
      <c r="B981" s="7">
        <v>42712.791666666664</v>
      </c>
      <c r="C981" s="7">
        <v>42712.833333333336</v>
      </c>
      <c r="D981" s="8" t="s">
        <v>423</v>
      </c>
      <c r="F981" s="1">
        <v>25286794</v>
      </c>
      <c r="G981" s="10"/>
      <c r="H981" s="1" t="s">
        <v>16</v>
      </c>
      <c r="I981" s="1" t="s">
        <v>17</v>
      </c>
      <c r="J981" s="7">
        <v>42612.541666666664</v>
      </c>
      <c r="K981" s="7">
        <v>42612.541666666664</v>
      </c>
      <c r="L981" s="1">
        <v>18.72</v>
      </c>
    </row>
    <row r="982" spans="1:12" ht="15">
      <c r="A982" s="1" t="s">
        <v>18</v>
      </c>
      <c r="B982" s="7">
        <v>42713.375</v>
      </c>
      <c r="C982" s="7">
        <v>42713.416666666664</v>
      </c>
      <c r="D982" s="8" t="s">
        <v>489</v>
      </c>
      <c r="F982" s="1">
        <v>27523377</v>
      </c>
      <c r="G982" s="10"/>
      <c r="H982" s="1" t="s">
        <v>16</v>
      </c>
      <c r="I982" s="1" t="s">
        <v>17</v>
      </c>
      <c r="J982" s="7">
        <v>42712.702777777777</v>
      </c>
      <c r="K982" s="7">
        <v>42712.702777777777</v>
      </c>
      <c r="L982" s="1">
        <v>14.4</v>
      </c>
    </row>
    <row r="983" spans="1:12" ht="15">
      <c r="A983" s="1" t="s">
        <v>18</v>
      </c>
      <c r="B983" s="7">
        <v>42713.708333333336</v>
      </c>
      <c r="C983" s="7">
        <v>42713.75</v>
      </c>
      <c r="D983" s="8" t="s">
        <v>464</v>
      </c>
      <c r="F983" s="1">
        <v>27352150</v>
      </c>
      <c r="G983" s="5" t="s">
        <v>644</v>
      </c>
      <c r="H983" s="1" t="s">
        <v>16</v>
      </c>
      <c r="I983" s="1" t="s">
        <v>17</v>
      </c>
      <c r="J983" s="7">
        <v>42704.822222222225</v>
      </c>
      <c r="K983" s="7">
        <v>42704.822222222225</v>
      </c>
      <c r="L983" s="1">
        <v>18</v>
      </c>
    </row>
    <row r="984" spans="1:12" ht="15">
      <c r="A984" s="1" t="s">
        <v>46</v>
      </c>
      <c r="B984" s="7">
        <v>42713.75</v>
      </c>
      <c r="C984" s="7">
        <v>42713.791666666664</v>
      </c>
      <c r="D984" s="8" t="s">
        <v>88</v>
      </c>
      <c r="F984" s="1">
        <v>27537272</v>
      </c>
      <c r="G984" s="5" t="s">
        <v>645</v>
      </c>
      <c r="H984" s="1" t="s">
        <v>16</v>
      </c>
      <c r="I984" s="1" t="s">
        <v>17</v>
      </c>
      <c r="J984" s="7">
        <v>42713.481249999997</v>
      </c>
      <c r="K984" s="7">
        <v>42713.481249999997</v>
      </c>
      <c r="L984" s="1">
        <v>18</v>
      </c>
    </row>
    <row r="985" spans="1:12" ht="15">
      <c r="A985" s="1" t="s">
        <v>32</v>
      </c>
      <c r="B985" s="7">
        <v>42713.770833333336</v>
      </c>
      <c r="C985" s="7">
        <v>42713.833333333336</v>
      </c>
      <c r="D985" s="8" t="s">
        <v>112</v>
      </c>
      <c r="F985" s="1">
        <v>25988055</v>
      </c>
      <c r="G985" s="5" t="s">
        <v>646</v>
      </c>
      <c r="H985" s="1" t="s">
        <v>48</v>
      </c>
      <c r="I985" s="1" t="s">
        <v>17</v>
      </c>
      <c r="J985" s="7">
        <v>42643.506944444445</v>
      </c>
      <c r="K985" s="7">
        <v>42643.506944444445</v>
      </c>
      <c r="L985" s="1">
        <v>28.08</v>
      </c>
    </row>
    <row r="986" spans="1:12" ht="15">
      <c r="A986" s="1" t="s">
        <v>57</v>
      </c>
      <c r="B986" s="7">
        <v>42713.791666666664</v>
      </c>
      <c r="C986" s="7">
        <v>42713.833333333336</v>
      </c>
      <c r="D986" s="8" t="s">
        <v>299</v>
      </c>
      <c r="F986" s="1">
        <v>27415520</v>
      </c>
      <c r="G986" s="5" t="s">
        <v>647</v>
      </c>
      <c r="H986" s="1" t="s">
        <v>16</v>
      </c>
      <c r="I986" s="1" t="s">
        <v>17</v>
      </c>
      <c r="J986" s="7">
        <v>42707.584027777775</v>
      </c>
      <c r="K986" s="7">
        <v>42707.584027777775</v>
      </c>
      <c r="L986" s="1">
        <v>18</v>
      </c>
    </row>
    <row r="987" spans="1:12" ht="15">
      <c r="A987" s="1" t="s">
        <v>46</v>
      </c>
      <c r="B987" s="7">
        <v>42713.791666666664</v>
      </c>
      <c r="C987" s="7">
        <v>42713.833333333336</v>
      </c>
      <c r="D987" s="8" t="s">
        <v>88</v>
      </c>
      <c r="F987" s="1">
        <v>26786666</v>
      </c>
      <c r="G987" s="5" t="s">
        <v>648</v>
      </c>
      <c r="H987" s="1" t="s">
        <v>16</v>
      </c>
      <c r="I987" s="1" t="s">
        <v>17</v>
      </c>
      <c r="J987" s="7">
        <v>42678.838888888888</v>
      </c>
      <c r="K987" s="7">
        <v>42678.838888888888</v>
      </c>
      <c r="L987" s="1">
        <v>16.2</v>
      </c>
    </row>
    <row r="988" spans="1:12" ht="15">
      <c r="A988" s="1" t="s">
        <v>111</v>
      </c>
      <c r="B988" s="7">
        <v>42714.520833333336</v>
      </c>
      <c r="C988" s="7">
        <v>42714.604166666664</v>
      </c>
      <c r="D988" s="8" t="s">
        <v>210</v>
      </c>
      <c r="F988" s="1">
        <v>27551341</v>
      </c>
      <c r="G988" s="5" t="s">
        <v>649</v>
      </c>
      <c r="H988" s="1" t="s">
        <v>56</v>
      </c>
      <c r="I988" s="1" t="s">
        <v>17</v>
      </c>
      <c r="J988" s="7">
        <v>42714.324999999997</v>
      </c>
      <c r="K988" s="7">
        <v>42714.324999999997</v>
      </c>
      <c r="L988" s="1">
        <v>36</v>
      </c>
    </row>
    <row r="989" spans="1:12" ht="15">
      <c r="A989" s="1" t="s">
        <v>28</v>
      </c>
      <c r="B989" s="7">
        <v>42714.541666666664</v>
      </c>
      <c r="C989" s="7">
        <v>42714.604166666664</v>
      </c>
      <c r="D989" s="8" t="s">
        <v>263</v>
      </c>
      <c r="F989" s="1">
        <v>27114281</v>
      </c>
      <c r="G989" s="5" t="s">
        <v>650</v>
      </c>
      <c r="H989" s="1" t="s">
        <v>48</v>
      </c>
      <c r="I989" s="1" t="s">
        <v>17</v>
      </c>
      <c r="J989" s="7">
        <v>42694.474305555559</v>
      </c>
      <c r="K989" s="7">
        <v>42694.474305555559</v>
      </c>
      <c r="L989" s="1">
        <v>27</v>
      </c>
    </row>
    <row r="990" spans="1:12" ht="15">
      <c r="A990" s="1" t="s">
        <v>24</v>
      </c>
      <c r="B990" s="7">
        <v>42714.604166666664</v>
      </c>
      <c r="C990" s="7">
        <v>42714.645833333336</v>
      </c>
      <c r="D990" s="8" t="s">
        <v>140</v>
      </c>
      <c r="F990" s="1">
        <v>26647290</v>
      </c>
      <c r="G990" s="5" t="s">
        <v>651</v>
      </c>
      <c r="H990" s="1" t="s">
        <v>16</v>
      </c>
      <c r="I990" s="1" t="s">
        <v>17</v>
      </c>
      <c r="J990" s="7">
        <v>42673.339583333334</v>
      </c>
      <c r="K990" s="7">
        <v>42673.339583333334</v>
      </c>
      <c r="L990" s="1">
        <v>16.2</v>
      </c>
    </row>
    <row r="991" spans="1:12" ht="15">
      <c r="A991" s="1" t="s">
        <v>80</v>
      </c>
      <c r="B991" s="7">
        <v>42714.625</v>
      </c>
      <c r="C991" s="7">
        <v>42714.708333333336</v>
      </c>
      <c r="D991" s="8" t="s">
        <v>81</v>
      </c>
      <c r="F991" s="1">
        <v>26609493</v>
      </c>
      <c r="G991" s="5" t="s">
        <v>528</v>
      </c>
      <c r="H991" s="1" t="s">
        <v>56</v>
      </c>
      <c r="I991" s="1" t="s">
        <v>17</v>
      </c>
      <c r="J991" s="7">
        <v>42670.789583333331</v>
      </c>
      <c r="K991" s="7">
        <v>42670.789583333331</v>
      </c>
      <c r="L991" s="1">
        <v>32.4</v>
      </c>
    </row>
    <row r="992" spans="1:12" ht="15">
      <c r="A992" s="1" t="s">
        <v>28</v>
      </c>
      <c r="B992" s="7">
        <v>42714.708333333336</v>
      </c>
      <c r="C992" s="7">
        <v>42714.75</v>
      </c>
      <c r="D992" s="8" t="s">
        <v>34</v>
      </c>
      <c r="F992" s="1">
        <v>27489154</v>
      </c>
      <c r="G992" s="5" t="s">
        <v>652</v>
      </c>
      <c r="H992" s="1" t="s">
        <v>16</v>
      </c>
      <c r="I992" s="1" t="s">
        <v>17</v>
      </c>
      <c r="J992" s="7">
        <v>42711.366666666669</v>
      </c>
      <c r="K992" s="7">
        <v>42711.366666666669</v>
      </c>
      <c r="L992" s="1">
        <v>18</v>
      </c>
    </row>
    <row r="993" spans="1:12" ht="15">
      <c r="A993" s="1" t="s">
        <v>18</v>
      </c>
      <c r="B993" s="7">
        <v>42714.708333333336</v>
      </c>
      <c r="C993" s="7">
        <v>42714.75</v>
      </c>
      <c r="D993" s="8" t="s">
        <v>237</v>
      </c>
      <c r="F993" s="1">
        <v>27257692</v>
      </c>
      <c r="G993" s="5" t="s">
        <v>604</v>
      </c>
      <c r="H993" s="1" t="s">
        <v>16</v>
      </c>
      <c r="I993" s="1" t="s">
        <v>17</v>
      </c>
      <c r="J993" s="7">
        <v>42701.464583333334</v>
      </c>
      <c r="K993" s="7">
        <v>42701.464583333334</v>
      </c>
      <c r="L993" s="1">
        <v>18</v>
      </c>
    </row>
    <row r="994" spans="1:12" ht="15">
      <c r="A994" s="1" t="s">
        <v>18</v>
      </c>
      <c r="B994" s="7">
        <v>42714.75</v>
      </c>
      <c r="C994" s="7">
        <v>42714.791666666664</v>
      </c>
      <c r="D994" s="8" t="s">
        <v>237</v>
      </c>
      <c r="F994" s="1">
        <v>27537237</v>
      </c>
      <c r="G994" s="5" t="s">
        <v>653</v>
      </c>
      <c r="H994" s="1" t="s">
        <v>16</v>
      </c>
      <c r="I994" s="1" t="s">
        <v>17</v>
      </c>
      <c r="J994" s="7">
        <v>42713.479861111111</v>
      </c>
      <c r="K994" s="7">
        <v>42713.479861111111</v>
      </c>
      <c r="L994" s="1">
        <v>18</v>
      </c>
    </row>
    <row r="995" spans="1:12" ht="15">
      <c r="A995" s="1" t="s">
        <v>18</v>
      </c>
      <c r="B995" s="7">
        <v>42716.4375</v>
      </c>
      <c r="C995" s="7">
        <v>42716.5</v>
      </c>
      <c r="D995" s="8" t="s">
        <v>246</v>
      </c>
      <c r="F995" s="1">
        <v>27571265</v>
      </c>
      <c r="G995" s="5" t="s">
        <v>455</v>
      </c>
      <c r="H995" s="1" t="s">
        <v>48</v>
      </c>
      <c r="I995" s="1" t="s">
        <v>17</v>
      </c>
      <c r="J995" s="7">
        <v>42716.408333333333</v>
      </c>
      <c r="K995" s="7">
        <v>42716.408333333333</v>
      </c>
      <c r="L995" s="1">
        <v>21.6</v>
      </c>
    </row>
    <row r="996" spans="1:12" ht="15">
      <c r="A996" s="1" t="s">
        <v>46</v>
      </c>
      <c r="B996" s="7">
        <v>42716.458333333336</v>
      </c>
      <c r="C996" s="7">
        <v>42716.5</v>
      </c>
      <c r="D996" s="8" t="s">
        <v>88</v>
      </c>
      <c r="F996" s="1">
        <v>27521993</v>
      </c>
      <c r="G996" s="5" t="s">
        <v>654</v>
      </c>
      <c r="H996" s="1" t="s">
        <v>16</v>
      </c>
      <c r="I996" s="1" t="s">
        <v>17</v>
      </c>
      <c r="J996" s="7">
        <v>42712.671527777777</v>
      </c>
      <c r="K996" s="7">
        <v>42712.671527777777</v>
      </c>
      <c r="L996" s="1">
        <v>14.4</v>
      </c>
    </row>
    <row r="997" spans="1:12" ht="15">
      <c r="A997" s="1" t="s">
        <v>46</v>
      </c>
      <c r="B997" s="7">
        <v>42716.541666666664</v>
      </c>
      <c r="C997" s="7">
        <v>42716.583333333336</v>
      </c>
      <c r="D997" s="8" t="s">
        <v>88</v>
      </c>
      <c r="F997" s="1">
        <v>26363430</v>
      </c>
      <c r="G997" s="5" t="s">
        <v>655</v>
      </c>
      <c r="H997" s="1" t="s">
        <v>16</v>
      </c>
      <c r="I997" s="1" t="s">
        <v>17</v>
      </c>
      <c r="J997" s="7">
        <v>42660.666666666664</v>
      </c>
      <c r="K997" s="7">
        <v>42660.666666666664</v>
      </c>
      <c r="L997" s="1">
        <v>14.58</v>
      </c>
    </row>
    <row r="998" spans="1:12" ht="15">
      <c r="A998" s="1" t="s">
        <v>46</v>
      </c>
      <c r="B998" s="7">
        <v>42716.583333333336</v>
      </c>
      <c r="C998" s="7">
        <v>42716.625</v>
      </c>
      <c r="D998" s="8" t="s">
        <v>88</v>
      </c>
      <c r="F998" s="1">
        <v>27525206</v>
      </c>
      <c r="G998" s="5" t="s">
        <v>656</v>
      </c>
      <c r="H998" s="1" t="s">
        <v>16</v>
      </c>
      <c r="I998" s="1" t="s">
        <v>17</v>
      </c>
      <c r="J998" s="7">
        <v>42712.765277777777</v>
      </c>
      <c r="K998" s="7">
        <v>42712.765277777777</v>
      </c>
      <c r="L998" s="1">
        <v>14.4</v>
      </c>
    </row>
    <row r="999" spans="1:12" ht="15">
      <c r="A999" s="1" t="s">
        <v>24</v>
      </c>
      <c r="B999" s="7">
        <v>42716.583333333336</v>
      </c>
      <c r="C999" s="7">
        <v>42716.645833333336</v>
      </c>
      <c r="D999" s="8" t="s">
        <v>458</v>
      </c>
      <c r="F999" s="1">
        <v>27514350</v>
      </c>
      <c r="G999" s="5" t="s">
        <v>657</v>
      </c>
      <c r="H999" s="1" t="s">
        <v>48</v>
      </c>
      <c r="I999" s="1" t="s">
        <v>17</v>
      </c>
      <c r="J999" s="7">
        <v>42712.395833333336</v>
      </c>
      <c r="K999" s="7">
        <v>42712.395833333336</v>
      </c>
      <c r="L999" s="1">
        <v>21.6</v>
      </c>
    </row>
    <row r="1000" spans="1:12" ht="15">
      <c r="A1000" s="1" t="s">
        <v>18</v>
      </c>
      <c r="B1000" s="7">
        <v>42716.645833333336</v>
      </c>
      <c r="C1000" s="7">
        <v>42716.6875</v>
      </c>
      <c r="D1000" s="8" t="s">
        <v>246</v>
      </c>
      <c r="F1000" s="1">
        <v>27555002</v>
      </c>
      <c r="G1000" s="5" t="s">
        <v>658</v>
      </c>
      <c r="H1000" s="1" t="s">
        <v>16</v>
      </c>
      <c r="I1000" s="1" t="s">
        <v>17</v>
      </c>
      <c r="J1000" s="7">
        <v>42714.729861111111</v>
      </c>
      <c r="K1000" s="7">
        <v>42714.729861111111</v>
      </c>
      <c r="L1000" s="1">
        <v>15.3</v>
      </c>
    </row>
    <row r="1001" spans="1:12" ht="15">
      <c r="A1001" s="1" t="s">
        <v>24</v>
      </c>
      <c r="B1001" s="7">
        <v>42716.645833333336</v>
      </c>
      <c r="C1001" s="7">
        <v>42716.708333333336</v>
      </c>
      <c r="D1001" s="8" t="s">
        <v>140</v>
      </c>
      <c r="F1001" s="1">
        <v>27580875</v>
      </c>
      <c r="G1001" s="5" t="s">
        <v>165</v>
      </c>
      <c r="H1001" s="1" t="s">
        <v>48</v>
      </c>
      <c r="I1001" s="1" t="s">
        <v>17</v>
      </c>
      <c r="J1001" s="7">
        <v>42716.62222222222</v>
      </c>
      <c r="K1001" s="7">
        <v>42716.62222222222</v>
      </c>
      <c r="L1001" s="1">
        <v>23.4</v>
      </c>
    </row>
    <row r="1002" spans="1:12" ht="15">
      <c r="A1002" s="1" t="s">
        <v>18</v>
      </c>
      <c r="B1002" s="7">
        <v>42716.708333333336</v>
      </c>
      <c r="C1002" s="7">
        <v>42716.75</v>
      </c>
      <c r="D1002" s="8" t="s">
        <v>246</v>
      </c>
      <c r="F1002" s="1">
        <v>27555007</v>
      </c>
      <c r="G1002" s="5" t="s">
        <v>610</v>
      </c>
      <c r="H1002" s="1" t="s">
        <v>16</v>
      </c>
      <c r="I1002" s="1" t="s">
        <v>17</v>
      </c>
      <c r="J1002" s="7">
        <v>42714.730555555558</v>
      </c>
      <c r="K1002" s="7">
        <v>42714.730555555558</v>
      </c>
      <c r="L1002" s="1">
        <v>18</v>
      </c>
    </row>
    <row r="1003" spans="1:12" ht="15">
      <c r="A1003" s="1" t="s">
        <v>28</v>
      </c>
      <c r="B1003" s="7">
        <v>42716.729166666664</v>
      </c>
      <c r="C1003" s="7">
        <v>42716.770833333336</v>
      </c>
      <c r="D1003" s="8" t="s">
        <v>162</v>
      </c>
      <c r="F1003" s="1">
        <v>27401735</v>
      </c>
      <c r="G1003" s="5" t="s">
        <v>659</v>
      </c>
      <c r="H1003" s="1" t="s">
        <v>16</v>
      </c>
      <c r="I1003" s="1" t="s">
        <v>85</v>
      </c>
      <c r="J1003" s="7">
        <v>42706.65902777778</v>
      </c>
      <c r="K1003" s="7">
        <v>42706.65902777778</v>
      </c>
      <c r="L1003" s="1">
        <v>18</v>
      </c>
    </row>
    <row r="1004" spans="1:12" ht="15">
      <c r="A1004" s="1" t="s">
        <v>431</v>
      </c>
      <c r="B1004" s="7">
        <v>42716.8125</v>
      </c>
      <c r="C1004" s="7">
        <v>42716.895833333336</v>
      </c>
      <c r="D1004" s="8" t="s">
        <v>162</v>
      </c>
      <c r="E1004" s="1" t="s">
        <v>398</v>
      </c>
      <c r="F1004" s="1">
        <v>25094799</v>
      </c>
      <c r="G1004" s="5" t="s">
        <v>660</v>
      </c>
      <c r="H1004" s="1" t="s">
        <v>56</v>
      </c>
      <c r="I1004" s="1" t="s">
        <v>85</v>
      </c>
      <c r="J1004" s="7">
        <v>42601.689583333333</v>
      </c>
      <c r="K1004" s="7">
        <v>42680.841666666667</v>
      </c>
      <c r="L1004" s="1">
        <v>63</v>
      </c>
    </row>
    <row r="1005" spans="1:12" ht="15">
      <c r="A1005" s="1" t="s">
        <v>57</v>
      </c>
      <c r="B1005" s="7">
        <v>42717.395833333336</v>
      </c>
      <c r="C1005" s="7">
        <v>42717.458333333336</v>
      </c>
      <c r="D1005" s="8" t="s">
        <v>43</v>
      </c>
      <c r="F1005" s="1">
        <v>27597880</v>
      </c>
      <c r="G1005" s="10"/>
      <c r="H1005" s="1" t="s">
        <v>48</v>
      </c>
      <c r="I1005" s="1" t="s">
        <v>17</v>
      </c>
      <c r="J1005" s="7">
        <v>42717.362500000003</v>
      </c>
      <c r="K1005" s="7">
        <v>42717.362500000003</v>
      </c>
      <c r="L1005" s="1">
        <v>21.6</v>
      </c>
    </row>
    <row r="1006" spans="1:12" ht="15">
      <c r="A1006" s="1" t="s">
        <v>80</v>
      </c>
      <c r="B1006" s="7">
        <v>42717.395833333336</v>
      </c>
      <c r="C1006" s="7">
        <v>42717.479166666664</v>
      </c>
      <c r="D1006" s="8" t="s">
        <v>515</v>
      </c>
      <c r="F1006" s="1">
        <v>27597997</v>
      </c>
      <c r="G1006" s="10"/>
      <c r="H1006" s="1" t="s">
        <v>56</v>
      </c>
      <c r="I1006" s="1" t="s">
        <v>17</v>
      </c>
      <c r="J1006" s="7">
        <v>42717.366666666669</v>
      </c>
      <c r="K1006" s="7">
        <v>42717.366666666669</v>
      </c>
      <c r="L1006" s="1">
        <v>28.8</v>
      </c>
    </row>
    <row r="1007" spans="1:12" ht="15">
      <c r="A1007" s="1" t="s">
        <v>24</v>
      </c>
      <c r="B1007" s="7">
        <v>42717.416666666664</v>
      </c>
      <c r="C1007" s="7">
        <v>42717.458333333336</v>
      </c>
      <c r="D1007" s="8" t="s">
        <v>140</v>
      </c>
      <c r="F1007" s="1">
        <v>27463274</v>
      </c>
      <c r="G1007" s="5" t="s">
        <v>195</v>
      </c>
      <c r="H1007" s="1" t="s">
        <v>16</v>
      </c>
      <c r="I1007" s="1" t="s">
        <v>17</v>
      </c>
      <c r="J1007" s="7">
        <v>42710.344444444447</v>
      </c>
      <c r="K1007" s="7">
        <v>42710.344444444447</v>
      </c>
      <c r="L1007" s="1">
        <v>14.4</v>
      </c>
    </row>
    <row r="1008" spans="1:12" ht="15">
      <c r="A1008" s="1" t="s">
        <v>24</v>
      </c>
      <c r="B1008" s="7">
        <v>42717.583333333336</v>
      </c>
      <c r="C1008" s="7">
        <v>42717.625</v>
      </c>
      <c r="D1008" s="8" t="s">
        <v>140</v>
      </c>
      <c r="F1008" s="1">
        <v>27498268</v>
      </c>
      <c r="G1008" s="5" t="s">
        <v>661</v>
      </c>
      <c r="H1008" s="1" t="s">
        <v>16</v>
      </c>
      <c r="I1008" s="1" t="s">
        <v>17</v>
      </c>
      <c r="J1008" s="7">
        <v>42711.617361111108</v>
      </c>
      <c r="K1008" s="7">
        <v>42711.617361111108</v>
      </c>
      <c r="L1008" s="1">
        <v>14.4</v>
      </c>
    </row>
    <row r="1009" spans="1:12" ht="15">
      <c r="A1009" s="1" t="s">
        <v>24</v>
      </c>
      <c r="B1009" s="7">
        <v>42717.625</v>
      </c>
      <c r="C1009" s="7">
        <v>42717.6875</v>
      </c>
      <c r="D1009" s="8" t="s">
        <v>140</v>
      </c>
      <c r="F1009" s="1">
        <v>26321335</v>
      </c>
      <c r="G1009" s="5" t="s">
        <v>662</v>
      </c>
      <c r="H1009" s="1" t="s">
        <v>48</v>
      </c>
      <c r="I1009" s="1" t="s">
        <v>17</v>
      </c>
      <c r="J1009" s="7">
        <v>42657.695138888892</v>
      </c>
      <c r="K1009" s="7">
        <v>42657.695138888892</v>
      </c>
      <c r="L1009" s="1">
        <v>20.25</v>
      </c>
    </row>
    <row r="1010" spans="1:12" ht="15">
      <c r="A1010" s="1" t="s">
        <v>46</v>
      </c>
      <c r="B1010" s="7">
        <v>42717.666666666664</v>
      </c>
      <c r="C1010" s="7">
        <v>42717.708333333336</v>
      </c>
      <c r="D1010" s="8" t="s">
        <v>88</v>
      </c>
      <c r="F1010" s="1">
        <v>27522008</v>
      </c>
      <c r="G1010" s="5" t="s">
        <v>663</v>
      </c>
      <c r="H1010" s="1" t="s">
        <v>16</v>
      </c>
      <c r="I1010" s="1" t="s">
        <v>17</v>
      </c>
      <c r="J1010" s="7">
        <v>42712.671527777777</v>
      </c>
      <c r="K1010" s="7">
        <v>42712.671527777777</v>
      </c>
      <c r="L1010" s="1">
        <v>16.2</v>
      </c>
    </row>
    <row r="1011" spans="1:12" ht="15">
      <c r="A1011" s="1" t="s">
        <v>32</v>
      </c>
      <c r="B1011" s="7">
        <v>42717.791666666664</v>
      </c>
      <c r="C1011" s="7">
        <v>42717.875</v>
      </c>
      <c r="D1011" s="8" t="s">
        <v>83</v>
      </c>
      <c r="F1011" s="1">
        <v>27187376</v>
      </c>
      <c r="G1011" s="5" t="s">
        <v>664</v>
      </c>
      <c r="H1011" s="1" t="s">
        <v>56</v>
      </c>
      <c r="I1011" s="1" t="s">
        <v>17</v>
      </c>
      <c r="J1011" s="7">
        <v>42697.493750000001</v>
      </c>
      <c r="K1011" s="7">
        <v>42697.493750000001</v>
      </c>
      <c r="L1011" s="1">
        <v>46.8</v>
      </c>
    </row>
    <row r="1012" spans="1:12" ht="15">
      <c r="A1012" s="1" t="s">
        <v>24</v>
      </c>
      <c r="B1012" s="7">
        <v>42718.5625</v>
      </c>
      <c r="C1012" s="7">
        <v>42718.604166666664</v>
      </c>
      <c r="D1012" s="8" t="s">
        <v>140</v>
      </c>
      <c r="F1012" s="1">
        <v>26724198</v>
      </c>
      <c r="G1012" s="5" t="s">
        <v>433</v>
      </c>
      <c r="H1012" s="1" t="s">
        <v>16</v>
      </c>
      <c r="I1012" s="1" t="s">
        <v>17</v>
      </c>
      <c r="J1012" s="7">
        <v>42676.630555555559</v>
      </c>
      <c r="K1012" s="7">
        <v>42676.630555555559</v>
      </c>
      <c r="L1012" s="1">
        <v>14.58</v>
      </c>
    </row>
    <row r="1013" spans="1:12" ht="15">
      <c r="A1013" s="1" t="s">
        <v>41</v>
      </c>
      <c r="B1013" s="7">
        <v>42718.583333333336</v>
      </c>
      <c r="C1013" s="7">
        <v>42718.625</v>
      </c>
      <c r="D1013" s="8" t="s">
        <v>501</v>
      </c>
      <c r="F1013" s="1">
        <v>27415898</v>
      </c>
      <c r="G1013" s="10"/>
      <c r="H1013" s="1" t="s">
        <v>16</v>
      </c>
      <c r="I1013" s="1" t="s">
        <v>17</v>
      </c>
      <c r="J1013" s="7">
        <v>42707.626388888886</v>
      </c>
      <c r="K1013" s="7">
        <v>42707.626388888886</v>
      </c>
      <c r="L1013" s="1">
        <v>16.2</v>
      </c>
    </row>
    <row r="1014" spans="1:12" ht="15">
      <c r="A1014" s="1" t="s">
        <v>46</v>
      </c>
      <c r="B1014" s="7">
        <v>42718.708333333336</v>
      </c>
      <c r="C1014" s="7">
        <v>42718.75</v>
      </c>
      <c r="D1014" s="8" t="s">
        <v>13</v>
      </c>
      <c r="F1014" s="1">
        <v>27538375</v>
      </c>
      <c r="G1014" s="5" t="s">
        <v>665</v>
      </c>
      <c r="H1014" s="1" t="s">
        <v>16</v>
      </c>
      <c r="I1014" s="1" t="s">
        <v>17</v>
      </c>
      <c r="J1014" s="7">
        <v>42713.520833333336</v>
      </c>
      <c r="K1014" s="7">
        <v>42713.520833333336</v>
      </c>
      <c r="L1014" s="1">
        <v>18</v>
      </c>
    </row>
    <row r="1015" spans="1:12" ht="15">
      <c r="A1015" s="1" t="s">
        <v>18</v>
      </c>
      <c r="B1015" s="7">
        <v>42719.375</v>
      </c>
      <c r="C1015" s="7">
        <v>42719.458333333336</v>
      </c>
      <c r="D1015" s="8" t="s">
        <v>489</v>
      </c>
      <c r="F1015" s="1">
        <v>27609661</v>
      </c>
      <c r="G1015" s="10"/>
      <c r="H1015" s="1" t="s">
        <v>56</v>
      </c>
      <c r="I1015" s="1" t="s">
        <v>17</v>
      </c>
      <c r="J1015" s="7">
        <v>42717.686111111114</v>
      </c>
      <c r="K1015" s="7">
        <v>42717.686111111114</v>
      </c>
      <c r="L1015" s="1">
        <v>28.8</v>
      </c>
    </row>
    <row r="1016" spans="1:12" ht="15">
      <c r="A1016" s="1" t="s">
        <v>46</v>
      </c>
      <c r="B1016" s="7">
        <v>42719.458333333336</v>
      </c>
      <c r="C1016" s="7">
        <v>42719.5</v>
      </c>
      <c r="D1016" s="8" t="s">
        <v>88</v>
      </c>
      <c r="F1016" s="1">
        <v>26971817</v>
      </c>
      <c r="G1016" s="5" t="s">
        <v>666</v>
      </c>
      <c r="H1016" s="1" t="s">
        <v>16</v>
      </c>
      <c r="I1016" s="1" t="s">
        <v>17</v>
      </c>
      <c r="J1016" s="7">
        <v>42688.461805555555</v>
      </c>
      <c r="K1016" s="7">
        <v>42688.461805555555</v>
      </c>
      <c r="L1016" s="1">
        <v>12.96</v>
      </c>
    </row>
    <row r="1017" spans="1:12" ht="15">
      <c r="A1017" s="1" t="s">
        <v>46</v>
      </c>
      <c r="B1017" s="7">
        <v>42719.583333333336</v>
      </c>
      <c r="C1017" s="7">
        <v>42719.625</v>
      </c>
      <c r="D1017" s="8" t="s">
        <v>88</v>
      </c>
      <c r="F1017" s="1">
        <v>27067786</v>
      </c>
      <c r="G1017" s="5" t="s">
        <v>667</v>
      </c>
      <c r="H1017" s="1" t="s">
        <v>16</v>
      </c>
      <c r="I1017" s="1" t="s">
        <v>17</v>
      </c>
      <c r="J1017" s="7">
        <v>42691.645833333336</v>
      </c>
      <c r="K1017" s="7">
        <v>42691.645833333336</v>
      </c>
      <c r="L1017" s="1">
        <v>14.4</v>
      </c>
    </row>
    <row r="1018" spans="1:12" ht="15">
      <c r="A1018" s="1" t="s">
        <v>46</v>
      </c>
      <c r="B1018" s="7">
        <v>42719.625</v>
      </c>
      <c r="C1018" s="7">
        <v>42719.666666666664</v>
      </c>
      <c r="D1018" s="8" t="s">
        <v>88</v>
      </c>
      <c r="F1018" s="1">
        <v>27139371</v>
      </c>
      <c r="G1018" s="5" t="s">
        <v>668</v>
      </c>
      <c r="H1018" s="1" t="s">
        <v>16</v>
      </c>
      <c r="I1018" s="1" t="s">
        <v>17</v>
      </c>
      <c r="J1018" s="7">
        <v>42695.645833333336</v>
      </c>
      <c r="K1018" s="7">
        <v>42695.645833333336</v>
      </c>
      <c r="L1018" s="1">
        <v>14.4</v>
      </c>
    </row>
    <row r="1019" spans="1:12" ht="15">
      <c r="A1019" s="1" t="s">
        <v>80</v>
      </c>
      <c r="B1019" s="7">
        <v>42719.645833333336</v>
      </c>
      <c r="C1019" s="7">
        <v>42719.6875</v>
      </c>
      <c r="D1019" s="8" t="s">
        <v>112</v>
      </c>
      <c r="F1019" s="1">
        <v>27656777</v>
      </c>
      <c r="G1019" s="5" t="s">
        <v>370</v>
      </c>
      <c r="H1019" s="1" t="s">
        <v>16</v>
      </c>
      <c r="I1019" s="1" t="s">
        <v>17</v>
      </c>
      <c r="J1019" s="7">
        <v>42719.613194444442</v>
      </c>
      <c r="K1019" s="7">
        <v>42719.613194444442</v>
      </c>
      <c r="L1019" s="1">
        <v>15.3</v>
      </c>
    </row>
    <row r="1020" spans="1:12" ht="15">
      <c r="A1020" s="1" t="s">
        <v>46</v>
      </c>
      <c r="B1020" s="7">
        <v>42719.666666666664</v>
      </c>
      <c r="C1020" s="7">
        <v>42719.708333333336</v>
      </c>
      <c r="D1020" s="8" t="s">
        <v>88</v>
      </c>
      <c r="F1020" s="1">
        <v>27615659</v>
      </c>
      <c r="G1020" s="5" t="s">
        <v>669</v>
      </c>
      <c r="H1020" s="1" t="s">
        <v>16</v>
      </c>
      <c r="I1020" s="1" t="s">
        <v>17</v>
      </c>
      <c r="J1020" s="7">
        <v>42717.856944444444</v>
      </c>
      <c r="K1020" s="7">
        <v>42717.856944444444</v>
      </c>
      <c r="L1020" s="1">
        <v>16.2</v>
      </c>
    </row>
    <row r="1021" spans="1:12" ht="15">
      <c r="A1021" s="1" t="s">
        <v>46</v>
      </c>
      <c r="B1021" s="7">
        <v>42719.708333333336</v>
      </c>
      <c r="C1021" s="7">
        <v>42719.75</v>
      </c>
      <c r="D1021" s="8" t="s">
        <v>88</v>
      </c>
      <c r="E1021" s="1" t="s">
        <v>403</v>
      </c>
      <c r="F1021" s="1">
        <v>25573476</v>
      </c>
      <c r="G1021" s="5" t="s">
        <v>670</v>
      </c>
      <c r="H1021" s="1" t="s">
        <v>16</v>
      </c>
      <c r="I1021" s="1" t="s">
        <v>17</v>
      </c>
      <c r="J1021" s="7">
        <v>42625.669444444444</v>
      </c>
      <c r="K1021" s="7">
        <v>42646.928472222222</v>
      </c>
      <c r="L1021" s="1">
        <v>14.4</v>
      </c>
    </row>
    <row r="1022" spans="1:12" ht="15">
      <c r="A1022" s="1" t="s">
        <v>28</v>
      </c>
      <c r="B1022" s="7">
        <v>42719.791666666664</v>
      </c>
      <c r="C1022" s="7">
        <v>42719.833333333336</v>
      </c>
      <c r="D1022" s="8" t="s">
        <v>357</v>
      </c>
      <c r="E1022" s="1" t="s">
        <v>405</v>
      </c>
      <c r="F1022" s="1">
        <v>27395329</v>
      </c>
      <c r="G1022" s="10"/>
      <c r="H1022" s="1" t="s">
        <v>16</v>
      </c>
      <c r="I1022" s="1" t="s">
        <v>17</v>
      </c>
      <c r="J1022" s="7">
        <v>42706.467361111114</v>
      </c>
      <c r="K1022" s="7">
        <v>42719.6875</v>
      </c>
      <c r="L1022" s="1">
        <v>18</v>
      </c>
    </row>
    <row r="1023" spans="1:12" ht="15">
      <c r="A1023" s="1" t="s">
        <v>46</v>
      </c>
      <c r="B1023" s="7">
        <v>42719.791666666664</v>
      </c>
      <c r="C1023" s="7">
        <v>42719.833333333336</v>
      </c>
      <c r="D1023" s="8" t="s">
        <v>88</v>
      </c>
      <c r="F1023" s="1">
        <v>27521850</v>
      </c>
      <c r="G1023" s="5" t="s">
        <v>671</v>
      </c>
      <c r="H1023" s="1" t="s">
        <v>16</v>
      </c>
      <c r="I1023" s="1" t="s">
        <v>17</v>
      </c>
      <c r="J1023" s="7">
        <v>42712.668055555558</v>
      </c>
      <c r="K1023" s="7">
        <v>42712.668055555558</v>
      </c>
      <c r="L1023" s="1">
        <v>18</v>
      </c>
    </row>
    <row r="1024" spans="1:12" ht="15">
      <c r="A1024" s="1" t="s">
        <v>32</v>
      </c>
      <c r="B1024" s="7">
        <v>42719.791666666664</v>
      </c>
      <c r="C1024" s="7">
        <v>42719.833333333336</v>
      </c>
      <c r="D1024" s="8" t="s">
        <v>423</v>
      </c>
      <c r="F1024" s="1">
        <v>25286797</v>
      </c>
      <c r="G1024" s="10"/>
      <c r="H1024" s="1" t="s">
        <v>16</v>
      </c>
      <c r="I1024" s="1" t="s">
        <v>17</v>
      </c>
      <c r="J1024" s="7">
        <v>42612.541666666664</v>
      </c>
      <c r="K1024" s="7">
        <v>42612.541666666664</v>
      </c>
      <c r="L1024" s="1">
        <v>18.72</v>
      </c>
    </row>
    <row r="1025" spans="1:12" ht="15">
      <c r="A1025" s="1" t="s">
        <v>24</v>
      </c>
      <c r="B1025" s="7">
        <v>42719.8125</v>
      </c>
      <c r="C1025" s="7">
        <v>42719.854166666664</v>
      </c>
      <c r="D1025" s="8" t="s">
        <v>458</v>
      </c>
      <c r="E1025" s="1" t="s">
        <v>457</v>
      </c>
      <c r="F1025" s="1">
        <v>27514241</v>
      </c>
      <c r="G1025" s="5" t="s">
        <v>672</v>
      </c>
      <c r="H1025" s="1" t="s">
        <v>16</v>
      </c>
      <c r="I1025" s="1" t="s">
        <v>17</v>
      </c>
      <c r="J1025" s="7">
        <v>42712.39166666667</v>
      </c>
      <c r="K1025" s="7">
        <v>42712.392361111109</v>
      </c>
      <c r="L1025" s="1">
        <v>18</v>
      </c>
    </row>
    <row r="1026" spans="1:12" ht="15">
      <c r="A1026" s="1" t="s">
        <v>24</v>
      </c>
      <c r="B1026" s="7">
        <v>42720.416666666664</v>
      </c>
      <c r="C1026" s="7">
        <v>42720.458333333336</v>
      </c>
      <c r="D1026" s="8" t="s">
        <v>357</v>
      </c>
      <c r="F1026" s="1">
        <v>27504019</v>
      </c>
      <c r="G1026" s="10"/>
      <c r="H1026" s="1" t="s">
        <v>16</v>
      </c>
      <c r="I1026" s="1" t="s">
        <v>17</v>
      </c>
      <c r="J1026" s="7">
        <v>42711.775694444441</v>
      </c>
      <c r="K1026" s="7">
        <v>42711.775694444441</v>
      </c>
      <c r="L1026" s="1">
        <v>14.4</v>
      </c>
    </row>
    <row r="1027" spans="1:12" ht="15">
      <c r="A1027" s="1" t="s">
        <v>28</v>
      </c>
      <c r="B1027" s="7">
        <v>42720.458333333336</v>
      </c>
      <c r="C1027" s="7">
        <v>42720.5</v>
      </c>
      <c r="D1027" s="8" t="s">
        <v>317</v>
      </c>
      <c r="F1027" s="1">
        <v>27587636</v>
      </c>
      <c r="G1027" s="5" t="s">
        <v>673</v>
      </c>
      <c r="H1027" s="1" t="s">
        <v>16</v>
      </c>
      <c r="I1027" s="1" t="s">
        <v>17</v>
      </c>
      <c r="J1027" s="7">
        <v>42716.770138888889</v>
      </c>
      <c r="K1027" s="7">
        <v>42716.770138888889</v>
      </c>
      <c r="L1027" s="1">
        <v>14.4</v>
      </c>
    </row>
    <row r="1028" spans="1:12" ht="15">
      <c r="A1028" s="1" t="s">
        <v>46</v>
      </c>
      <c r="B1028" s="7">
        <v>42720.541666666664</v>
      </c>
      <c r="C1028" s="7">
        <v>42720.583333333336</v>
      </c>
      <c r="D1028" s="8" t="s">
        <v>88</v>
      </c>
      <c r="F1028" s="1">
        <v>27627753</v>
      </c>
      <c r="G1028" s="5" t="s">
        <v>99</v>
      </c>
      <c r="H1028" s="1" t="s">
        <v>16</v>
      </c>
      <c r="I1028" s="1" t="s">
        <v>17</v>
      </c>
      <c r="J1028" s="7">
        <v>42718.535416666666</v>
      </c>
      <c r="K1028" s="7">
        <v>42718.535416666666</v>
      </c>
      <c r="L1028" s="1">
        <v>16.2</v>
      </c>
    </row>
    <row r="1029" spans="1:12" ht="15">
      <c r="A1029" s="1" t="s">
        <v>46</v>
      </c>
      <c r="B1029" s="7">
        <v>42720.583333333336</v>
      </c>
      <c r="C1029" s="7">
        <v>42720.625</v>
      </c>
      <c r="D1029" s="8" t="s">
        <v>88</v>
      </c>
      <c r="F1029" s="1">
        <v>27647419</v>
      </c>
      <c r="G1029" s="5" t="s">
        <v>674</v>
      </c>
      <c r="H1029" s="1" t="s">
        <v>16</v>
      </c>
      <c r="I1029" s="1" t="s">
        <v>17</v>
      </c>
      <c r="J1029" s="7">
        <v>42719.402083333334</v>
      </c>
      <c r="K1029" s="7">
        <v>42719.402083333334</v>
      </c>
      <c r="L1029" s="1">
        <v>16.2</v>
      </c>
    </row>
    <row r="1030" spans="1:12" ht="15">
      <c r="A1030" s="1" t="s">
        <v>24</v>
      </c>
      <c r="B1030" s="7">
        <v>42720.625</v>
      </c>
      <c r="C1030" s="7">
        <v>42720.666666666664</v>
      </c>
      <c r="D1030" s="8" t="s">
        <v>357</v>
      </c>
      <c r="F1030" s="1">
        <v>27677762</v>
      </c>
      <c r="G1030" s="10"/>
      <c r="H1030" s="1" t="s">
        <v>16</v>
      </c>
      <c r="I1030" s="1" t="s">
        <v>17</v>
      </c>
      <c r="J1030" s="7">
        <v>42720.520833333336</v>
      </c>
      <c r="K1030" s="7">
        <v>42720.520833333336</v>
      </c>
      <c r="L1030" s="1">
        <v>16.2</v>
      </c>
    </row>
    <row r="1031" spans="1:12" ht="15">
      <c r="A1031" s="1" t="s">
        <v>28</v>
      </c>
      <c r="B1031" s="7">
        <v>42720.708333333336</v>
      </c>
      <c r="C1031" s="7">
        <v>42720.75</v>
      </c>
      <c r="D1031" s="8" t="s">
        <v>496</v>
      </c>
      <c r="F1031" s="1">
        <v>27483447</v>
      </c>
      <c r="G1031" s="10"/>
      <c r="H1031" s="1" t="s">
        <v>16</v>
      </c>
      <c r="I1031" s="1" t="s">
        <v>17</v>
      </c>
      <c r="J1031" s="7">
        <v>42710.923611111109</v>
      </c>
      <c r="K1031" s="7">
        <v>42710.923611111109</v>
      </c>
      <c r="L1031" s="1">
        <v>18</v>
      </c>
    </row>
    <row r="1032" spans="1:12" ht="15">
      <c r="A1032" s="1" t="s">
        <v>24</v>
      </c>
      <c r="B1032" s="7">
        <v>42720.770833333336</v>
      </c>
      <c r="C1032" s="7">
        <v>42720.833333333336</v>
      </c>
      <c r="D1032" s="8" t="s">
        <v>140</v>
      </c>
      <c r="F1032" s="1">
        <v>27405989</v>
      </c>
      <c r="G1032" s="5" t="s">
        <v>675</v>
      </c>
      <c r="H1032" s="1" t="s">
        <v>48</v>
      </c>
      <c r="I1032" s="1" t="s">
        <v>17</v>
      </c>
      <c r="J1032" s="7">
        <v>42706.786111111112</v>
      </c>
      <c r="K1032" s="7">
        <v>42706.786111111112</v>
      </c>
      <c r="L1032" s="1">
        <v>27</v>
      </c>
    </row>
    <row r="1033" spans="1:12" ht="15">
      <c r="A1033" s="1" t="s">
        <v>57</v>
      </c>
      <c r="B1033" s="7">
        <v>42720.8125</v>
      </c>
      <c r="C1033" s="7">
        <v>42720.854166666664</v>
      </c>
      <c r="D1033" s="8" t="s">
        <v>299</v>
      </c>
      <c r="F1033" s="1">
        <v>27672234</v>
      </c>
      <c r="G1033" s="5" t="s">
        <v>676</v>
      </c>
      <c r="H1033" s="1" t="s">
        <v>16</v>
      </c>
      <c r="I1033" s="1" t="s">
        <v>17</v>
      </c>
      <c r="J1033" s="7">
        <v>42720.388194444444</v>
      </c>
      <c r="K1033" s="7">
        <v>42720.388194444444</v>
      </c>
      <c r="L1033" s="1">
        <v>18</v>
      </c>
    </row>
    <row r="1034" spans="1:12" ht="15">
      <c r="A1034" s="1" t="s">
        <v>28</v>
      </c>
      <c r="B1034" s="7">
        <v>42721.416666666664</v>
      </c>
      <c r="C1034" s="7">
        <v>42721.458333333336</v>
      </c>
      <c r="D1034" s="8" t="s">
        <v>357</v>
      </c>
      <c r="F1034" s="1">
        <v>27172299</v>
      </c>
      <c r="G1034" s="10"/>
      <c r="H1034" s="1" t="s">
        <v>16</v>
      </c>
      <c r="I1034" s="1" t="s">
        <v>17</v>
      </c>
      <c r="J1034" s="7">
        <v>42696.742361111108</v>
      </c>
      <c r="K1034" s="7">
        <v>42696.742361111108</v>
      </c>
      <c r="L1034" s="1">
        <v>18</v>
      </c>
    </row>
    <row r="1035" spans="1:12" ht="15">
      <c r="A1035" s="1" t="s">
        <v>28</v>
      </c>
      <c r="B1035" s="7">
        <v>42721.5625</v>
      </c>
      <c r="C1035" s="7">
        <v>42721.604166666664</v>
      </c>
      <c r="D1035" s="8" t="s">
        <v>34</v>
      </c>
      <c r="F1035" s="1">
        <v>27523204</v>
      </c>
      <c r="G1035" s="5" t="s">
        <v>677</v>
      </c>
      <c r="H1035" s="1" t="s">
        <v>16</v>
      </c>
      <c r="I1035" s="1" t="s">
        <v>17</v>
      </c>
      <c r="J1035" s="7">
        <v>42712.697916666664</v>
      </c>
      <c r="K1035" s="7">
        <v>42712.697916666664</v>
      </c>
      <c r="L1035" s="1">
        <v>18</v>
      </c>
    </row>
    <row r="1036" spans="1:12" ht="15">
      <c r="A1036" s="1" t="s">
        <v>46</v>
      </c>
      <c r="B1036" s="7">
        <v>42721.5625</v>
      </c>
      <c r="C1036" s="7">
        <v>42721.604166666664</v>
      </c>
      <c r="D1036" s="8" t="s">
        <v>357</v>
      </c>
      <c r="E1036" s="1" t="s">
        <v>405</v>
      </c>
      <c r="F1036" s="1">
        <v>27280957</v>
      </c>
      <c r="G1036" s="10"/>
      <c r="H1036" s="1" t="s">
        <v>16</v>
      </c>
      <c r="I1036" s="1" t="s">
        <v>17</v>
      </c>
      <c r="J1036" s="7">
        <v>42702.595833333333</v>
      </c>
      <c r="K1036" s="7">
        <v>42720.911805555559</v>
      </c>
      <c r="L1036" s="1">
        <v>18</v>
      </c>
    </row>
    <row r="1037" spans="1:12" ht="15">
      <c r="A1037" s="1" t="s">
        <v>24</v>
      </c>
      <c r="B1037" s="7">
        <v>42721.583333333336</v>
      </c>
      <c r="C1037" s="7">
        <v>42721.791666666664</v>
      </c>
      <c r="D1037" s="8" t="s">
        <v>140</v>
      </c>
      <c r="F1037" s="1">
        <v>27691902</v>
      </c>
      <c r="G1037" s="5" t="s">
        <v>165</v>
      </c>
      <c r="H1037" s="1" t="s">
        <v>678</v>
      </c>
      <c r="I1037" s="1" t="s">
        <v>17</v>
      </c>
      <c r="J1037" s="7">
        <v>42721.581250000003</v>
      </c>
      <c r="K1037" s="7">
        <v>42721.581250000003</v>
      </c>
      <c r="L1037" s="1">
        <v>72</v>
      </c>
    </row>
    <row r="1038" spans="1:12" ht="15">
      <c r="A1038" s="1" t="s">
        <v>57</v>
      </c>
      <c r="B1038" s="7">
        <v>42721.625</v>
      </c>
      <c r="C1038" s="7">
        <v>42721.708333333336</v>
      </c>
      <c r="D1038" s="8" t="s">
        <v>73</v>
      </c>
      <c r="E1038" s="1" t="s">
        <v>587</v>
      </c>
      <c r="F1038" s="1">
        <v>27632719</v>
      </c>
      <c r="G1038" s="5" t="s">
        <v>680</v>
      </c>
      <c r="H1038" s="1" t="s">
        <v>56</v>
      </c>
      <c r="I1038" s="1" t="s">
        <v>17</v>
      </c>
      <c r="J1038" s="7">
        <v>42718.679166666669</v>
      </c>
      <c r="K1038" s="7">
        <v>42718.679166666669</v>
      </c>
      <c r="L1038" s="1">
        <v>36</v>
      </c>
    </row>
    <row r="1039" spans="1:12" ht="15">
      <c r="A1039" s="1" t="s">
        <v>28</v>
      </c>
      <c r="B1039" s="7">
        <v>42721.645833333336</v>
      </c>
      <c r="C1039" s="7">
        <v>42721.6875</v>
      </c>
      <c r="D1039" s="8" t="s">
        <v>34</v>
      </c>
      <c r="F1039" s="1">
        <v>27526065</v>
      </c>
      <c r="G1039" s="5" t="s">
        <v>681</v>
      </c>
      <c r="H1039" s="1" t="s">
        <v>16</v>
      </c>
      <c r="I1039" s="1" t="s">
        <v>17</v>
      </c>
      <c r="J1039" s="7">
        <v>42712.794444444444</v>
      </c>
      <c r="K1039" s="7">
        <v>42712.794444444444</v>
      </c>
      <c r="L1039" s="1">
        <v>18</v>
      </c>
    </row>
    <row r="1040" spans="1:12" ht="15">
      <c r="A1040" s="1" t="s">
        <v>46</v>
      </c>
      <c r="B1040" s="7">
        <v>42721.6875</v>
      </c>
      <c r="C1040" s="7">
        <v>42721.729166666664</v>
      </c>
      <c r="D1040" s="8" t="s">
        <v>357</v>
      </c>
      <c r="E1040" s="1" t="s">
        <v>405</v>
      </c>
      <c r="F1040" s="1">
        <v>27172313</v>
      </c>
      <c r="G1040" s="10"/>
      <c r="H1040" s="1" t="s">
        <v>16</v>
      </c>
      <c r="I1040" s="1" t="s">
        <v>17</v>
      </c>
      <c r="J1040" s="7">
        <v>42696.742361111108</v>
      </c>
      <c r="K1040" s="7">
        <v>42720.912499999999</v>
      </c>
      <c r="L1040" s="1">
        <v>18</v>
      </c>
    </row>
    <row r="1041" spans="1:12" ht="15">
      <c r="A1041" s="1" t="s">
        <v>18</v>
      </c>
      <c r="B1041" s="7">
        <v>42721.708333333336</v>
      </c>
      <c r="C1041" s="7">
        <v>42721.75</v>
      </c>
      <c r="D1041" s="8" t="s">
        <v>237</v>
      </c>
      <c r="F1041" s="1">
        <v>27578828</v>
      </c>
      <c r="G1041" s="5" t="s">
        <v>653</v>
      </c>
      <c r="H1041" s="1" t="s">
        <v>16</v>
      </c>
      <c r="I1041" s="1" t="s">
        <v>17</v>
      </c>
      <c r="J1041" s="7">
        <v>42716.579861111109</v>
      </c>
      <c r="K1041" s="7">
        <v>42716.579861111109</v>
      </c>
      <c r="L1041" s="1">
        <v>18</v>
      </c>
    </row>
    <row r="1042" spans="1:12" ht="15">
      <c r="A1042" s="1" t="s">
        <v>18</v>
      </c>
      <c r="B1042" s="7">
        <v>42721.75</v>
      </c>
      <c r="C1042" s="7">
        <v>42721.791666666664</v>
      </c>
      <c r="D1042" s="8" t="s">
        <v>237</v>
      </c>
      <c r="F1042" s="1">
        <v>27257686</v>
      </c>
      <c r="G1042" s="5" t="s">
        <v>605</v>
      </c>
      <c r="H1042" s="1" t="s">
        <v>16</v>
      </c>
      <c r="I1042" s="1" t="s">
        <v>17</v>
      </c>
      <c r="J1042" s="7">
        <v>42701.463888888888</v>
      </c>
      <c r="K1042" s="7">
        <v>42701.463888888888</v>
      </c>
      <c r="L1042" s="1">
        <v>18</v>
      </c>
    </row>
    <row r="1043" spans="1:12" ht="15">
      <c r="A1043" s="1" t="s">
        <v>46</v>
      </c>
      <c r="B1043" s="7">
        <v>42723.375</v>
      </c>
      <c r="C1043" s="7">
        <v>42723.458333333336</v>
      </c>
      <c r="D1043" s="8" t="s">
        <v>88</v>
      </c>
      <c r="F1043" s="1">
        <v>27690758</v>
      </c>
      <c r="G1043" s="5" t="s">
        <v>682</v>
      </c>
      <c r="H1043" s="1" t="s">
        <v>56</v>
      </c>
      <c r="I1043" s="1" t="s">
        <v>17</v>
      </c>
      <c r="J1043" s="7">
        <v>42721.466666666667</v>
      </c>
      <c r="K1043" s="7">
        <v>42721.466666666667</v>
      </c>
      <c r="L1043" s="1">
        <v>28.8</v>
      </c>
    </row>
    <row r="1044" spans="1:12" ht="15">
      <c r="A1044" s="1" t="s">
        <v>57</v>
      </c>
      <c r="B1044" s="7">
        <v>42723.416666666664</v>
      </c>
      <c r="C1044" s="7">
        <v>42723.458333333336</v>
      </c>
      <c r="D1044" s="8" t="s">
        <v>299</v>
      </c>
      <c r="F1044" s="1">
        <v>27368445</v>
      </c>
      <c r="G1044" s="5" t="s">
        <v>683</v>
      </c>
      <c r="H1044" s="1" t="s">
        <v>16</v>
      </c>
      <c r="I1044" s="1" t="s">
        <v>17</v>
      </c>
      <c r="J1044" s="7">
        <v>42705.508333333331</v>
      </c>
      <c r="K1044" s="7">
        <v>42705.508333333331</v>
      </c>
      <c r="L1044" s="1">
        <v>14.4</v>
      </c>
    </row>
    <row r="1045" spans="1:12" ht="15">
      <c r="A1045" s="1" t="s">
        <v>28</v>
      </c>
      <c r="B1045" s="7">
        <v>42723.416666666664</v>
      </c>
      <c r="C1045" s="7">
        <v>42723.5</v>
      </c>
      <c r="D1045" s="8" t="s">
        <v>83</v>
      </c>
      <c r="F1045" s="1">
        <v>27492245</v>
      </c>
      <c r="G1045" s="5" t="s">
        <v>684</v>
      </c>
      <c r="H1045" s="1" t="s">
        <v>56</v>
      </c>
      <c r="I1045" s="1" t="s">
        <v>17</v>
      </c>
      <c r="J1045" s="7">
        <v>42711.45</v>
      </c>
      <c r="K1045" s="7">
        <v>42711.45</v>
      </c>
      <c r="L1045" s="1">
        <v>28.8</v>
      </c>
    </row>
    <row r="1046" spans="1:12" ht="15">
      <c r="A1046" s="1" t="s">
        <v>57</v>
      </c>
      <c r="B1046" s="7">
        <v>42723.479166666664</v>
      </c>
      <c r="C1046" s="7">
        <v>42723.520833333336</v>
      </c>
      <c r="D1046" s="8" t="s">
        <v>299</v>
      </c>
      <c r="F1046" s="1">
        <v>27614086</v>
      </c>
      <c r="G1046" s="5" t="s">
        <v>685</v>
      </c>
      <c r="H1046" s="1" t="s">
        <v>16</v>
      </c>
      <c r="I1046" s="1" t="s">
        <v>17</v>
      </c>
      <c r="J1046" s="7">
        <v>42717.802083333336</v>
      </c>
      <c r="K1046" s="7">
        <v>42717.802083333336</v>
      </c>
      <c r="L1046" s="1">
        <v>15.3</v>
      </c>
    </row>
    <row r="1047" spans="1:12" ht="15">
      <c r="A1047" s="1" t="s">
        <v>18</v>
      </c>
      <c r="B1047" s="7">
        <v>42723.541666666664</v>
      </c>
      <c r="C1047" s="7">
        <v>42723.583333333336</v>
      </c>
      <c r="D1047" s="8" t="s">
        <v>246</v>
      </c>
      <c r="F1047" s="1">
        <v>27710987</v>
      </c>
      <c r="G1047" s="5" t="s">
        <v>610</v>
      </c>
      <c r="H1047" s="1" t="s">
        <v>16</v>
      </c>
      <c r="I1047" s="1" t="s">
        <v>17</v>
      </c>
      <c r="J1047" s="7">
        <v>42723.399305555555</v>
      </c>
      <c r="K1047" s="7">
        <v>42723.399305555555</v>
      </c>
      <c r="L1047" s="1">
        <v>16.2</v>
      </c>
    </row>
    <row r="1048" spans="1:12" ht="15">
      <c r="A1048" s="1" t="s">
        <v>46</v>
      </c>
      <c r="B1048" s="7">
        <v>42723.583333333336</v>
      </c>
      <c r="C1048" s="7">
        <v>42723.625</v>
      </c>
      <c r="D1048" s="8" t="s">
        <v>88</v>
      </c>
      <c r="F1048" s="1">
        <v>27592763</v>
      </c>
      <c r="G1048" s="5" t="s">
        <v>686</v>
      </c>
      <c r="H1048" s="1" t="s">
        <v>16</v>
      </c>
      <c r="I1048" s="1" t="s">
        <v>17</v>
      </c>
      <c r="J1048" s="7">
        <v>42716.947222222225</v>
      </c>
      <c r="K1048" s="7">
        <v>42716.947222222225</v>
      </c>
      <c r="L1048" s="1">
        <v>14.4</v>
      </c>
    </row>
    <row r="1049" spans="1:12" ht="15">
      <c r="A1049" s="1" t="s">
        <v>111</v>
      </c>
      <c r="B1049" s="7">
        <v>42723.583333333336</v>
      </c>
      <c r="C1049" s="7">
        <v>42723.625</v>
      </c>
      <c r="D1049" s="8" t="s">
        <v>472</v>
      </c>
      <c r="F1049" s="1">
        <v>27304820</v>
      </c>
      <c r="G1049" s="10"/>
      <c r="H1049" s="1" t="s">
        <v>16</v>
      </c>
      <c r="I1049" s="1" t="s">
        <v>17</v>
      </c>
      <c r="J1049" s="7">
        <v>42703.441666666666</v>
      </c>
      <c r="K1049" s="7">
        <v>42703.441666666666</v>
      </c>
      <c r="L1049" s="1">
        <v>14.4</v>
      </c>
    </row>
    <row r="1050" spans="1:12" ht="15">
      <c r="A1050" s="1" t="s">
        <v>28</v>
      </c>
      <c r="B1050" s="7">
        <v>42723.583333333336</v>
      </c>
      <c r="C1050" s="7">
        <v>42723.666666666664</v>
      </c>
      <c r="D1050" s="8" t="s">
        <v>83</v>
      </c>
      <c r="F1050" s="1">
        <v>27492266</v>
      </c>
      <c r="G1050" s="5" t="s">
        <v>687</v>
      </c>
      <c r="H1050" s="1" t="s">
        <v>56</v>
      </c>
      <c r="I1050" s="1" t="s">
        <v>17</v>
      </c>
      <c r="J1050" s="7">
        <v>42711.45</v>
      </c>
      <c r="K1050" s="7">
        <v>42711.45</v>
      </c>
      <c r="L1050" s="1">
        <v>28.8</v>
      </c>
    </row>
    <row r="1051" spans="1:12" ht="15">
      <c r="A1051" s="1" t="s">
        <v>18</v>
      </c>
      <c r="B1051" s="7">
        <v>42723.645833333336</v>
      </c>
      <c r="C1051" s="7">
        <v>42723.6875</v>
      </c>
      <c r="D1051" s="8" t="s">
        <v>246</v>
      </c>
      <c r="F1051" s="1">
        <v>27710995</v>
      </c>
      <c r="G1051" s="5" t="s">
        <v>688</v>
      </c>
      <c r="H1051" s="1" t="s">
        <v>16</v>
      </c>
      <c r="I1051" s="1" t="s">
        <v>17</v>
      </c>
      <c r="J1051" s="7">
        <v>42723.399305555555</v>
      </c>
      <c r="K1051" s="7">
        <v>42723.399305555555</v>
      </c>
      <c r="L1051" s="1">
        <v>15.3</v>
      </c>
    </row>
    <row r="1052" spans="1:12" ht="15">
      <c r="A1052" s="1" t="s">
        <v>46</v>
      </c>
      <c r="B1052" s="7">
        <v>42723.666666666664</v>
      </c>
      <c r="C1052" s="7">
        <v>42723.708333333336</v>
      </c>
      <c r="D1052" s="8" t="s">
        <v>88</v>
      </c>
      <c r="F1052" s="1">
        <v>27592787</v>
      </c>
      <c r="G1052" s="5" t="s">
        <v>689</v>
      </c>
      <c r="H1052" s="1" t="s">
        <v>16</v>
      </c>
      <c r="I1052" s="1" t="s">
        <v>17</v>
      </c>
      <c r="J1052" s="7">
        <v>42716.947916666664</v>
      </c>
      <c r="K1052" s="7">
        <v>42716.947916666664</v>
      </c>
      <c r="L1052" s="1">
        <v>16.2</v>
      </c>
    </row>
    <row r="1053" spans="1:12" ht="15">
      <c r="A1053" s="1" t="s">
        <v>24</v>
      </c>
      <c r="B1053" s="7">
        <v>42723.729166666664</v>
      </c>
      <c r="C1053" s="7">
        <v>42723.770833333336</v>
      </c>
      <c r="D1053" s="8" t="s">
        <v>458</v>
      </c>
      <c r="F1053" s="1">
        <v>27586942</v>
      </c>
      <c r="G1053" s="5" t="s">
        <v>690</v>
      </c>
      <c r="H1053" s="1" t="s">
        <v>16</v>
      </c>
      <c r="I1053" s="1" t="s">
        <v>17</v>
      </c>
      <c r="J1053" s="7">
        <v>42716.757638888892</v>
      </c>
      <c r="K1053" s="7">
        <v>42716.757638888892</v>
      </c>
      <c r="L1053" s="1">
        <v>18</v>
      </c>
    </row>
    <row r="1054" spans="1:12" ht="15">
      <c r="A1054" s="1" t="s">
        <v>24</v>
      </c>
      <c r="B1054" s="7">
        <v>42723.770833333336</v>
      </c>
      <c r="C1054" s="7">
        <v>42723.8125</v>
      </c>
      <c r="D1054" s="8" t="s">
        <v>458</v>
      </c>
      <c r="F1054" s="1">
        <v>27717256</v>
      </c>
      <c r="G1054" s="5" t="s">
        <v>691</v>
      </c>
      <c r="H1054" s="1" t="s">
        <v>16</v>
      </c>
      <c r="I1054" s="1" t="s">
        <v>17</v>
      </c>
      <c r="J1054" s="7">
        <v>42723.555555555555</v>
      </c>
      <c r="K1054" s="7">
        <v>42723.555555555555</v>
      </c>
      <c r="L1054" s="1">
        <v>18</v>
      </c>
    </row>
    <row r="1055" spans="1:12" ht="15">
      <c r="A1055" s="1" t="s">
        <v>57</v>
      </c>
      <c r="B1055" s="7">
        <v>42723.770833333336</v>
      </c>
      <c r="C1055" s="7">
        <v>42723.854166666664</v>
      </c>
      <c r="D1055" s="8" t="s">
        <v>162</v>
      </c>
      <c r="F1055" s="1">
        <v>27715328</v>
      </c>
      <c r="G1055" s="5" t="s">
        <v>692</v>
      </c>
      <c r="H1055" s="1" t="s">
        <v>56</v>
      </c>
      <c r="I1055" s="1" t="s">
        <v>85</v>
      </c>
      <c r="J1055" s="7">
        <v>42723.501388888886</v>
      </c>
      <c r="K1055" s="7">
        <v>42723.501388888886</v>
      </c>
      <c r="L1055" s="1">
        <v>36</v>
      </c>
    </row>
    <row r="1056" spans="1:12" ht="15">
      <c r="A1056" s="1" t="s">
        <v>46</v>
      </c>
      <c r="B1056" s="7">
        <v>42723.8125</v>
      </c>
      <c r="C1056" s="7">
        <v>42723.854166666664</v>
      </c>
      <c r="D1056" s="8" t="s">
        <v>88</v>
      </c>
      <c r="F1056" s="1">
        <v>27690742</v>
      </c>
      <c r="G1056" s="5" t="s">
        <v>693</v>
      </c>
      <c r="H1056" s="1" t="s">
        <v>16</v>
      </c>
      <c r="I1056" s="1" t="s">
        <v>17</v>
      </c>
      <c r="J1056" s="7">
        <v>42721.46597222222</v>
      </c>
      <c r="K1056" s="7">
        <v>42721.46597222222</v>
      </c>
      <c r="L1056" s="1">
        <v>18</v>
      </c>
    </row>
    <row r="1057" spans="1:12" ht="15">
      <c r="A1057" s="1" t="s">
        <v>46</v>
      </c>
      <c r="B1057" s="7">
        <v>42724.416666666664</v>
      </c>
      <c r="C1057" s="7">
        <v>42724.458333333336</v>
      </c>
      <c r="D1057" s="8" t="s">
        <v>88</v>
      </c>
      <c r="E1057" s="1" t="s">
        <v>398</v>
      </c>
      <c r="F1057" s="1">
        <v>27723819</v>
      </c>
      <c r="G1057" s="5" t="s">
        <v>514</v>
      </c>
      <c r="H1057" s="1" t="s">
        <v>16</v>
      </c>
      <c r="I1057" s="1" t="s">
        <v>17</v>
      </c>
      <c r="J1057" s="7">
        <v>42723.725694444445</v>
      </c>
      <c r="K1057" s="7">
        <v>42724.729861111111</v>
      </c>
      <c r="L1057" s="1">
        <v>14.4</v>
      </c>
    </row>
    <row r="1058" spans="1:12" ht="15">
      <c r="A1058" s="1" t="s">
        <v>46</v>
      </c>
      <c r="B1058" s="7">
        <v>42724.458333333336</v>
      </c>
      <c r="C1058" s="7">
        <v>42724.5</v>
      </c>
      <c r="D1058" s="8" t="s">
        <v>83</v>
      </c>
      <c r="F1058" s="1">
        <v>27748479</v>
      </c>
      <c r="G1058" s="5" t="s">
        <v>694</v>
      </c>
      <c r="H1058" s="1" t="s">
        <v>16</v>
      </c>
      <c r="I1058" s="1" t="s">
        <v>17</v>
      </c>
      <c r="J1058" s="7">
        <v>42724.730555555558</v>
      </c>
      <c r="K1058" s="7">
        <v>42724.730555555558</v>
      </c>
      <c r="L1058" s="1">
        <v>14.4</v>
      </c>
    </row>
    <row r="1059" spans="1:12" ht="15">
      <c r="A1059" s="1" t="s">
        <v>46</v>
      </c>
      <c r="B1059" s="7">
        <v>42724.541666666664</v>
      </c>
      <c r="C1059" s="7">
        <v>42724.583333333336</v>
      </c>
      <c r="D1059" s="8" t="s">
        <v>88</v>
      </c>
      <c r="F1059" s="1">
        <v>27585083</v>
      </c>
      <c r="G1059" s="5" t="s">
        <v>695</v>
      </c>
      <c r="H1059" s="1" t="s">
        <v>16</v>
      </c>
      <c r="I1059" s="1" t="s">
        <v>17</v>
      </c>
      <c r="J1059" s="7">
        <v>42716.709722222222</v>
      </c>
      <c r="K1059" s="7">
        <v>42716.709722222222</v>
      </c>
      <c r="L1059" s="1">
        <v>16.2</v>
      </c>
    </row>
    <row r="1060" spans="1:12" ht="15">
      <c r="A1060" s="1" t="s">
        <v>46</v>
      </c>
      <c r="B1060" s="7">
        <v>42724.583333333336</v>
      </c>
      <c r="C1060" s="7">
        <v>42724.645833333336</v>
      </c>
      <c r="D1060" s="8" t="s">
        <v>13</v>
      </c>
      <c r="F1060" s="1">
        <v>27681593</v>
      </c>
      <c r="G1060" s="10"/>
      <c r="H1060" s="1" t="s">
        <v>48</v>
      </c>
      <c r="I1060" s="1" t="s">
        <v>85</v>
      </c>
      <c r="J1060" s="7">
        <v>42720.682638888888</v>
      </c>
      <c r="K1060" s="7">
        <v>42720.682638888888</v>
      </c>
      <c r="L1060" s="1">
        <v>21.6</v>
      </c>
    </row>
    <row r="1061" spans="1:12" ht="15">
      <c r="A1061" s="1" t="s">
        <v>24</v>
      </c>
      <c r="B1061" s="7">
        <v>42724.666666666664</v>
      </c>
      <c r="C1061" s="7">
        <v>42724.729166666664</v>
      </c>
      <c r="D1061" s="8" t="s">
        <v>140</v>
      </c>
      <c r="F1061" s="1">
        <v>27380097</v>
      </c>
      <c r="G1061" s="5" t="s">
        <v>411</v>
      </c>
      <c r="H1061" s="1" t="s">
        <v>48</v>
      </c>
      <c r="I1061" s="1" t="s">
        <v>17</v>
      </c>
      <c r="J1061" s="7">
        <v>42705.813888888886</v>
      </c>
      <c r="K1061" s="7">
        <v>42705.813888888886</v>
      </c>
      <c r="L1061" s="1">
        <v>25.2</v>
      </c>
    </row>
    <row r="1062" spans="1:12" ht="15">
      <c r="A1062" s="1" t="s">
        <v>24</v>
      </c>
      <c r="B1062" s="7">
        <v>42724.75</v>
      </c>
      <c r="C1062" s="7">
        <v>42724.8125</v>
      </c>
      <c r="D1062" s="8" t="s">
        <v>140</v>
      </c>
      <c r="F1062" s="1">
        <v>27188142</v>
      </c>
      <c r="G1062" s="5" t="s">
        <v>283</v>
      </c>
      <c r="H1062" s="1" t="s">
        <v>48</v>
      </c>
      <c r="I1062" s="1" t="s">
        <v>17</v>
      </c>
      <c r="J1062" s="7">
        <v>42697.504861111112</v>
      </c>
      <c r="K1062" s="7">
        <v>42697.504861111112</v>
      </c>
      <c r="L1062" s="1">
        <v>27</v>
      </c>
    </row>
    <row r="1063" spans="1:12" ht="15">
      <c r="A1063" s="1" t="s">
        <v>18</v>
      </c>
      <c r="B1063" s="7">
        <v>42725.458333333336</v>
      </c>
      <c r="C1063" s="7">
        <v>42725.5</v>
      </c>
      <c r="D1063" s="8" t="s">
        <v>237</v>
      </c>
      <c r="F1063" s="1">
        <v>27738812</v>
      </c>
      <c r="G1063" s="5" t="s">
        <v>696</v>
      </c>
      <c r="H1063" s="1" t="s">
        <v>16</v>
      </c>
      <c r="I1063" s="1" t="s">
        <v>17</v>
      </c>
      <c r="J1063" s="7">
        <v>42724.473611111112</v>
      </c>
      <c r="K1063" s="7">
        <v>42724.473611111112</v>
      </c>
      <c r="L1063" s="1">
        <v>14.4</v>
      </c>
    </row>
    <row r="1064" spans="1:12" ht="15">
      <c r="A1064" s="1" t="s">
        <v>24</v>
      </c>
      <c r="B1064" s="7">
        <v>42725.583333333336</v>
      </c>
      <c r="C1064" s="7">
        <v>42725.625</v>
      </c>
      <c r="D1064" s="8" t="s">
        <v>357</v>
      </c>
      <c r="E1064" s="1" t="s">
        <v>405</v>
      </c>
      <c r="F1064" s="1">
        <v>27737890</v>
      </c>
      <c r="G1064" s="10"/>
      <c r="H1064" s="1" t="s">
        <v>16</v>
      </c>
      <c r="I1064" s="1" t="s">
        <v>17</v>
      </c>
      <c r="J1064" s="7">
        <v>42724.452777777777</v>
      </c>
      <c r="K1064" s="7">
        <v>42725.394444444442</v>
      </c>
      <c r="L1064" s="1">
        <v>16.2</v>
      </c>
    </row>
    <row r="1065" spans="1:12" ht="15">
      <c r="A1065" s="1" t="s">
        <v>24</v>
      </c>
      <c r="B1065" s="7">
        <v>42725.6875</v>
      </c>
      <c r="C1065" s="7">
        <v>42725.729166666664</v>
      </c>
      <c r="D1065" s="8" t="s">
        <v>357</v>
      </c>
      <c r="F1065" s="1">
        <v>27737892</v>
      </c>
      <c r="G1065" s="10"/>
      <c r="H1065" s="1" t="s">
        <v>16</v>
      </c>
      <c r="I1065" s="1" t="s">
        <v>17</v>
      </c>
      <c r="J1065" s="7">
        <v>42724.453472222223</v>
      </c>
      <c r="K1065" s="7">
        <v>42724.453472222223</v>
      </c>
      <c r="L1065" s="1">
        <v>17.100000000000001</v>
      </c>
    </row>
    <row r="1066" spans="1:12" ht="15">
      <c r="A1066" s="1" t="s">
        <v>46</v>
      </c>
      <c r="B1066" s="7">
        <v>42725.791666666664</v>
      </c>
      <c r="C1066" s="7">
        <v>42725.833333333336</v>
      </c>
      <c r="D1066" s="8" t="s">
        <v>501</v>
      </c>
      <c r="F1066" s="1">
        <v>27686863</v>
      </c>
      <c r="G1066" s="10"/>
      <c r="H1066" s="1" t="s">
        <v>16</v>
      </c>
      <c r="I1066" s="1" t="s">
        <v>17</v>
      </c>
      <c r="J1066" s="7">
        <v>42720.897916666669</v>
      </c>
      <c r="K1066" s="7">
        <v>42720.897916666669</v>
      </c>
      <c r="L1066" s="1">
        <v>18</v>
      </c>
    </row>
    <row r="1067" spans="1:12" ht="15">
      <c r="A1067" s="1" t="s">
        <v>46</v>
      </c>
      <c r="B1067" s="7">
        <v>42726.583333333336</v>
      </c>
      <c r="C1067" s="7">
        <v>42726.625</v>
      </c>
      <c r="D1067" s="8" t="s">
        <v>501</v>
      </c>
      <c r="E1067" s="1" t="s">
        <v>507</v>
      </c>
      <c r="F1067" s="1">
        <v>27630455</v>
      </c>
      <c r="G1067" s="10"/>
      <c r="H1067" s="1" t="s">
        <v>16</v>
      </c>
      <c r="I1067" s="1" t="s">
        <v>17</v>
      </c>
      <c r="J1067" s="7">
        <v>42718.614583333336</v>
      </c>
      <c r="K1067" s="7">
        <v>42726.398611111108</v>
      </c>
      <c r="L1067" s="1">
        <v>14.4</v>
      </c>
    </row>
    <row r="1068" spans="1:12" ht="15">
      <c r="A1068" s="1" t="s">
        <v>24</v>
      </c>
      <c r="B1068" s="7">
        <v>42726.708333333336</v>
      </c>
      <c r="C1068" s="7">
        <v>42726.770833333336</v>
      </c>
      <c r="D1068" s="8" t="s">
        <v>140</v>
      </c>
      <c r="F1068" s="1">
        <v>27380109</v>
      </c>
      <c r="G1068" s="5" t="s">
        <v>697</v>
      </c>
      <c r="H1068" s="1" t="s">
        <v>48</v>
      </c>
      <c r="I1068" s="1" t="s">
        <v>17</v>
      </c>
      <c r="J1068" s="7">
        <v>42705.814583333333</v>
      </c>
      <c r="K1068" s="7">
        <v>42705.814583333333</v>
      </c>
      <c r="L1068" s="1">
        <v>27</v>
      </c>
    </row>
    <row r="1069" spans="1:12" ht="15">
      <c r="A1069" s="1" t="s">
        <v>46</v>
      </c>
      <c r="B1069" s="7">
        <v>42727.458333333336</v>
      </c>
      <c r="C1069" s="7">
        <v>42727.5</v>
      </c>
      <c r="D1069" s="8" t="s">
        <v>88</v>
      </c>
      <c r="F1069" s="1">
        <v>27723841</v>
      </c>
      <c r="G1069" s="5" t="s">
        <v>698</v>
      </c>
      <c r="H1069" s="1" t="s">
        <v>16</v>
      </c>
      <c r="I1069" s="1" t="s">
        <v>17</v>
      </c>
      <c r="J1069" s="7">
        <v>42723.726388888892</v>
      </c>
      <c r="K1069" s="7">
        <v>42723.726388888892</v>
      </c>
      <c r="L1069" s="1">
        <v>14.4</v>
      </c>
    </row>
    <row r="1070" spans="1:12" ht="15">
      <c r="A1070" s="1" t="s">
        <v>28</v>
      </c>
      <c r="B1070" s="7">
        <v>42727.583333333336</v>
      </c>
      <c r="C1070" s="7">
        <v>42727.625</v>
      </c>
      <c r="D1070" s="8" t="s">
        <v>357</v>
      </c>
      <c r="E1070" s="1" t="s">
        <v>405</v>
      </c>
      <c r="F1070" s="1">
        <v>27759189</v>
      </c>
      <c r="G1070" s="10"/>
      <c r="H1070" s="1" t="s">
        <v>16</v>
      </c>
      <c r="I1070" s="1" t="s">
        <v>17</v>
      </c>
      <c r="J1070" s="7">
        <v>42725.396527777775</v>
      </c>
      <c r="K1070" s="7">
        <v>42727.515277777777</v>
      </c>
      <c r="L1070" s="1">
        <v>16.2</v>
      </c>
    </row>
    <row r="1071" spans="1:12" ht="15">
      <c r="A1071" s="1" t="s">
        <v>24</v>
      </c>
      <c r="B1071" s="7">
        <v>42727.625</v>
      </c>
      <c r="C1071" s="7">
        <v>42727.666666666664</v>
      </c>
      <c r="D1071" s="8" t="s">
        <v>140</v>
      </c>
      <c r="F1071" s="1">
        <v>27470377</v>
      </c>
      <c r="G1071" s="5" t="s">
        <v>699</v>
      </c>
      <c r="H1071" s="1" t="s">
        <v>16</v>
      </c>
      <c r="I1071" s="1" t="s">
        <v>17</v>
      </c>
      <c r="J1071" s="7">
        <v>42710.559027777781</v>
      </c>
      <c r="K1071" s="7">
        <v>42710.559027777781</v>
      </c>
      <c r="L1071" s="1">
        <v>16.2</v>
      </c>
    </row>
    <row r="1072" spans="1:12" ht="15">
      <c r="A1072" s="1" t="s">
        <v>46</v>
      </c>
      <c r="B1072" s="7">
        <v>42727.625</v>
      </c>
      <c r="C1072" s="7">
        <v>42727.666666666664</v>
      </c>
      <c r="D1072" s="8" t="s">
        <v>60</v>
      </c>
      <c r="F1072" s="1">
        <v>27808109</v>
      </c>
      <c r="G1072" s="10"/>
      <c r="H1072" s="1" t="s">
        <v>16</v>
      </c>
      <c r="I1072" s="1" t="s">
        <v>17</v>
      </c>
      <c r="J1072" s="7">
        <v>42727.575694444444</v>
      </c>
      <c r="K1072" s="7">
        <v>42727.575694444444</v>
      </c>
      <c r="L1072" s="1">
        <v>16.2</v>
      </c>
    </row>
    <row r="1073" spans="1:12" ht="15">
      <c r="A1073" s="1" t="s">
        <v>41</v>
      </c>
      <c r="B1073" s="7">
        <v>42727.645833333336</v>
      </c>
      <c r="C1073" s="7">
        <v>42727.6875</v>
      </c>
      <c r="D1073" s="8" t="s">
        <v>359</v>
      </c>
      <c r="F1073" s="1">
        <v>27537297</v>
      </c>
      <c r="G1073" s="10"/>
      <c r="H1073" s="1" t="s">
        <v>16</v>
      </c>
      <c r="I1073" s="1" t="s">
        <v>17</v>
      </c>
      <c r="J1073" s="7">
        <v>42713.481944444444</v>
      </c>
      <c r="K1073" s="7">
        <v>42713.481944444444</v>
      </c>
      <c r="L1073" s="1">
        <v>16.2</v>
      </c>
    </row>
    <row r="1074" spans="1:12" ht="15">
      <c r="A1074" s="1" t="s">
        <v>41</v>
      </c>
      <c r="B1074" s="7">
        <v>42727.6875</v>
      </c>
      <c r="C1074" s="7">
        <v>42727.729166666664</v>
      </c>
      <c r="D1074" s="8" t="s">
        <v>359</v>
      </c>
      <c r="F1074" s="1">
        <v>27810770</v>
      </c>
      <c r="G1074" s="10"/>
      <c r="H1074" s="1" t="s">
        <v>16</v>
      </c>
      <c r="I1074" s="1" t="s">
        <v>17</v>
      </c>
      <c r="J1074" s="7">
        <v>42727.741666666669</v>
      </c>
      <c r="K1074" s="7">
        <v>42727.741666666669</v>
      </c>
      <c r="L1074" s="1">
        <v>17.100000000000001</v>
      </c>
    </row>
    <row r="1075" spans="1:12" ht="15">
      <c r="A1075" s="1" t="s">
        <v>18</v>
      </c>
      <c r="B1075" s="7">
        <v>42727.729166666664</v>
      </c>
      <c r="C1075" s="7">
        <v>42727.791666666664</v>
      </c>
      <c r="D1075" s="8" t="s">
        <v>43</v>
      </c>
      <c r="F1075" s="1">
        <v>27807851</v>
      </c>
      <c r="G1075" s="10"/>
      <c r="H1075" s="1" t="s">
        <v>48</v>
      </c>
      <c r="I1075" s="1" t="s">
        <v>17</v>
      </c>
      <c r="J1075" s="7">
        <v>42727.554166666669</v>
      </c>
      <c r="K1075" s="7">
        <v>42727.554166666669</v>
      </c>
      <c r="L1075" s="1">
        <v>27</v>
      </c>
    </row>
    <row r="1076" spans="1:12" ht="15">
      <c r="A1076" s="1" t="s">
        <v>57</v>
      </c>
      <c r="B1076" s="7">
        <v>42727.791666666664</v>
      </c>
      <c r="C1076" s="7">
        <v>42727.833333333336</v>
      </c>
      <c r="D1076" s="8" t="s">
        <v>299</v>
      </c>
      <c r="F1076" s="1">
        <v>27805267</v>
      </c>
      <c r="G1076" s="5" t="s">
        <v>700</v>
      </c>
      <c r="H1076" s="1" t="s">
        <v>16</v>
      </c>
      <c r="I1076" s="1" t="s">
        <v>17</v>
      </c>
      <c r="J1076" s="7">
        <v>42727.436111111114</v>
      </c>
      <c r="K1076" s="7">
        <v>42727.436111111114</v>
      </c>
      <c r="L1076" s="1">
        <v>18</v>
      </c>
    </row>
    <row r="1077" spans="1:12" ht="15">
      <c r="A1077" s="1" t="s">
        <v>24</v>
      </c>
      <c r="B1077" s="7">
        <v>42731.416666666664</v>
      </c>
      <c r="C1077" s="7">
        <v>42731.458333333336</v>
      </c>
      <c r="D1077" s="8" t="s">
        <v>458</v>
      </c>
      <c r="F1077" s="1">
        <v>27827441</v>
      </c>
      <c r="G1077" s="5" t="s">
        <v>701</v>
      </c>
      <c r="H1077" s="1" t="s">
        <v>16</v>
      </c>
      <c r="I1077" s="1" t="s">
        <v>17</v>
      </c>
      <c r="J1077" s="7">
        <v>42730.713888888888</v>
      </c>
      <c r="K1077" s="7">
        <v>42730.713888888888</v>
      </c>
      <c r="L1077" s="1">
        <v>14.4</v>
      </c>
    </row>
    <row r="1078" spans="1:12" ht="15">
      <c r="A1078" s="1" t="s">
        <v>24</v>
      </c>
      <c r="B1078" s="7">
        <v>42732.416666666664</v>
      </c>
      <c r="C1078" s="7">
        <v>42732.5</v>
      </c>
      <c r="D1078" s="8" t="s">
        <v>458</v>
      </c>
      <c r="F1078" s="1">
        <v>27763775</v>
      </c>
      <c r="G1078" s="5" t="s">
        <v>702</v>
      </c>
      <c r="H1078" s="1" t="s">
        <v>56</v>
      </c>
      <c r="I1078" s="1" t="s">
        <v>17</v>
      </c>
      <c r="J1078" s="7">
        <v>42725.518055555556</v>
      </c>
      <c r="K1078" s="7">
        <v>42725.518055555556</v>
      </c>
      <c r="L1078" s="1">
        <v>28.8</v>
      </c>
    </row>
    <row r="1079" spans="1:12" ht="15">
      <c r="A1079" s="1" t="s">
        <v>24</v>
      </c>
      <c r="B1079" s="7">
        <v>42733.416666666664</v>
      </c>
      <c r="C1079" s="7">
        <v>42733.5</v>
      </c>
      <c r="D1079" s="8" t="s">
        <v>140</v>
      </c>
      <c r="F1079" s="1">
        <v>27836436</v>
      </c>
      <c r="G1079" s="5" t="s">
        <v>165</v>
      </c>
      <c r="H1079" s="1" t="s">
        <v>56</v>
      </c>
      <c r="I1079" s="1" t="s">
        <v>17</v>
      </c>
      <c r="J1079" s="7">
        <v>42731.55</v>
      </c>
      <c r="K1079" s="7">
        <v>42731.55</v>
      </c>
      <c r="L1079" s="1">
        <v>28.8</v>
      </c>
    </row>
    <row r="1080" spans="1:12" ht="15">
      <c r="A1080" s="1" t="s">
        <v>46</v>
      </c>
      <c r="B1080" s="7">
        <v>42733.708333333336</v>
      </c>
      <c r="C1080" s="7">
        <v>42733.75</v>
      </c>
      <c r="D1080" s="8" t="s">
        <v>501</v>
      </c>
      <c r="F1080" s="1">
        <v>27828540</v>
      </c>
      <c r="G1080" s="10"/>
      <c r="H1080" s="1" t="s">
        <v>16</v>
      </c>
      <c r="I1080" s="1" t="s">
        <v>17</v>
      </c>
      <c r="J1080" s="7">
        <v>42730.818055555559</v>
      </c>
      <c r="K1080" s="7">
        <v>42730.818055555559</v>
      </c>
      <c r="L1080" s="1">
        <v>18</v>
      </c>
    </row>
    <row r="1081" spans="1:12" ht="15">
      <c r="A1081" s="1" t="s">
        <v>18</v>
      </c>
      <c r="B1081" s="7">
        <v>42737.458333333336</v>
      </c>
      <c r="C1081" s="7">
        <v>42737.5</v>
      </c>
      <c r="D1081" s="8" t="s">
        <v>237</v>
      </c>
      <c r="F1081" s="1">
        <v>27765340</v>
      </c>
      <c r="G1081" s="5" t="s">
        <v>696</v>
      </c>
      <c r="H1081" s="1" t="s">
        <v>16</v>
      </c>
      <c r="I1081" s="1" t="s">
        <v>17</v>
      </c>
      <c r="J1081" s="7">
        <v>42725.575694444444</v>
      </c>
      <c r="K1081" s="7">
        <v>42725.575694444444</v>
      </c>
      <c r="L1081" s="1">
        <v>14.4</v>
      </c>
    </row>
    <row r="1082" spans="1:12" ht="15">
      <c r="A1082" s="1" t="s">
        <v>24</v>
      </c>
      <c r="B1082" s="7">
        <v>42737.583333333336</v>
      </c>
      <c r="C1082" s="7">
        <v>42737.666666666664</v>
      </c>
      <c r="D1082" s="8" t="s">
        <v>458</v>
      </c>
      <c r="F1082" s="1">
        <v>27886807</v>
      </c>
      <c r="G1082" s="5" t="s">
        <v>703</v>
      </c>
      <c r="H1082" s="1" t="s">
        <v>56</v>
      </c>
      <c r="I1082" s="1" t="s">
        <v>17</v>
      </c>
      <c r="J1082" s="7">
        <v>42734.752083333333</v>
      </c>
      <c r="K1082" s="7">
        <v>42734.752083333333</v>
      </c>
      <c r="L1082" s="1">
        <v>28.8</v>
      </c>
    </row>
    <row r="1083" spans="1:12" ht="15">
      <c r="A1083" s="1" t="s">
        <v>18</v>
      </c>
      <c r="B1083" s="7">
        <v>42737.583333333336</v>
      </c>
      <c r="C1083" s="7">
        <v>42737.6875</v>
      </c>
      <c r="D1083" s="8" t="s">
        <v>246</v>
      </c>
      <c r="E1083" s="1" t="s">
        <v>704</v>
      </c>
      <c r="F1083" s="1">
        <v>27825600</v>
      </c>
      <c r="G1083" s="10"/>
      <c r="H1083" s="1" t="s">
        <v>59</v>
      </c>
      <c r="I1083" s="1" t="s">
        <v>17</v>
      </c>
      <c r="J1083" s="7">
        <v>42730.566666666666</v>
      </c>
      <c r="K1083" s="7">
        <v>42738.511805555558</v>
      </c>
      <c r="L1083" s="1">
        <v>36.9</v>
      </c>
    </row>
    <row r="1084" spans="1:12" ht="15">
      <c r="A1084" s="1" t="s">
        <v>57</v>
      </c>
      <c r="B1084" s="7">
        <v>42737.666666666664</v>
      </c>
      <c r="C1084" s="7">
        <v>42737.708333333336</v>
      </c>
      <c r="D1084" s="8" t="s">
        <v>299</v>
      </c>
      <c r="F1084" s="1">
        <v>27905709</v>
      </c>
      <c r="G1084" s="5" t="s">
        <v>705</v>
      </c>
      <c r="H1084" s="1" t="s">
        <v>16</v>
      </c>
      <c r="I1084" s="1" t="s">
        <v>17</v>
      </c>
      <c r="J1084" s="7">
        <v>42737.431250000001</v>
      </c>
      <c r="K1084" s="7">
        <v>42737.431250000001</v>
      </c>
      <c r="L1084" s="1">
        <v>16.2</v>
      </c>
    </row>
    <row r="1085" spans="1:12" ht="15">
      <c r="A1085" s="1" t="s">
        <v>32</v>
      </c>
      <c r="B1085" s="7">
        <v>42738.4375</v>
      </c>
      <c r="C1085" s="7">
        <v>42738.791666666664</v>
      </c>
      <c r="D1085" s="8" t="s">
        <v>13</v>
      </c>
      <c r="F1085" s="1">
        <v>27293370</v>
      </c>
      <c r="G1085" s="5" t="s">
        <v>706</v>
      </c>
      <c r="H1085" s="1" t="s">
        <v>707</v>
      </c>
      <c r="I1085" s="1" t="s">
        <v>85</v>
      </c>
      <c r="J1085" s="7">
        <v>42702.87777777778</v>
      </c>
      <c r="K1085" s="7">
        <v>42702.87777777778</v>
      </c>
      <c r="L1085" s="1">
        <v>118.46</v>
      </c>
    </row>
    <row r="1086" spans="1:12" ht="15">
      <c r="A1086" s="1" t="s">
        <v>18</v>
      </c>
      <c r="B1086" s="7">
        <v>42739.375</v>
      </c>
      <c r="C1086" s="7">
        <v>42739.458333333336</v>
      </c>
      <c r="D1086" s="8" t="s">
        <v>489</v>
      </c>
      <c r="F1086" s="1">
        <v>27942981</v>
      </c>
      <c r="G1086" s="10"/>
      <c r="H1086" s="1" t="s">
        <v>56</v>
      </c>
      <c r="I1086" s="1" t="s">
        <v>17</v>
      </c>
      <c r="J1086" s="7">
        <v>42738.824305555558</v>
      </c>
      <c r="K1086" s="7">
        <v>42738.824305555558</v>
      </c>
      <c r="L1086" s="1">
        <v>28.8</v>
      </c>
    </row>
    <row r="1087" spans="1:12" ht="15">
      <c r="A1087" s="1" t="s">
        <v>24</v>
      </c>
      <c r="B1087" s="7">
        <v>42739.416666666664</v>
      </c>
      <c r="C1087" s="7">
        <v>42739.458333333336</v>
      </c>
      <c r="D1087" s="8" t="s">
        <v>140</v>
      </c>
      <c r="F1087" s="1">
        <v>27836481</v>
      </c>
      <c r="G1087" s="5" t="s">
        <v>708</v>
      </c>
      <c r="H1087" s="1" t="s">
        <v>16</v>
      </c>
      <c r="I1087" s="1" t="s">
        <v>17</v>
      </c>
      <c r="J1087" s="7">
        <v>42731.552777777775</v>
      </c>
      <c r="K1087" s="7">
        <v>42731.552777777775</v>
      </c>
      <c r="L1087" s="1">
        <v>14.4</v>
      </c>
    </row>
    <row r="1088" spans="1:12" ht="15">
      <c r="A1088" s="1" t="s">
        <v>46</v>
      </c>
      <c r="B1088" s="7">
        <v>42739.416666666664</v>
      </c>
      <c r="C1088" s="7">
        <v>42739.5</v>
      </c>
      <c r="D1088" s="8" t="s">
        <v>88</v>
      </c>
      <c r="F1088" s="1">
        <v>27690770</v>
      </c>
      <c r="G1088" s="5" t="s">
        <v>709</v>
      </c>
      <c r="H1088" s="1" t="s">
        <v>56</v>
      </c>
      <c r="I1088" s="1" t="s">
        <v>17</v>
      </c>
      <c r="J1088" s="7">
        <v>42721.468055555553</v>
      </c>
      <c r="K1088" s="7">
        <v>42721.468055555553</v>
      </c>
      <c r="L1088" s="1">
        <v>28.8</v>
      </c>
    </row>
    <row r="1089" spans="1:12" ht="15">
      <c r="A1089" s="1" t="s">
        <v>28</v>
      </c>
      <c r="B1089" s="7">
        <v>42739.791666666664</v>
      </c>
      <c r="C1089" s="7">
        <v>42739.833333333336</v>
      </c>
      <c r="D1089" s="8" t="s">
        <v>34</v>
      </c>
      <c r="F1089" s="1">
        <v>26807459</v>
      </c>
      <c r="G1089" s="5" t="s">
        <v>626</v>
      </c>
      <c r="H1089" s="1" t="s">
        <v>16</v>
      </c>
      <c r="I1089" s="1" t="s">
        <v>17</v>
      </c>
      <c r="J1089" s="7">
        <v>42680.847916666666</v>
      </c>
      <c r="K1089" s="7">
        <v>42680.847916666666</v>
      </c>
      <c r="L1089" s="1">
        <v>16.2</v>
      </c>
    </row>
    <row r="1090" spans="1:12" ht="15">
      <c r="A1090" s="1" t="s">
        <v>32</v>
      </c>
      <c r="B1090" s="7">
        <v>42739.833333333336</v>
      </c>
      <c r="C1090" s="7">
        <v>42739.875</v>
      </c>
      <c r="D1090" s="8" t="s">
        <v>63</v>
      </c>
      <c r="F1090" s="1">
        <v>27925079</v>
      </c>
      <c r="G1090" s="10"/>
      <c r="H1090" s="1" t="s">
        <v>16</v>
      </c>
      <c r="I1090" s="1" t="s">
        <v>17</v>
      </c>
      <c r="J1090" s="7">
        <v>42738.40625</v>
      </c>
      <c r="K1090" s="7">
        <v>42738.40625</v>
      </c>
      <c r="L1090" s="1">
        <v>23.4</v>
      </c>
    </row>
    <row r="1091" spans="1:12" ht="15">
      <c r="A1091" s="1" t="s">
        <v>28</v>
      </c>
      <c r="B1091" s="7">
        <v>42740.479166666664</v>
      </c>
      <c r="C1091" s="7">
        <v>42740.520833333336</v>
      </c>
      <c r="D1091" s="8" t="s">
        <v>357</v>
      </c>
      <c r="F1091" s="1">
        <v>27979574</v>
      </c>
      <c r="G1091" s="10"/>
      <c r="H1091" s="1" t="s">
        <v>16</v>
      </c>
      <c r="I1091" s="1" t="s">
        <v>17</v>
      </c>
      <c r="J1091" s="7">
        <v>42740.376388888886</v>
      </c>
      <c r="K1091" s="7">
        <v>42740.376388888886</v>
      </c>
      <c r="L1091" s="1">
        <v>15.3</v>
      </c>
    </row>
    <row r="1092" spans="1:12" ht="15">
      <c r="A1092" s="1" t="s">
        <v>24</v>
      </c>
      <c r="B1092" s="7">
        <v>42740.604166666664</v>
      </c>
      <c r="C1092" s="7">
        <v>42740.729166666664</v>
      </c>
      <c r="D1092" s="8" t="s">
        <v>263</v>
      </c>
      <c r="F1092" s="1">
        <v>27965416</v>
      </c>
      <c r="G1092" s="5" t="s">
        <v>710</v>
      </c>
      <c r="H1092" s="1" t="s">
        <v>321</v>
      </c>
      <c r="I1092" s="1" t="s">
        <v>17</v>
      </c>
      <c r="J1092" s="7">
        <v>42739.693055555559</v>
      </c>
      <c r="K1092" s="7">
        <v>42739.693055555559</v>
      </c>
      <c r="L1092" s="1">
        <v>46.8</v>
      </c>
    </row>
    <row r="1093" spans="1:12" ht="15">
      <c r="A1093" s="1" t="s">
        <v>57</v>
      </c>
      <c r="B1093" s="7">
        <v>42740.708333333336</v>
      </c>
      <c r="C1093" s="7">
        <v>42740.75</v>
      </c>
      <c r="D1093" s="8" t="s">
        <v>299</v>
      </c>
      <c r="F1093" s="1">
        <v>27969397</v>
      </c>
      <c r="G1093" s="5" t="s">
        <v>712</v>
      </c>
      <c r="H1093" s="1" t="s">
        <v>16</v>
      </c>
      <c r="I1093" s="1" t="s">
        <v>17</v>
      </c>
      <c r="J1093" s="7">
        <v>42739.790972222225</v>
      </c>
      <c r="K1093" s="7">
        <v>42739.790972222225</v>
      </c>
      <c r="L1093" s="1">
        <v>18</v>
      </c>
    </row>
    <row r="1094" spans="1:12" ht="15">
      <c r="A1094" s="1" t="s">
        <v>28</v>
      </c>
      <c r="B1094" s="7">
        <v>42740.729166666664</v>
      </c>
      <c r="C1094" s="7">
        <v>42740.791666666664</v>
      </c>
      <c r="D1094" s="8" t="s">
        <v>210</v>
      </c>
      <c r="F1094" s="1">
        <v>27969585</v>
      </c>
      <c r="G1094" s="5" t="s">
        <v>713</v>
      </c>
      <c r="H1094" s="1" t="s">
        <v>48</v>
      </c>
      <c r="I1094" s="1" t="s">
        <v>17</v>
      </c>
      <c r="J1094" s="7">
        <v>42739.796527777777</v>
      </c>
      <c r="K1094" s="7">
        <v>42739.796527777777</v>
      </c>
      <c r="L1094" s="1">
        <v>27</v>
      </c>
    </row>
    <row r="1095" spans="1:12" ht="15">
      <c r="A1095" s="1" t="s">
        <v>24</v>
      </c>
      <c r="B1095" s="7">
        <v>42741.458333333336</v>
      </c>
      <c r="C1095" s="7">
        <v>42741.5</v>
      </c>
      <c r="D1095" s="8" t="s">
        <v>140</v>
      </c>
      <c r="F1095" s="1">
        <v>27934335</v>
      </c>
      <c r="G1095" s="5" t="s">
        <v>714</v>
      </c>
      <c r="H1095" s="1" t="s">
        <v>16</v>
      </c>
      <c r="I1095" s="1" t="s">
        <v>17</v>
      </c>
      <c r="J1095" s="7">
        <v>42738.624305555553</v>
      </c>
      <c r="K1095" s="7">
        <v>42738.624305555553</v>
      </c>
      <c r="L1095" s="1">
        <v>14.4</v>
      </c>
    </row>
    <row r="1096" spans="1:12" ht="15">
      <c r="A1096" s="1" t="s">
        <v>32</v>
      </c>
      <c r="B1096" s="7">
        <v>42741.5625</v>
      </c>
      <c r="C1096" s="7">
        <v>42741.833333333336</v>
      </c>
      <c r="D1096" s="8" t="s">
        <v>13</v>
      </c>
      <c r="F1096" s="1">
        <v>27293535</v>
      </c>
      <c r="G1096" s="10"/>
      <c r="H1096" s="1" t="s">
        <v>114</v>
      </c>
      <c r="I1096" s="1" t="s">
        <v>85</v>
      </c>
      <c r="J1096" s="7">
        <v>42702.882638888892</v>
      </c>
      <c r="K1096" s="7">
        <v>42702.882638888892</v>
      </c>
      <c r="L1096" s="1">
        <v>97.13</v>
      </c>
    </row>
    <row r="1097" spans="1:12" ht="15">
      <c r="A1097" s="1" t="s">
        <v>24</v>
      </c>
      <c r="B1097" s="7">
        <v>42741.729166666664</v>
      </c>
      <c r="C1097" s="7">
        <v>42741.770833333336</v>
      </c>
      <c r="D1097" s="8" t="s">
        <v>140</v>
      </c>
      <c r="F1097" s="1">
        <v>27240599</v>
      </c>
      <c r="G1097" s="5" t="s">
        <v>362</v>
      </c>
      <c r="H1097" s="1" t="s">
        <v>16</v>
      </c>
      <c r="I1097" s="1" t="s">
        <v>17</v>
      </c>
      <c r="J1097" s="7">
        <v>42699.792361111111</v>
      </c>
      <c r="K1097" s="7">
        <v>42699.792361111111</v>
      </c>
      <c r="L1097" s="1">
        <v>16.2</v>
      </c>
    </row>
    <row r="1098" spans="1:12" ht="15">
      <c r="A1098" s="1" t="s">
        <v>28</v>
      </c>
      <c r="B1098" s="7">
        <v>42742.458333333336</v>
      </c>
      <c r="C1098" s="7">
        <v>42742.5</v>
      </c>
      <c r="D1098" s="8" t="s">
        <v>83</v>
      </c>
      <c r="F1098" s="1">
        <v>27884046</v>
      </c>
      <c r="G1098" s="5" t="s">
        <v>715</v>
      </c>
      <c r="H1098" s="1" t="s">
        <v>16</v>
      </c>
      <c r="I1098" s="1" t="s">
        <v>17</v>
      </c>
      <c r="J1098" s="7">
        <v>42734.611111111109</v>
      </c>
      <c r="K1098" s="7">
        <v>42734.611111111109</v>
      </c>
      <c r="L1098" s="1">
        <v>18</v>
      </c>
    </row>
    <row r="1099" spans="1:12" ht="15">
      <c r="A1099" s="1" t="s">
        <v>32</v>
      </c>
      <c r="B1099" s="7">
        <v>42742.5</v>
      </c>
      <c r="C1099" s="7">
        <v>42742.666666666664</v>
      </c>
      <c r="D1099" s="8" t="s">
        <v>13</v>
      </c>
      <c r="E1099" s="1" t="s">
        <v>15</v>
      </c>
      <c r="F1099" s="1">
        <v>27294337</v>
      </c>
      <c r="G1099" s="5" t="s">
        <v>706</v>
      </c>
      <c r="H1099" s="1" t="s">
        <v>59</v>
      </c>
      <c r="I1099" s="1" t="s">
        <v>85</v>
      </c>
      <c r="J1099" s="7">
        <v>42702.9</v>
      </c>
      <c r="K1099" s="7">
        <v>42702.9</v>
      </c>
      <c r="L1099" s="1">
        <v>67.39</v>
      </c>
    </row>
    <row r="1100" spans="1:12" ht="15">
      <c r="A1100" s="1" t="s">
        <v>46</v>
      </c>
      <c r="B1100" s="7">
        <v>42742.583333333336</v>
      </c>
      <c r="C1100" s="7">
        <v>42742.625</v>
      </c>
      <c r="D1100" s="8" t="s">
        <v>485</v>
      </c>
      <c r="F1100" s="1">
        <v>27615251</v>
      </c>
      <c r="G1100" s="5" t="s">
        <v>716</v>
      </c>
      <c r="H1100" s="1" t="s">
        <v>16</v>
      </c>
      <c r="I1100" s="1" t="s">
        <v>17</v>
      </c>
      <c r="J1100" s="7">
        <v>42717.842361111114</v>
      </c>
      <c r="K1100" s="7">
        <v>42717.842361111114</v>
      </c>
      <c r="L1100" s="1">
        <v>18</v>
      </c>
    </row>
    <row r="1101" spans="1:12" ht="15">
      <c r="A1101" s="1" t="s">
        <v>24</v>
      </c>
      <c r="B1101" s="7">
        <v>42742.604166666664</v>
      </c>
      <c r="C1101" s="7">
        <v>42742.645833333336</v>
      </c>
      <c r="D1101" s="8" t="s">
        <v>140</v>
      </c>
      <c r="F1101" s="1">
        <v>27554262</v>
      </c>
      <c r="G1101" s="5" t="s">
        <v>717</v>
      </c>
      <c r="H1101" s="1" t="s">
        <v>16</v>
      </c>
      <c r="I1101" s="1" t="s">
        <v>17</v>
      </c>
      <c r="J1101" s="7">
        <v>42714.647222222222</v>
      </c>
      <c r="K1101" s="7">
        <v>42714.647222222222</v>
      </c>
      <c r="L1101" s="1">
        <v>18</v>
      </c>
    </row>
    <row r="1102" spans="1:12" ht="15">
      <c r="A1102" s="1" t="s">
        <v>57</v>
      </c>
      <c r="B1102" s="7">
        <v>42742.604166666664</v>
      </c>
      <c r="C1102" s="7">
        <v>42742.645833333336</v>
      </c>
      <c r="D1102" s="8" t="s">
        <v>299</v>
      </c>
      <c r="F1102" s="1">
        <v>27969418</v>
      </c>
      <c r="G1102" s="5" t="s">
        <v>718</v>
      </c>
      <c r="H1102" s="1" t="s">
        <v>16</v>
      </c>
      <c r="I1102" s="1" t="s">
        <v>17</v>
      </c>
      <c r="J1102" s="7">
        <v>42739.791666666664</v>
      </c>
      <c r="K1102" s="7">
        <v>42739.791666666664</v>
      </c>
      <c r="L1102" s="1">
        <v>18</v>
      </c>
    </row>
    <row r="1103" spans="1:12" ht="15">
      <c r="A1103" s="1" t="s">
        <v>28</v>
      </c>
      <c r="B1103" s="7">
        <v>42742.625</v>
      </c>
      <c r="C1103" s="7">
        <v>42742.666666666664</v>
      </c>
      <c r="D1103" s="8" t="s">
        <v>100</v>
      </c>
      <c r="F1103" s="1">
        <v>27725253</v>
      </c>
      <c r="G1103" s="5" t="s">
        <v>279</v>
      </c>
      <c r="H1103" s="1" t="s">
        <v>16</v>
      </c>
      <c r="I1103" s="1" t="s">
        <v>17</v>
      </c>
      <c r="J1103" s="7">
        <v>42723.769444444442</v>
      </c>
      <c r="K1103" s="7">
        <v>42723.769444444442</v>
      </c>
      <c r="L1103" s="1">
        <v>18</v>
      </c>
    </row>
    <row r="1104" spans="1:12" ht="15">
      <c r="A1104" s="1" t="s">
        <v>314</v>
      </c>
      <c r="B1104" s="7">
        <v>42742.625</v>
      </c>
      <c r="C1104" s="7">
        <v>42742.708333333336</v>
      </c>
      <c r="D1104" s="8" t="s">
        <v>73</v>
      </c>
      <c r="F1104" s="1">
        <v>28027322</v>
      </c>
      <c r="G1104" s="5" t="s">
        <v>719</v>
      </c>
      <c r="H1104" s="1" t="s">
        <v>56</v>
      </c>
      <c r="I1104" s="1" t="s">
        <v>17</v>
      </c>
      <c r="J1104" s="7">
        <v>42742.546527777777</v>
      </c>
      <c r="K1104" s="7">
        <v>42742.546527777777</v>
      </c>
      <c r="L1104" s="1">
        <v>36</v>
      </c>
    </row>
    <row r="1105" spans="1:12" ht="15">
      <c r="A1105" s="1" t="s">
        <v>24</v>
      </c>
      <c r="B1105" s="7">
        <v>42742.666666666664</v>
      </c>
      <c r="C1105" s="7">
        <v>42742.729166666664</v>
      </c>
      <c r="D1105" s="8" t="s">
        <v>140</v>
      </c>
      <c r="F1105" s="1">
        <v>27694057</v>
      </c>
      <c r="G1105" s="5" t="s">
        <v>720</v>
      </c>
      <c r="H1105" s="1" t="s">
        <v>48</v>
      </c>
      <c r="I1105" s="1" t="s">
        <v>17</v>
      </c>
      <c r="J1105" s="7">
        <v>42721.819444444445</v>
      </c>
      <c r="K1105" s="7">
        <v>42721.819444444445</v>
      </c>
      <c r="L1105" s="1">
        <v>27</v>
      </c>
    </row>
    <row r="1106" spans="1:12" ht="15">
      <c r="A1106" s="1" t="s">
        <v>32</v>
      </c>
      <c r="B1106" s="7">
        <v>42743.458333333336</v>
      </c>
      <c r="C1106" s="7">
        <v>42743.5</v>
      </c>
      <c r="D1106" s="8" t="s">
        <v>13</v>
      </c>
      <c r="F1106" s="1">
        <v>27192795</v>
      </c>
      <c r="G1106" s="10"/>
      <c r="H1106" s="1" t="s">
        <v>16</v>
      </c>
      <c r="I1106" s="1" t="s">
        <v>85</v>
      </c>
      <c r="J1106" s="7">
        <v>42697.620833333334</v>
      </c>
      <c r="K1106" s="7">
        <v>42697.620833333334</v>
      </c>
      <c r="L1106" s="1">
        <v>18.95</v>
      </c>
    </row>
    <row r="1107" spans="1:12" ht="15">
      <c r="A1107" s="1" t="s">
        <v>21</v>
      </c>
      <c r="B1107" s="7">
        <v>42744.583333333336</v>
      </c>
      <c r="C1107" s="7">
        <v>42744.791666666664</v>
      </c>
      <c r="D1107" s="8" t="s">
        <v>13</v>
      </c>
      <c r="F1107" s="1">
        <v>27291439</v>
      </c>
      <c r="G1107" s="10"/>
      <c r="H1107" s="1" t="s">
        <v>678</v>
      </c>
      <c r="I1107" s="1" t="s">
        <v>85</v>
      </c>
      <c r="J1107" s="7">
        <v>42702.826388888891</v>
      </c>
      <c r="K1107" s="7">
        <v>42702.826388888891</v>
      </c>
      <c r="L1107" s="1">
        <v>64.790000000000006</v>
      </c>
    </row>
    <row r="1108" spans="1:12" ht="15">
      <c r="A1108" s="1" t="s">
        <v>32</v>
      </c>
      <c r="B1108" s="7">
        <v>42744.583333333336</v>
      </c>
      <c r="C1108" s="7">
        <v>42744.791666666664</v>
      </c>
      <c r="D1108" s="8" t="s">
        <v>13</v>
      </c>
      <c r="F1108" s="1">
        <v>27292812</v>
      </c>
      <c r="G1108" s="5" t="s">
        <v>706</v>
      </c>
      <c r="H1108" s="1" t="s">
        <v>678</v>
      </c>
      <c r="I1108" s="1" t="s">
        <v>85</v>
      </c>
      <c r="J1108" s="7">
        <v>42702.863888888889</v>
      </c>
      <c r="K1108" s="7">
        <v>42702.863888888889</v>
      </c>
      <c r="L1108" s="1">
        <v>75.81</v>
      </c>
    </row>
    <row r="1109" spans="1:12" ht="15">
      <c r="A1109" s="1" t="s">
        <v>28</v>
      </c>
      <c r="B1109" s="7">
        <v>42744.666666666664</v>
      </c>
      <c r="C1109" s="7">
        <v>42744.708333333336</v>
      </c>
      <c r="D1109" s="8" t="s">
        <v>162</v>
      </c>
      <c r="F1109" s="1">
        <v>27747268</v>
      </c>
      <c r="G1109" s="5" t="s">
        <v>721</v>
      </c>
      <c r="H1109" s="1" t="s">
        <v>16</v>
      </c>
      <c r="I1109" s="1" t="s">
        <v>85</v>
      </c>
      <c r="J1109" s="7">
        <v>42724.697222222225</v>
      </c>
      <c r="K1109" s="7">
        <v>42724.697222222225</v>
      </c>
      <c r="L1109" s="1">
        <v>16.2</v>
      </c>
    </row>
    <row r="1110" spans="1:12" ht="15">
      <c r="A1110" s="1" t="s">
        <v>18</v>
      </c>
      <c r="B1110" s="7">
        <v>42744.708333333336</v>
      </c>
      <c r="C1110" s="7">
        <v>42744.75</v>
      </c>
      <c r="D1110" s="8" t="s">
        <v>246</v>
      </c>
      <c r="F1110" s="1">
        <v>28048346</v>
      </c>
      <c r="G1110" s="5" t="s">
        <v>610</v>
      </c>
      <c r="H1110" s="1" t="s">
        <v>16</v>
      </c>
      <c r="I1110" s="1" t="s">
        <v>17</v>
      </c>
      <c r="J1110" s="7">
        <v>42744.406944444447</v>
      </c>
      <c r="K1110" s="7">
        <v>42744.406944444447</v>
      </c>
      <c r="L1110" s="1">
        <v>18</v>
      </c>
    </row>
    <row r="1111" spans="1:12" ht="15">
      <c r="A1111" s="1" t="s">
        <v>24</v>
      </c>
      <c r="B1111" s="7">
        <v>42744.729166666664</v>
      </c>
      <c r="C1111" s="7">
        <v>42744.770833333336</v>
      </c>
      <c r="D1111" s="8" t="s">
        <v>458</v>
      </c>
      <c r="F1111" s="1">
        <v>27916563</v>
      </c>
      <c r="G1111" s="5" t="s">
        <v>722</v>
      </c>
      <c r="H1111" s="1" t="s">
        <v>16</v>
      </c>
      <c r="I1111" s="1" t="s">
        <v>17</v>
      </c>
      <c r="J1111" s="7">
        <v>42737.788194444445</v>
      </c>
      <c r="K1111" s="7">
        <v>42737.788194444445</v>
      </c>
      <c r="L1111" s="1">
        <v>18</v>
      </c>
    </row>
    <row r="1112" spans="1:12" ht="15">
      <c r="A1112" s="1" t="s">
        <v>28</v>
      </c>
      <c r="B1112" s="7">
        <v>42744.729166666664</v>
      </c>
      <c r="C1112" s="7">
        <v>42744.770833333336</v>
      </c>
      <c r="D1112" s="8" t="s">
        <v>162</v>
      </c>
      <c r="F1112" s="1">
        <v>27678755</v>
      </c>
      <c r="G1112" s="5" t="s">
        <v>723</v>
      </c>
      <c r="H1112" s="1" t="s">
        <v>16</v>
      </c>
      <c r="I1112" s="1" t="s">
        <v>85</v>
      </c>
      <c r="J1112" s="7">
        <v>42720.577777777777</v>
      </c>
      <c r="K1112" s="7">
        <v>42720.577777777777</v>
      </c>
      <c r="L1112" s="1">
        <v>18</v>
      </c>
    </row>
    <row r="1113" spans="1:12" ht="15">
      <c r="A1113" s="1" t="s">
        <v>24</v>
      </c>
      <c r="B1113" s="7">
        <v>42744.770833333336</v>
      </c>
      <c r="C1113" s="7">
        <v>42744.8125</v>
      </c>
      <c r="D1113" s="8" t="s">
        <v>458</v>
      </c>
      <c r="F1113" s="1">
        <v>27323189</v>
      </c>
      <c r="G1113" s="5" t="s">
        <v>724</v>
      </c>
      <c r="H1113" s="1" t="s">
        <v>16</v>
      </c>
      <c r="I1113" s="1" t="s">
        <v>17</v>
      </c>
      <c r="J1113" s="7">
        <v>42703.809027777781</v>
      </c>
      <c r="K1113" s="7">
        <v>42703.809027777781</v>
      </c>
      <c r="L1113" s="1">
        <v>16.2</v>
      </c>
    </row>
    <row r="1114" spans="1:12" ht="15">
      <c r="A1114" s="1" t="s">
        <v>41</v>
      </c>
      <c r="B1114" s="7">
        <v>42744.770833333336</v>
      </c>
      <c r="C1114" s="7">
        <v>42744.8125</v>
      </c>
      <c r="D1114" s="8" t="s">
        <v>359</v>
      </c>
      <c r="F1114" s="1">
        <v>27812603</v>
      </c>
      <c r="G1114" s="10"/>
      <c r="H1114" s="1" t="s">
        <v>16</v>
      </c>
      <c r="I1114" s="1" t="s">
        <v>17</v>
      </c>
      <c r="J1114" s="7">
        <v>42727.90625</v>
      </c>
      <c r="K1114" s="7">
        <v>42727.90625</v>
      </c>
      <c r="L1114" s="1">
        <v>18</v>
      </c>
    </row>
    <row r="1115" spans="1:12" ht="15">
      <c r="A1115" s="1" t="s">
        <v>431</v>
      </c>
      <c r="B1115" s="7">
        <v>42744.8125</v>
      </c>
      <c r="C1115" s="7">
        <v>42744.875</v>
      </c>
      <c r="D1115" s="8" t="s">
        <v>83</v>
      </c>
      <c r="F1115" s="1">
        <v>25295223</v>
      </c>
      <c r="G1115" s="5" t="s">
        <v>725</v>
      </c>
      <c r="H1115" s="1" t="s">
        <v>48</v>
      </c>
      <c r="I1115" s="1" t="s">
        <v>17</v>
      </c>
      <c r="J1115" s="7">
        <v>42612.755555555559</v>
      </c>
      <c r="K1115" s="7">
        <v>42612.755555555559</v>
      </c>
      <c r="L1115" s="1">
        <v>42</v>
      </c>
    </row>
    <row r="1116" spans="1:12" ht="15">
      <c r="A1116" s="1" t="s">
        <v>32</v>
      </c>
      <c r="B1116" s="7">
        <v>42745.4375</v>
      </c>
      <c r="C1116" s="7">
        <v>42745.791666666664</v>
      </c>
      <c r="D1116" s="8" t="s">
        <v>13</v>
      </c>
      <c r="F1116" s="1">
        <v>27293359</v>
      </c>
      <c r="G1116" s="5" t="s">
        <v>706</v>
      </c>
      <c r="H1116" s="1" t="s">
        <v>707</v>
      </c>
      <c r="I1116" s="1" t="s">
        <v>85</v>
      </c>
      <c r="J1116" s="7">
        <v>42702.87777777778</v>
      </c>
      <c r="K1116" s="7">
        <v>42702.87777777778</v>
      </c>
      <c r="L1116" s="1">
        <v>118.46</v>
      </c>
    </row>
    <row r="1117" spans="1:12" ht="15">
      <c r="A1117" s="1" t="s">
        <v>18</v>
      </c>
      <c r="B1117" s="7">
        <v>42745.583333333336</v>
      </c>
      <c r="C1117" s="7">
        <v>42745.645833333336</v>
      </c>
      <c r="D1117" s="8" t="s">
        <v>246</v>
      </c>
      <c r="F1117" s="1">
        <v>28048369</v>
      </c>
      <c r="G1117" s="5" t="s">
        <v>726</v>
      </c>
      <c r="H1117" s="1" t="s">
        <v>48</v>
      </c>
      <c r="I1117" s="1" t="s">
        <v>17</v>
      </c>
      <c r="J1117" s="7">
        <v>42744.406944444447</v>
      </c>
      <c r="K1117" s="7">
        <v>42744.406944444447</v>
      </c>
      <c r="L1117" s="1">
        <v>21.6</v>
      </c>
    </row>
    <row r="1118" spans="1:12" ht="15">
      <c r="A1118" s="1" t="s">
        <v>18</v>
      </c>
      <c r="B1118" s="7">
        <v>42745.708333333336</v>
      </c>
      <c r="C1118" s="7">
        <v>42745.75</v>
      </c>
      <c r="D1118" s="8" t="s">
        <v>162</v>
      </c>
      <c r="F1118" s="1">
        <v>28048189</v>
      </c>
      <c r="G1118" s="5" t="s">
        <v>727</v>
      </c>
      <c r="H1118" s="1" t="s">
        <v>16</v>
      </c>
      <c r="I1118" s="1" t="s">
        <v>85</v>
      </c>
      <c r="J1118" s="7">
        <v>42744.40347222222</v>
      </c>
      <c r="K1118" s="7">
        <v>42744.40347222222</v>
      </c>
      <c r="L1118" s="1">
        <v>18</v>
      </c>
    </row>
    <row r="1119" spans="1:12" ht="15">
      <c r="A1119" s="1" t="s">
        <v>57</v>
      </c>
      <c r="B1119" s="7">
        <v>42745.729166666664</v>
      </c>
      <c r="C1119" s="7">
        <v>42745.770833333336</v>
      </c>
      <c r="D1119" s="8" t="s">
        <v>43</v>
      </c>
      <c r="F1119" s="1">
        <v>28085846</v>
      </c>
      <c r="G1119" s="10"/>
      <c r="H1119" s="1" t="s">
        <v>16</v>
      </c>
      <c r="I1119" s="1" t="s">
        <v>17</v>
      </c>
      <c r="J1119" s="7">
        <v>42745.52847222222</v>
      </c>
      <c r="K1119" s="7">
        <v>42745.52847222222</v>
      </c>
      <c r="L1119" s="1">
        <v>18</v>
      </c>
    </row>
    <row r="1120" spans="1:12" ht="15">
      <c r="A1120" s="1" t="s">
        <v>46</v>
      </c>
      <c r="B1120" s="7">
        <v>42745.791666666664</v>
      </c>
      <c r="C1120" s="7">
        <v>42745.875</v>
      </c>
      <c r="D1120" s="8" t="s">
        <v>83</v>
      </c>
      <c r="F1120" s="1">
        <v>26599638</v>
      </c>
      <c r="G1120" s="5" t="s">
        <v>728</v>
      </c>
      <c r="H1120" s="1" t="s">
        <v>56</v>
      </c>
      <c r="I1120" s="1" t="s">
        <v>17</v>
      </c>
      <c r="J1120" s="7">
        <v>42670.506249999999</v>
      </c>
      <c r="K1120" s="7">
        <v>42670.506249999999</v>
      </c>
      <c r="L1120" s="1">
        <v>28.8</v>
      </c>
    </row>
    <row r="1121" spans="1:12" ht="15">
      <c r="A1121" s="1" t="s">
        <v>28</v>
      </c>
      <c r="B1121" s="7">
        <v>42746.416666666664</v>
      </c>
      <c r="C1121" s="7">
        <v>42746.479166666664</v>
      </c>
      <c r="D1121" s="8" t="s">
        <v>458</v>
      </c>
      <c r="E1121" s="1" t="s">
        <v>458</v>
      </c>
      <c r="F1121" s="1">
        <v>27827369</v>
      </c>
      <c r="G1121" s="10"/>
      <c r="H1121" s="1" t="s">
        <v>48</v>
      </c>
      <c r="I1121" s="1" t="s">
        <v>17</v>
      </c>
      <c r="J1121" s="7">
        <v>42730.709027777775</v>
      </c>
      <c r="K1121" s="7">
        <v>42741.736805555556</v>
      </c>
      <c r="L1121" s="1">
        <v>21.6</v>
      </c>
    </row>
    <row r="1122" spans="1:12" ht="15">
      <c r="A1122" s="1" t="s">
        <v>57</v>
      </c>
      <c r="B1122" s="7">
        <v>42746.4375</v>
      </c>
      <c r="C1122" s="7">
        <v>42746.479166666664</v>
      </c>
      <c r="D1122" s="8" t="s">
        <v>299</v>
      </c>
      <c r="F1122" s="1">
        <v>28111213</v>
      </c>
      <c r="G1122" s="5" t="s">
        <v>729</v>
      </c>
      <c r="H1122" s="1" t="s">
        <v>16</v>
      </c>
      <c r="I1122" s="1" t="s">
        <v>17</v>
      </c>
      <c r="J1122" s="7">
        <v>42746.393750000003</v>
      </c>
      <c r="K1122" s="7">
        <v>42746.393750000003</v>
      </c>
      <c r="L1122" s="1">
        <v>14.4</v>
      </c>
    </row>
    <row r="1123" spans="1:12" ht="15">
      <c r="A1123" s="1" t="s">
        <v>28</v>
      </c>
      <c r="B1123" s="7">
        <v>42746.479166666664</v>
      </c>
      <c r="C1123" s="7">
        <v>42746.520833333336</v>
      </c>
      <c r="D1123" s="8" t="s">
        <v>458</v>
      </c>
      <c r="F1123" s="1">
        <v>28016472</v>
      </c>
      <c r="G1123" s="5" t="s">
        <v>730</v>
      </c>
      <c r="H1123" s="1" t="s">
        <v>16</v>
      </c>
      <c r="I1123" s="1" t="s">
        <v>17</v>
      </c>
      <c r="J1123" s="7">
        <v>42741.755555555559</v>
      </c>
      <c r="K1123" s="7">
        <v>42741.755555555559</v>
      </c>
      <c r="L1123" s="1">
        <v>15.3</v>
      </c>
    </row>
    <row r="1124" spans="1:12" ht="15">
      <c r="A1124" s="1" t="s">
        <v>32</v>
      </c>
      <c r="B1124" s="7">
        <v>42746.5</v>
      </c>
      <c r="C1124" s="7">
        <v>42746.8125</v>
      </c>
      <c r="D1124" s="8" t="s">
        <v>13</v>
      </c>
      <c r="F1124" s="1">
        <v>27293425</v>
      </c>
      <c r="G1124" s="5" t="s">
        <v>706</v>
      </c>
      <c r="H1124" s="1" t="s">
        <v>731</v>
      </c>
      <c r="I1124" s="1" t="s">
        <v>85</v>
      </c>
      <c r="J1124" s="7">
        <v>42702.879166666666</v>
      </c>
      <c r="K1124" s="7">
        <v>42702.879166666666</v>
      </c>
      <c r="L1124" s="1">
        <v>110.56</v>
      </c>
    </row>
    <row r="1125" spans="1:12" ht="15">
      <c r="A1125" s="1" t="s">
        <v>18</v>
      </c>
      <c r="B1125" s="7">
        <v>42746.6875</v>
      </c>
      <c r="C1125" s="7">
        <v>42746.75</v>
      </c>
      <c r="D1125" s="8" t="s">
        <v>464</v>
      </c>
      <c r="F1125" s="1">
        <v>27352205</v>
      </c>
      <c r="G1125" s="5" t="s">
        <v>644</v>
      </c>
      <c r="H1125" s="1" t="s">
        <v>48</v>
      </c>
      <c r="I1125" s="1" t="s">
        <v>17</v>
      </c>
      <c r="J1125" s="7">
        <v>42704.824999999997</v>
      </c>
      <c r="K1125" s="7">
        <v>42704.824999999997</v>
      </c>
      <c r="L1125" s="1">
        <v>23.49</v>
      </c>
    </row>
    <row r="1126" spans="1:12" ht="15">
      <c r="A1126" s="1" t="s">
        <v>24</v>
      </c>
      <c r="B1126" s="7">
        <v>42747.416666666664</v>
      </c>
      <c r="C1126" s="7">
        <v>42747.458333333336</v>
      </c>
      <c r="D1126" s="8" t="s">
        <v>357</v>
      </c>
      <c r="F1126" s="1">
        <v>27677797</v>
      </c>
      <c r="G1126" s="10"/>
      <c r="H1126" s="1" t="s">
        <v>16</v>
      </c>
      <c r="I1126" s="1" t="s">
        <v>17</v>
      </c>
      <c r="J1126" s="7">
        <v>42720.522222222222</v>
      </c>
      <c r="K1126" s="7">
        <v>42720.522222222222</v>
      </c>
      <c r="L1126" s="1">
        <v>14.4</v>
      </c>
    </row>
    <row r="1127" spans="1:12" ht="15">
      <c r="A1127" s="1" t="s">
        <v>57</v>
      </c>
      <c r="B1127" s="7">
        <v>42747.416666666664</v>
      </c>
      <c r="C1127" s="7">
        <v>42747.479166666664</v>
      </c>
      <c r="D1127" s="8" t="s">
        <v>43</v>
      </c>
      <c r="F1127" s="1">
        <v>28136271</v>
      </c>
      <c r="G1127" s="10"/>
      <c r="H1127" s="1" t="s">
        <v>48</v>
      </c>
      <c r="I1127" s="1" t="s">
        <v>17</v>
      </c>
      <c r="J1127" s="7">
        <v>42747.324305555558</v>
      </c>
      <c r="K1127" s="7">
        <v>42747.324305555558</v>
      </c>
      <c r="L1127" s="1">
        <v>21.6</v>
      </c>
    </row>
    <row r="1128" spans="1:12" ht="15">
      <c r="A1128" s="1" t="s">
        <v>24</v>
      </c>
      <c r="B1128" s="7">
        <v>42747.458333333336</v>
      </c>
      <c r="C1128" s="7">
        <v>42747.5</v>
      </c>
      <c r="D1128" s="8" t="s">
        <v>357</v>
      </c>
      <c r="F1128" s="1">
        <v>28136784</v>
      </c>
      <c r="G1128" s="10"/>
      <c r="H1128" s="1" t="s">
        <v>16</v>
      </c>
      <c r="I1128" s="1" t="s">
        <v>17</v>
      </c>
      <c r="J1128" s="7">
        <v>42747.354166666664</v>
      </c>
      <c r="K1128" s="7">
        <v>42747.354166666664</v>
      </c>
      <c r="L1128" s="1">
        <v>14.4</v>
      </c>
    </row>
    <row r="1129" spans="1:12" ht="15">
      <c r="A1129" s="1" t="s">
        <v>46</v>
      </c>
      <c r="B1129" s="7">
        <v>42747.583333333336</v>
      </c>
      <c r="C1129" s="7">
        <v>42747.625</v>
      </c>
      <c r="D1129" s="8" t="s">
        <v>501</v>
      </c>
      <c r="F1129" s="1">
        <v>27786693</v>
      </c>
      <c r="G1129" s="10"/>
      <c r="H1129" s="1" t="s">
        <v>16</v>
      </c>
      <c r="I1129" s="1" t="s">
        <v>17</v>
      </c>
      <c r="J1129" s="7">
        <v>42726.612500000003</v>
      </c>
      <c r="K1129" s="7">
        <v>42726.612500000003</v>
      </c>
      <c r="L1129" s="1">
        <v>14.4</v>
      </c>
    </row>
    <row r="1130" spans="1:12" ht="15">
      <c r="A1130" s="1" t="s">
        <v>41</v>
      </c>
      <c r="B1130" s="7">
        <v>42747.666666666664</v>
      </c>
      <c r="C1130" s="7">
        <v>42747.708333333336</v>
      </c>
      <c r="D1130" s="8" t="s">
        <v>359</v>
      </c>
      <c r="F1130" s="1">
        <v>28063782</v>
      </c>
      <c r="G1130" s="10"/>
      <c r="H1130" s="1" t="s">
        <v>16</v>
      </c>
      <c r="I1130" s="1" t="s">
        <v>17</v>
      </c>
      <c r="J1130" s="7">
        <v>42744.711111111108</v>
      </c>
      <c r="K1130" s="7">
        <v>42744.711111111108</v>
      </c>
      <c r="L1130" s="1">
        <v>16.2</v>
      </c>
    </row>
    <row r="1131" spans="1:12" ht="15">
      <c r="A1131" s="1" t="s">
        <v>32</v>
      </c>
      <c r="B1131" s="7">
        <v>42747.791666666664</v>
      </c>
      <c r="C1131" s="7">
        <v>42747.833333333336</v>
      </c>
      <c r="D1131" s="8" t="s">
        <v>13</v>
      </c>
      <c r="F1131" s="1">
        <v>28031576</v>
      </c>
      <c r="G1131" s="5" t="s">
        <v>732</v>
      </c>
      <c r="H1131" s="1" t="s">
        <v>16</v>
      </c>
      <c r="I1131" s="1" t="s">
        <v>85</v>
      </c>
      <c r="J1131" s="7">
        <v>42742.918749999997</v>
      </c>
      <c r="K1131" s="7">
        <v>42742.918749999997</v>
      </c>
      <c r="L1131" s="1">
        <v>23.4</v>
      </c>
    </row>
    <row r="1132" spans="1:12" ht="15">
      <c r="A1132" s="1" t="s">
        <v>28</v>
      </c>
      <c r="B1132" s="7">
        <v>42747.8125</v>
      </c>
      <c r="C1132" s="7">
        <v>42747.854166666664</v>
      </c>
      <c r="D1132" s="8" t="s">
        <v>162</v>
      </c>
      <c r="F1132" s="1">
        <v>28004163</v>
      </c>
      <c r="G1132" s="5" t="s">
        <v>733</v>
      </c>
      <c r="H1132" s="1" t="s">
        <v>16</v>
      </c>
      <c r="I1132" s="1" t="s">
        <v>85</v>
      </c>
      <c r="J1132" s="7">
        <v>42741.4</v>
      </c>
      <c r="K1132" s="7">
        <v>42741.4</v>
      </c>
      <c r="L1132" s="1">
        <v>18</v>
      </c>
    </row>
    <row r="1133" spans="1:12" ht="15">
      <c r="A1133" s="1" t="s">
        <v>46</v>
      </c>
      <c r="B1133" s="7">
        <v>42748.375</v>
      </c>
      <c r="C1133" s="7">
        <v>42748.416666666664</v>
      </c>
      <c r="D1133" s="8" t="s">
        <v>43</v>
      </c>
      <c r="F1133" s="1">
        <v>28164202</v>
      </c>
      <c r="G1133" s="10"/>
      <c r="H1133" s="1" t="s">
        <v>16</v>
      </c>
      <c r="I1133" s="1" t="s">
        <v>17</v>
      </c>
      <c r="J1133" s="7">
        <v>42748.291666666664</v>
      </c>
      <c r="K1133" s="7">
        <v>42748.291666666664</v>
      </c>
      <c r="L1133" s="1">
        <v>14.4</v>
      </c>
    </row>
    <row r="1134" spans="1:12" ht="15">
      <c r="A1134" s="1" t="s">
        <v>28</v>
      </c>
      <c r="B1134" s="7">
        <v>42748.416666666664</v>
      </c>
      <c r="C1134" s="7">
        <v>42748.458333333336</v>
      </c>
      <c r="D1134" s="8" t="s">
        <v>357</v>
      </c>
      <c r="F1134" s="1">
        <v>28117315</v>
      </c>
      <c r="G1134" s="10"/>
      <c r="H1134" s="1" t="s">
        <v>16</v>
      </c>
      <c r="I1134" s="1" t="s">
        <v>17</v>
      </c>
      <c r="J1134" s="7">
        <v>42746.538194444445</v>
      </c>
      <c r="K1134" s="7">
        <v>42746.538194444445</v>
      </c>
      <c r="L1134" s="1">
        <v>14.4</v>
      </c>
    </row>
    <row r="1135" spans="1:12" ht="15">
      <c r="A1135" s="1" t="s">
        <v>46</v>
      </c>
      <c r="B1135" s="7">
        <v>42748.416666666664</v>
      </c>
      <c r="C1135" s="7">
        <v>42748.458333333336</v>
      </c>
      <c r="D1135" s="8" t="s">
        <v>88</v>
      </c>
      <c r="F1135" s="1">
        <v>27961339</v>
      </c>
      <c r="G1135" s="5" t="s">
        <v>734</v>
      </c>
      <c r="H1135" s="1" t="s">
        <v>16</v>
      </c>
      <c r="I1135" s="1" t="s">
        <v>17</v>
      </c>
      <c r="J1135" s="7">
        <v>42739.599305555559</v>
      </c>
      <c r="K1135" s="7">
        <v>42739.599305555559</v>
      </c>
      <c r="L1135" s="1">
        <v>14.4</v>
      </c>
    </row>
    <row r="1136" spans="1:12" ht="15">
      <c r="A1136" s="1" t="s">
        <v>46</v>
      </c>
      <c r="B1136" s="7">
        <v>42748.541666666664</v>
      </c>
      <c r="C1136" s="7">
        <v>42748.583333333336</v>
      </c>
      <c r="D1136" s="8" t="s">
        <v>317</v>
      </c>
      <c r="F1136" s="1">
        <v>27941175</v>
      </c>
      <c r="G1136" s="5" t="s">
        <v>735</v>
      </c>
      <c r="H1136" s="1" t="s">
        <v>16</v>
      </c>
      <c r="I1136" s="1" t="s">
        <v>17</v>
      </c>
      <c r="J1136" s="7">
        <v>42738.770138888889</v>
      </c>
      <c r="K1136" s="7">
        <v>42738.770138888889</v>
      </c>
      <c r="L1136" s="1">
        <v>16.2</v>
      </c>
    </row>
    <row r="1137" spans="1:12" ht="15">
      <c r="A1137" s="1" t="s">
        <v>32</v>
      </c>
      <c r="B1137" s="7">
        <v>42748.5625</v>
      </c>
      <c r="C1137" s="7">
        <v>42748.833333333336</v>
      </c>
      <c r="D1137" s="8" t="s">
        <v>13</v>
      </c>
      <c r="F1137" s="1">
        <v>27293534</v>
      </c>
      <c r="G1137" s="10"/>
      <c r="H1137" s="1" t="s">
        <v>114</v>
      </c>
      <c r="I1137" s="1" t="s">
        <v>85</v>
      </c>
      <c r="J1137" s="7">
        <v>42702.882638888892</v>
      </c>
      <c r="K1137" s="7">
        <v>42702.882638888892</v>
      </c>
      <c r="L1137" s="1">
        <v>97.13</v>
      </c>
    </row>
    <row r="1138" spans="1:12" ht="15">
      <c r="A1138" s="1" t="s">
        <v>46</v>
      </c>
      <c r="B1138" s="7">
        <v>42748.583333333336</v>
      </c>
      <c r="C1138" s="7">
        <v>42748.666666666664</v>
      </c>
      <c r="D1138" s="8" t="s">
        <v>88</v>
      </c>
      <c r="F1138" s="1">
        <v>28172108</v>
      </c>
      <c r="G1138" s="5" t="s">
        <v>736</v>
      </c>
      <c r="H1138" s="1" t="s">
        <v>56</v>
      </c>
      <c r="I1138" s="1" t="s">
        <v>17</v>
      </c>
      <c r="J1138" s="7">
        <v>42748.568055555559</v>
      </c>
      <c r="K1138" s="7">
        <v>42748.568055555559</v>
      </c>
      <c r="L1138" s="1">
        <v>32.4</v>
      </c>
    </row>
    <row r="1139" spans="1:12" ht="15">
      <c r="A1139" s="1" t="s">
        <v>80</v>
      </c>
      <c r="B1139" s="7">
        <v>42748.6875</v>
      </c>
      <c r="C1139" s="7">
        <v>42748.729166666664</v>
      </c>
      <c r="D1139" s="8" t="s">
        <v>112</v>
      </c>
      <c r="F1139" s="1">
        <v>28136800</v>
      </c>
      <c r="G1139" s="5" t="s">
        <v>370</v>
      </c>
      <c r="H1139" s="1" t="s">
        <v>16</v>
      </c>
      <c r="I1139" s="1" t="s">
        <v>17</v>
      </c>
      <c r="J1139" s="7">
        <v>42747.355555555558</v>
      </c>
      <c r="K1139" s="7">
        <v>42747.355555555558</v>
      </c>
      <c r="L1139" s="1">
        <v>17.100000000000001</v>
      </c>
    </row>
    <row r="1140" spans="1:12" ht="15">
      <c r="A1140" s="1" t="s">
        <v>24</v>
      </c>
      <c r="B1140" s="7">
        <v>42748.75</v>
      </c>
      <c r="C1140" s="7">
        <v>42748.791666666664</v>
      </c>
      <c r="D1140" s="8" t="s">
        <v>140</v>
      </c>
      <c r="F1140" s="1">
        <v>27364058</v>
      </c>
      <c r="G1140" s="5" t="s">
        <v>737</v>
      </c>
      <c r="H1140" s="1" t="s">
        <v>16</v>
      </c>
      <c r="I1140" s="1" t="s">
        <v>17</v>
      </c>
      <c r="J1140" s="7">
        <v>42705.394444444442</v>
      </c>
      <c r="K1140" s="7">
        <v>42705.394444444442</v>
      </c>
      <c r="L1140" s="1">
        <v>16.2</v>
      </c>
    </row>
    <row r="1141" spans="1:12" ht="15">
      <c r="A1141" s="1" t="s">
        <v>46</v>
      </c>
      <c r="B1141" s="7">
        <v>42748.75</v>
      </c>
      <c r="C1141" s="7">
        <v>42748.791666666664</v>
      </c>
      <c r="D1141" s="8" t="s">
        <v>88</v>
      </c>
      <c r="F1141" s="1">
        <v>28172113</v>
      </c>
      <c r="G1141" s="5" t="s">
        <v>500</v>
      </c>
      <c r="H1141" s="1" t="s">
        <v>16</v>
      </c>
      <c r="I1141" s="1" t="s">
        <v>17</v>
      </c>
      <c r="J1141" s="7">
        <v>42748.568749999999</v>
      </c>
      <c r="K1141" s="7">
        <v>42748.568749999999</v>
      </c>
      <c r="L1141" s="1">
        <v>18</v>
      </c>
    </row>
    <row r="1142" spans="1:12" ht="15">
      <c r="A1142" s="1" t="s">
        <v>80</v>
      </c>
      <c r="B1142" s="7">
        <v>42749.458333333336</v>
      </c>
      <c r="C1142" s="7">
        <v>42749.5</v>
      </c>
      <c r="D1142" s="8" t="s">
        <v>738</v>
      </c>
      <c r="F1142" s="1">
        <v>28143201</v>
      </c>
      <c r="G1142" s="10"/>
      <c r="H1142" s="1" t="s">
        <v>16</v>
      </c>
      <c r="I1142" s="1" t="s">
        <v>17</v>
      </c>
      <c r="J1142" s="7">
        <v>42747.50277777778</v>
      </c>
      <c r="K1142" s="7">
        <v>42747.50277777778</v>
      </c>
      <c r="L1142" s="1">
        <v>18</v>
      </c>
    </row>
    <row r="1143" spans="1:12" ht="15">
      <c r="A1143" s="1" t="s">
        <v>32</v>
      </c>
      <c r="B1143" s="7">
        <v>42749.5</v>
      </c>
      <c r="C1143" s="7">
        <v>42749.666666666664</v>
      </c>
      <c r="D1143" s="8" t="s">
        <v>13</v>
      </c>
      <c r="E1143" s="1" t="s">
        <v>15</v>
      </c>
      <c r="F1143" s="1">
        <v>27294331</v>
      </c>
      <c r="G1143" s="5" t="s">
        <v>706</v>
      </c>
      <c r="H1143" s="1" t="s">
        <v>59</v>
      </c>
      <c r="I1143" s="1" t="s">
        <v>85</v>
      </c>
      <c r="J1143" s="7">
        <v>42702.9</v>
      </c>
      <c r="K1143" s="7">
        <v>42702.902083333334</v>
      </c>
      <c r="L1143" s="1">
        <v>67.39</v>
      </c>
    </row>
    <row r="1144" spans="1:12" ht="15">
      <c r="A1144" s="1" t="s">
        <v>28</v>
      </c>
      <c r="B1144" s="7">
        <v>42749.583333333336</v>
      </c>
      <c r="C1144" s="7">
        <v>42749.625</v>
      </c>
      <c r="D1144" s="8" t="s">
        <v>83</v>
      </c>
      <c r="F1144" s="1">
        <v>27942511</v>
      </c>
      <c r="G1144" s="5" t="s">
        <v>677</v>
      </c>
      <c r="H1144" s="1" t="s">
        <v>16</v>
      </c>
      <c r="I1144" s="1" t="s">
        <v>17</v>
      </c>
      <c r="J1144" s="7">
        <v>42738.80972222222</v>
      </c>
      <c r="K1144" s="7">
        <v>42738.80972222222</v>
      </c>
      <c r="L1144" s="1">
        <v>18</v>
      </c>
    </row>
    <row r="1145" spans="1:12" ht="15">
      <c r="A1145" s="1" t="s">
        <v>24</v>
      </c>
      <c r="B1145" s="7">
        <v>42749.583333333336</v>
      </c>
      <c r="C1145" s="7">
        <v>42749.645833333336</v>
      </c>
      <c r="D1145" s="8" t="s">
        <v>140</v>
      </c>
      <c r="F1145" s="1">
        <v>27694060</v>
      </c>
      <c r="G1145" s="5" t="s">
        <v>739</v>
      </c>
      <c r="H1145" s="1" t="s">
        <v>48</v>
      </c>
      <c r="I1145" s="1" t="s">
        <v>17</v>
      </c>
      <c r="J1145" s="7">
        <v>42721.820138888892</v>
      </c>
      <c r="K1145" s="7">
        <v>42721.820138888892</v>
      </c>
      <c r="L1145" s="1">
        <v>27</v>
      </c>
    </row>
    <row r="1146" spans="1:12" ht="15">
      <c r="A1146" s="1" t="s">
        <v>80</v>
      </c>
      <c r="B1146" s="7">
        <v>42749.583333333336</v>
      </c>
      <c r="C1146" s="7">
        <v>42749.666666666664</v>
      </c>
      <c r="D1146" s="8" t="s">
        <v>81</v>
      </c>
      <c r="F1146" s="1">
        <v>26609566</v>
      </c>
      <c r="G1146" s="5" t="s">
        <v>528</v>
      </c>
      <c r="H1146" s="1" t="s">
        <v>56</v>
      </c>
      <c r="I1146" s="1" t="s">
        <v>17</v>
      </c>
      <c r="J1146" s="7">
        <v>42670.791666666664</v>
      </c>
      <c r="K1146" s="7">
        <v>42670.791666666664</v>
      </c>
      <c r="L1146" s="1">
        <v>28.8</v>
      </c>
    </row>
    <row r="1147" spans="1:12" ht="15">
      <c r="A1147" s="1" t="s">
        <v>57</v>
      </c>
      <c r="B1147" s="7">
        <v>42749.604166666664</v>
      </c>
      <c r="C1147" s="7">
        <v>42749.645833333336</v>
      </c>
      <c r="D1147" s="8" t="s">
        <v>299</v>
      </c>
      <c r="F1147" s="1">
        <v>28111261</v>
      </c>
      <c r="G1147" s="5" t="s">
        <v>740</v>
      </c>
      <c r="H1147" s="1" t="s">
        <v>16</v>
      </c>
      <c r="I1147" s="1" t="s">
        <v>17</v>
      </c>
      <c r="J1147" s="7">
        <v>42746.395138888889</v>
      </c>
      <c r="K1147" s="7">
        <v>42746.395138888889</v>
      </c>
      <c r="L1147" s="1">
        <v>18</v>
      </c>
    </row>
    <row r="1148" spans="1:12" ht="15">
      <c r="A1148" s="1" t="s">
        <v>28</v>
      </c>
      <c r="B1148" s="7">
        <v>42749.645833333336</v>
      </c>
      <c r="C1148" s="7">
        <v>42749.6875</v>
      </c>
      <c r="D1148" s="8" t="s">
        <v>162</v>
      </c>
      <c r="F1148" s="1">
        <v>28155982</v>
      </c>
      <c r="G1148" s="5" t="s">
        <v>603</v>
      </c>
      <c r="H1148" s="1" t="s">
        <v>16</v>
      </c>
      <c r="I1148" s="1" t="s">
        <v>85</v>
      </c>
      <c r="J1148" s="7">
        <v>42747.79791666667</v>
      </c>
      <c r="K1148" s="7">
        <v>42747.79791666667</v>
      </c>
      <c r="L1148" s="1">
        <v>18</v>
      </c>
    </row>
    <row r="1149" spans="1:12" ht="15">
      <c r="A1149" s="1" t="s">
        <v>24</v>
      </c>
      <c r="B1149" s="7">
        <v>42749.666666666664</v>
      </c>
      <c r="C1149" s="7">
        <v>42749.708333333336</v>
      </c>
      <c r="D1149" s="8" t="s">
        <v>140</v>
      </c>
      <c r="F1149" s="1">
        <v>28175049</v>
      </c>
      <c r="G1149" s="5" t="s">
        <v>741</v>
      </c>
      <c r="H1149" s="1" t="s">
        <v>16</v>
      </c>
      <c r="I1149" s="1" t="s">
        <v>17</v>
      </c>
      <c r="J1149" s="7">
        <v>42748.63958333333</v>
      </c>
      <c r="K1149" s="7">
        <v>42748.63958333333</v>
      </c>
      <c r="L1149" s="1">
        <v>18</v>
      </c>
    </row>
    <row r="1150" spans="1:12" ht="15">
      <c r="A1150" s="1" t="s">
        <v>41</v>
      </c>
      <c r="B1150" s="7">
        <v>42749.666666666664</v>
      </c>
      <c r="C1150" s="7">
        <v>42749.729166666664</v>
      </c>
      <c r="D1150" s="8" t="s">
        <v>359</v>
      </c>
      <c r="F1150" s="1">
        <v>28189181</v>
      </c>
      <c r="G1150" s="10"/>
      <c r="H1150" s="1" t="s">
        <v>48</v>
      </c>
      <c r="I1150" s="1" t="s">
        <v>17</v>
      </c>
      <c r="J1150" s="7">
        <v>42749.544444444444</v>
      </c>
      <c r="K1150" s="7">
        <v>42749.544444444444</v>
      </c>
      <c r="L1150" s="1">
        <v>27</v>
      </c>
    </row>
    <row r="1151" spans="1:12" ht="15">
      <c r="A1151" s="1" t="s">
        <v>18</v>
      </c>
      <c r="B1151" s="7">
        <v>42750.458333333336</v>
      </c>
      <c r="C1151" s="7">
        <v>42750.5</v>
      </c>
      <c r="D1151" s="8" t="s">
        <v>237</v>
      </c>
      <c r="E1151" s="1" t="s">
        <v>237</v>
      </c>
      <c r="F1151" s="1">
        <v>27809508</v>
      </c>
      <c r="G1151" s="5" t="s">
        <v>653</v>
      </c>
      <c r="H1151" s="1" t="s">
        <v>16</v>
      </c>
      <c r="I1151" s="1" t="s">
        <v>17</v>
      </c>
      <c r="J1151" s="7">
        <v>42727.657638888886</v>
      </c>
      <c r="K1151" s="7">
        <v>42743.427083333336</v>
      </c>
      <c r="L1151" s="1">
        <v>16.2</v>
      </c>
    </row>
    <row r="1152" spans="1:12" ht="15">
      <c r="A1152" s="1" t="s">
        <v>32</v>
      </c>
      <c r="B1152" s="7">
        <v>42750.458333333336</v>
      </c>
      <c r="C1152" s="7">
        <v>42750.5</v>
      </c>
      <c r="D1152" s="8" t="s">
        <v>13</v>
      </c>
      <c r="F1152" s="1">
        <v>27192806</v>
      </c>
      <c r="G1152" s="10"/>
      <c r="H1152" s="1" t="s">
        <v>16</v>
      </c>
      <c r="I1152" s="1" t="s">
        <v>85</v>
      </c>
      <c r="J1152" s="7">
        <v>42697.620833333334</v>
      </c>
      <c r="K1152" s="7">
        <v>42697.620833333334</v>
      </c>
      <c r="L1152" s="1">
        <v>18.95</v>
      </c>
    </row>
    <row r="1153" spans="1:12" ht="15">
      <c r="A1153" s="1" t="s">
        <v>18</v>
      </c>
      <c r="B1153" s="7">
        <v>42750.75</v>
      </c>
      <c r="C1153" s="7">
        <v>42750.791666666664</v>
      </c>
      <c r="D1153" s="8" t="s">
        <v>237</v>
      </c>
      <c r="F1153" s="1">
        <v>27765354</v>
      </c>
      <c r="G1153" s="5" t="s">
        <v>696</v>
      </c>
      <c r="H1153" s="1" t="s">
        <v>16</v>
      </c>
      <c r="I1153" s="1" t="s">
        <v>17</v>
      </c>
      <c r="J1153" s="7">
        <v>42725.576388888891</v>
      </c>
      <c r="K1153" s="7">
        <v>42725.576388888891</v>
      </c>
      <c r="L1153" s="1">
        <v>16.2</v>
      </c>
    </row>
    <row r="1154" spans="1:12" ht="15">
      <c r="A1154" s="1" t="s">
        <v>46</v>
      </c>
      <c r="B1154" s="7">
        <v>42751.458333333336</v>
      </c>
      <c r="C1154" s="7">
        <v>42751.5</v>
      </c>
      <c r="D1154" s="8" t="s">
        <v>88</v>
      </c>
      <c r="F1154" s="1">
        <v>26973648</v>
      </c>
      <c r="G1154" s="5" t="s">
        <v>742</v>
      </c>
      <c r="H1154" s="1" t="s">
        <v>16</v>
      </c>
      <c r="I1154" s="1" t="s">
        <v>17</v>
      </c>
      <c r="J1154" s="7">
        <v>42688.5</v>
      </c>
      <c r="K1154" s="7">
        <v>42688.5</v>
      </c>
      <c r="L1154" s="1">
        <v>11.52</v>
      </c>
    </row>
    <row r="1155" spans="1:12" ht="15">
      <c r="A1155" s="1" t="s">
        <v>111</v>
      </c>
      <c r="B1155" s="7">
        <v>42751.458333333336</v>
      </c>
      <c r="C1155" s="7">
        <v>42751.5</v>
      </c>
      <c r="D1155" s="8" t="s">
        <v>596</v>
      </c>
      <c r="F1155" s="1">
        <v>28086324</v>
      </c>
      <c r="G1155" s="5" t="s">
        <v>743</v>
      </c>
      <c r="H1155" s="1" t="s">
        <v>16</v>
      </c>
      <c r="I1155" s="1" t="s">
        <v>17</v>
      </c>
      <c r="J1155" s="7">
        <v>42745.536111111112</v>
      </c>
      <c r="K1155" s="7">
        <v>42745.536111111112</v>
      </c>
      <c r="L1155" s="1">
        <v>14.4</v>
      </c>
    </row>
    <row r="1156" spans="1:12" ht="15">
      <c r="A1156" s="1" t="s">
        <v>24</v>
      </c>
      <c r="B1156" s="7">
        <v>42751.583333333336</v>
      </c>
      <c r="C1156" s="7">
        <v>42751.625</v>
      </c>
      <c r="D1156" s="8" t="s">
        <v>458</v>
      </c>
      <c r="F1156" s="1">
        <v>27587246</v>
      </c>
      <c r="G1156" s="5" t="s">
        <v>744</v>
      </c>
      <c r="H1156" s="1" t="s">
        <v>16</v>
      </c>
      <c r="I1156" s="1" t="s">
        <v>17</v>
      </c>
      <c r="J1156" s="7">
        <v>42716.762499999997</v>
      </c>
      <c r="K1156" s="7">
        <v>42716.762499999997</v>
      </c>
      <c r="L1156" s="1">
        <v>12.96</v>
      </c>
    </row>
    <row r="1157" spans="1:12" ht="15">
      <c r="A1157" s="1" t="s">
        <v>18</v>
      </c>
      <c r="B1157" s="7">
        <v>42751.645833333336</v>
      </c>
      <c r="C1157" s="7">
        <v>42751.6875</v>
      </c>
      <c r="D1157" s="8" t="s">
        <v>246</v>
      </c>
      <c r="E1157" s="1" t="s">
        <v>246</v>
      </c>
      <c r="F1157" s="1">
        <v>28189327</v>
      </c>
      <c r="G1157" s="5" t="s">
        <v>658</v>
      </c>
      <c r="H1157" s="1" t="s">
        <v>16</v>
      </c>
      <c r="I1157" s="1" t="s">
        <v>17</v>
      </c>
      <c r="J1157" s="7">
        <v>42749.555555555555</v>
      </c>
      <c r="K1157" s="7">
        <v>42749.555555555555</v>
      </c>
      <c r="L1157" s="1">
        <v>15.3</v>
      </c>
    </row>
    <row r="1158" spans="1:12" ht="15">
      <c r="A1158" s="1" t="s">
        <v>46</v>
      </c>
      <c r="B1158" s="7">
        <v>42751.75</v>
      </c>
      <c r="C1158" s="7">
        <v>42751.791666666664</v>
      </c>
      <c r="D1158" s="8" t="s">
        <v>88</v>
      </c>
      <c r="F1158" s="1">
        <v>28217356</v>
      </c>
      <c r="G1158" s="5" t="s">
        <v>745</v>
      </c>
      <c r="H1158" s="1" t="s">
        <v>16</v>
      </c>
      <c r="I1158" s="1" t="s">
        <v>17</v>
      </c>
      <c r="J1158" s="7">
        <v>42751.564583333333</v>
      </c>
      <c r="K1158" s="7">
        <v>42751.564583333333</v>
      </c>
      <c r="L1158" s="1">
        <v>18</v>
      </c>
    </row>
    <row r="1159" spans="1:12" ht="15">
      <c r="A1159" s="1" t="s">
        <v>46</v>
      </c>
      <c r="B1159" s="7">
        <v>42751.791666666664</v>
      </c>
      <c r="C1159" s="7">
        <v>42751.833333333336</v>
      </c>
      <c r="D1159" s="8" t="s">
        <v>88</v>
      </c>
      <c r="F1159" s="1">
        <v>28181631</v>
      </c>
      <c r="G1159" s="5" t="s">
        <v>746</v>
      </c>
      <c r="H1159" s="1" t="s">
        <v>16</v>
      </c>
      <c r="I1159" s="1" t="s">
        <v>17</v>
      </c>
      <c r="J1159" s="7">
        <v>42748.818749999999</v>
      </c>
      <c r="K1159" s="7">
        <v>42748.818749999999</v>
      </c>
      <c r="L1159" s="1">
        <v>18</v>
      </c>
    </row>
    <row r="1160" spans="1:12" ht="15">
      <c r="A1160" s="1" t="s">
        <v>57</v>
      </c>
      <c r="B1160" s="7">
        <v>42751.8125</v>
      </c>
      <c r="C1160" s="7">
        <v>42751.854166666664</v>
      </c>
      <c r="D1160" s="8" t="s">
        <v>299</v>
      </c>
      <c r="E1160" s="1" t="s">
        <v>299</v>
      </c>
      <c r="F1160" s="1">
        <v>27969429</v>
      </c>
      <c r="G1160" s="5" t="s">
        <v>747</v>
      </c>
      <c r="H1160" s="1" t="s">
        <v>16</v>
      </c>
      <c r="I1160" s="1" t="s">
        <v>17</v>
      </c>
      <c r="J1160" s="7">
        <v>42739.792361111111</v>
      </c>
      <c r="K1160" s="7">
        <v>42748.594444444447</v>
      </c>
      <c r="L1160" s="1">
        <v>18</v>
      </c>
    </row>
    <row r="1161" spans="1:12" ht="15">
      <c r="A1161" s="1" t="s">
        <v>431</v>
      </c>
      <c r="B1161" s="7">
        <v>42751.8125</v>
      </c>
      <c r="C1161" s="7">
        <v>42751.895833333336</v>
      </c>
      <c r="D1161" s="8" t="s">
        <v>83</v>
      </c>
      <c r="E1161" s="1" t="s">
        <v>398</v>
      </c>
      <c r="F1161" s="1">
        <v>25295278</v>
      </c>
      <c r="G1161" s="5" t="s">
        <v>748</v>
      </c>
      <c r="H1161" s="1" t="s">
        <v>56</v>
      </c>
      <c r="I1161" s="1" t="s">
        <v>17</v>
      </c>
      <c r="J1161" s="7">
        <v>42612.756944444445</v>
      </c>
      <c r="K1161" s="7">
        <v>42670.506944444445</v>
      </c>
      <c r="L1161" s="1">
        <v>56</v>
      </c>
    </row>
    <row r="1162" spans="1:12" ht="15">
      <c r="A1162" s="1" t="s">
        <v>32</v>
      </c>
      <c r="B1162" s="7">
        <v>42751.833333333336</v>
      </c>
      <c r="C1162" s="7">
        <v>42751.875</v>
      </c>
      <c r="D1162" s="8" t="s">
        <v>63</v>
      </c>
      <c r="F1162" s="1">
        <v>28020640</v>
      </c>
      <c r="G1162" s="10"/>
      <c r="H1162" s="1" t="s">
        <v>16</v>
      </c>
      <c r="I1162" s="1" t="s">
        <v>17</v>
      </c>
      <c r="J1162" s="7">
        <v>42741.884722222225</v>
      </c>
      <c r="K1162" s="7">
        <v>42741.884722222225</v>
      </c>
      <c r="L1162" s="1">
        <v>23.4</v>
      </c>
    </row>
    <row r="1163" spans="1:12" ht="15">
      <c r="A1163" s="1" t="s">
        <v>46</v>
      </c>
      <c r="B1163" s="7">
        <v>42752.583333333336</v>
      </c>
      <c r="C1163" s="7">
        <v>42752.625</v>
      </c>
      <c r="D1163" s="8" t="s">
        <v>88</v>
      </c>
      <c r="F1163" s="1">
        <v>27723864</v>
      </c>
      <c r="G1163" s="5" t="s">
        <v>749</v>
      </c>
      <c r="H1163" s="1" t="s">
        <v>16</v>
      </c>
      <c r="I1163" s="1" t="s">
        <v>17</v>
      </c>
      <c r="J1163" s="7">
        <v>42723.727083333331</v>
      </c>
      <c r="K1163" s="7">
        <v>42723.727083333331</v>
      </c>
      <c r="L1163" s="1">
        <v>14.4</v>
      </c>
    </row>
    <row r="1164" spans="1:12" ht="15">
      <c r="A1164" s="1" t="s">
        <v>41</v>
      </c>
      <c r="B1164" s="7">
        <v>42752.583333333336</v>
      </c>
      <c r="C1164" s="7">
        <v>42752.625</v>
      </c>
      <c r="D1164" s="8" t="s">
        <v>60</v>
      </c>
      <c r="F1164" s="1">
        <v>28195776</v>
      </c>
      <c r="G1164" s="10"/>
      <c r="H1164" s="1" t="s">
        <v>16</v>
      </c>
      <c r="I1164" s="1" t="s">
        <v>17</v>
      </c>
      <c r="J1164" s="7">
        <v>42750.42291666667</v>
      </c>
      <c r="K1164" s="7">
        <v>42750.42291666667</v>
      </c>
      <c r="L1164" s="1">
        <v>14.4</v>
      </c>
    </row>
    <row r="1165" spans="1:12" ht="15">
      <c r="A1165" s="1" t="s">
        <v>24</v>
      </c>
      <c r="B1165" s="7">
        <v>42752.604166666664</v>
      </c>
      <c r="C1165" s="7">
        <v>42752.645833333336</v>
      </c>
      <c r="D1165" s="8" t="s">
        <v>140</v>
      </c>
      <c r="F1165" s="1">
        <v>28119224</v>
      </c>
      <c r="G1165" s="5" t="s">
        <v>750</v>
      </c>
      <c r="H1165" s="1" t="s">
        <v>16</v>
      </c>
      <c r="I1165" s="1" t="s">
        <v>17</v>
      </c>
      <c r="J1165" s="7">
        <v>42746.585416666669</v>
      </c>
      <c r="K1165" s="7">
        <v>42746.585416666669</v>
      </c>
      <c r="L1165" s="1">
        <v>14.4</v>
      </c>
    </row>
    <row r="1166" spans="1:12" ht="15">
      <c r="A1166" s="1" t="s">
        <v>24</v>
      </c>
      <c r="B1166" s="7">
        <v>42752.666666666664</v>
      </c>
      <c r="C1166" s="7">
        <v>42752.708333333336</v>
      </c>
      <c r="D1166" s="8" t="s">
        <v>140</v>
      </c>
      <c r="F1166" s="1">
        <v>28119236</v>
      </c>
      <c r="G1166" s="5" t="s">
        <v>714</v>
      </c>
      <c r="H1166" s="1" t="s">
        <v>16</v>
      </c>
      <c r="I1166" s="1" t="s">
        <v>17</v>
      </c>
      <c r="J1166" s="7">
        <v>42746.585416666669</v>
      </c>
      <c r="K1166" s="7">
        <v>42746.585416666669</v>
      </c>
      <c r="L1166" s="1">
        <v>16.2</v>
      </c>
    </row>
    <row r="1167" spans="1:12" ht="15">
      <c r="A1167" s="1" t="s">
        <v>18</v>
      </c>
      <c r="B1167" s="7">
        <v>42752.75</v>
      </c>
      <c r="C1167" s="7">
        <v>42752.791666666664</v>
      </c>
      <c r="D1167" s="8" t="s">
        <v>162</v>
      </c>
      <c r="F1167" s="1">
        <v>28212174</v>
      </c>
      <c r="G1167" s="5" t="s">
        <v>530</v>
      </c>
      <c r="H1167" s="1" t="s">
        <v>16</v>
      </c>
      <c r="I1167" s="1" t="s">
        <v>85</v>
      </c>
      <c r="J1167" s="7">
        <v>42751.457638888889</v>
      </c>
      <c r="K1167" s="7">
        <v>42751.457638888889</v>
      </c>
      <c r="L1167" s="1">
        <v>18</v>
      </c>
    </row>
    <row r="1168" spans="1:12" ht="15">
      <c r="A1168" s="1" t="s">
        <v>18</v>
      </c>
      <c r="B1168" s="7">
        <v>42753.375</v>
      </c>
      <c r="C1168" s="7">
        <v>42753.416666666664</v>
      </c>
      <c r="D1168" s="8" t="s">
        <v>489</v>
      </c>
      <c r="F1168" s="1">
        <v>28236774</v>
      </c>
      <c r="G1168" s="10"/>
      <c r="H1168" s="1" t="s">
        <v>16</v>
      </c>
      <c r="I1168" s="1" t="s">
        <v>17</v>
      </c>
      <c r="J1168" s="7">
        <v>42752.345833333333</v>
      </c>
      <c r="K1168" s="7">
        <v>42752.345833333333</v>
      </c>
      <c r="L1168" s="1">
        <v>14.4</v>
      </c>
    </row>
    <row r="1169" spans="1:12" ht="15">
      <c r="A1169" s="1" t="s">
        <v>18</v>
      </c>
      <c r="B1169" s="7">
        <v>42753.4375</v>
      </c>
      <c r="C1169" s="7">
        <v>42753.479166666664</v>
      </c>
      <c r="D1169" s="8" t="s">
        <v>299</v>
      </c>
      <c r="E1169" s="1" t="s">
        <v>299</v>
      </c>
      <c r="F1169" s="1">
        <v>28224379</v>
      </c>
      <c r="G1169" s="5" t="s">
        <v>751</v>
      </c>
      <c r="H1169" s="1" t="s">
        <v>16</v>
      </c>
      <c r="I1169" s="1" t="s">
        <v>17</v>
      </c>
      <c r="J1169" s="7">
        <v>42751.706250000003</v>
      </c>
      <c r="K1169" s="7">
        <v>42751.706944444442</v>
      </c>
      <c r="L1169" s="1">
        <v>14.4</v>
      </c>
    </row>
    <row r="1170" spans="1:12" ht="15">
      <c r="A1170" s="1" t="s">
        <v>24</v>
      </c>
      <c r="B1170" s="7">
        <v>42753.458333333336</v>
      </c>
      <c r="C1170" s="7">
        <v>42753.5</v>
      </c>
      <c r="D1170" s="8" t="s">
        <v>140</v>
      </c>
      <c r="F1170" s="1">
        <v>28008861</v>
      </c>
      <c r="G1170" s="5" t="s">
        <v>714</v>
      </c>
      <c r="H1170" s="1" t="s">
        <v>16</v>
      </c>
      <c r="I1170" s="1" t="s">
        <v>17</v>
      </c>
      <c r="J1170" s="7">
        <v>42741.559027777781</v>
      </c>
      <c r="K1170" s="7">
        <v>42741.559027777781</v>
      </c>
      <c r="L1170" s="1">
        <v>14.4</v>
      </c>
    </row>
    <row r="1171" spans="1:12" ht="15">
      <c r="A1171" s="1" t="s">
        <v>41</v>
      </c>
      <c r="B1171" s="7">
        <v>42753.75</v>
      </c>
      <c r="C1171" s="7">
        <v>42753.791666666664</v>
      </c>
      <c r="D1171" s="8" t="s">
        <v>359</v>
      </c>
      <c r="F1171" s="1">
        <v>28071438</v>
      </c>
      <c r="G1171" s="10"/>
      <c r="H1171" s="1" t="s">
        <v>16</v>
      </c>
      <c r="I1171" s="1" t="s">
        <v>17</v>
      </c>
      <c r="J1171" s="7">
        <v>42744.907638888886</v>
      </c>
      <c r="K1171" s="7">
        <v>42744.907638888886</v>
      </c>
      <c r="L1171" s="1">
        <v>18</v>
      </c>
    </row>
    <row r="1172" spans="1:12" ht="15">
      <c r="A1172" s="1" t="s">
        <v>46</v>
      </c>
      <c r="B1172" s="7">
        <v>42754.583333333336</v>
      </c>
      <c r="C1172" s="7">
        <v>42754.625</v>
      </c>
      <c r="D1172" s="8" t="s">
        <v>501</v>
      </c>
      <c r="F1172" s="1">
        <v>28147031</v>
      </c>
      <c r="G1172" s="10"/>
      <c r="H1172" s="1" t="s">
        <v>16</v>
      </c>
      <c r="I1172" s="1" t="s">
        <v>17</v>
      </c>
      <c r="J1172" s="7">
        <v>42747.587500000001</v>
      </c>
      <c r="K1172" s="7">
        <v>42747.587500000001</v>
      </c>
      <c r="L1172" s="1">
        <v>14.4</v>
      </c>
    </row>
    <row r="1173" spans="1:12" ht="15">
      <c r="A1173" s="1" t="s">
        <v>32</v>
      </c>
      <c r="B1173" s="7">
        <v>42754.791666666664</v>
      </c>
      <c r="C1173" s="7">
        <v>42754.833333333336</v>
      </c>
      <c r="D1173" s="8" t="s">
        <v>423</v>
      </c>
      <c r="F1173" s="1">
        <v>25792939</v>
      </c>
      <c r="G1173" s="5" t="s">
        <v>752</v>
      </c>
      <c r="H1173" s="1" t="s">
        <v>16</v>
      </c>
      <c r="I1173" s="1" t="s">
        <v>17</v>
      </c>
      <c r="J1173" s="7">
        <v>42634.809027777781</v>
      </c>
      <c r="K1173" s="7">
        <v>42634.809027777781</v>
      </c>
      <c r="L1173" s="1">
        <v>18.72</v>
      </c>
    </row>
    <row r="1174" spans="1:12" ht="15">
      <c r="A1174" s="1" t="s">
        <v>431</v>
      </c>
      <c r="B1174" s="7">
        <v>42754.791666666664</v>
      </c>
      <c r="C1174" s="7">
        <v>42754.875</v>
      </c>
      <c r="D1174" s="8" t="s">
        <v>13</v>
      </c>
      <c r="F1174" s="1">
        <v>27969623</v>
      </c>
      <c r="G1174" s="5" t="s">
        <v>753</v>
      </c>
      <c r="H1174" s="1" t="s">
        <v>16</v>
      </c>
      <c r="I1174" s="1" t="s">
        <v>85</v>
      </c>
      <c r="J1174" s="7">
        <v>42739.79791666667</v>
      </c>
      <c r="K1174" s="7">
        <v>42739.79791666667</v>
      </c>
      <c r="L1174" s="1">
        <v>70</v>
      </c>
    </row>
    <row r="1175" spans="1:12" ht="15">
      <c r="A1175" s="1" t="s">
        <v>24</v>
      </c>
      <c r="B1175" s="7">
        <v>42755.416666666664</v>
      </c>
      <c r="C1175" s="7">
        <v>42755.458333333336</v>
      </c>
      <c r="D1175" s="8" t="s">
        <v>140</v>
      </c>
      <c r="F1175" s="1">
        <v>28145472</v>
      </c>
      <c r="G1175" s="5" t="s">
        <v>714</v>
      </c>
      <c r="H1175" s="1" t="s">
        <v>16</v>
      </c>
      <c r="I1175" s="1" t="s">
        <v>17</v>
      </c>
      <c r="J1175" s="7">
        <v>42747.550694444442</v>
      </c>
      <c r="K1175" s="7">
        <v>42747.550694444442</v>
      </c>
      <c r="L1175" s="1">
        <v>14.4</v>
      </c>
    </row>
    <row r="1176" spans="1:12" ht="15">
      <c r="A1176" s="1" t="s">
        <v>46</v>
      </c>
      <c r="B1176" s="7">
        <v>42755.583333333336</v>
      </c>
      <c r="C1176" s="7">
        <v>42755.625</v>
      </c>
      <c r="D1176" s="8" t="s">
        <v>88</v>
      </c>
      <c r="F1176" s="1">
        <v>28177735</v>
      </c>
      <c r="G1176" s="5" t="s">
        <v>754</v>
      </c>
      <c r="H1176" s="1" t="s">
        <v>16</v>
      </c>
      <c r="I1176" s="1" t="s">
        <v>17</v>
      </c>
      <c r="J1176" s="7">
        <v>42748.70208333333</v>
      </c>
      <c r="K1176" s="7">
        <v>42748.70208333333</v>
      </c>
      <c r="L1176" s="1">
        <v>16.2</v>
      </c>
    </row>
    <row r="1177" spans="1:12" ht="15">
      <c r="A1177" s="1" t="s">
        <v>57</v>
      </c>
      <c r="B1177" s="7">
        <v>42755.604166666664</v>
      </c>
      <c r="C1177" s="7">
        <v>42755.6875</v>
      </c>
      <c r="D1177" s="8" t="s">
        <v>162</v>
      </c>
      <c r="F1177" s="1">
        <v>28318593</v>
      </c>
      <c r="G1177" s="10"/>
      <c r="H1177" s="1" t="s">
        <v>56</v>
      </c>
      <c r="I1177" s="1" t="s">
        <v>85</v>
      </c>
      <c r="J1177" s="7">
        <v>42755.364583333336</v>
      </c>
      <c r="K1177" s="7">
        <v>42755.364583333336</v>
      </c>
      <c r="L1177" s="1">
        <v>32.4</v>
      </c>
    </row>
    <row r="1178" spans="1:12" ht="15">
      <c r="A1178" s="1" t="s">
        <v>46</v>
      </c>
      <c r="B1178" s="7">
        <v>42755.625</v>
      </c>
      <c r="C1178" s="7">
        <v>42755.666666666664</v>
      </c>
      <c r="D1178" s="8" t="s">
        <v>88</v>
      </c>
      <c r="F1178" s="1">
        <v>28248725</v>
      </c>
      <c r="G1178" s="5" t="s">
        <v>755</v>
      </c>
      <c r="H1178" s="1" t="s">
        <v>16</v>
      </c>
      <c r="I1178" s="1" t="s">
        <v>17</v>
      </c>
      <c r="J1178" s="7">
        <v>42752.638194444444</v>
      </c>
      <c r="K1178" s="7">
        <v>42752.638194444444</v>
      </c>
      <c r="L1178" s="1">
        <v>16.2</v>
      </c>
    </row>
    <row r="1179" spans="1:12" ht="15">
      <c r="A1179" s="1" t="s">
        <v>24</v>
      </c>
      <c r="B1179" s="7">
        <v>42755.645833333336</v>
      </c>
      <c r="C1179" s="7">
        <v>42755.708333333336</v>
      </c>
      <c r="D1179" s="8" t="s">
        <v>140</v>
      </c>
      <c r="F1179" s="1">
        <v>28207258</v>
      </c>
      <c r="G1179" s="5" t="s">
        <v>553</v>
      </c>
      <c r="H1179" s="1" t="s">
        <v>48</v>
      </c>
      <c r="I1179" s="1" t="s">
        <v>17</v>
      </c>
      <c r="J1179" s="7">
        <v>42751.357638888891</v>
      </c>
      <c r="K1179" s="7">
        <v>42751.357638888891</v>
      </c>
      <c r="L1179" s="1">
        <v>24.3</v>
      </c>
    </row>
    <row r="1180" spans="1:12" ht="15">
      <c r="A1180" s="1" t="s">
        <v>57</v>
      </c>
      <c r="B1180" s="7">
        <v>42755.6875</v>
      </c>
      <c r="C1180" s="7">
        <v>42755.729166666664</v>
      </c>
      <c r="D1180" s="8" t="s">
        <v>43</v>
      </c>
      <c r="F1180" s="1">
        <v>28318568</v>
      </c>
      <c r="G1180" s="10"/>
      <c r="H1180" s="1" t="s">
        <v>16</v>
      </c>
      <c r="I1180" s="1" t="s">
        <v>17</v>
      </c>
      <c r="J1180" s="7">
        <v>42755.363194444442</v>
      </c>
      <c r="K1180" s="7">
        <v>42755.363194444442</v>
      </c>
      <c r="L1180" s="1">
        <v>17.100000000000001</v>
      </c>
    </row>
    <row r="1181" spans="1:12" ht="15">
      <c r="A1181" s="1" t="s">
        <v>28</v>
      </c>
      <c r="B1181" s="7">
        <v>42755.708333333336</v>
      </c>
      <c r="C1181" s="7">
        <v>42755.75</v>
      </c>
      <c r="D1181" s="8" t="s">
        <v>496</v>
      </c>
      <c r="F1181" s="1">
        <v>28100535</v>
      </c>
      <c r="G1181" s="10"/>
      <c r="H1181" s="1" t="s">
        <v>16</v>
      </c>
      <c r="I1181" s="1" t="s">
        <v>17</v>
      </c>
      <c r="J1181" s="7">
        <v>42745.859027777777</v>
      </c>
      <c r="K1181" s="7">
        <v>42745.859027777777</v>
      </c>
      <c r="L1181" s="1">
        <v>18</v>
      </c>
    </row>
    <row r="1182" spans="1:12" ht="15">
      <c r="A1182" s="1" t="s">
        <v>111</v>
      </c>
      <c r="B1182" s="7">
        <v>42755.708333333336</v>
      </c>
      <c r="C1182" s="7">
        <v>42755.75</v>
      </c>
      <c r="D1182" s="8" t="s">
        <v>83</v>
      </c>
      <c r="E1182" s="1" t="s">
        <v>83</v>
      </c>
      <c r="F1182" s="1">
        <v>28239440</v>
      </c>
      <c r="G1182" s="5" t="s">
        <v>756</v>
      </c>
      <c r="H1182" s="1" t="s">
        <v>16</v>
      </c>
      <c r="I1182" s="1" t="s">
        <v>17</v>
      </c>
      <c r="J1182" s="7">
        <v>42752.418055555558</v>
      </c>
      <c r="K1182" s="7">
        <v>42752.418749999997</v>
      </c>
      <c r="L1182" s="1">
        <v>18</v>
      </c>
    </row>
    <row r="1183" spans="1:12" ht="15">
      <c r="A1183" s="1" t="s">
        <v>46</v>
      </c>
      <c r="B1183" s="7">
        <v>42755.729166666664</v>
      </c>
      <c r="C1183" s="7">
        <v>42755.770833333336</v>
      </c>
      <c r="D1183" s="8" t="s">
        <v>88</v>
      </c>
      <c r="F1183" s="1">
        <v>28274959</v>
      </c>
      <c r="G1183" s="5" t="s">
        <v>757</v>
      </c>
      <c r="H1183" s="1" t="s">
        <v>16</v>
      </c>
      <c r="I1183" s="1" t="s">
        <v>17</v>
      </c>
      <c r="J1183" s="7">
        <v>42753.618750000001</v>
      </c>
      <c r="K1183" s="7">
        <v>42753.618750000001</v>
      </c>
      <c r="L1183" s="1">
        <v>18</v>
      </c>
    </row>
    <row r="1184" spans="1:12" ht="15">
      <c r="A1184" s="1" t="s">
        <v>28</v>
      </c>
      <c r="B1184" s="7">
        <v>42755.75</v>
      </c>
      <c r="C1184" s="7">
        <v>42755.791666666664</v>
      </c>
      <c r="D1184" s="8" t="s">
        <v>496</v>
      </c>
      <c r="F1184" s="1">
        <v>28148109</v>
      </c>
      <c r="G1184" s="10"/>
      <c r="H1184" s="1" t="s">
        <v>16</v>
      </c>
      <c r="I1184" s="1" t="s">
        <v>17</v>
      </c>
      <c r="J1184" s="7">
        <v>42747.614583333336</v>
      </c>
      <c r="K1184" s="7">
        <v>42747.614583333336</v>
      </c>
      <c r="L1184" s="1">
        <v>18</v>
      </c>
    </row>
    <row r="1185" spans="1:12" ht="15">
      <c r="A1185" s="1" t="s">
        <v>18</v>
      </c>
      <c r="B1185" s="7">
        <v>42755.770833333336</v>
      </c>
      <c r="C1185" s="7">
        <v>42755.8125</v>
      </c>
      <c r="D1185" s="8" t="s">
        <v>489</v>
      </c>
      <c r="F1185" s="1">
        <v>28388378</v>
      </c>
      <c r="G1185" s="10"/>
      <c r="H1185" s="1" t="s">
        <v>16</v>
      </c>
      <c r="I1185" s="1" t="s">
        <v>17</v>
      </c>
      <c r="J1185" s="7">
        <v>42758.962500000001</v>
      </c>
      <c r="K1185" s="7">
        <v>42758.962500000001</v>
      </c>
      <c r="L1185" s="1">
        <v>18</v>
      </c>
    </row>
    <row r="1186" spans="1:12" ht="15">
      <c r="A1186" s="1" t="s">
        <v>24</v>
      </c>
      <c r="B1186" s="7">
        <v>42755.770833333336</v>
      </c>
      <c r="C1186" s="7">
        <v>42755.833333333336</v>
      </c>
      <c r="D1186" s="8" t="s">
        <v>140</v>
      </c>
      <c r="F1186" s="1">
        <v>27686739</v>
      </c>
      <c r="G1186" s="5" t="s">
        <v>758</v>
      </c>
      <c r="H1186" s="1" t="s">
        <v>48</v>
      </c>
      <c r="I1186" s="1" t="s">
        <v>17</v>
      </c>
      <c r="J1186" s="7">
        <v>42720.892361111109</v>
      </c>
      <c r="K1186" s="7">
        <v>42720.892361111109</v>
      </c>
      <c r="L1186" s="1">
        <v>24.3</v>
      </c>
    </row>
    <row r="1187" spans="1:12" ht="15">
      <c r="A1187" s="1" t="s">
        <v>46</v>
      </c>
      <c r="B1187" s="7">
        <v>42756.375</v>
      </c>
      <c r="C1187" s="7">
        <v>42756.416666666664</v>
      </c>
      <c r="D1187" s="8" t="s">
        <v>88</v>
      </c>
      <c r="F1187" s="1">
        <v>27957814</v>
      </c>
      <c r="G1187" s="5" t="s">
        <v>759</v>
      </c>
      <c r="H1187" s="1" t="s">
        <v>16</v>
      </c>
      <c r="I1187" s="1" t="s">
        <v>17</v>
      </c>
      <c r="J1187" s="7">
        <v>42739.506249999999</v>
      </c>
      <c r="K1187" s="7">
        <v>42739.506249999999</v>
      </c>
      <c r="L1187" s="1">
        <v>18</v>
      </c>
    </row>
    <row r="1188" spans="1:12" ht="15">
      <c r="A1188" s="1" t="s">
        <v>28</v>
      </c>
      <c r="B1188" s="7">
        <v>42756.458333333336</v>
      </c>
      <c r="C1188" s="7">
        <v>42756.5</v>
      </c>
      <c r="D1188" s="8" t="s">
        <v>162</v>
      </c>
      <c r="F1188" s="1">
        <v>28028736</v>
      </c>
      <c r="G1188" s="5" t="s">
        <v>760</v>
      </c>
      <c r="H1188" s="1" t="s">
        <v>16</v>
      </c>
      <c r="I1188" s="1" t="s">
        <v>85</v>
      </c>
      <c r="J1188" s="7">
        <v>42742.681944444441</v>
      </c>
      <c r="K1188" s="7">
        <v>42742.681944444441</v>
      </c>
      <c r="L1188" s="1">
        <v>18</v>
      </c>
    </row>
    <row r="1189" spans="1:12" ht="15">
      <c r="A1189" s="1" t="s">
        <v>46</v>
      </c>
      <c r="B1189" s="7">
        <v>42756.458333333336</v>
      </c>
      <c r="C1189" s="7">
        <v>42756.5</v>
      </c>
      <c r="D1189" s="8" t="s">
        <v>13</v>
      </c>
      <c r="F1189" s="1">
        <v>28030505</v>
      </c>
      <c r="G1189" s="5" t="s">
        <v>761</v>
      </c>
      <c r="H1189" s="1" t="s">
        <v>16</v>
      </c>
      <c r="I1189" s="1" t="s">
        <v>85</v>
      </c>
      <c r="J1189" s="7">
        <v>42742.825694444444</v>
      </c>
      <c r="K1189" s="7">
        <v>42742.825694444444</v>
      </c>
      <c r="L1189" s="1">
        <v>18</v>
      </c>
    </row>
    <row r="1190" spans="1:12" ht="15">
      <c r="A1190" s="1" t="s">
        <v>28</v>
      </c>
      <c r="B1190" s="7">
        <v>42756.520833333336</v>
      </c>
      <c r="C1190" s="7">
        <v>42756.5625</v>
      </c>
      <c r="D1190" s="8" t="s">
        <v>162</v>
      </c>
      <c r="F1190" s="1">
        <v>28081465</v>
      </c>
      <c r="G1190" s="5" t="s">
        <v>762</v>
      </c>
      <c r="H1190" s="1" t="s">
        <v>16</v>
      </c>
      <c r="I1190" s="1" t="s">
        <v>85</v>
      </c>
      <c r="J1190" s="7">
        <v>42745.429861111108</v>
      </c>
      <c r="K1190" s="7">
        <v>42745.429861111108</v>
      </c>
      <c r="L1190" s="1">
        <v>18</v>
      </c>
    </row>
    <row r="1191" spans="1:12" ht="15">
      <c r="A1191" s="1" t="s">
        <v>46</v>
      </c>
      <c r="B1191" s="7">
        <v>42756.5625</v>
      </c>
      <c r="C1191" s="7">
        <v>42756.604166666664</v>
      </c>
      <c r="D1191" s="8" t="s">
        <v>357</v>
      </c>
      <c r="F1191" s="1">
        <v>28334223</v>
      </c>
      <c r="G1191" s="10"/>
      <c r="H1191" s="1" t="s">
        <v>16</v>
      </c>
      <c r="I1191" s="1" t="s">
        <v>17</v>
      </c>
      <c r="J1191" s="7">
        <v>42755.856249999997</v>
      </c>
      <c r="K1191" s="7">
        <v>42755.856249999997</v>
      </c>
      <c r="L1191" s="1">
        <v>18</v>
      </c>
    </row>
    <row r="1192" spans="1:12" ht="15">
      <c r="A1192" s="1" t="s">
        <v>24</v>
      </c>
      <c r="B1192" s="7">
        <v>42756.604166666664</v>
      </c>
      <c r="C1192" s="7">
        <v>42756.666666666664</v>
      </c>
      <c r="D1192" s="8" t="s">
        <v>140</v>
      </c>
      <c r="F1192" s="1">
        <v>28049252</v>
      </c>
      <c r="G1192" s="5" t="s">
        <v>254</v>
      </c>
      <c r="H1192" s="1" t="s">
        <v>48</v>
      </c>
      <c r="I1192" s="1" t="s">
        <v>17</v>
      </c>
      <c r="J1192" s="7">
        <v>42744.425000000003</v>
      </c>
      <c r="K1192" s="7">
        <v>42744.425000000003</v>
      </c>
      <c r="L1192" s="1">
        <v>27</v>
      </c>
    </row>
    <row r="1193" spans="1:12" ht="15">
      <c r="A1193" s="1" t="s">
        <v>80</v>
      </c>
      <c r="B1193" s="7">
        <v>42756.625</v>
      </c>
      <c r="C1193" s="7">
        <v>42756.708333333336</v>
      </c>
      <c r="D1193" s="8" t="s">
        <v>81</v>
      </c>
      <c r="F1193" s="1">
        <v>26609590</v>
      </c>
      <c r="G1193" s="5" t="s">
        <v>528</v>
      </c>
      <c r="H1193" s="1" t="s">
        <v>56</v>
      </c>
      <c r="I1193" s="1" t="s">
        <v>17</v>
      </c>
      <c r="J1193" s="7">
        <v>42670.793055555558</v>
      </c>
      <c r="K1193" s="7">
        <v>42670.793055555558</v>
      </c>
      <c r="L1193" s="1">
        <v>28.8</v>
      </c>
    </row>
    <row r="1194" spans="1:12" ht="15">
      <c r="A1194" s="1" t="s">
        <v>46</v>
      </c>
      <c r="B1194" s="7">
        <v>42756.6875</v>
      </c>
      <c r="C1194" s="7">
        <v>42756.729166666664</v>
      </c>
      <c r="D1194" s="8" t="s">
        <v>357</v>
      </c>
      <c r="F1194" s="1">
        <v>28272256</v>
      </c>
      <c r="G1194" s="10"/>
      <c r="H1194" s="1" t="s">
        <v>16</v>
      </c>
      <c r="I1194" s="1" t="s">
        <v>17</v>
      </c>
      <c r="J1194" s="7">
        <v>42753.55</v>
      </c>
      <c r="K1194" s="7">
        <v>42753.55</v>
      </c>
      <c r="L1194" s="1">
        <v>18</v>
      </c>
    </row>
    <row r="1195" spans="1:12" ht="15">
      <c r="A1195" s="1" t="s">
        <v>32</v>
      </c>
      <c r="B1195" s="7">
        <v>42756.708333333336</v>
      </c>
      <c r="C1195" s="7">
        <v>42756.75</v>
      </c>
      <c r="D1195" s="8" t="s">
        <v>13</v>
      </c>
      <c r="F1195" s="1">
        <v>28041099</v>
      </c>
      <c r="G1195" s="5" t="s">
        <v>763</v>
      </c>
      <c r="H1195" s="1" t="s">
        <v>16</v>
      </c>
      <c r="I1195" s="1" t="s">
        <v>85</v>
      </c>
      <c r="J1195" s="7">
        <v>42743.912499999999</v>
      </c>
      <c r="K1195" s="7">
        <v>42743.912499999999</v>
      </c>
      <c r="L1195" s="1">
        <v>23.4</v>
      </c>
    </row>
    <row r="1196" spans="1:12" ht="15">
      <c r="A1196" s="1" t="s">
        <v>80</v>
      </c>
      <c r="B1196" s="7">
        <v>42756.708333333336</v>
      </c>
      <c r="C1196" s="7">
        <v>42756.791666666664</v>
      </c>
      <c r="D1196" s="8" t="s">
        <v>81</v>
      </c>
      <c r="F1196" s="1">
        <v>27740232</v>
      </c>
      <c r="G1196" s="5" t="s">
        <v>444</v>
      </c>
      <c r="H1196" s="1" t="s">
        <v>56</v>
      </c>
      <c r="I1196" s="1" t="s">
        <v>17</v>
      </c>
      <c r="J1196" s="7">
        <v>42724.501388888886</v>
      </c>
      <c r="K1196" s="7">
        <v>42724.501388888886</v>
      </c>
      <c r="L1196" s="1">
        <v>32.4</v>
      </c>
    </row>
    <row r="1197" spans="1:12" ht="15">
      <c r="A1197" s="1" t="s">
        <v>28</v>
      </c>
      <c r="B1197" s="7">
        <v>42758.395833333336</v>
      </c>
      <c r="C1197" s="7">
        <v>42758.479166666664</v>
      </c>
      <c r="D1197" s="8" t="s">
        <v>210</v>
      </c>
      <c r="E1197" s="1" t="s">
        <v>764</v>
      </c>
      <c r="F1197" s="1">
        <v>28353868</v>
      </c>
      <c r="G1197" s="10"/>
      <c r="H1197" s="1" t="s">
        <v>56</v>
      </c>
      <c r="I1197" s="1" t="s">
        <v>17</v>
      </c>
      <c r="J1197" s="7">
        <v>42757.833333333336</v>
      </c>
      <c r="K1197" s="7">
        <v>42758.980555555558</v>
      </c>
      <c r="L1197" s="1">
        <v>28.8</v>
      </c>
    </row>
    <row r="1198" spans="1:12" ht="15">
      <c r="A1198" s="1" t="s">
        <v>28</v>
      </c>
      <c r="B1198" s="7">
        <v>42758.541666666664</v>
      </c>
      <c r="C1198" s="7">
        <v>42758.604166666664</v>
      </c>
      <c r="D1198" s="8" t="s">
        <v>210</v>
      </c>
      <c r="F1198" s="1">
        <v>28353880</v>
      </c>
      <c r="G1198" s="10"/>
      <c r="H1198" s="1" t="s">
        <v>48</v>
      </c>
      <c r="I1198" s="1" t="s">
        <v>17</v>
      </c>
      <c r="J1198" s="7">
        <v>42757.834027777775</v>
      </c>
      <c r="K1198" s="7">
        <v>42757.834027777775</v>
      </c>
      <c r="L1198" s="1">
        <v>23.4</v>
      </c>
    </row>
    <row r="1199" spans="1:12" ht="15">
      <c r="A1199" s="1" t="s">
        <v>28</v>
      </c>
      <c r="B1199" s="7">
        <v>42758.666666666664</v>
      </c>
      <c r="C1199" s="7">
        <v>42758.708333333336</v>
      </c>
      <c r="D1199" s="8" t="s">
        <v>162</v>
      </c>
      <c r="F1199" s="1">
        <v>27747284</v>
      </c>
      <c r="G1199" s="5" t="s">
        <v>721</v>
      </c>
      <c r="H1199" s="1" t="s">
        <v>16</v>
      </c>
      <c r="I1199" s="1" t="s">
        <v>85</v>
      </c>
      <c r="J1199" s="7">
        <v>42724.697916666664</v>
      </c>
      <c r="K1199" s="7">
        <v>42724.697916666664</v>
      </c>
      <c r="L1199" s="1">
        <v>14.58</v>
      </c>
    </row>
    <row r="1200" spans="1:12" ht="15">
      <c r="A1200" s="1" t="s">
        <v>18</v>
      </c>
      <c r="B1200" s="7">
        <v>42758.708333333336</v>
      </c>
      <c r="C1200" s="7">
        <v>42758.75</v>
      </c>
      <c r="D1200" s="8" t="s">
        <v>246</v>
      </c>
      <c r="F1200" s="1">
        <v>28366392</v>
      </c>
      <c r="G1200" s="5" t="s">
        <v>610</v>
      </c>
      <c r="H1200" s="1" t="s">
        <v>16</v>
      </c>
      <c r="I1200" s="1" t="s">
        <v>17</v>
      </c>
      <c r="J1200" s="7">
        <v>42758.48333333333</v>
      </c>
      <c r="K1200" s="7">
        <v>42758.48333333333</v>
      </c>
      <c r="L1200" s="1">
        <v>18</v>
      </c>
    </row>
    <row r="1201" spans="1:12" ht="15">
      <c r="A1201" s="1" t="s">
        <v>41</v>
      </c>
      <c r="B1201" s="7">
        <v>42758.708333333336</v>
      </c>
      <c r="C1201" s="7">
        <v>42758.75</v>
      </c>
      <c r="D1201" s="8" t="s">
        <v>359</v>
      </c>
      <c r="F1201" s="1">
        <v>28192635</v>
      </c>
      <c r="G1201" s="10"/>
      <c r="H1201" s="1" t="s">
        <v>16</v>
      </c>
      <c r="I1201" s="1" t="s">
        <v>17</v>
      </c>
      <c r="J1201" s="7">
        <v>42749.831250000003</v>
      </c>
      <c r="K1201" s="7">
        <v>42749.831250000003</v>
      </c>
      <c r="L1201" s="1">
        <v>18</v>
      </c>
    </row>
    <row r="1202" spans="1:12" ht="15">
      <c r="A1202" s="1" t="s">
        <v>46</v>
      </c>
      <c r="B1202" s="7">
        <v>42759.416666666664</v>
      </c>
      <c r="C1202" s="7">
        <v>42759.458333333336</v>
      </c>
      <c r="D1202" s="8" t="s">
        <v>88</v>
      </c>
      <c r="F1202" s="1">
        <v>28323178</v>
      </c>
      <c r="G1202" s="5" t="s">
        <v>765</v>
      </c>
      <c r="H1202" s="1" t="s">
        <v>16</v>
      </c>
      <c r="I1202" s="1" t="s">
        <v>17</v>
      </c>
      <c r="J1202" s="7">
        <v>42755.493055555555</v>
      </c>
      <c r="K1202" s="7">
        <v>42755.493055555555</v>
      </c>
      <c r="L1202" s="1">
        <v>14.4</v>
      </c>
    </row>
    <row r="1203" spans="1:12" ht="15">
      <c r="A1203" s="1" t="s">
        <v>80</v>
      </c>
      <c r="B1203" s="7">
        <v>42759.416666666664</v>
      </c>
      <c r="C1203" s="7">
        <v>42759.5</v>
      </c>
      <c r="D1203" s="8" t="s">
        <v>515</v>
      </c>
      <c r="F1203" s="1">
        <v>28395061</v>
      </c>
      <c r="G1203" s="5" t="s">
        <v>766</v>
      </c>
      <c r="H1203" s="1" t="s">
        <v>56</v>
      </c>
      <c r="I1203" s="1" t="s">
        <v>17</v>
      </c>
      <c r="J1203" s="7">
        <v>42759.398611111108</v>
      </c>
      <c r="K1203" s="7">
        <v>42759.398611111108</v>
      </c>
      <c r="L1203" s="1">
        <v>28.8</v>
      </c>
    </row>
    <row r="1204" spans="1:12" ht="15">
      <c r="A1204" s="1" t="s">
        <v>41</v>
      </c>
      <c r="B1204" s="7">
        <v>42759.541666666664</v>
      </c>
      <c r="C1204" s="7">
        <v>42759.583333333336</v>
      </c>
      <c r="D1204" s="8" t="s">
        <v>13</v>
      </c>
      <c r="F1204" s="1">
        <v>28394287</v>
      </c>
      <c r="G1204" s="5" t="s">
        <v>767</v>
      </c>
      <c r="H1204" s="1" t="s">
        <v>16</v>
      </c>
      <c r="I1204" s="1" t="s">
        <v>85</v>
      </c>
      <c r="J1204" s="7">
        <v>42759.379861111112</v>
      </c>
      <c r="K1204" s="7">
        <v>42759.379861111112</v>
      </c>
      <c r="L1204" s="1">
        <v>16.2</v>
      </c>
    </row>
    <row r="1205" spans="1:12" ht="15">
      <c r="A1205" s="1" t="s">
        <v>24</v>
      </c>
      <c r="B1205" s="7">
        <v>42759.604166666664</v>
      </c>
      <c r="C1205" s="7">
        <v>42759.645833333336</v>
      </c>
      <c r="D1205" s="8" t="s">
        <v>140</v>
      </c>
      <c r="F1205" s="1">
        <v>28252942</v>
      </c>
      <c r="G1205" s="5" t="s">
        <v>714</v>
      </c>
      <c r="H1205" s="1" t="s">
        <v>16</v>
      </c>
      <c r="I1205" s="1" t="s">
        <v>17</v>
      </c>
      <c r="J1205" s="7">
        <v>42752.725694444445</v>
      </c>
      <c r="K1205" s="7">
        <v>42752.725694444445</v>
      </c>
      <c r="L1205" s="1">
        <v>14.4</v>
      </c>
    </row>
    <row r="1206" spans="1:12" ht="15">
      <c r="A1206" s="1" t="s">
        <v>46</v>
      </c>
      <c r="B1206" s="7">
        <v>42759.708333333336</v>
      </c>
      <c r="C1206" s="7">
        <v>42759.75</v>
      </c>
      <c r="D1206" s="8" t="s">
        <v>88</v>
      </c>
      <c r="F1206" s="1">
        <v>28402238</v>
      </c>
      <c r="G1206" s="5" t="s">
        <v>768</v>
      </c>
      <c r="H1206" s="1" t="s">
        <v>16</v>
      </c>
      <c r="I1206" s="1" t="s">
        <v>17</v>
      </c>
      <c r="J1206" s="7">
        <v>42759.578472222223</v>
      </c>
      <c r="K1206" s="7">
        <v>42759.578472222223</v>
      </c>
      <c r="L1206" s="1">
        <v>18</v>
      </c>
    </row>
    <row r="1207" spans="1:12" ht="15">
      <c r="A1207" s="1" t="s">
        <v>18</v>
      </c>
      <c r="B1207" s="7">
        <v>42760.375</v>
      </c>
      <c r="C1207" s="7">
        <v>42760.416666666664</v>
      </c>
      <c r="D1207" s="8" t="s">
        <v>489</v>
      </c>
      <c r="F1207" s="1">
        <v>28408866</v>
      </c>
      <c r="G1207" s="10"/>
      <c r="H1207" s="1" t="s">
        <v>16</v>
      </c>
      <c r="I1207" s="1" t="s">
        <v>17</v>
      </c>
      <c r="J1207" s="7">
        <v>42759.734027777777</v>
      </c>
      <c r="K1207" s="7">
        <v>42759.734027777777</v>
      </c>
      <c r="L1207" s="1">
        <v>14.4</v>
      </c>
    </row>
    <row r="1208" spans="1:12" ht="15">
      <c r="A1208" s="1" t="s">
        <v>57</v>
      </c>
      <c r="B1208" s="7">
        <v>42760.4375</v>
      </c>
      <c r="C1208" s="7">
        <v>42760.479166666664</v>
      </c>
      <c r="D1208" s="8" t="s">
        <v>299</v>
      </c>
      <c r="F1208" s="1">
        <v>28272490</v>
      </c>
      <c r="G1208" s="5" t="s">
        <v>769</v>
      </c>
      <c r="H1208" s="1" t="s">
        <v>16</v>
      </c>
      <c r="I1208" s="1" t="s">
        <v>17</v>
      </c>
      <c r="J1208" s="7">
        <v>42753.557638888888</v>
      </c>
      <c r="K1208" s="7">
        <v>42753.557638888888</v>
      </c>
      <c r="L1208" s="1">
        <v>14.4</v>
      </c>
    </row>
    <row r="1209" spans="1:12" ht="15">
      <c r="A1209" s="1" t="s">
        <v>24</v>
      </c>
      <c r="B1209" s="7">
        <v>42760.4375</v>
      </c>
      <c r="C1209" s="7">
        <v>42760.5</v>
      </c>
      <c r="D1209" s="8" t="s">
        <v>140</v>
      </c>
      <c r="F1209" s="1">
        <v>28277018</v>
      </c>
      <c r="G1209" s="5" t="s">
        <v>340</v>
      </c>
      <c r="H1209" s="1" t="s">
        <v>48</v>
      </c>
      <c r="I1209" s="1" t="s">
        <v>17</v>
      </c>
      <c r="J1209" s="7">
        <v>42753.662499999999</v>
      </c>
      <c r="K1209" s="7">
        <v>42753.662499999999</v>
      </c>
      <c r="L1209" s="1">
        <v>21.6</v>
      </c>
    </row>
    <row r="1210" spans="1:12" ht="15">
      <c r="A1210" s="1" t="s">
        <v>24</v>
      </c>
      <c r="B1210" s="7">
        <v>42760.583333333336</v>
      </c>
      <c r="C1210" s="7">
        <v>42760.645833333336</v>
      </c>
      <c r="D1210" s="8" t="s">
        <v>140</v>
      </c>
      <c r="F1210" s="1">
        <v>28119263</v>
      </c>
      <c r="G1210" s="5" t="s">
        <v>433</v>
      </c>
      <c r="H1210" s="1" t="s">
        <v>48</v>
      </c>
      <c r="I1210" s="1" t="s">
        <v>17</v>
      </c>
      <c r="J1210" s="7">
        <v>42746.586111111108</v>
      </c>
      <c r="K1210" s="7">
        <v>42746.586111111108</v>
      </c>
      <c r="L1210" s="1">
        <v>24.3</v>
      </c>
    </row>
    <row r="1211" spans="1:12" ht="15">
      <c r="A1211" s="1" t="s">
        <v>28</v>
      </c>
      <c r="B1211" s="7">
        <v>42760.708333333336</v>
      </c>
      <c r="C1211" s="7">
        <v>42760.75</v>
      </c>
      <c r="D1211" s="8" t="s">
        <v>162</v>
      </c>
      <c r="F1211" s="1">
        <v>28416805</v>
      </c>
      <c r="G1211" s="5" t="s">
        <v>771</v>
      </c>
      <c r="H1211" s="1" t="s">
        <v>16</v>
      </c>
      <c r="I1211" s="1" t="s">
        <v>85</v>
      </c>
      <c r="J1211" s="7">
        <v>42759.986805555556</v>
      </c>
      <c r="K1211" s="7">
        <v>42759.986805555556</v>
      </c>
      <c r="L1211" s="1">
        <v>18</v>
      </c>
    </row>
    <row r="1212" spans="1:12" ht="15">
      <c r="A1212" s="1" t="s">
        <v>57</v>
      </c>
      <c r="B1212" s="7">
        <v>42760.770833333336</v>
      </c>
      <c r="C1212" s="7">
        <v>42760.8125</v>
      </c>
      <c r="D1212" s="8" t="s">
        <v>299</v>
      </c>
      <c r="F1212" s="1">
        <v>28272492</v>
      </c>
      <c r="G1212" s="5" t="s">
        <v>772</v>
      </c>
      <c r="H1212" s="1" t="s">
        <v>16</v>
      </c>
      <c r="I1212" s="1" t="s">
        <v>17</v>
      </c>
      <c r="J1212" s="7">
        <v>42753.558333333334</v>
      </c>
      <c r="K1212" s="7">
        <v>42753.558333333334</v>
      </c>
      <c r="L1212" s="1">
        <v>18</v>
      </c>
    </row>
    <row r="1213" spans="1:12" ht="15">
      <c r="A1213" s="1" t="s">
        <v>46</v>
      </c>
      <c r="B1213" s="7">
        <v>42760.791666666664</v>
      </c>
      <c r="C1213" s="7">
        <v>42760.833333333336</v>
      </c>
      <c r="D1213" s="8" t="s">
        <v>501</v>
      </c>
      <c r="F1213" s="1">
        <v>27772443</v>
      </c>
      <c r="G1213" s="10"/>
      <c r="H1213" s="1" t="s">
        <v>16</v>
      </c>
      <c r="I1213" s="1" t="s">
        <v>17</v>
      </c>
      <c r="J1213" s="7">
        <v>42725.837500000001</v>
      </c>
      <c r="K1213" s="7">
        <v>42725.837500000001</v>
      </c>
      <c r="L1213" s="1">
        <v>16.2</v>
      </c>
    </row>
    <row r="1214" spans="1:12" ht="15">
      <c r="A1214" s="1" t="s">
        <v>24</v>
      </c>
      <c r="B1214" s="7">
        <v>42761.458333333336</v>
      </c>
      <c r="C1214" s="7">
        <v>42761.5</v>
      </c>
      <c r="D1214" s="8" t="s">
        <v>357</v>
      </c>
      <c r="F1214" s="1">
        <v>28339978</v>
      </c>
      <c r="G1214" s="10"/>
      <c r="H1214" s="1" t="s">
        <v>16</v>
      </c>
      <c r="I1214" s="1" t="s">
        <v>17</v>
      </c>
      <c r="J1214" s="7">
        <v>42756.481249999997</v>
      </c>
      <c r="K1214" s="7">
        <v>42756.481249999997</v>
      </c>
      <c r="L1214" s="1">
        <v>14.4</v>
      </c>
    </row>
    <row r="1215" spans="1:12" ht="15">
      <c r="A1215" s="1" t="s">
        <v>24</v>
      </c>
      <c r="B1215" s="7">
        <v>42761.6875</v>
      </c>
      <c r="C1215" s="7">
        <v>42761.729166666664</v>
      </c>
      <c r="D1215" s="8" t="s">
        <v>357</v>
      </c>
      <c r="F1215" s="1">
        <v>28437901</v>
      </c>
      <c r="G1215" s="10"/>
      <c r="H1215" s="1" t="s">
        <v>16</v>
      </c>
      <c r="I1215" s="1" t="s">
        <v>17</v>
      </c>
      <c r="J1215" s="7">
        <v>42760.777083333334</v>
      </c>
      <c r="K1215" s="7">
        <v>42760.777083333334</v>
      </c>
      <c r="L1215" s="1">
        <v>17.100000000000001</v>
      </c>
    </row>
    <row r="1216" spans="1:12" ht="15">
      <c r="A1216" s="1" t="s">
        <v>46</v>
      </c>
      <c r="B1216" s="7">
        <v>42761.75</v>
      </c>
      <c r="C1216" s="7">
        <v>42761.791666666664</v>
      </c>
      <c r="D1216" s="8" t="s">
        <v>501</v>
      </c>
      <c r="F1216" s="1">
        <v>28302055</v>
      </c>
      <c r="G1216" s="10"/>
      <c r="H1216" s="1" t="s">
        <v>16</v>
      </c>
      <c r="I1216" s="1" t="s">
        <v>17</v>
      </c>
      <c r="J1216" s="7">
        <v>42754.609722222223</v>
      </c>
      <c r="K1216" s="7">
        <v>42754.609722222223</v>
      </c>
      <c r="L1216" s="1">
        <v>18</v>
      </c>
    </row>
    <row r="1217" spans="1:12" ht="15">
      <c r="A1217" s="1" t="s">
        <v>46</v>
      </c>
      <c r="B1217" s="7">
        <v>42761.791666666664</v>
      </c>
      <c r="C1217" s="7">
        <v>42761.833333333336</v>
      </c>
      <c r="D1217" s="8" t="s">
        <v>423</v>
      </c>
      <c r="E1217" s="1" t="s">
        <v>15</v>
      </c>
      <c r="F1217" s="1">
        <v>25792955</v>
      </c>
      <c r="G1217" s="5" t="s">
        <v>752</v>
      </c>
      <c r="H1217" s="1" t="s">
        <v>16</v>
      </c>
      <c r="I1217" s="1" t="s">
        <v>17</v>
      </c>
      <c r="J1217" s="7">
        <v>42634.80972222222</v>
      </c>
      <c r="K1217" s="7">
        <v>42800.761111111111</v>
      </c>
      <c r="L1217" s="1">
        <v>18</v>
      </c>
    </row>
    <row r="1218" spans="1:12" ht="15">
      <c r="A1218" s="1" t="s">
        <v>18</v>
      </c>
      <c r="B1218" s="7">
        <v>42762.416666666664</v>
      </c>
      <c r="C1218" s="7">
        <v>42762.458333333336</v>
      </c>
      <c r="D1218" s="8" t="s">
        <v>773</v>
      </c>
      <c r="F1218" s="1">
        <v>28350533</v>
      </c>
      <c r="G1218" s="5" t="s">
        <v>774</v>
      </c>
      <c r="H1218" s="1" t="s">
        <v>16</v>
      </c>
      <c r="I1218" s="1" t="s">
        <v>17</v>
      </c>
      <c r="J1218" s="7">
        <v>42757.607638888891</v>
      </c>
      <c r="K1218" s="7">
        <v>42757.607638888891</v>
      </c>
      <c r="L1218" s="1">
        <v>14.4</v>
      </c>
    </row>
    <row r="1219" spans="1:12" ht="15">
      <c r="A1219" s="1" t="s">
        <v>46</v>
      </c>
      <c r="B1219" s="7">
        <v>42762.416666666664</v>
      </c>
      <c r="C1219" s="7">
        <v>42762.458333333336</v>
      </c>
      <c r="D1219" s="8" t="s">
        <v>317</v>
      </c>
      <c r="F1219" s="1">
        <v>28326535</v>
      </c>
      <c r="G1219" s="5" t="s">
        <v>481</v>
      </c>
      <c r="H1219" s="1" t="s">
        <v>16</v>
      </c>
      <c r="I1219" s="1" t="s">
        <v>17</v>
      </c>
      <c r="J1219" s="7">
        <v>42755.578472222223</v>
      </c>
      <c r="K1219" s="7">
        <v>42755.578472222223</v>
      </c>
      <c r="L1219" s="1">
        <v>14.4</v>
      </c>
    </row>
    <row r="1220" spans="1:12" ht="15">
      <c r="A1220" s="1" t="s">
        <v>111</v>
      </c>
      <c r="B1220" s="7">
        <v>42762.416666666664</v>
      </c>
      <c r="C1220" s="7">
        <v>42762.479166666664</v>
      </c>
      <c r="D1220" s="8" t="s">
        <v>210</v>
      </c>
      <c r="F1220" s="1">
        <v>28388413</v>
      </c>
      <c r="G1220" s="5" t="s">
        <v>775</v>
      </c>
      <c r="H1220" s="1" t="s">
        <v>48</v>
      </c>
      <c r="I1220" s="1" t="s">
        <v>17</v>
      </c>
      <c r="J1220" s="7">
        <v>42758.964583333334</v>
      </c>
      <c r="K1220" s="7">
        <v>42758.964583333334</v>
      </c>
      <c r="L1220" s="1">
        <v>21.6</v>
      </c>
    </row>
    <row r="1221" spans="1:12" ht="15">
      <c r="A1221" s="1" t="s">
        <v>24</v>
      </c>
      <c r="B1221" s="7">
        <v>42762.416666666664</v>
      </c>
      <c r="C1221" s="7">
        <v>42762.5</v>
      </c>
      <c r="D1221" s="8" t="s">
        <v>140</v>
      </c>
      <c r="F1221" s="1">
        <v>28373385</v>
      </c>
      <c r="G1221" s="10"/>
      <c r="H1221" s="1" t="s">
        <v>16</v>
      </c>
      <c r="I1221" s="1" t="s">
        <v>17</v>
      </c>
      <c r="J1221" s="7">
        <v>42758.625694444447</v>
      </c>
      <c r="K1221" s="7">
        <v>42758.625694444447</v>
      </c>
      <c r="L1221" s="1">
        <v>28.8</v>
      </c>
    </row>
    <row r="1222" spans="1:12" ht="15">
      <c r="A1222" s="1" t="s">
        <v>111</v>
      </c>
      <c r="B1222" s="7">
        <v>42762.479166666664</v>
      </c>
      <c r="C1222" s="7">
        <v>42762.541666666664</v>
      </c>
      <c r="D1222" s="8" t="s">
        <v>210</v>
      </c>
      <c r="F1222" s="1">
        <v>28388426</v>
      </c>
      <c r="G1222" s="5" t="s">
        <v>776</v>
      </c>
      <c r="H1222" s="1" t="s">
        <v>48</v>
      </c>
      <c r="I1222" s="1" t="s">
        <v>17</v>
      </c>
      <c r="J1222" s="7">
        <v>42758.965277777781</v>
      </c>
      <c r="K1222" s="7">
        <v>42758.965277777781</v>
      </c>
      <c r="L1222" s="1">
        <v>23.4</v>
      </c>
    </row>
    <row r="1223" spans="1:12" ht="15">
      <c r="A1223" s="1" t="s">
        <v>18</v>
      </c>
      <c r="B1223" s="7">
        <v>42762.583333333336</v>
      </c>
      <c r="C1223" s="7">
        <v>42762.625</v>
      </c>
      <c r="D1223" s="8" t="s">
        <v>773</v>
      </c>
      <c r="F1223" s="1">
        <v>28350549</v>
      </c>
      <c r="G1223" s="5" t="s">
        <v>777</v>
      </c>
      <c r="H1223" s="1" t="s">
        <v>16</v>
      </c>
      <c r="I1223" s="1" t="s">
        <v>17</v>
      </c>
      <c r="J1223" s="7">
        <v>42757.60833333333</v>
      </c>
      <c r="K1223" s="7">
        <v>42757.60833333333</v>
      </c>
      <c r="L1223" s="1">
        <v>16.2</v>
      </c>
    </row>
    <row r="1224" spans="1:12" ht="15">
      <c r="A1224" s="1" t="s">
        <v>46</v>
      </c>
      <c r="B1224" s="7">
        <v>42762.645833333336</v>
      </c>
      <c r="C1224" s="7">
        <v>42762.6875</v>
      </c>
      <c r="D1224" s="8" t="s">
        <v>88</v>
      </c>
      <c r="F1224" s="1">
        <v>28432277</v>
      </c>
      <c r="G1224" s="5" t="s">
        <v>746</v>
      </c>
      <c r="H1224" s="1" t="s">
        <v>16</v>
      </c>
      <c r="I1224" s="1" t="s">
        <v>17</v>
      </c>
      <c r="J1224" s="7">
        <v>42760.634722222225</v>
      </c>
      <c r="K1224" s="7">
        <v>42760.634722222225</v>
      </c>
      <c r="L1224" s="1">
        <v>16.2</v>
      </c>
    </row>
    <row r="1225" spans="1:12" ht="15">
      <c r="A1225" s="1" t="s">
        <v>57</v>
      </c>
      <c r="B1225" s="7">
        <v>42762.666666666664</v>
      </c>
      <c r="C1225" s="7">
        <v>42762.708333333336</v>
      </c>
      <c r="D1225" s="8" t="s">
        <v>299</v>
      </c>
      <c r="F1225" s="1">
        <v>28428748</v>
      </c>
      <c r="G1225" s="5" t="s">
        <v>778</v>
      </c>
      <c r="H1225" s="1" t="s">
        <v>16</v>
      </c>
      <c r="I1225" s="1" t="s">
        <v>17</v>
      </c>
      <c r="J1225" s="7">
        <v>42760.552777777775</v>
      </c>
      <c r="K1225" s="7">
        <v>42760.552777777775</v>
      </c>
      <c r="L1225" s="1">
        <v>16.2</v>
      </c>
    </row>
    <row r="1226" spans="1:12" ht="15">
      <c r="A1226" s="1" t="s">
        <v>46</v>
      </c>
      <c r="B1226" s="7">
        <v>42762.75</v>
      </c>
      <c r="C1226" s="7">
        <v>42762.791666666664</v>
      </c>
      <c r="D1226" s="8" t="s">
        <v>88</v>
      </c>
      <c r="F1226" s="1">
        <v>28332730</v>
      </c>
      <c r="G1226" s="5" t="s">
        <v>779</v>
      </c>
      <c r="H1226" s="1" t="s">
        <v>16</v>
      </c>
      <c r="I1226" s="1" t="s">
        <v>17</v>
      </c>
      <c r="J1226" s="7">
        <v>42755.786111111112</v>
      </c>
      <c r="K1226" s="7">
        <v>42755.786111111112</v>
      </c>
      <c r="L1226" s="1">
        <v>18</v>
      </c>
    </row>
    <row r="1227" spans="1:12" ht="15">
      <c r="A1227" s="1" t="s">
        <v>57</v>
      </c>
      <c r="B1227" s="7">
        <v>42762.8125</v>
      </c>
      <c r="C1227" s="7">
        <v>42762.854166666664</v>
      </c>
      <c r="D1227" s="8" t="s">
        <v>299</v>
      </c>
      <c r="F1227" s="1">
        <v>28272502</v>
      </c>
      <c r="G1227" s="5" t="s">
        <v>780</v>
      </c>
      <c r="H1227" s="1" t="s">
        <v>16</v>
      </c>
      <c r="I1227" s="1" t="s">
        <v>17</v>
      </c>
      <c r="J1227" s="7">
        <v>42753.558333333334</v>
      </c>
      <c r="K1227" s="7">
        <v>42753.558333333334</v>
      </c>
      <c r="L1227" s="1">
        <v>18</v>
      </c>
    </row>
    <row r="1228" spans="1:12" ht="15">
      <c r="A1228" s="1" t="s">
        <v>46</v>
      </c>
      <c r="B1228" s="7">
        <v>42763.416666666664</v>
      </c>
      <c r="C1228" s="7">
        <v>42763.458333333336</v>
      </c>
      <c r="D1228" s="8" t="s">
        <v>162</v>
      </c>
      <c r="E1228" s="1" t="s">
        <v>174</v>
      </c>
      <c r="F1228" s="1">
        <v>28395953</v>
      </c>
      <c r="G1228" s="5" t="s">
        <v>781</v>
      </c>
      <c r="H1228" s="1" t="s">
        <v>16</v>
      </c>
      <c r="I1228" s="1" t="s">
        <v>85</v>
      </c>
      <c r="J1228" s="7">
        <v>42759.420138888891</v>
      </c>
      <c r="K1228" s="7">
        <v>42759.420138888891</v>
      </c>
      <c r="L1228" s="1">
        <v>18</v>
      </c>
    </row>
    <row r="1229" spans="1:12" ht="15">
      <c r="A1229" s="1" t="s">
        <v>24</v>
      </c>
      <c r="B1229" s="7">
        <v>42763.458333333336</v>
      </c>
      <c r="C1229" s="7">
        <v>42763.5</v>
      </c>
      <c r="D1229" s="8" t="s">
        <v>357</v>
      </c>
      <c r="F1229" s="1">
        <v>28458598</v>
      </c>
      <c r="G1229" s="10"/>
      <c r="H1229" s="1" t="s">
        <v>16</v>
      </c>
      <c r="I1229" s="1" t="s">
        <v>17</v>
      </c>
      <c r="J1229" s="7">
        <v>42761.643750000003</v>
      </c>
      <c r="K1229" s="7">
        <v>42761.643750000003</v>
      </c>
      <c r="L1229" s="1">
        <v>18</v>
      </c>
    </row>
    <row r="1230" spans="1:12" ht="15">
      <c r="A1230" s="1" t="s">
        <v>28</v>
      </c>
      <c r="B1230" s="7">
        <v>42763.458333333336</v>
      </c>
      <c r="C1230" s="7">
        <v>42763.5</v>
      </c>
      <c r="D1230" s="8" t="s">
        <v>162</v>
      </c>
      <c r="F1230" s="1">
        <v>28355804</v>
      </c>
      <c r="G1230" s="5" t="s">
        <v>603</v>
      </c>
      <c r="H1230" s="1" t="s">
        <v>16</v>
      </c>
      <c r="I1230" s="1" t="s">
        <v>85</v>
      </c>
      <c r="J1230" s="7">
        <v>42757.990972222222</v>
      </c>
      <c r="K1230" s="7">
        <v>42757.990972222222</v>
      </c>
      <c r="L1230" s="1">
        <v>18</v>
      </c>
    </row>
    <row r="1231" spans="1:12" ht="15">
      <c r="A1231" s="1" t="s">
        <v>80</v>
      </c>
      <c r="B1231" s="7">
        <v>42763.458333333336</v>
      </c>
      <c r="C1231" s="7">
        <v>42763.5</v>
      </c>
      <c r="D1231" s="8" t="s">
        <v>738</v>
      </c>
      <c r="F1231" s="1">
        <v>28452368</v>
      </c>
      <c r="G1231" s="10"/>
      <c r="H1231" s="1" t="s">
        <v>16</v>
      </c>
      <c r="I1231" s="1" t="s">
        <v>17</v>
      </c>
      <c r="J1231" s="7">
        <v>42761.486805555556</v>
      </c>
      <c r="K1231" s="7">
        <v>42761.486805555556</v>
      </c>
      <c r="L1231" s="1">
        <v>18</v>
      </c>
    </row>
    <row r="1232" spans="1:12" ht="15">
      <c r="A1232" s="1" t="s">
        <v>57</v>
      </c>
      <c r="B1232" s="7">
        <v>42763.604166666664</v>
      </c>
      <c r="C1232" s="7">
        <v>42763.645833333336</v>
      </c>
      <c r="D1232" s="8" t="s">
        <v>299</v>
      </c>
      <c r="F1232" s="1">
        <v>28224456</v>
      </c>
      <c r="G1232" s="5" t="s">
        <v>782</v>
      </c>
      <c r="H1232" s="1" t="s">
        <v>16</v>
      </c>
      <c r="I1232" s="1" t="s">
        <v>17</v>
      </c>
      <c r="J1232" s="7">
        <v>42751.707638888889</v>
      </c>
      <c r="K1232" s="7">
        <v>42751.707638888889</v>
      </c>
      <c r="L1232" s="1">
        <v>18</v>
      </c>
    </row>
    <row r="1233" spans="1:12" ht="15">
      <c r="A1233" s="1" t="s">
        <v>24</v>
      </c>
      <c r="B1233" s="7">
        <v>42763.625</v>
      </c>
      <c r="C1233" s="7">
        <v>42763.6875</v>
      </c>
      <c r="D1233" s="8" t="s">
        <v>140</v>
      </c>
      <c r="E1233" s="1" t="s">
        <v>140</v>
      </c>
      <c r="F1233" s="1">
        <v>28436089</v>
      </c>
      <c r="G1233" s="5" t="s">
        <v>783</v>
      </c>
      <c r="H1233" s="1" t="s">
        <v>48</v>
      </c>
      <c r="I1233" s="1" t="s">
        <v>17</v>
      </c>
      <c r="J1233" s="7">
        <v>42760.724305555559</v>
      </c>
      <c r="K1233" s="7">
        <v>42762.411111111112</v>
      </c>
      <c r="L1233" s="1">
        <v>27</v>
      </c>
    </row>
    <row r="1234" spans="1:12" ht="15">
      <c r="A1234" s="1" t="s">
        <v>80</v>
      </c>
      <c r="B1234" s="7">
        <v>42763.625</v>
      </c>
      <c r="C1234" s="7">
        <v>42763.708333333336</v>
      </c>
      <c r="D1234" s="8" t="s">
        <v>81</v>
      </c>
      <c r="F1234" s="1">
        <v>26609615</v>
      </c>
      <c r="G1234" s="5" t="s">
        <v>528</v>
      </c>
      <c r="H1234" s="1" t="s">
        <v>56</v>
      </c>
      <c r="I1234" s="1" t="s">
        <v>17</v>
      </c>
      <c r="J1234" s="7">
        <v>42670.793749999997</v>
      </c>
      <c r="K1234" s="7">
        <v>42670.793749999997</v>
      </c>
      <c r="L1234" s="1">
        <v>28.8</v>
      </c>
    </row>
    <row r="1235" spans="1:12" ht="15">
      <c r="A1235" s="1" t="s">
        <v>18</v>
      </c>
      <c r="B1235" s="7">
        <v>42764.666666666664</v>
      </c>
      <c r="C1235" s="7">
        <v>42764.708333333336</v>
      </c>
      <c r="D1235" s="8" t="s">
        <v>237</v>
      </c>
      <c r="F1235" s="1">
        <v>28275874</v>
      </c>
      <c r="G1235" s="5" t="s">
        <v>605</v>
      </c>
      <c r="H1235" s="1" t="s">
        <v>16</v>
      </c>
      <c r="I1235" s="1" t="s">
        <v>17</v>
      </c>
      <c r="J1235" s="7">
        <v>42753.636805555558</v>
      </c>
      <c r="K1235" s="7">
        <v>42753.636805555558</v>
      </c>
      <c r="L1235" s="1">
        <v>16.2</v>
      </c>
    </row>
    <row r="1236" spans="1:12" ht="15">
      <c r="A1236" s="1" t="s">
        <v>18</v>
      </c>
      <c r="B1236" s="7">
        <v>42764.708333333336</v>
      </c>
      <c r="C1236" s="7">
        <v>42764.75</v>
      </c>
      <c r="D1236" s="8" t="s">
        <v>237</v>
      </c>
      <c r="F1236" s="1">
        <v>28275637</v>
      </c>
      <c r="G1236" s="5" t="s">
        <v>653</v>
      </c>
      <c r="H1236" s="1" t="s">
        <v>16</v>
      </c>
      <c r="I1236" s="1" t="s">
        <v>17</v>
      </c>
      <c r="J1236" s="7">
        <v>42753.633333333331</v>
      </c>
      <c r="K1236" s="7">
        <v>42753.633333333331</v>
      </c>
      <c r="L1236" s="1">
        <v>16.2</v>
      </c>
    </row>
    <row r="1237" spans="1:12" ht="15">
      <c r="A1237" s="1" t="s">
        <v>18</v>
      </c>
      <c r="B1237" s="7">
        <v>42764.75</v>
      </c>
      <c r="C1237" s="7">
        <v>42764.791666666664</v>
      </c>
      <c r="D1237" s="8" t="s">
        <v>237</v>
      </c>
      <c r="F1237" s="1">
        <v>27765372</v>
      </c>
      <c r="G1237" s="5" t="s">
        <v>696</v>
      </c>
      <c r="H1237" s="1" t="s">
        <v>16</v>
      </c>
      <c r="I1237" s="1" t="s">
        <v>17</v>
      </c>
      <c r="J1237" s="7">
        <v>42725.576388888891</v>
      </c>
      <c r="K1237" s="7">
        <v>42725.576388888891</v>
      </c>
      <c r="L1237" s="1">
        <v>14.58</v>
      </c>
    </row>
    <row r="1238" spans="1:12" ht="15">
      <c r="A1238" s="1" t="s">
        <v>111</v>
      </c>
      <c r="B1238" s="7">
        <v>42765.5625</v>
      </c>
      <c r="C1238" s="7">
        <v>42765.604166666664</v>
      </c>
      <c r="D1238" s="8" t="s">
        <v>472</v>
      </c>
      <c r="F1238" s="1">
        <v>28210220</v>
      </c>
      <c r="G1238" s="10"/>
      <c r="H1238" s="1" t="s">
        <v>16</v>
      </c>
      <c r="I1238" s="1" t="s">
        <v>17</v>
      </c>
      <c r="J1238" s="7">
        <v>42751.421527777777</v>
      </c>
      <c r="K1238" s="7">
        <v>42751.421527777777</v>
      </c>
      <c r="L1238" s="1">
        <v>15.3</v>
      </c>
    </row>
    <row r="1239" spans="1:12" ht="15">
      <c r="A1239" s="1" t="s">
        <v>41</v>
      </c>
      <c r="B1239" s="7">
        <v>42765.604166666664</v>
      </c>
      <c r="C1239" s="7">
        <v>42765.645833333336</v>
      </c>
      <c r="D1239" s="8" t="s">
        <v>784</v>
      </c>
      <c r="F1239" s="1">
        <v>28353923</v>
      </c>
      <c r="G1239" s="5" t="s">
        <v>785</v>
      </c>
      <c r="H1239" s="1" t="s">
        <v>16</v>
      </c>
      <c r="I1239" s="1" t="s">
        <v>17</v>
      </c>
      <c r="J1239" s="7">
        <v>42757.839583333334</v>
      </c>
      <c r="K1239" s="7">
        <v>42757.839583333334</v>
      </c>
      <c r="L1239" s="1">
        <v>14.4</v>
      </c>
    </row>
    <row r="1240" spans="1:12" ht="15">
      <c r="A1240" s="1" t="s">
        <v>18</v>
      </c>
      <c r="B1240" s="7">
        <v>42765.645833333336</v>
      </c>
      <c r="C1240" s="7">
        <v>42765.708333333336</v>
      </c>
      <c r="D1240" s="8" t="s">
        <v>246</v>
      </c>
      <c r="F1240" s="1">
        <v>28513565</v>
      </c>
      <c r="G1240" s="10"/>
      <c r="H1240" s="1" t="s">
        <v>48</v>
      </c>
      <c r="I1240" s="1" t="s">
        <v>17</v>
      </c>
      <c r="J1240" s="7">
        <v>42765.402777777781</v>
      </c>
      <c r="K1240" s="7">
        <v>42765.402777777781</v>
      </c>
      <c r="L1240" s="1">
        <v>23.4</v>
      </c>
    </row>
    <row r="1241" spans="1:12" ht="15">
      <c r="A1241" s="1" t="s">
        <v>24</v>
      </c>
      <c r="B1241" s="7">
        <v>42765.666666666664</v>
      </c>
      <c r="C1241" s="7">
        <v>42765.729166666664</v>
      </c>
      <c r="D1241" s="8" t="s">
        <v>140</v>
      </c>
      <c r="E1241" s="1" t="s">
        <v>418</v>
      </c>
      <c r="F1241" s="1">
        <v>27751160</v>
      </c>
      <c r="G1241" s="5" t="s">
        <v>411</v>
      </c>
      <c r="H1241" s="1" t="s">
        <v>48</v>
      </c>
      <c r="I1241" s="1" t="s">
        <v>17</v>
      </c>
      <c r="J1241" s="7">
        <v>42724.822916666664</v>
      </c>
      <c r="K1241" s="7">
        <v>42725.597916666666</v>
      </c>
      <c r="L1241" s="1">
        <v>22.68</v>
      </c>
    </row>
    <row r="1242" spans="1:12" ht="15">
      <c r="A1242" s="1" t="s">
        <v>80</v>
      </c>
      <c r="B1242" s="7">
        <v>42765.708333333336</v>
      </c>
      <c r="C1242" s="7">
        <v>42765.791666666664</v>
      </c>
      <c r="D1242" s="8" t="s">
        <v>464</v>
      </c>
      <c r="F1242" s="1">
        <v>28528766</v>
      </c>
      <c r="G1242" s="5" t="s">
        <v>102</v>
      </c>
      <c r="H1242" s="1" t="s">
        <v>56</v>
      </c>
      <c r="I1242" s="1" t="s">
        <v>17</v>
      </c>
      <c r="J1242" s="7">
        <v>42765.685416666667</v>
      </c>
      <c r="K1242" s="7">
        <v>42765.685416666667</v>
      </c>
      <c r="L1242" s="1">
        <v>36</v>
      </c>
    </row>
    <row r="1243" spans="1:12" ht="15">
      <c r="A1243" s="1" t="s">
        <v>28</v>
      </c>
      <c r="B1243" s="7">
        <v>42765.729166666664</v>
      </c>
      <c r="C1243" s="7">
        <v>42765.770833333336</v>
      </c>
      <c r="D1243" s="8" t="s">
        <v>162</v>
      </c>
      <c r="F1243" s="1">
        <v>28383334</v>
      </c>
      <c r="G1243" s="5" t="s">
        <v>760</v>
      </c>
      <c r="H1243" s="1" t="s">
        <v>16</v>
      </c>
      <c r="I1243" s="1" t="s">
        <v>85</v>
      </c>
      <c r="J1243" s="7">
        <v>42758.815972222219</v>
      </c>
      <c r="K1243" s="7">
        <v>42758.815972222219</v>
      </c>
      <c r="L1243" s="1">
        <v>18</v>
      </c>
    </row>
    <row r="1244" spans="1:12" ht="15">
      <c r="A1244" s="1" t="s">
        <v>24</v>
      </c>
      <c r="B1244" s="7">
        <v>42765.770833333336</v>
      </c>
      <c r="C1244" s="7">
        <v>42765.8125</v>
      </c>
      <c r="D1244" s="8" t="s">
        <v>458</v>
      </c>
      <c r="F1244" s="1">
        <v>28111340</v>
      </c>
      <c r="G1244" s="5" t="s">
        <v>786</v>
      </c>
      <c r="H1244" s="1" t="s">
        <v>16</v>
      </c>
      <c r="I1244" s="1" t="s">
        <v>17</v>
      </c>
      <c r="J1244" s="7">
        <v>42746.397222222222</v>
      </c>
      <c r="K1244" s="7">
        <v>42746.397222222222</v>
      </c>
      <c r="L1244" s="1">
        <v>18</v>
      </c>
    </row>
    <row r="1245" spans="1:12" ht="15">
      <c r="A1245" s="1" t="s">
        <v>18</v>
      </c>
      <c r="B1245" s="7">
        <v>42765.791666666664</v>
      </c>
      <c r="C1245" s="7">
        <v>42765.833333333336</v>
      </c>
      <c r="D1245" s="8" t="s">
        <v>299</v>
      </c>
      <c r="E1245" s="1" t="s">
        <v>299</v>
      </c>
      <c r="F1245" s="1">
        <v>28428806</v>
      </c>
      <c r="G1245" s="5" t="s">
        <v>787</v>
      </c>
      <c r="H1245" s="1" t="s">
        <v>16</v>
      </c>
      <c r="I1245" s="1" t="s">
        <v>17</v>
      </c>
      <c r="J1245" s="7">
        <v>42760.554166666669</v>
      </c>
      <c r="K1245" s="7">
        <v>42765.490277777775</v>
      </c>
      <c r="L1245" s="1">
        <v>18</v>
      </c>
    </row>
    <row r="1246" spans="1:12" ht="15">
      <c r="A1246" s="1" t="s">
        <v>24</v>
      </c>
      <c r="B1246" s="7">
        <v>42766.625</v>
      </c>
      <c r="C1246" s="7">
        <v>42766.666666666664</v>
      </c>
      <c r="D1246" s="8" t="s">
        <v>140</v>
      </c>
      <c r="F1246" s="1">
        <v>28496682</v>
      </c>
      <c r="G1246" s="5" t="s">
        <v>714</v>
      </c>
      <c r="H1246" s="1" t="s">
        <v>16</v>
      </c>
      <c r="I1246" s="1" t="s">
        <v>17</v>
      </c>
      <c r="J1246" s="7">
        <v>42763.709722222222</v>
      </c>
      <c r="K1246" s="7">
        <v>42763.709722222222</v>
      </c>
      <c r="L1246" s="1">
        <v>14.4</v>
      </c>
    </row>
    <row r="1247" spans="1:12" ht="15">
      <c r="A1247" s="1" t="s">
        <v>28</v>
      </c>
      <c r="B1247" s="7">
        <v>42766.75</v>
      </c>
      <c r="C1247" s="7">
        <v>42766.791666666664</v>
      </c>
      <c r="D1247" s="8" t="s">
        <v>162</v>
      </c>
      <c r="E1247" s="1" t="s">
        <v>174</v>
      </c>
      <c r="F1247" s="1">
        <v>28424743</v>
      </c>
      <c r="G1247" s="5" t="s">
        <v>788</v>
      </c>
      <c r="H1247" s="1" t="s">
        <v>16</v>
      </c>
      <c r="I1247" s="1" t="s">
        <v>85</v>
      </c>
      <c r="J1247" s="7">
        <v>42760.435416666667</v>
      </c>
      <c r="K1247" s="7">
        <v>42760.884027777778</v>
      </c>
      <c r="L1247" s="1">
        <v>18</v>
      </c>
    </row>
    <row r="1248" spans="1:12" ht="15">
      <c r="A1248" s="1" t="s">
        <v>18</v>
      </c>
      <c r="B1248" s="7">
        <v>42766.75</v>
      </c>
      <c r="C1248" s="7">
        <v>42766.791666666664</v>
      </c>
      <c r="D1248" s="8" t="s">
        <v>162</v>
      </c>
      <c r="E1248" s="1" t="s">
        <v>174</v>
      </c>
      <c r="F1248" s="1">
        <v>28501083</v>
      </c>
      <c r="G1248" s="5" t="s">
        <v>530</v>
      </c>
      <c r="H1248" s="1" t="s">
        <v>16</v>
      </c>
      <c r="I1248" s="1" t="s">
        <v>85</v>
      </c>
      <c r="J1248" s="7">
        <v>42764.442361111112</v>
      </c>
      <c r="K1248" s="7">
        <v>42766.575694444444</v>
      </c>
      <c r="L1248" s="1">
        <v>18</v>
      </c>
    </row>
    <row r="1249" spans="1:12" ht="15">
      <c r="A1249" s="1" t="s">
        <v>57</v>
      </c>
      <c r="B1249" s="7">
        <v>42767.375</v>
      </c>
      <c r="C1249" s="7">
        <v>42767.416666666664</v>
      </c>
      <c r="D1249" s="8" t="s">
        <v>43</v>
      </c>
      <c r="F1249" s="1">
        <v>28582584</v>
      </c>
      <c r="G1249" s="10"/>
      <c r="H1249" s="1" t="s">
        <v>16</v>
      </c>
      <c r="I1249" s="1" t="s">
        <v>17</v>
      </c>
      <c r="J1249" s="7">
        <v>42767.348611111112</v>
      </c>
      <c r="K1249" s="7">
        <v>42767.348611111112</v>
      </c>
      <c r="L1249" s="1">
        <v>14.4</v>
      </c>
    </row>
    <row r="1250" spans="1:12" ht="15">
      <c r="A1250" s="1" t="s">
        <v>24</v>
      </c>
      <c r="B1250" s="7">
        <v>42767.416666666664</v>
      </c>
      <c r="C1250" s="7">
        <v>42767.458333333336</v>
      </c>
      <c r="D1250" s="8" t="s">
        <v>140</v>
      </c>
      <c r="F1250" s="1">
        <v>28252996</v>
      </c>
      <c r="G1250" s="5" t="s">
        <v>789</v>
      </c>
      <c r="H1250" s="1" t="s">
        <v>16</v>
      </c>
      <c r="I1250" s="1" t="s">
        <v>17</v>
      </c>
      <c r="J1250" s="7">
        <v>42752.727083333331</v>
      </c>
      <c r="K1250" s="7">
        <v>42752.727083333331</v>
      </c>
      <c r="L1250" s="1">
        <v>14.4</v>
      </c>
    </row>
    <row r="1251" spans="1:12" ht="15">
      <c r="A1251" s="1" t="s">
        <v>28</v>
      </c>
      <c r="B1251" s="7">
        <v>42767.416666666664</v>
      </c>
      <c r="C1251" s="7">
        <v>42767.479166666664</v>
      </c>
      <c r="D1251" s="8" t="s">
        <v>458</v>
      </c>
      <c r="F1251" s="1">
        <v>28172790</v>
      </c>
      <c r="G1251" s="5" t="s">
        <v>791</v>
      </c>
      <c r="H1251" s="1" t="s">
        <v>48</v>
      </c>
      <c r="I1251" s="1" t="s">
        <v>17</v>
      </c>
      <c r="J1251" s="7">
        <v>42748.586111111108</v>
      </c>
      <c r="K1251" s="7">
        <v>42748.586111111108</v>
      </c>
      <c r="L1251" s="1">
        <v>21.6</v>
      </c>
    </row>
    <row r="1252" spans="1:12" ht="15">
      <c r="A1252" s="1" t="s">
        <v>24</v>
      </c>
      <c r="B1252" s="7">
        <v>42767.458333333336</v>
      </c>
      <c r="C1252" s="7">
        <v>42767.5</v>
      </c>
      <c r="D1252" s="8" t="s">
        <v>140</v>
      </c>
      <c r="F1252" s="1">
        <v>28008841</v>
      </c>
      <c r="G1252" s="5" t="s">
        <v>714</v>
      </c>
      <c r="H1252" s="1" t="s">
        <v>16</v>
      </c>
      <c r="I1252" s="1" t="s">
        <v>17</v>
      </c>
      <c r="J1252" s="7">
        <v>42741.558333333334</v>
      </c>
      <c r="K1252" s="7">
        <v>42741.558333333334</v>
      </c>
      <c r="L1252" s="1">
        <v>14.4</v>
      </c>
    </row>
    <row r="1253" spans="1:12" ht="15">
      <c r="A1253" s="1" t="s">
        <v>18</v>
      </c>
      <c r="B1253" s="7">
        <v>42767.708333333336</v>
      </c>
      <c r="C1253" s="7">
        <v>42767.75</v>
      </c>
      <c r="D1253" s="8" t="s">
        <v>299</v>
      </c>
      <c r="E1253" s="1" t="s">
        <v>299</v>
      </c>
      <c r="F1253" s="1">
        <v>28482013</v>
      </c>
      <c r="G1253" s="5" t="s">
        <v>792</v>
      </c>
      <c r="H1253" s="1" t="s">
        <v>16</v>
      </c>
      <c r="I1253" s="1" t="s">
        <v>17</v>
      </c>
      <c r="J1253" s="7">
        <v>42762.637499999997</v>
      </c>
      <c r="K1253" s="7">
        <v>42765.490277777775</v>
      </c>
      <c r="L1253" s="1">
        <v>18</v>
      </c>
    </row>
    <row r="1254" spans="1:12" ht="15">
      <c r="A1254" s="1" t="s">
        <v>28</v>
      </c>
      <c r="B1254" s="7">
        <v>42767.75</v>
      </c>
      <c r="C1254" s="7">
        <v>42767.791666666664</v>
      </c>
      <c r="D1254" s="8" t="s">
        <v>162</v>
      </c>
      <c r="F1254" s="1">
        <v>28441229</v>
      </c>
      <c r="G1254" s="5" t="s">
        <v>603</v>
      </c>
      <c r="H1254" s="1" t="s">
        <v>16</v>
      </c>
      <c r="I1254" s="1" t="s">
        <v>85</v>
      </c>
      <c r="J1254" s="7">
        <v>42760.884722222225</v>
      </c>
      <c r="K1254" s="7">
        <v>42760.884722222225</v>
      </c>
      <c r="L1254" s="1">
        <v>18</v>
      </c>
    </row>
    <row r="1255" spans="1:12" ht="15">
      <c r="A1255" s="1" t="s">
        <v>46</v>
      </c>
      <c r="B1255" s="7">
        <v>42767.791666666664</v>
      </c>
      <c r="C1255" s="7">
        <v>42767.833333333336</v>
      </c>
      <c r="D1255" s="8" t="s">
        <v>501</v>
      </c>
      <c r="F1255" s="1">
        <v>28481394</v>
      </c>
      <c r="G1255" s="10"/>
      <c r="H1255" s="1" t="s">
        <v>16</v>
      </c>
      <c r="I1255" s="1" t="s">
        <v>17</v>
      </c>
      <c r="J1255" s="7">
        <v>42762.618750000001</v>
      </c>
      <c r="K1255" s="7">
        <v>42762.618750000001</v>
      </c>
      <c r="L1255" s="1">
        <v>18</v>
      </c>
    </row>
    <row r="1256" spans="1:12" ht="15">
      <c r="A1256" s="1" t="s">
        <v>24</v>
      </c>
      <c r="B1256" s="7">
        <v>42768.416666666664</v>
      </c>
      <c r="C1256" s="7">
        <v>42768.479166666664</v>
      </c>
      <c r="D1256" s="8" t="s">
        <v>458</v>
      </c>
      <c r="F1256" s="1">
        <v>28593424</v>
      </c>
      <c r="G1256" s="5" t="s">
        <v>793</v>
      </c>
      <c r="H1256" s="1" t="s">
        <v>48</v>
      </c>
      <c r="I1256" s="1" t="s">
        <v>17</v>
      </c>
      <c r="J1256" s="7">
        <v>42767.650694444441</v>
      </c>
      <c r="K1256" s="7">
        <v>42767.650694444441</v>
      </c>
      <c r="L1256" s="1">
        <v>21.6</v>
      </c>
    </row>
    <row r="1257" spans="1:12" ht="15">
      <c r="A1257" s="1" t="s">
        <v>28</v>
      </c>
      <c r="B1257" s="7">
        <v>42768.458333333336</v>
      </c>
      <c r="C1257" s="7">
        <v>42768.5</v>
      </c>
      <c r="D1257" s="8" t="s">
        <v>458</v>
      </c>
      <c r="F1257" s="1">
        <v>28627125</v>
      </c>
      <c r="G1257" s="10"/>
      <c r="H1257" s="1" t="s">
        <v>16</v>
      </c>
      <c r="I1257" s="1" t="s">
        <v>17</v>
      </c>
      <c r="J1257" s="7">
        <v>42768.736111111109</v>
      </c>
      <c r="K1257" s="7">
        <v>42768.736111111109</v>
      </c>
      <c r="L1257" s="1">
        <v>14.4</v>
      </c>
    </row>
    <row r="1258" spans="1:12" ht="15">
      <c r="A1258" s="1" t="s">
        <v>111</v>
      </c>
      <c r="B1258" s="7">
        <v>42768.458333333336</v>
      </c>
      <c r="C1258" s="7">
        <v>42768.5</v>
      </c>
      <c r="D1258" s="8" t="s">
        <v>13</v>
      </c>
      <c r="F1258" s="1">
        <v>28599063</v>
      </c>
      <c r="G1258" s="5" t="s">
        <v>794</v>
      </c>
      <c r="H1258" s="1" t="s">
        <v>16</v>
      </c>
      <c r="I1258" s="1" t="s">
        <v>85</v>
      </c>
      <c r="J1258" s="7">
        <v>42767.790972222225</v>
      </c>
      <c r="K1258" s="7">
        <v>42767.790972222225</v>
      </c>
      <c r="L1258" s="1">
        <v>14.4</v>
      </c>
    </row>
    <row r="1259" spans="1:12" ht="15">
      <c r="A1259" s="1" t="s">
        <v>24</v>
      </c>
      <c r="B1259" s="7">
        <v>42768.5625</v>
      </c>
      <c r="C1259" s="7">
        <v>42768.604166666664</v>
      </c>
      <c r="D1259" s="8" t="s">
        <v>357</v>
      </c>
      <c r="F1259" s="1">
        <v>28612295</v>
      </c>
      <c r="G1259" s="10"/>
      <c r="H1259" s="1" t="s">
        <v>16</v>
      </c>
      <c r="I1259" s="1" t="s">
        <v>17</v>
      </c>
      <c r="J1259" s="7">
        <v>42768.398611111108</v>
      </c>
      <c r="K1259" s="7">
        <v>42768.398611111108</v>
      </c>
      <c r="L1259" s="1">
        <v>15.3</v>
      </c>
    </row>
    <row r="1260" spans="1:12" ht="15">
      <c r="A1260" s="1" t="s">
        <v>46</v>
      </c>
      <c r="B1260" s="7">
        <v>42768.791666666664</v>
      </c>
      <c r="C1260" s="7">
        <v>42768.833333333336</v>
      </c>
      <c r="D1260" s="8" t="s">
        <v>423</v>
      </c>
      <c r="E1260" s="1" t="s">
        <v>15</v>
      </c>
      <c r="F1260" s="1">
        <v>25792974</v>
      </c>
      <c r="G1260" s="5" t="s">
        <v>752</v>
      </c>
      <c r="H1260" s="1" t="s">
        <v>16</v>
      </c>
      <c r="I1260" s="1" t="s">
        <v>17</v>
      </c>
      <c r="J1260" s="7">
        <v>42634.810416666667</v>
      </c>
      <c r="K1260" s="7">
        <v>42800.760416666664</v>
      </c>
      <c r="L1260" s="1">
        <v>18</v>
      </c>
    </row>
    <row r="1261" spans="1:12" ht="15">
      <c r="A1261" s="1" t="s">
        <v>46</v>
      </c>
      <c r="B1261" s="7">
        <v>42769.625</v>
      </c>
      <c r="C1261" s="7">
        <v>42769.666666666664</v>
      </c>
      <c r="D1261" s="8" t="s">
        <v>88</v>
      </c>
      <c r="F1261" s="1">
        <v>28330710</v>
      </c>
      <c r="G1261" s="5" t="s">
        <v>795</v>
      </c>
      <c r="H1261" s="1" t="s">
        <v>16</v>
      </c>
      <c r="I1261" s="1" t="s">
        <v>17</v>
      </c>
      <c r="J1261" s="7">
        <v>42755.709722222222</v>
      </c>
      <c r="K1261" s="7">
        <v>42755.709722222222</v>
      </c>
      <c r="L1261" s="1">
        <v>16.2</v>
      </c>
    </row>
    <row r="1262" spans="1:12" ht="15">
      <c r="A1262" s="1" t="s">
        <v>46</v>
      </c>
      <c r="B1262" s="7">
        <v>42769.666666666664</v>
      </c>
      <c r="C1262" s="7">
        <v>42769.708333333336</v>
      </c>
      <c r="D1262" s="8" t="s">
        <v>88</v>
      </c>
      <c r="F1262" s="1">
        <v>28427869</v>
      </c>
      <c r="G1262" s="5" t="s">
        <v>796</v>
      </c>
      <c r="H1262" s="1" t="s">
        <v>16</v>
      </c>
      <c r="I1262" s="1" t="s">
        <v>17</v>
      </c>
      <c r="J1262" s="7">
        <v>42760.526388888888</v>
      </c>
      <c r="K1262" s="7">
        <v>42760.526388888888</v>
      </c>
      <c r="L1262" s="1">
        <v>16.2</v>
      </c>
    </row>
    <row r="1263" spans="1:12" ht="15">
      <c r="A1263" s="1" t="s">
        <v>57</v>
      </c>
      <c r="B1263" s="7">
        <v>42769.770833333336</v>
      </c>
      <c r="C1263" s="7">
        <v>42769.8125</v>
      </c>
      <c r="D1263" s="8" t="s">
        <v>489</v>
      </c>
      <c r="F1263" s="1">
        <v>28647119</v>
      </c>
      <c r="G1263" s="10"/>
      <c r="H1263" s="1" t="s">
        <v>16</v>
      </c>
      <c r="I1263" s="1" t="s">
        <v>17</v>
      </c>
      <c r="J1263" s="7">
        <v>42769.630555555559</v>
      </c>
      <c r="K1263" s="7">
        <v>42769.630555555559</v>
      </c>
      <c r="L1263" s="1">
        <v>18</v>
      </c>
    </row>
    <row r="1264" spans="1:12" ht="15">
      <c r="A1264" s="1" t="s">
        <v>28</v>
      </c>
      <c r="B1264" s="7">
        <v>42769.791666666664</v>
      </c>
      <c r="C1264" s="7">
        <v>42769.833333333336</v>
      </c>
      <c r="D1264" s="8" t="s">
        <v>162</v>
      </c>
      <c r="F1264" s="1">
        <v>28005756</v>
      </c>
      <c r="G1264" s="5" t="s">
        <v>797</v>
      </c>
      <c r="H1264" s="1" t="s">
        <v>16</v>
      </c>
      <c r="I1264" s="1" t="s">
        <v>85</v>
      </c>
      <c r="J1264" s="7">
        <v>42741.446527777778</v>
      </c>
      <c r="K1264" s="7">
        <v>42741.446527777778</v>
      </c>
      <c r="L1264" s="1">
        <v>18</v>
      </c>
    </row>
    <row r="1265" spans="1:12" ht="15">
      <c r="A1265" s="1" t="s">
        <v>24</v>
      </c>
      <c r="B1265" s="7">
        <v>42770.395833333336</v>
      </c>
      <c r="C1265" s="7">
        <v>42770.458333333336</v>
      </c>
      <c r="D1265" s="8" t="s">
        <v>263</v>
      </c>
      <c r="E1265" s="1" t="s">
        <v>263</v>
      </c>
      <c r="F1265" s="1">
        <v>28355045</v>
      </c>
      <c r="G1265" s="5" t="s">
        <v>798</v>
      </c>
      <c r="H1265" s="1" t="s">
        <v>48</v>
      </c>
      <c r="I1265" s="1" t="s">
        <v>17</v>
      </c>
      <c r="J1265" s="7">
        <v>42757.925694444442</v>
      </c>
      <c r="K1265" s="7">
        <v>42757.926388888889</v>
      </c>
      <c r="L1265" s="1">
        <v>27</v>
      </c>
    </row>
    <row r="1266" spans="1:12" ht="15">
      <c r="A1266" s="1" t="s">
        <v>46</v>
      </c>
      <c r="B1266" s="7">
        <v>42770.416666666664</v>
      </c>
      <c r="C1266" s="7">
        <v>42770.458333333336</v>
      </c>
      <c r="D1266" s="8" t="s">
        <v>88</v>
      </c>
      <c r="F1266" s="1">
        <v>28407218</v>
      </c>
      <c r="G1266" s="5" t="s">
        <v>799</v>
      </c>
      <c r="H1266" s="1" t="s">
        <v>16</v>
      </c>
      <c r="I1266" s="1" t="s">
        <v>17</v>
      </c>
      <c r="J1266" s="7">
        <v>42759.697222222225</v>
      </c>
      <c r="K1266" s="7">
        <v>42759.697222222225</v>
      </c>
      <c r="L1266" s="1">
        <v>18</v>
      </c>
    </row>
    <row r="1267" spans="1:12" ht="15">
      <c r="A1267" s="1" t="s">
        <v>41</v>
      </c>
      <c r="B1267" s="7">
        <v>42770.416666666664</v>
      </c>
      <c r="C1267" s="7">
        <v>42770.458333333336</v>
      </c>
      <c r="D1267" s="8" t="s">
        <v>501</v>
      </c>
      <c r="F1267" s="1">
        <v>28598743</v>
      </c>
      <c r="G1267" s="10"/>
      <c r="H1267" s="1" t="s">
        <v>16</v>
      </c>
      <c r="I1267" s="1" t="s">
        <v>17</v>
      </c>
      <c r="J1267" s="7">
        <v>42767.779861111114</v>
      </c>
      <c r="K1267" s="7">
        <v>42767.779861111114</v>
      </c>
      <c r="L1267" s="1">
        <v>18</v>
      </c>
    </row>
    <row r="1268" spans="1:12" ht="15">
      <c r="A1268" s="1" t="s">
        <v>28</v>
      </c>
      <c r="B1268" s="7">
        <v>42770.458333333336</v>
      </c>
      <c r="C1268" s="7">
        <v>42770.5</v>
      </c>
      <c r="D1268" s="8" t="s">
        <v>800</v>
      </c>
      <c r="F1268" s="1">
        <v>28630053</v>
      </c>
      <c r="G1268" s="10"/>
      <c r="H1268" s="1" t="s">
        <v>16</v>
      </c>
      <c r="I1268" s="1" t="s">
        <v>17</v>
      </c>
      <c r="J1268" s="7">
        <v>42768.816666666666</v>
      </c>
      <c r="K1268" s="7">
        <v>42768.816666666666</v>
      </c>
      <c r="L1268" s="1">
        <v>18</v>
      </c>
    </row>
    <row r="1269" spans="1:12" ht="15">
      <c r="A1269" s="1" t="s">
        <v>18</v>
      </c>
      <c r="B1269" s="7">
        <v>42770.458333333336</v>
      </c>
      <c r="C1269" s="7">
        <v>42770.5</v>
      </c>
      <c r="D1269" s="8" t="s">
        <v>299</v>
      </c>
      <c r="F1269" s="1">
        <v>28518355</v>
      </c>
      <c r="G1269" s="5" t="s">
        <v>801</v>
      </c>
      <c r="H1269" s="1" t="s">
        <v>16</v>
      </c>
      <c r="I1269" s="1" t="s">
        <v>17</v>
      </c>
      <c r="J1269" s="7">
        <v>42765.490972222222</v>
      </c>
      <c r="K1269" s="7">
        <v>42765.490972222222</v>
      </c>
      <c r="L1269" s="1">
        <v>18</v>
      </c>
    </row>
    <row r="1270" spans="1:12" ht="15">
      <c r="A1270" s="1" t="s">
        <v>24</v>
      </c>
      <c r="B1270" s="7">
        <v>42770.458333333336</v>
      </c>
      <c r="C1270" s="7">
        <v>42770.520833333336</v>
      </c>
      <c r="D1270" s="8" t="s">
        <v>263</v>
      </c>
      <c r="F1270" s="1">
        <v>27871733</v>
      </c>
      <c r="G1270" s="5" t="s">
        <v>650</v>
      </c>
      <c r="H1270" s="1" t="s">
        <v>48</v>
      </c>
      <c r="I1270" s="1" t="s">
        <v>17</v>
      </c>
      <c r="J1270" s="7">
        <v>42733.673611111109</v>
      </c>
      <c r="K1270" s="7">
        <v>42733.673611111109</v>
      </c>
      <c r="L1270" s="1">
        <v>24.3</v>
      </c>
    </row>
    <row r="1271" spans="1:12" ht="15">
      <c r="A1271" s="1" t="s">
        <v>41</v>
      </c>
      <c r="B1271" s="7">
        <v>42770.458333333336</v>
      </c>
      <c r="C1271" s="7">
        <v>42770.583333333336</v>
      </c>
      <c r="D1271" s="8" t="s">
        <v>210</v>
      </c>
      <c r="F1271" s="1">
        <v>29175772</v>
      </c>
      <c r="G1271" s="5" t="s">
        <v>802</v>
      </c>
      <c r="H1271" s="1" t="s">
        <v>321</v>
      </c>
      <c r="I1271" s="1" t="s">
        <v>17</v>
      </c>
      <c r="J1271" s="7">
        <v>42794.507638888892</v>
      </c>
      <c r="K1271" s="7">
        <v>42794.507638888892</v>
      </c>
      <c r="L1271" s="1">
        <v>54</v>
      </c>
    </row>
    <row r="1272" spans="1:12" ht="15">
      <c r="A1272" s="1" t="s">
        <v>111</v>
      </c>
      <c r="B1272" s="7">
        <v>42770.479166666664</v>
      </c>
      <c r="C1272" s="7">
        <v>42770.520833333336</v>
      </c>
      <c r="D1272" s="8" t="s">
        <v>803</v>
      </c>
      <c r="F1272" s="1">
        <v>28642008</v>
      </c>
      <c r="G1272" s="10"/>
      <c r="H1272" s="1" t="s">
        <v>16</v>
      </c>
      <c r="I1272" s="1" t="s">
        <v>17</v>
      </c>
      <c r="J1272" s="7">
        <v>42769.470833333333</v>
      </c>
      <c r="K1272" s="7">
        <v>42769.470833333333</v>
      </c>
      <c r="L1272" s="1">
        <v>18</v>
      </c>
    </row>
    <row r="1273" spans="1:12" ht="15">
      <c r="A1273" s="1" t="s">
        <v>28</v>
      </c>
      <c r="B1273" s="7">
        <v>42770.520833333336</v>
      </c>
      <c r="C1273" s="7">
        <v>42770.5625</v>
      </c>
      <c r="D1273" s="8" t="s">
        <v>162</v>
      </c>
      <c r="F1273" s="1">
        <v>28355811</v>
      </c>
      <c r="G1273" s="5" t="s">
        <v>603</v>
      </c>
      <c r="H1273" s="1" t="s">
        <v>16</v>
      </c>
      <c r="I1273" s="1" t="s">
        <v>85</v>
      </c>
      <c r="J1273" s="7">
        <v>42757.991666666669</v>
      </c>
      <c r="K1273" s="7">
        <v>42757.991666666669</v>
      </c>
      <c r="L1273" s="1">
        <v>18</v>
      </c>
    </row>
    <row r="1274" spans="1:12" ht="15">
      <c r="A1274" s="1" t="s">
        <v>24</v>
      </c>
      <c r="B1274" s="7">
        <v>42770.625</v>
      </c>
      <c r="C1274" s="7">
        <v>42770.666666666664</v>
      </c>
      <c r="D1274" s="8" t="s">
        <v>100</v>
      </c>
      <c r="F1274" s="1">
        <v>28640713</v>
      </c>
      <c r="G1274" s="10"/>
      <c r="H1274" s="1" t="s">
        <v>16</v>
      </c>
      <c r="I1274" s="1" t="s">
        <v>17</v>
      </c>
      <c r="J1274" s="7">
        <v>42769.438888888886</v>
      </c>
      <c r="K1274" s="7">
        <v>42769.438888888886</v>
      </c>
      <c r="L1274" s="1">
        <v>18</v>
      </c>
    </row>
    <row r="1275" spans="1:12" ht="15">
      <c r="A1275" s="1" t="s">
        <v>28</v>
      </c>
      <c r="B1275" s="7">
        <v>42770.625</v>
      </c>
      <c r="C1275" s="7">
        <v>42770.666666666664</v>
      </c>
      <c r="D1275" s="8" t="s">
        <v>357</v>
      </c>
      <c r="E1275" s="1" t="s">
        <v>357</v>
      </c>
      <c r="F1275" s="1">
        <v>28577334</v>
      </c>
      <c r="G1275" s="10"/>
      <c r="H1275" s="1" t="s">
        <v>16</v>
      </c>
      <c r="I1275" s="1" t="s">
        <v>17</v>
      </c>
      <c r="J1275" s="7">
        <v>42767.003472222219</v>
      </c>
      <c r="K1275" s="7">
        <v>42767.65</v>
      </c>
      <c r="L1275" s="1">
        <v>18</v>
      </c>
    </row>
    <row r="1276" spans="1:12" ht="15">
      <c r="A1276" s="1" t="s">
        <v>28</v>
      </c>
      <c r="B1276" s="7">
        <v>42770.75</v>
      </c>
      <c r="C1276" s="7">
        <v>42770.791666666664</v>
      </c>
      <c r="D1276" s="8" t="s">
        <v>357</v>
      </c>
      <c r="F1276" s="1">
        <v>28663562</v>
      </c>
      <c r="G1276" s="10"/>
      <c r="H1276" s="1" t="s">
        <v>16</v>
      </c>
      <c r="I1276" s="1" t="s">
        <v>17</v>
      </c>
      <c r="J1276" s="7">
        <v>42770.5</v>
      </c>
      <c r="K1276" s="7">
        <v>42770.5</v>
      </c>
      <c r="L1276" s="1">
        <v>18</v>
      </c>
    </row>
    <row r="1277" spans="1:12" ht="15">
      <c r="A1277" s="1" t="s">
        <v>32</v>
      </c>
      <c r="B1277" s="7">
        <v>42771.458333333336</v>
      </c>
      <c r="C1277" s="7">
        <v>42771.5</v>
      </c>
      <c r="D1277" s="8" t="s">
        <v>13</v>
      </c>
      <c r="F1277" s="1">
        <v>27192876</v>
      </c>
      <c r="G1277" s="5" t="s">
        <v>804</v>
      </c>
      <c r="H1277" s="1" t="s">
        <v>16</v>
      </c>
      <c r="I1277" s="1" t="s">
        <v>85</v>
      </c>
      <c r="J1277" s="7">
        <v>42697.62222222222</v>
      </c>
      <c r="K1277" s="7">
        <v>42697.62222222222</v>
      </c>
      <c r="L1277" s="1">
        <v>16.84</v>
      </c>
    </row>
    <row r="1278" spans="1:12" ht="15">
      <c r="A1278" s="1" t="s">
        <v>18</v>
      </c>
      <c r="B1278" s="7">
        <v>42772.4375</v>
      </c>
      <c r="C1278" s="7">
        <v>42772.479166666664</v>
      </c>
      <c r="D1278" s="8" t="s">
        <v>299</v>
      </c>
      <c r="E1278" s="1" t="s">
        <v>299</v>
      </c>
      <c r="F1278" s="1">
        <v>28428832</v>
      </c>
      <c r="G1278" s="5" t="s">
        <v>805</v>
      </c>
      <c r="H1278" s="1" t="s">
        <v>16</v>
      </c>
      <c r="I1278" s="1" t="s">
        <v>17</v>
      </c>
      <c r="J1278" s="7">
        <v>42760.555555555555</v>
      </c>
      <c r="K1278" s="7">
        <v>42768.538194444445</v>
      </c>
      <c r="L1278" s="1">
        <v>14.4</v>
      </c>
    </row>
    <row r="1279" spans="1:12" ht="15">
      <c r="A1279" s="1" t="s">
        <v>111</v>
      </c>
      <c r="B1279" s="7">
        <v>42772.458333333336</v>
      </c>
      <c r="C1279" s="7">
        <v>42772.5</v>
      </c>
      <c r="D1279" s="8" t="s">
        <v>596</v>
      </c>
      <c r="F1279" s="1">
        <v>28406109</v>
      </c>
      <c r="G1279" s="5" t="s">
        <v>806</v>
      </c>
      <c r="H1279" s="1" t="s">
        <v>16</v>
      </c>
      <c r="I1279" s="1" t="s">
        <v>17</v>
      </c>
      <c r="J1279" s="7">
        <v>42759.67291666667</v>
      </c>
      <c r="K1279" s="7">
        <v>42759.67291666667</v>
      </c>
      <c r="L1279" s="1">
        <v>14.4</v>
      </c>
    </row>
    <row r="1280" spans="1:12" ht="15">
      <c r="A1280" s="1" t="s">
        <v>18</v>
      </c>
      <c r="B1280" s="7">
        <v>42772.583333333336</v>
      </c>
      <c r="C1280" s="7">
        <v>42772.625</v>
      </c>
      <c r="D1280" s="8" t="s">
        <v>246</v>
      </c>
      <c r="F1280" s="1">
        <v>28687868</v>
      </c>
      <c r="G1280" s="5" t="s">
        <v>610</v>
      </c>
      <c r="H1280" s="1" t="s">
        <v>16</v>
      </c>
      <c r="I1280" s="1" t="s">
        <v>17</v>
      </c>
      <c r="J1280" s="7">
        <v>42772.461805555555</v>
      </c>
      <c r="K1280" s="7">
        <v>42772.461805555555</v>
      </c>
      <c r="L1280" s="1">
        <v>14.4</v>
      </c>
    </row>
    <row r="1281" spans="1:12" ht="15">
      <c r="A1281" s="1" t="s">
        <v>111</v>
      </c>
      <c r="B1281" s="7">
        <v>42772.645833333336</v>
      </c>
      <c r="C1281" s="7">
        <v>42772.708333333336</v>
      </c>
      <c r="D1281" s="8" t="s">
        <v>246</v>
      </c>
      <c r="E1281" s="1" t="s">
        <v>807</v>
      </c>
      <c r="F1281" s="1">
        <v>28688017</v>
      </c>
      <c r="G1281" s="10"/>
      <c r="H1281" s="1" t="s">
        <v>48</v>
      </c>
      <c r="I1281" s="1" t="s">
        <v>17</v>
      </c>
      <c r="J1281" s="7">
        <v>42772.463888888888</v>
      </c>
      <c r="K1281" s="7">
        <v>42772.572916666664</v>
      </c>
      <c r="L1281" s="1">
        <v>23.4</v>
      </c>
    </row>
    <row r="1282" spans="1:12" ht="15">
      <c r="A1282" s="1" t="s">
        <v>18</v>
      </c>
      <c r="B1282" s="7">
        <v>42772.666666666664</v>
      </c>
      <c r="C1282" s="7">
        <v>42772.708333333336</v>
      </c>
      <c r="D1282" s="8" t="s">
        <v>299</v>
      </c>
      <c r="F1282" s="1">
        <v>28618094</v>
      </c>
      <c r="G1282" s="5" t="s">
        <v>808</v>
      </c>
      <c r="H1282" s="1" t="s">
        <v>16</v>
      </c>
      <c r="I1282" s="1" t="s">
        <v>17</v>
      </c>
      <c r="J1282" s="7">
        <v>42768.538194444445</v>
      </c>
      <c r="K1282" s="7">
        <v>42768.538194444445</v>
      </c>
      <c r="L1282" s="1">
        <v>16.2</v>
      </c>
    </row>
    <row r="1283" spans="1:12" ht="15">
      <c r="A1283" s="1" t="s">
        <v>41</v>
      </c>
      <c r="B1283" s="7">
        <v>42772.708333333336</v>
      </c>
      <c r="C1283" s="7">
        <v>42772.75</v>
      </c>
      <c r="D1283" s="8" t="s">
        <v>359</v>
      </c>
      <c r="F1283" s="1">
        <v>28431846</v>
      </c>
      <c r="G1283" s="10"/>
      <c r="H1283" s="1" t="s">
        <v>16</v>
      </c>
      <c r="I1283" s="1" t="s">
        <v>17</v>
      </c>
      <c r="J1283" s="7">
        <v>42760.625</v>
      </c>
      <c r="K1283" s="7">
        <v>42760.625</v>
      </c>
      <c r="L1283" s="1">
        <v>18</v>
      </c>
    </row>
    <row r="1284" spans="1:12" ht="15">
      <c r="A1284" s="1" t="s">
        <v>28</v>
      </c>
      <c r="B1284" s="7">
        <v>42772.729166666664</v>
      </c>
      <c r="C1284" s="7">
        <v>42772.770833333336</v>
      </c>
      <c r="D1284" s="8" t="s">
        <v>162</v>
      </c>
      <c r="F1284" s="1">
        <v>28383423</v>
      </c>
      <c r="G1284" s="5" t="s">
        <v>760</v>
      </c>
      <c r="H1284" s="1" t="s">
        <v>16</v>
      </c>
      <c r="I1284" s="1" t="s">
        <v>85</v>
      </c>
      <c r="J1284" s="7">
        <v>42758.818749999999</v>
      </c>
      <c r="K1284" s="7">
        <v>42758.818749999999</v>
      </c>
      <c r="L1284" s="1">
        <v>18</v>
      </c>
    </row>
    <row r="1285" spans="1:12" ht="15">
      <c r="A1285" s="1" t="s">
        <v>41</v>
      </c>
      <c r="B1285" s="7">
        <v>42772.75</v>
      </c>
      <c r="C1285" s="7">
        <v>42772.791666666664</v>
      </c>
      <c r="D1285" s="8" t="s">
        <v>359</v>
      </c>
      <c r="F1285" s="1">
        <v>28679033</v>
      </c>
      <c r="G1285" s="10"/>
      <c r="H1285" s="1" t="s">
        <v>16</v>
      </c>
      <c r="I1285" s="1" t="s">
        <v>17</v>
      </c>
      <c r="J1285" s="7">
        <v>42771.996527777781</v>
      </c>
      <c r="K1285" s="7">
        <v>42771.996527777781</v>
      </c>
      <c r="L1285" s="1">
        <v>18</v>
      </c>
    </row>
    <row r="1286" spans="1:12" ht="15">
      <c r="A1286" s="1" t="s">
        <v>80</v>
      </c>
      <c r="B1286" s="7">
        <v>42773.416666666664</v>
      </c>
      <c r="C1286" s="7">
        <v>42773.5</v>
      </c>
      <c r="D1286" s="8" t="s">
        <v>515</v>
      </c>
      <c r="F1286" s="1">
        <v>28702656</v>
      </c>
      <c r="G1286" s="5" t="s">
        <v>809</v>
      </c>
      <c r="H1286" s="1" t="s">
        <v>56</v>
      </c>
      <c r="I1286" s="1" t="s">
        <v>17</v>
      </c>
      <c r="J1286" s="7">
        <v>42772.786111111112</v>
      </c>
      <c r="K1286" s="7">
        <v>42772.786111111112</v>
      </c>
      <c r="L1286" s="1">
        <v>28.8</v>
      </c>
    </row>
    <row r="1287" spans="1:12" ht="15">
      <c r="A1287" s="1" t="s">
        <v>18</v>
      </c>
      <c r="B1287" s="7">
        <v>42773.770833333336</v>
      </c>
      <c r="C1287" s="7">
        <v>42773.8125</v>
      </c>
      <c r="D1287" s="8" t="s">
        <v>299</v>
      </c>
      <c r="E1287" s="1" t="s">
        <v>299</v>
      </c>
      <c r="F1287" s="1">
        <v>28618246</v>
      </c>
      <c r="G1287" s="5" t="s">
        <v>810</v>
      </c>
      <c r="H1287" s="1" t="s">
        <v>16</v>
      </c>
      <c r="I1287" s="1" t="s">
        <v>17</v>
      </c>
      <c r="J1287" s="7">
        <v>42768.539583333331</v>
      </c>
      <c r="K1287" s="7">
        <v>42768.539583333331</v>
      </c>
      <c r="L1287" s="1">
        <v>18</v>
      </c>
    </row>
    <row r="1288" spans="1:12" ht="15">
      <c r="A1288" s="1" t="s">
        <v>80</v>
      </c>
      <c r="B1288" s="7">
        <v>42773.770833333336</v>
      </c>
      <c r="C1288" s="7">
        <v>42773.8125</v>
      </c>
      <c r="D1288" s="8" t="s">
        <v>489</v>
      </c>
      <c r="F1288" s="1">
        <v>28731665</v>
      </c>
      <c r="G1288" s="10"/>
      <c r="H1288" s="1" t="s">
        <v>16</v>
      </c>
      <c r="I1288" s="1" t="s">
        <v>17</v>
      </c>
      <c r="J1288" s="7">
        <v>42773.736805555556</v>
      </c>
      <c r="K1288" s="7">
        <v>42773.736805555556</v>
      </c>
      <c r="L1288" s="1">
        <v>18</v>
      </c>
    </row>
    <row r="1289" spans="1:12" ht="15">
      <c r="A1289" s="1" t="s">
        <v>111</v>
      </c>
      <c r="B1289" s="7">
        <v>42774.458333333336</v>
      </c>
      <c r="C1289" s="7">
        <v>42774.5</v>
      </c>
      <c r="D1289" s="8" t="s">
        <v>43</v>
      </c>
      <c r="F1289" s="1">
        <v>28716629</v>
      </c>
      <c r="G1289" s="10"/>
      <c r="H1289" s="1" t="s">
        <v>16</v>
      </c>
      <c r="I1289" s="1" t="s">
        <v>17</v>
      </c>
      <c r="J1289" s="7">
        <v>42773.426388888889</v>
      </c>
      <c r="K1289" s="7">
        <v>42773.426388888889</v>
      </c>
      <c r="L1289" s="1">
        <v>14.4</v>
      </c>
    </row>
    <row r="1290" spans="1:12" ht="15">
      <c r="A1290" s="1" t="s">
        <v>111</v>
      </c>
      <c r="B1290" s="7">
        <v>42774.604166666664</v>
      </c>
      <c r="C1290" s="7">
        <v>42774.666666666664</v>
      </c>
      <c r="D1290" s="8" t="s">
        <v>73</v>
      </c>
      <c r="F1290" s="1">
        <v>28750728</v>
      </c>
      <c r="G1290" s="5" t="s">
        <v>811</v>
      </c>
      <c r="H1290" s="1" t="s">
        <v>48</v>
      </c>
      <c r="I1290" s="1" t="s">
        <v>17</v>
      </c>
      <c r="J1290" s="7">
        <v>42774.515277777777</v>
      </c>
      <c r="K1290" s="7">
        <v>42774.515277777777</v>
      </c>
      <c r="L1290" s="1">
        <v>24.3</v>
      </c>
    </row>
    <row r="1291" spans="1:12" ht="15">
      <c r="A1291" s="1" t="s">
        <v>46</v>
      </c>
      <c r="B1291" s="7">
        <v>42774.666666666664</v>
      </c>
      <c r="C1291" s="7">
        <v>42774.708333333336</v>
      </c>
      <c r="D1291" s="8" t="s">
        <v>88</v>
      </c>
      <c r="F1291" s="1">
        <v>28691379</v>
      </c>
      <c r="G1291" s="5" t="s">
        <v>99</v>
      </c>
      <c r="H1291" s="1" t="s">
        <v>16</v>
      </c>
      <c r="I1291" s="1" t="s">
        <v>17</v>
      </c>
      <c r="J1291" s="7">
        <v>42772.532638888886</v>
      </c>
      <c r="K1291" s="7">
        <v>42772.532638888886</v>
      </c>
      <c r="L1291" s="1">
        <v>16.2</v>
      </c>
    </row>
    <row r="1292" spans="1:12" ht="15">
      <c r="A1292" s="1" t="s">
        <v>111</v>
      </c>
      <c r="B1292" s="7">
        <v>42774.666666666664</v>
      </c>
      <c r="C1292" s="7">
        <v>42774.75</v>
      </c>
      <c r="D1292" s="8" t="s">
        <v>61</v>
      </c>
      <c r="F1292" s="1">
        <v>28652356</v>
      </c>
      <c r="G1292" s="10"/>
      <c r="H1292" s="1" t="s">
        <v>56</v>
      </c>
      <c r="I1292" s="1" t="s">
        <v>17</v>
      </c>
      <c r="J1292" s="7">
        <v>42769.75</v>
      </c>
      <c r="K1292" s="7">
        <v>42769.75</v>
      </c>
      <c r="L1292" s="1">
        <v>34.200000000000003</v>
      </c>
    </row>
    <row r="1293" spans="1:12" ht="15">
      <c r="A1293" s="1" t="s">
        <v>28</v>
      </c>
      <c r="B1293" s="7">
        <v>42774.708333333336</v>
      </c>
      <c r="C1293" s="7">
        <v>42774.75</v>
      </c>
      <c r="D1293" s="8" t="s">
        <v>162</v>
      </c>
      <c r="F1293" s="1">
        <v>28441240</v>
      </c>
      <c r="G1293" s="5" t="s">
        <v>603</v>
      </c>
      <c r="H1293" s="1" t="s">
        <v>16</v>
      </c>
      <c r="I1293" s="1" t="s">
        <v>85</v>
      </c>
      <c r="J1293" s="7">
        <v>42760.884722222225</v>
      </c>
      <c r="K1293" s="7">
        <v>42760.884722222225</v>
      </c>
      <c r="L1293" s="1">
        <v>18</v>
      </c>
    </row>
    <row r="1294" spans="1:12" ht="15">
      <c r="A1294" s="1" t="s">
        <v>18</v>
      </c>
      <c r="B1294" s="7">
        <v>42774.708333333336</v>
      </c>
      <c r="C1294" s="7">
        <v>42774.75</v>
      </c>
      <c r="D1294" s="8" t="s">
        <v>299</v>
      </c>
      <c r="F1294" s="1">
        <v>28618303</v>
      </c>
      <c r="G1294" s="5" t="s">
        <v>812</v>
      </c>
      <c r="H1294" s="1" t="s">
        <v>16</v>
      </c>
      <c r="I1294" s="1" t="s">
        <v>17</v>
      </c>
      <c r="J1294" s="7">
        <v>42768.539583333331</v>
      </c>
      <c r="K1294" s="7">
        <v>42768.539583333331</v>
      </c>
      <c r="L1294" s="1">
        <v>18</v>
      </c>
    </row>
    <row r="1295" spans="1:12" ht="15">
      <c r="A1295" s="1" t="s">
        <v>46</v>
      </c>
      <c r="B1295" s="7">
        <v>42774.708333333336</v>
      </c>
      <c r="C1295" s="7">
        <v>42774.75</v>
      </c>
      <c r="D1295" s="8" t="s">
        <v>88</v>
      </c>
      <c r="F1295" s="1">
        <v>28629773</v>
      </c>
      <c r="G1295" s="5" t="s">
        <v>813</v>
      </c>
      <c r="H1295" s="1" t="s">
        <v>16</v>
      </c>
      <c r="I1295" s="1" t="s">
        <v>17</v>
      </c>
      <c r="J1295" s="7">
        <v>42768.808333333334</v>
      </c>
      <c r="K1295" s="7">
        <v>42768.808333333334</v>
      </c>
      <c r="L1295" s="1">
        <v>18</v>
      </c>
    </row>
    <row r="1296" spans="1:12" ht="15">
      <c r="A1296" s="1" t="s">
        <v>80</v>
      </c>
      <c r="B1296" s="7">
        <v>42774.75</v>
      </c>
      <c r="C1296" s="7">
        <v>42774.8125</v>
      </c>
      <c r="D1296" s="8" t="s">
        <v>814</v>
      </c>
      <c r="F1296" s="1">
        <v>28673190</v>
      </c>
      <c r="G1296" s="5" t="s">
        <v>815</v>
      </c>
      <c r="H1296" s="1" t="s">
        <v>48</v>
      </c>
      <c r="I1296" s="1" t="s">
        <v>17</v>
      </c>
      <c r="J1296" s="7">
        <v>42771.556944444441</v>
      </c>
      <c r="K1296" s="7">
        <v>42771.556944444441</v>
      </c>
      <c r="L1296" s="1">
        <v>27</v>
      </c>
    </row>
    <row r="1297" spans="1:12" ht="15">
      <c r="A1297" s="1" t="s">
        <v>46</v>
      </c>
      <c r="B1297" s="7">
        <v>42775.395833333336</v>
      </c>
      <c r="C1297" s="7">
        <v>42775.708333333336</v>
      </c>
      <c r="D1297" s="8" t="s">
        <v>112</v>
      </c>
      <c r="F1297" s="1">
        <v>28734716</v>
      </c>
      <c r="G1297" s="10"/>
      <c r="H1297" s="1" t="s">
        <v>731</v>
      </c>
      <c r="I1297" s="1" t="s">
        <v>17</v>
      </c>
      <c r="J1297" s="7">
        <v>42773.822916666664</v>
      </c>
      <c r="K1297" s="7">
        <v>42773.822916666664</v>
      </c>
      <c r="L1297" s="1">
        <v>85.05</v>
      </c>
    </row>
    <row r="1298" spans="1:12" ht="15">
      <c r="A1298" s="1" t="s">
        <v>24</v>
      </c>
      <c r="B1298" s="7">
        <v>42775.479166666664</v>
      </c>
      <c r="C1298" s="7">
        <v>42775.520833333336</v>
      </c>
      <c r="D1298" s="8" t="s">
        <v>357</v>
      </c>
      <c r="F1298" s="1">
        <v>28774834</v>
      </c>
      <c r="G1298" s="10"/>
      <c r="H1298" s="1" t="s">
        <v>16</v>
      </c>
      <c r="I1298" s="1" t="s">
        <v>17</v>
      </c>
      <c r="J1298" s="7">
        <v>42775.421527777777</v>
      </c>
      <c r="K1298" s="7">
        <v>42775.421527777777</v>
      </c>
      <c r="L1298" s="1">
        <v>15.3</v>
      </c>
    </row>
    <row r="1299" spans="1:12" ht="15">
      <c r="A1299" s="1" t="s">
        <v>24</v>
      </c>
      <c r="B1299" s="7">
        <v>42775.625</v>
      </c>
      <c r="C1299" s="7">
        <v>42775.666666666664</v>
      </c>
      <c r="D1299" s="8" t="s">
        <v>357</v>
      </c>
      <c r="F1299" s="1">
        <v>28774823</v>
      </c>
      <c r="G1299" s="10"/>
      <c r="H1299" s="1" t="s">
        <v>16</v>
      </c>
      <c r="I1299" s="1" t="s">
        <v>17</v>
      </c>
      <c r="J1299" s="7">
        <v>42775.42083333333</v>
      </c>
      <c r="K1299" s="7">
        <v>42775.42083333333</v>
      </c>
      <c r="L1299" s="1">
        <v>14.4</v>
      </c>
    </row>
    <row r="1300" spans="1:12" ht="15">
      <c r="A1300" s="1" t="s">
        <v>41</v>
      </c>
      <c r="B1300" s="7">
        <v>42775.6875</v>
      </c>
      <c r="C1300" s="7">
        <v>42775.729166666664</v>
      </c>
      <c r="D1300" s="8" t="s">
        <v>359</v>
      </c>
      <c r="F1300" s="1">
        <v>28431866</v>
      </c>
      <c r="G1300" s="10"/>
      <c r="H1300" s="1" t="s">
        <v>16</v>
      </c>
      <c r="I1300" s="1" t="s">
        <v>17</v>
      </c>
      <c r="J1300" s="7">
        <v>42760.625694444447</v>
      </c>
      <c r="K1300" s="7">
        <v>42760.625694444447</v>
      </c>
      <c r="L1300" s="1">
        <v>17.100000000000001</v>
      </c>
    </row>
    <row r="1301" spans="1:12" ht="15">
      <c r="A1301" s="1" t="s">
        <v>28</v>
      </c>
      <c r="B1301" s="7">
        <v>42775.708333333336</v>
      </c>
      <c r="C1301" s="7">
        <v>42775.75</v>
      </c>
      <c r="D1301" s="8" t="s">
        <v>212</v>
      </c>
      <c r="F1301" s="1">
        <v>28786044</v>
      </c>
      <c r="G1301" s="10"/>
      <c r="H1301" s="1" t="s">
        <v>16</v>
      </c>
      <c r="I1301" s="1" t="s">
        <v>17</v>
      </c>
      <c r="J1301" s="7">
        <v>42775.67083333333</v>
      </c>
      <c r="K1301" s="7">
        <v>42775.67083333333</v>
      </c>
      <c r="L1301" s="1">
        <v>18</v>
      </c>
    </row>
    <row r="1302" spans="1:12" ht="15">
      <c r="A1302" s="1" t="s">
        <v>18</v>
      </c>
      <c r="B1302" s="7">
        <v>42775.770833333336</v>
      </c>
      <c r="C1302" s="7">
        <v>42775.8125</v>
      </c>
      <c r="D1302" s="8" t="s">
        <v>489</v>
      </c>
      <c r="F1302" s="1">
        <v>28784725</v>
      </c>
      <c r="G1302" s="10"/>
      <c r="H1302" s="1" t="s">
        <v>16</v>
      </c>
      <c r="I1302" s="1" t="s">
        <v>17</v>
      </c>
      <c r="J1302" s="7">
        <v>42775.636111111111</v>
      </c>
      <c r="K1302" s="7">
        <v>42775.636111111111</v>
      </c>
      <c r="L1302" s="1">
        <v>18</v>
      </c>
    </row>
    <row r="1303" spans="1:12" ht="15">
      <c r="A1303" s="1" t="s">
        <v>80</v>
      </c>
      <c r="B1303" s="7">
        <v>42775.770833333336</v>
      </c>
      <c r="C1303" s="7">
        <v>42775.8125</v>
      </c>
      <c r="D1303" s="8" t="s">
        <v>210</v>
      </c>
      <c r="F1303" s="1">
        <v>28959954</v>
      </c>
      <c r="G1303" s="10"/>
      <c r="H1303" s="1" t="s">
        <v>16</v>
      </c>
      <c r="I1303" s="1" t="s">
        <v>17</v>
      </c>
      <c r="J1303" s="7">
        <v>42783.685416666667</v>
      </c>
      <c r="K1303" s="7">
        <v>42783.685416666667</v>
      </c>
      <c r="L1303" s="1">
        <v>18</v>
      </c>
    </row>
    <row r="1304" spans="1:12" ht="15">
      <c r="A1304" s="1" t="s">
        <v>46</v>
      </c>
      <c r="B1304" s="7">
        <v>42775.791666666664</v>
      </c>
      <c r="C1304" s="7">
        <v>42775.833333333336</v>
      </c>
      <c r="D1304" s="8" t="s">
        <v>501</v>
      </c>
      <c r="E1304" s="1" t="s">
        <v>501</v>
      </c>
      <c r="F1304" s="1">
        <v>28600113</v>
      </c>
      <c r="G1304" s="10"/>
      <c r="H1304" s="1" t="s">
        <v>16</v>
      </c>
      <c r="I1304" s="1" t="s">
        <v>17</v>
      </c>
      <c r="J1304" s="7">
        <v>42767.822222222225</v>
      </c>
      <c r="K1304" s="7">
        <v>42767.865277777775</v>
      </c>
      <c r="L1304" s="1">
        <v>18</v>
      </c>
    </row>
    <row r="1305" spans="1:12" ht="15">
      <c r="A1305" s="1" t="s">
        <v>111</v>
      </c>
      <c r="B1305" s="7">
        <v>42776.375</v>
      </c>
      <c r="C1305" s="7">
        <v>42776.4375</v>
      </c>
      <c r="D1305" s="8" t="s">
        <v>43</v>
      </c>
      <c r="F1305" s="1">
        <v>28799092</v>
      </c>
      <c r="G1305" s="10"/>
      <c r="H1305" s="1" t="s">
        <v>48</v>
      </c>
      <c r="I1305" s="1" t="s">
        <v>17</v>
      </c>
      <c r="J1305" s="7">
        <v>42776.355555555558</v>
      </c>
      <c r="K1305" s="7">
        <v>42776.355555555558</v>
      </c>
      <c r="L1305" s="1">
        <v>21.6</v>
      </c>
    </row>
    <row r="1306" spans="1:12" ht="15">
      <c r="A1306" s="1" t="s">
        <v>46</v>
      </c>
      <c r="B1306" s="7">
        <v>42776.416666666664</v>
      </c>
      <c r="C1306" s="7">
        <v>42776.458333333336</v>
      </c>
      <c r="D1306" s="8" t="s">
        <v>88</v>
      </c>
      <c r="F1306" s="1">
        <v>28719937</v>
      </c>
      <c r="G1306" s="5" t="s">
        <v>816</v>
      </c>
      <c r="H1306" s="1" t="s">
        <v>16</v>
      </c>
      <c r="I1306" s="1" t="s">
        <v>17</v>
      </c>
      <c r="J1306" s="7">
        <v>42773.496527777781</v>
      </c>
      <c r="K1306" s="7">
        <v>42773.496527777781</v>
      </c>
      <c r="L1306" s="1">
        <v>14.4</v>
      </c>
    </row>
    <row r="1307" spans="1:12" ht="15">
      <c r="A1307" s="1" t="s">
        <v>46</v>
      </c>
      <c r="B1307" s="7">
        <v>42776.583333333336</v>
      </c>
      <c r="C1307" s="7">
        <v>42776.666666666664</v>
      </c>
      <c r="D1307" s="8" t="s">
        <v>13</v>
      </c>
      <c r="F1307" s="1">
        <v>28807623</v>
      </c>
      <c r="G1307" s="10"/>
      <c r="H1307" s="1" t="s">
        <v>56</v>
      </c>
      <c r="I1307" s="1" t="s">
        <v>85</v>
      </c>
      <c r="J1307" s="7">
        <v>42776.586805555555</v>
      </c>
      <c r="K1307" s="7">
        <v>42776.586805555555</v>
      </c>
      <c r="L1307" s="1">
        <v>32.4</v>
      </c>
    </row>
    <row r="1308" spans="1:12" ht="15">
      <c r="A1308" s="1" t="s">
        <v>46</v>
      </c>
      <c r="B1308" s="7">
        <v>42776.666666666664</v>
      </c>
      <c r="C1308" s="7">
        <v>42776.708333333336</v>
      </c>
      <c r="D1308" s="8" t="s">
        <v>88</v>
      </c>
      <c r="F1308" s="1">
        <v>28487322</v>
      </c>
      <c r="G1308" s="5" t="s">
        <v>522</v>
      </c>
      <c r="H1308" s="1" t="s">
        <v>16</v>
      </c>
      <c r="I1308" s="1" t="s">
        <v>17</v>
      </c>
      <c r="J1308" s="7">
        <v>42762.820833333331</v>
      </c>
      <c r="K1308" s="7">
        <v>42762.820833333331</v>
      </c>
      <c r="L1308" s="1">
        <v>16.2</v>
      </c>
    </row>
    <row r="1309" spans="1:12" ht="15">
      <c r="A1309" s="1" t="s">
        <v>18</v>
      </c>
      <c r="B1309" s="7">
        <v>42776.75</v>
      </c>
      <c r="C1309" s="7">
        <v>42776.791666666664</v>
      </c>
      <c r="D1309" s="8" t="s">
        <v>299</v>
      </c>
      <c r="F1309" s="1">
        <v>28807456</v>
      </c>
      <c r="G1309" s="5" t="s">
        <v>817</v>
      </c>
      <c r="H1309" s="1" t="s">
        <v>16</v>
      </c>
      <c r="I1309" s="1" t="s">
        <v>17</v>
      </c>
      <c r="J1309" s="7">
        <v>42776.581944444442</v>
      </c>
      <c r="K1309" s="7">
        <v>42776.581944444442</v>
      </c>
      <c r="L1309" s="1">
        <v>18</v>
      </c>
    </row>
    <row r="1310" spans="1:12" ht="15">
      <c r="A1310" s="1" t="s">
        <v>46</v>
      </c>
      <c r="B1310" s="7">
        <v>42777.375</v>
      </c>
      <c r="C1310" s="7">
        <v>42777.416666666664</v>
      </c>
      <c r="D1310" s="8" t="s">
        <v>88</v>
      </c>
      <c r="F1310" s="1">
        <v>28487338</v>
      </c>
      <c r="G1310" s="5" t="s">
        <v>818</v>
      </c>
      <c r="H1310" s="1" t="s">
        <v>16</v>
      </c>
      <c r="I1310" s="1" t="s">
        <v>17</v>
      </c>
      <c r="J1310" s="7">
        <v>42762.822222222225</v>
      </c>
      <c r="K1310" s="7">
        <v>42762.822222222225</v>
      </c>
      <c r="L1310" s="1">
        <v>18</v>
      </c>
    </row>
    <row r="1311" spans="1:12" ht="15">
      <c r="A1311" s="1" t="s">
        <v>28</v>
      </c>
      <c r="B1311" s="7">
        <v>42777.395833333336</v>
      </c>
      <c r="C1311" s="7">
        <v>42777.4375</v>
      </c>
      <c r="D1311" s="8" t="s">
        <v>100</v>
      </c>
      <c r="E1311" s="1" t="s">
        <v>100</v>
      </c>
      <c r="F1311" s="1">
        <v>28649840</v>
      </c>
      <c r="G1311" s="10"/>
      <c r="H1311" s="1" t="s">
        <v>16</v>
      </c>
      <c r="I1311" s="1" t="s">
        <v>17</v>
      </c>
      <c r="J1311" s="7">
        <v>42769.698611111111</v>
      </c>
      <c r="K1311" s="7">
        <v>42776.652777777781</v>
      </c>
      <c r="L1311" s="1">
        <v>18</v>
      </c>
    </row>
    <row r="1312" spans="1:12" ht="15">
      <c r="A1312" s="1" t="s">
        <v>24</v>
      </c>
      <c r="B1312" s="7">
        <v>42777.520833333336</v>
      </c>
      <c r="C1312" s="7">
        <v>42777.583333333336</v>
      </c>
      <c r="D1312" s="8" t="s">
        <v>140</v>
      </c>
      <c r="F1312" s="1">
        <v>28474831</v>
      </c>
      <c r="G1312" s="5" t="s">
        <v>283</v>
      </c>
      <c r="H1312" s="1" t="s">
        <v>48</v>
      </c>
      <c r="I1312" s="1" t="s">
        <v>17</v>
      </c>
      <c r="J1312" s="7">
        <v>42762.410416666666</v>
      </c>
      <c r="K1312" s="7">
        <v>42762.410416666666</v>
      </c>
      <c r="L1312" s="1">
        <v>27</v>
      </c>
    </row>
    <row r="1313" spans="1:12" ht="15">
      <c r="A1313" s="1" t="s">
        <v>24</v>
      </c>
      <c r="B1313" s="7">
        <v>42777.604166666664</v>
      </c>
      <c r="C1313" s="7">
        <v>42777.645833333336</v>
      </c>
      <c r="D1313" s="8" t="s">
        <v>140</v>
      </c>
      <c r="F1313" s="1">
        <v>28028418</v>
      </c>
      <c r="G1313" s="5" t="s">
        <v>717</v>
      </c>
      <c r="H1313" s="1" t="s">
        <v>16</v>
      </c>
      <c r="I1313" s="1" t="s">
        <v>17</v>
      </c>
      <c r="J1313" s="7">
        <v>42742.659722222219</v>
      </c>
      <c r="K1313" s="7">
        <v>42742.659722222219</v>
      </c>
      <c r="L1313" s="1">
        <v>16.2</v>
      </c>
    </row>
    <row r="1314" spans="1:12" ht="15">
      <c r="A1314" s="1" t="s">
        <v>24</v>
      </c>
      <c r="B1314" s="7">
        <v>42777.666666666664</v>
      </c>
      <c r="C1314" s="7">
        <v>42777.729166666664</v>
      </c>
      <c r="D1314" s="8" t="s">
        <v>140</v>
      </c>
      <c r="F1314" s="1">
        <v>28192514</v>
      </c>
      <c r="G1314" s="5" t="s">
        <v>819</v>
      </c>
      <c r="H1314" s="1" t="s">
        <v>48</v>
      </c>
      <c r="I1314" s="1" t="s">
        <v>17</v>
      </c>
      <c r="J1314" s="7">
        <v>42749.814583333333</v>
      </c>
      <c r="K1314" s="7">
        <v>42749.814583333333</v>
      </c>
      <c r="L1314" s="1">
        <v>27</v>
      </c>
    </row>
    <row r="1315" spans="1:12" ht="15">
      <c r="A1315" s="1" t="s">
        <v>111</v>
      </c>
      <c r="B1315" s="7">
        <v>42777.729166666664</v>
      </c>
      <c r="C1315" s="7">
        <v>42777.8125</v>
      </c>
      <c r="D1315" s="8" t="s">
        <v>162</v>
      </c>
      <c r="F1315" s="1">
        <v>28825024</v>
      </c>
      <c r="G1315" s="5" t="s">
        <v>820</v>
      </c>
      <c r="H1315" s="1" t="s">
        <v>56</v>
      </c>
      <c r="I1315" s="1" t="s">
        <v>85</v>
      </c>
      <c r="J1315" s="7">
        <v>42777.709722222222</v>
      </c>
      <c r="K1315" s="7">
        <v>42777.709722222222</v>
      </c>
      <c r="L1315" s="1">
        <v>36</v>
      </c>
    </row>
    <row r="1316" spans="1:12" ht="15">
      <c r="A1316" s="1" t="s">
        <v>24</v>
      </c>
      <c r="B1316" s="7">
        <v>42777.833333333336</v>
      </c>
      <c r="C1316" s="7">
        <v>42777.875</v>
      </c>
      <c r="D1316" s="8" t="s">
        <v>13</v>
      </c>
      <c r="F1316" s="1">
        <v>28825683</v>
      </c>
      <c r="G1316" s="5" t="s">
        <v>821</v>
      </c>
      <c r="H1316" s="1" t="s">
        <v>16</v>
      </c>
      <c r="I1316" s="1" t="s">
        <v>85</v>
      </c>
      <c r="J1316" s="7">
        <v>42777.765277777777</v>
      </c>
      <c r="K1316" s="7">
        <v>42777.765277777777</v>
      </c>
      <c r="L1316" s="1">
        <v>18</v>
      </c>
    </row>
    <row r="1317" spans="1:12" ht="15">
      <c r="A1317" s="1" t="s">
        <v>18</v>
      </c>
      <c r="B1317" s="7">
        <v>42778.708333333336</v>
      </c>
      <c r="C1317" s="7">
        <v>42778.75</v>
      </c>
      <c r="D1317" s="8" t="s">
        <v>237</v>
      </c>
      <c r="F1317" s="1">
        <v>28275721</v>
      </c>
      <c r="G1317" s="5" t="s">
        <v>653</v>
      </c>
      <c r="H1317" s="1" t="s">
        <v>16</v>
      </c>
      <c r="I1317" s="1" t="s">
        <v>17</v>
      </c>
      <c r="J1317" s="7">
        <v>42753.634027777778</v>
      </c>
      <c r="K1317" s="7">
        <v>42753.634027777778</v>
      </c>
      <c r="L1317" s="1">
        <v>16.2</v>
      </c>
    </row>
    <row r="1318" spans="1:12" ht="15">
      <c r="A1318" s="1" t="s">
        <v>32</v>
      </c>
      <c r="B1318" s="7">
        <v>42778.708333333336</v>
      </c>
      <c r="C1318" s="7">
        <v>42778.75</v>
      </c>
      <c r="D1318" s="8" t="s">
        <v>13</v>
      </c>
      <c r="E1318" s="1" t="s">
        <v>15</v>
      </c>
      <c r="F1318" s="1">
        <v>27192887</v>
      </c>
      <c r="G1318" s="5" t="s">
        <v>804</v>
      </c>
      <c r="H1318" s="1" t="s">
        <v>16</v>
      </c>
      <c r="I1318" s="1" t="s">
        <v>85</v>
      </c>
      <c r="J1318" s="7">
        <v>42697.62222222222</v>
      </c>
      <c r="K1318" s="7">
        <v>42746.472916666666</v>
      </c>
      <c r="L1318" s="1">
        <v>18.95</v>
      </c>
    </row>
    <row r="1319" spans="1:12" ht="15">
      <c r="A1319" s="1" t="s">
        <v>18</v>
      </c>
      <c r="B1319" s="7">
        <v>42778.75</v>
      </c>
      <c r="C1319" s="7">
        <v>42778.791666666664</v>
      </c>
      <c r="D1319" s="8" t="s">
        <v>237</v>
      </c>
      <c r="F1319" s="1">
        <v>27765384</v>
      </c>
      <c r="G1319" s="5" t="s">
        <v>696</v>
      </c>
      <c r="H1319" s="1" t="s">
        <v>16</v>
      </c>
      <c r="I1319" s="1" t="s">
        <v>17</v>
      </c>
      <c r="J1319" s="7">
        <v>42725.57708333333</v>
      </c>
      <c r="K1319" s="7">
        <v>42725.57708333333</v>
      </c>
      <c r="L1319" s="1">
        <v>14.58</v>
      </c>
    </row>
    <row r="1320" spans="1:12" ht="15">
      <c r="A1320" s="1" t="s">
        <v>12</v>
      </c>
      <c r="B1320" s="7">
        <v>42779.583333333336</v>
      </c>
      <c r="C1320" s="7">
        <v>42779.625</v>
      </c>
      <c r="D1320" s="8" t="s">
        <v>596</v>
      </c>
      <c r="F1320" s="1">
        <v>28762044</v>
      </c>
      <c r="G1320" s="5" t="s">
        <v>822</v>
      </c>
      <c r="H1320" s="1" t="s">
        <v>16</v>
      </c>
      <c r="I1320" s="1" t="s">
        <v>17</v>
      </c>
      <c r="J1320" s="7">
        <v>42774.79791666667</v>
      </c>
      <c r="K1320" s="7">
        <v>42774.79791666667</v>
      </c>
      <c r="L1320" s="1">
        <v>14.4</v>
      </c>
    </row>
    <row r="1321" spans="1:12" ht="15">
      <c r="A1321" s="1" t="s">
        <v>18</v>
      </c>
      <c r="B1321" s="7">
        <v>42779.583333333336</v>
      </c>
      <c r="C1321" s="7">
        <v>42779.625</v>
      </c>
      <c r="D1321" s="8" t="s">
        <v>246</v>
      </c>
      <c r="F1321" s="1">
        <v>28730340</v>
      </c>
      <c r="G1321" s="5" t="s">
        <v>610</v>
      </c>
      <c r="H1321" s="1" t="s">
        <v>16</v>
      </c>
      <c r="I1321" s="1" t="s">
        <v>17</v>
      </c>
      <c r="J1321" s="7">
        <v>42773.705555555556</v>
      </c>
      <c r="K1321" s="7">
        <v>42773.705555555556</v>
      </c>
      <c r="L1321" s="1">
        <v>14.4</v>
      </c>
    </row>
    <row r="1322" spans="1:12" ht="15">
      <c r="A1322" s="1" t="s">
        <v>111</v>
      </c>
      <c r="B1322" s="7">
        <v>42779.583333333336</v>
      </c>
      <c r="C1322" s="7">
        <v>42779.625</v>
      </c>
      <c r="D1322" s="8" t="s">
        <v>472</v>
      </c>
      <c r="E1322" s="1" t="s">
        <v>472</v>
      </c>
      <c r="F1322" s="1">
        <v>28402033</v>
      </c>
      <c r="G1322" s="10"/>
      <c r="H1322" s="1" t="s">
        <v>16</v>
      </c>
      <c r="I1322" s="1" t="s">
        <v>17</v>
      </c>
      <c r="J1322" s="7">
        <v>42759.572222222225</v>
      </c>
      <c r="K1322" s="7">
        <v>42759.573611111111</v>
      </c>
      <c r="L1322" s="1">
        <v>14.4</v>
      </c>
    </row>
    <row r="1323" spans="1:12" ht="15">
      <c r="A1323" s="1" t="s">
        <v>24</v>
      </c>
      <c r="B1323" s="7">
        <v>42779.604166666664</v>
      </c>
      <c r="C1323" s="7">
        <v>42779.645833333336</v>
      </c>
      <c r="D1323" s="8" t="s">
        <v>140</v>
      </c>
      <c r="F1323" s="1">
        <v>27610250</v>
      </c>
      <c r="G1323" s="5" t="s">
        <v>220</v>
      </c>
      <c r="H1323" s="1" t="s">
        <v>16</v>
      </c>
      <c r="I1323" s="1" t="s">
        <v>17</v>
      </c>
      <c r="J1323" s="7">
        <v>42717.701388888891</v>
      </c>
      <c r="K1323" s="7">
        <v>42717.701388888891</v>
      </c>
      <c r="L1323" s="1">
        <v>11.52</v>
      </c>
    </row>
    <row r="1324" spans="1:12" ht="15">
      <c r="A1324" s="1" t="s">
        <v>46</v>
      </c>
      <c r="B1324" s="7">
        <v>42779.625</v>
      </c>
      <c r="C1324" s="7">
        <v>42779.666666666664</v>
      </c>
      <c r="D1324" s="8" t="s">
        <v>88</v>
      </c>
      <c r="F1324" s="1">
        <v>27958142</v>
      </c>
      <c r="G1324" s="5" t="s">
        <v>823</v>
      </c>
      <c r="H1324" s="1" t="s">
        <v>16</v>
      </c>
      <c r="I1324" s="1" t="s">
        <v>17</v>
      </c>
      <c r="J1324" s="7">
        <v>42739.515277777777</v>
      </c>
      <c r="K1324" s="7">
        <v>42739.515277777777</v>
      </c>
      <c r="L1324" s="1">
        <v>12.96</v>
      </c>
    </row>
    <row r="1325" spans="1:12" ht="15">
      <c r="A1325" s="1" t="s">
        <v>24</v>
      </c>
      <c r="B1325" s="7">
        <v>42779.645833333336</v>
      </c>
      <c r="C1325" s="7">
        <v>42779.6875</v>
      </c>
      <c r="D1325" s="8" t="s">
        <v>140</v>
      </c>
      <c r="F1325" s="1">
        <v>28253050</v>
      </c>
      <c r="G1325" s="5" t="s">
        <v>714</v>
      </c>
      <c r="H1325" s="1" t="s">
        <v>16</v>
      </c>
      <c r="I1325" s="1" t="s">
        <v>17</v>
      </c>
      <c r="J1325" s="7">
        <v>42752.727777777778</v>
      </c>
      <c r="K1325" s="7">
        <v>42752.727777777778</v>
      </c>
      <c r="L1325" s="1">
        <v>15.3</v>
      </c>
    </row>
    <row r="1326" spans="1:12" ht="15">
      <c r="A1326" s="1" t="s">
        <v>24</v>
      </c>
      <c r="B1326" s="7">
        <v>42779.708333333336</v>
      </c>
      <c r="C1326" s="7">
        <v>42779.75</v>
      </c>
      <c r="D1326" s="8" t="s">
        <v>458</v>
      </c>
      <c r="F1326" s="1">
        <v>28643943</v>
      </c>
      <c r="G1326" s="5" t="s">
        <v>824</v>
      </c>
      <c r="H1326" s="1" t="s">
        <v>16</v>
      </c>
      <c r="I1326" s="1" t="s">
        <v>17</v>
      </c>
      <c r="J1326" s="7">
        <v>42769.53125</v>
      </c>
      <c r="K1326" s="7">
        <v>42769.53125</v>
      </c>
      <c r="L1326" s="1">
        <v>18</v>
      </c>
    </row>
    <row r="1327" spans="1:12" ht="15">
      <c r="A1327" s="1" t="s">
        <v>18</v>
      </c>
      <c r="B1327" s="7">
        <v>42779.75</v>
      </c>
      <c r="C1327" s="7">
        <v>42779.791666666664</v>
      </c>
      <c r="D1327" s="8" t="s">
        <v>162</v>
      </c>
      <c r="E1327" s="1" t="s">
        <v>174</v>
      </c>
      <c r="F1327" s="1">
        <v>28734110</v>
      </c>
      <c r="G1327" s="5" t="s">
        <v>825</v>
      </c>
      <c r="H1327" s="1" t="s">
        <v>16</v>
      </c>
      <c r="I1327" s="1" t="s">
        <v>85</v>
      </c>
      <c r="J1327" s="7">
        <v>42773.806944444441</v>
      </c>
      <c r="K1327" s="7">
        <v>42773.8125</v>
      </c>
      <c r="L1327" s="1">
        <v>18</v>
      </c>
    </row>
    <row r="1328" spans="1:12" ht="15">
      <c r="A1328" s="1" t="s">
        <v>46</v>
      </c>
      <c r="B1328" s="7">
        <v>42779.75</v>
      </c>
      <c r="C1328" s="7">
        <v>42779.791666666664</v>
      </c>
      <c r="D1328" s="8" t="s">
        <v>88</v>
      </c>
      <c r="F1328" s="1">
        <v>28175052</v>
      </c>
      <c r="G1328" s="5" t="s">
        <v>826</v>
      </c>
      <c r="H1328" s="1" t="s">
        <v>16</v>
      </c>
      <c r="I1328" s="1" t="s">
        <v>17</v>
      </c>
      <c r="J1328" s="7">
        <v>42748.63958333333</v>
      </c>
      <c r="K1328" s="7">
        <v>42748.63958333333</v>
      </c>
      <c r="L1328" s="1">
        <v>16.2</v>
      </c>
    </row>
    <row r="1329" spans="1:12" ht="15">
      <c r="A1329" s="1" t="s">
        <v>80</v>
      </c>
      <c r="B1329" s="7">
        <v>42779.770833333336</v>
      </c>
      <c r="C1329" s="7">
        <v>42779.8125</v>
      </c>
      <c r="D1329" s="8" t="s">
        <v>554</v>
      </c>
      <c r="E1329" s="1" t="s">
        <v>554</v>
      </c>
      <c r="F1329" s="1">
        <v>28854856</v>
      </c>
      <c r="G1329" s="5" t="s">
        <v>827</v>
      </c>
      <c r="H1329" s="1" t="s">
        <v>16</v>
      </c>
      <c r="I1329" s="1" t="s">
        <v>17</v>
      </c>
      <c r="J1329" s="7">
        <v>42779.652777777781</v>
      </c>
      <c r="K1329" s="7">
        <v>42779.654861111114</v>
      </c>
      <c r="L1329" s="1">
        <v>18</v>
      </c>
    </row>
    <row r="1330" spans="1:12" ht="15">
      <c r="A1330" s="1" t="s">
        <v>111</v>
      </c>
      <c r="B1330" s="7">
        <v>42779.770833333336</v>
      </c>
      <c r="C1330" s="7">
        <v>42779.833333333336</v>
      </c>
      <c r="D1330" s="8" t="s">
        <v>43</v>
      </c>
      <c r="F1330" s="1">
        <v>28825040</v>
      </c>
      <c r="G1330" s="10"/>
      <c r="H1330" s="1" t="s">
        <v>48</v>
      </c>
      <c r="I1330" s="1" t="s">
        <v>17</v>
      </c>
      <c r="J1330" s="7">
        <v>42777.711111111108</v>
      </c>
      <c r="K1330" s="7">
        <v>42777.711111111108</v>
      </c>
      <c r="L1330" s="1">
        <v>27</v>
      </c>
    </row>
    <row r="1331" spans="1:12" ht="15">
      <c r="A1331" s="1" t="s">
        <v>24</v>
      </c>
      <c r="B1331" s="7">
        <v>42780.416666666664</v>
      </c>
      <c r="C1331" s="7">
        <v>42780.458333333336</v>
      </c>
      <c r="D1331" s="8" t="s">
        <v>140</v>
      </c>
      <c r="E1331" s="1" t="s">
        <v>140</v>
      </c>
      <c r="F1331" s="1">
        <v>28820278</v>
      </c>
      <c r="G1331" s="5" t="s">
        <v>828</v>
      </c>
      <c r="H1331" s="1" t="s">
        <v>16</v>
      </c>
      <c r="I1331" s="1" t="s">
        <v>17</v>
      </c>
      <c r="J1331" s="7">
        <v>42777.322222222225</v>
      </c>
      <c r="K1331" s="7">
        <v>42777.597916666666</v>
      </c>
      <c r="L1331" s="1">
        <v>14.4</v>
      </c>
    </row>
    <row r="1332" spans="1:12" ht="15">
      <c r="A1332" s="1" t="s">
        <v>28</v>
      </c>
      <c r="B1332" s="7">
        <v>42780.5625</v>
      </c>
      <c r="C1332" s="7">
        <v>42780.625</v>
      </c>
      <c r="D1332" s="8" t="s">
        <v>212</v>
      </c>
      <c r="F1332" s="1">
        <v>28782251</v>
      </c>
      <c r="G1332" s="10"/>
      <c r="H1332" s="1" t="s">
        <v>48</v>
      </c>
      <c r="I1332" s="1" t="s">
        <v>17</v>
      </c>
      <c r="J1332" s="7">
        <v>42775.579861111109</v>
      </c>
      <c r="K1332" s="7">
        <v>42775.579861111109</v>
      </c>
      <c r="L1332" s="1">
        <v>22.5</v>
      </c>
    </row>
    <row r="1333" spans="1:12" ht="15">
      <c r="A1333" s="1" t="s">
        <v>18</v>
      </c>
      <c r="B1333" s="7">
        <v>42780.708333333336</v>
      </c>
      <c r="C1333" s="7">
        <v>42780.75</v>
      </c>
      <c r="D1333" s="8" t="s">
        <v>829</v>
      </c>
      <c r="F1333" s="1">
        <v>28876037</v>
      </c>
      <c r="G1333" s="10"/>
      <c r="H1333" s="1" t="s">
        <v>16</v>
      </c>
      <c r="I1333" s="1" t="s">
        <v>17</v>
      </c>
      <c r="J1333" s="7">
        <v>42780.490972222222</v>
      </c>
      <c r="K1333" s="7">
        <v>42780.490972222222</v>
      </c>
      <c r="L1333" s="1">
        <v>18</v>
      </c>
    </row>
    <row r="1334" spans="1:12" ht="15">
      <c r="A1334" s="1" t="s">
        <v>12</v>
      </c>
      <c r="B1334" s="7">
        <v>42780.729166666664</v>
      </c>
      <c r="C1334" s="7">
        <v>42780.770833333336</v>
      </c>
      <c r="D1334" s="8" t="s">
        <v>162</v>
      </c>
      <c r="F1334" s="1">
        <v>28837666</v>
      </c>
      <c r="G1334" s="5" t="s">
        <v>760</v>
      </c>
      <c r="H1334" s="1" t="s">
        <v>16</v>
      </c>
      <c r="I1334" s="1" t="s">
        <v>85</v>
      </c>
      <c r="J1334" s="7">
        <v>42778.981944444444</v>
      </c>
      <c r="K1334" s="7">
        <v>42778.981944444444</v>
      </c>
      <c r="L1334" s="1">
        <v>18</v>
      </c>
    </row>
    <row r="1335" spans="1:12" ht="15">
      <c r="A1335" s="1" t="s">
        <v>18</v>
      </c>
      <c r="B1335" s="7">
        <v>42781.416666666664</v>
      </c>
      <c r="C1335" s="7">
        <v>42781.458333333336</v>
      </c>
      <c r="D1335" s="8" t="s">
        <v>237</v>
      </c>
      <c r="F1335" s="1">
        <v>28642030</v>
      </c>
      <c r="G1335" s="5" t="s">
        <v>830</v>
      </c>
      <c r="H1335" s="1" t="s">
        <v>16</v>
      </c>
      <c r="I1335" s="1" t="s">
        <v>17</v>
      </c>
      <c r="J1335" s="7">
        <v>42769.470833333333</v>
      </c>
      <c r="K1335" s="7">
        <v>42769.470833333333</v>
      </c>
      <c r="L1335" s="1">
        <v>14.4</v>
      </c>
    </row>
    <row r="1336" spans="1:12" ht="15">
      <c r="A1336" s="1" t="s">
        <v>80</v>
      </c>
      <c r="B1336" s="7">
        <v>42781.4375</v>
      </c>
      <c r="C1336" s="7">
        <v>42781.479166666664</v>
      </c>
      <c r="D1336" s="8" t="s">
        <v>299</v>
      </c>
      <c r="F1336" s="1">
        <v>28887820</v>
      </c>
      <c r="G1336" s="5" t="s">
        <v>831</v>
      </c>
      <c r="H1336" s="1" t="s">
        <v>16</v>
      </c>
      <c r="I1336" s="1" t="s">
        <v>17</v>
      </c>
      <c r="J1336" s="7">
        <v>42780.762499999997</v>
      </c>
      <c r="K1336" s="7">
        <v>42780.762499999997</v>
      </c>
      <c r="L1336" s="1">
        <v>14.4</v>
      </c>
    </row>
    <row r="1337" spans="1:12" ht="15">
      <c r="A1337" s="1" t="s">
        <v>24</v>
      </c>
      <c r="B1337" s="7">
        <v>42781.5625</v>
      </c>
      <c r="C1337" s="7">
        <v>42781.604166666664</v>
      </c>
      <c r="D1337" s="8" t="s">
        <v>357</v>
      </c>
      <c r="F1337" s="1">
        <v>28901624</v>
      </c>
      <c r="G1337" s="10"/>
      <c r="H1337" s="1" t="s">
        <v>16</v>
      </c>
      <c r="I1337" s="1" t="s">
        <v>17</v>
      </c>
      <c r="J1337" s="7">
        <v>42781.455555555556</v>
      </c>
      <c r="K1337" s="7">
        <v>42781.455555555556</v>
      </c>
      <c r="L1337" s="1">
        <v>16.2</v>
      </c>
    </row>
    <row r="1338" spans="1:12" ht="15">
      <c r="A1338" s="1" t="s">
        <v>80</v>
      </c>
      <c r="B1338" s="7">
        <v>42781.708333333336</v>
      </c>
      <c r="C1338" s="7">
        <v>42781.75</v>
      </c>
      <c r="D1338" s="8" t="s">
        <v>299</v>
      </c>
      <c r="F1338" s="1">
        <v>28887828</v>
      </c>
      <c r="G1338" s="5" t="s">
        <v>832</v>
      </c>
      <c r="H1338" s="1" t="s">
        <v>16</v>
      </c>
      <c r="I1338" s="1" t="s">
        <v>17</v>
      </c>
      <c r="J1338" s="7">
        <v>42780.762499999997</v>
      </c>
      <c r="K1338" s="7">
        <v>42780.762499999997</v>
      </c>
      <c r="L1338" s="1">
        <v>18</v>
      </c>
    </row>
    <row r="1339" spans="1:12" ht="15">
      <c r="A1339" s="1" t="s">
        <v>18</v>
      </c>
      <c r="B1339" s="7">
        <v>42781.708333333336</v>
      </c>
      <c r="C1339" s="7">
        <v>42781.770833333336</v>
      </c>
      <c r="D1339" s="8" t="s">
        <v>464</v>
      </c>
      <c r="F1339" s="1">
        <v>28729573</v>
      </c>
      <c r="G1339" s="5" t="s">
        <v>833</v>
      </c>
      <c r="H1339" s="1" t="s">
        <v>48</v>
      </c>
      <c r="I1339" s="1" t="s">
        <v>17</v>
      </c>
      <c r="J1339" s="7">
        <v>42773.688888888886</v>
      </c>
      <c r="K1339" s="7">
        <v>42773.688888888886</v>
      </c>
      <c r="L1339" s="1">
        <v>27</v>
      </c>
    </row>
    <row r="1340" spans="1:12" ht="15">
      <c r="A1340" s="1" t="s">
        <v>41</v>
      </c>
      <c r="B1340" s="7">
        <v>42781.770833333336</v>
      </c>
      <c r="C1340" s="7">
        <v>42781.8125</v>
      </c>
      <c r="D1340" s="8" t="s">
        <v>359</v>
      </c>
      <c r="F1340" s="1">
        <v>28192677</v>
      </c>
      <c r="G1340" s="10"/>
      <c r="H1340" s="1" t="s">
        <v>16</v>
      </c>
      <c r="I1340" s="1" t="s">
        <v>17</v>
      </c>
      <c r="J1340" s="7">
        <v>42749.834027777775</v>
      </c>
      <c r="K1340" s="7">
        <v>42749.834027777775</v>
      </c>
      <c r="L1340" s="1">
        <v>16.2</v>
      </c>
    </row>
    <row r="1341" spans="1:12" ht="15">
      <c r="A1341" s="1" t="s">
        <v>111</v>
      </c>
      <c r="B1341" s="7">
        <v>42782.583333333336</v>
      </c>
      <c r="C1341" s="7">
        <v>42782.666666666664</v>
      </c>
      <c r="D1341" s="8" t="s">
        <v>73</v>
      </c>
      <c r="F1341" s="1">
        <v>28920127</v>
      </c>
      <c r="G1341" s="5" t="s">
        <v>834</v>
      </c>
      <c r="H1341" s="1" t="s">
        <v>56</v>
      </c>
      <c r="I1341" s="1" t="s">
        <v>17</v>
      </c>
      <c r="J1341" s="7">
        <v>42782.015972222223</v>
      </c>
      <c r="K1341" s="7">
        <v>42782.015972222223</v>
      </c>
      <c r="L1341" s="1">
        <v>28.8</v>
      </c>
    </row>
    <row r="1342" spans="1:12" ht="15">
      <c r="A1342" s="1" t="s">
        <v>46</v>
      </c>
      <c r="B1342" s="7">
        <v>42782.625</v>
      </c>
      <c r="C1342" s="7">
        <v>42782.666666666664</v>
      </c>
      <c r="D1342" s="8" t="s">
        <v>88</v>
      </c>
      <c r="F1342" s="1">
        <v>28693644</v>
      </c>
      <c r="G1342" s="5" t="s">
        <v>202</v>
      </c>
      <c r="H1342" s="1" t="s">
        <v>16</v>
      </c>
      <c r="I1342" s="1" t="s">
        <v>17</v>
      </c>
      <c r="J1342" s="7">
        <v>42772.587500000001</v>
      </c>
      <c r="K1342" s="7">
        <v>42772.587500000001</v>
      </c>
      <c r="L1342" s="1">
        <v>14.4</v>
      </c>
    </row>
    <row r="1343" spans="1:12" ht="15">
      <c r="A1343" s="1" t="s">
        <v>12</v>
      </c>
      <c r="B1343" s="7">
        <v>42782.75</v>
      </c>
      <c r="C1343" s="7">
        <v>42782.791666666664</v>
      </c>
      <c r="D1343" s="8" t="s">
        <v>162</v>
      </c>
      <c r="E1343" s="1" t="s">
        <v>174</v>
      </c>
      <c r="F1343" s="1">
        <v>28694879</v>
      </c>
      <c r="G1343" s="5" t="s">
        <v>760</v>
      </c>
      <c r="H1343" s="1" t="s">
        <v>16</v>
      </c>
      <c r="I1343" s="1" t="s">
        <v>85</v>
      </c>
      <c r="J1343" s="7">
        <v>42772.615277777775</v>
      </c>
      <c r="K1343" s="7">
        <v>42775.61041666667</v>
      </c>
      <c r="L1343" s="1">
        <v>18</v>
      </c>
    </row>
    <row r="1344" spans="1:12" ht="15">
      <c r="A1344" s="1" t="s">
        <v>18</v>
      </c>
      <c r="B1344" s="7">
        <v>42783.395833333336</v>
      </c>
      <c r="C1344" s="7">
        <v>42783.4375</v>
      </c>
      <c r="D1344" s="8" t="s">
        <v>299</v>
      </c>
      <c r="F1344" s="1">
        <v>28929833</v>
      </c>
      <c r="G1344" s="5" t="s">
        <v>835</v>
      </c>
      <c r="H1344" s="1" t="s">
        <v>16</v>
      </c>
      <c r="I1344" s="1" t="s">
        <v>17</v>
      </c>
      <c r="J1344" s="7">
        <v>42782.513888888891</v>
      </c>
      <c r="K1344" s="7">
        <v>42782.513888888891</v>
      </c>
      <c r="L1344" s="1">
        <v>14.4</v>
      </c>
    </row>
    <row r="1345" spans="1:12" ht="15">
      <c r="A1345" s="1" t="s">
        <v>24</v>
      </c>
      <c r="B1345" s="7">
        <v>42783.416666666664</v>
      </c>
      <c r="C1345" s="7">
        <v>42783.458333333336</v>
      </c>
      <c r="D1345" s="8" t="s">
        <v>357</v>
      </c>
      <c r="F1345" s="1">
        <v>28725157</v>
      </c>
      <c r="G1345" s="10"/>
      <c r="H1345" s="1" t="s">
        <v>16</v>
      </c>
      <c r="I1345" s="1" t="s">
        <v>17</v>
      </c>
      <c r="J1345" s="7">
        <v>42773.613888888889</v>
      </c>
      <c r="K1345" s="7">
        <v>42773.613888888889</v>
      </c>
      <c r="L1345" s="1">
        <v>14.4</v>
      </c>
    </row>
    <row r="1346" spans="1:12" ht="15">
      <c r="A1346" s="1" t="s">
        <v>46</v>
      </c>
      <c r="B1346" s="7">
        <v>42783.416666666664</v>
      </c>
      <c r="C1346" s="7">
        <v>42783.458333333336</v>
      </c>
      <c r="D1346" s="8" t="s">
        <v>88</v>
      </c>
      <c r="F1346" s="1">
        <v>28912034</v>
      </c>
      <c r="G1346" s="5" t="s">
        <v>836</v>
      </c>
      <c r="H1346" s="1" t="s">
        <v>16</v>
      </c>
      <c r="I1346" s="1" t="s">
        <v>17</v>
      </c>
      <c r="J1346" s="7">
        <v>42781.734027777777</v>
      </c>
      <c r="K1346" s="7">
        <v>42781.734027777777</v>
      </c>
      <c r="L1346" s="1">
        <v>14.4</v>
      </c>
    </row>
    <row r="1347" spans="1:12" ht="15">
      <c r="A1347" s="1" t="s">
        <v>111</v>
      </c>
      <c r="B1347" s="7">
        <v>42783.416666666664</v>
      </c>
      <c r="C1347" s="7">
        <v>42783.479166666664</v>
      </c>
      <c r="D1347" s="8" t="s">
        <v>43</v>
      </c>
      <c r="F1347" s="1">
        <v>28949462</v>
      </c>
      <c r="G1347" s="10"/>
      <c r="H1347" s="1" t="s">
        <v>48</v>
      </c>
      <c r="I1347" s="1" t="s">
        <v>17</v>
      </c>
      <c r="J1347" s="7">
        <v>42783.372916666667</v>
      </c>
      <c r="K1347" s="7">
        <v>42783.372916666667</v>
      </c>
      <c r="L1347" s="1">
        <v>21.6</v>
      </c>
    </row>
    <row r="1348" spans="1:12" ht="15">
      <c r="A1348" s="1" t="s">
        <v>80</v>
      </c>
      <c r="B1348" s="7">
        <v>42783.416666666664</v>
      </c>
      <c r="C1348" s="7">
        <v>42783.479166666664</v>
      </c>
      <c r="D1348" s="8" t="s">
        <v>515</v>
      </c>
      <c r="F1348" s="1">
        <v>28944141</v>
      </c>
      <c r="G1348" s="5" t="s">
        <v>609</v>
      </c>
      <c r="H1348" s="1" t="s">
        <v>48</v>
      </c>
      <c r="I1348" s="1" t="s">
        <v>17</v>
      </c>
      <c r="J1348" s="7">
        <v>42782.957638888889</v>
      </c>
      <c r="K1348" s="7">
        <v>42782.957638888889</v>
      </c>
      <c r="L1348" s="1">
        <v>21.6</v>
      </c>
    </row>
    <row r="1349" spans="1:12" ht="15">
      <c r="A1349" s="1" t="s">
        <v>28</v>
      </c>
      <c r="B1349" s="7">
        <v>42783.4375</v>
      </c>
      <c r="C1349" s="7">
        <v>42783.5</v>
      </c>
      <c r="D1349" s="8" t="s">
        <v>210</v>
      </c>
      <c r="F1349" s="1">
        <v>28616115</v>
      </c>
      <c r="G1349" s="5" t="s">
        <v>837</v>
      </c>
      <c r="H1349" s="1" t="s">
        <v>48</v>
      </c>
      <c r="I1349" s="1" t="s">
        <v>17</v>
      </c>
      <c r="J1349" s="7">
        <v>42768.492361111108</v>
      </c>
      <c r="K1349" s="7">
        <v>42768.492361111108</v>
      </c>
      <c r="L1349" s="1">
        <v>21.6</v>
      </c>
    </row>
    <row r="1350" spans="1:12" ht="15">
      <c r="A1350" s="1" t="s">
        <v>28</v>
      </c>
      <c r="B1350" s="7">
        <v>42783.541666666664</v>
      </c>
      <c r="C1350" s="7">
        <v>42783.604166666664</v>
      </c>
      <c r="D1350" s="8" t="s">
        <v>210</v>
      </c>
      <c r="F1350" s="1">
        <v>28616128</v>
      </c>
      <c r="G1350" s="10"/>
      <c r="H1350" s="1" t="s">
        <v>48</v>
      </c>
      <c r="I1350" s="1" t="s">
        <v>17</v>
      </c>
      <c r="J1350" s="7">
        <v>42768.492361111108</v>
      </c>
      <c r="K1350" s="7">
        <v>42768.492361111108</v>
      </c>
      <c r="L1350" s="1">
        <v>24.3</v>
      </c>
    </row>
    <row r="1351" spans="1:12" ht="15">
      <c r="A1351" s="1" t="s">
        <v>24</v>
      </c>
      <c r="B1351" s="7">
        <v>42783.5625</v>
      </c>
      <c r="C1351" s="7">
        <v>42783.604166666664</v>
      </c>
      <c r="D1351" s="8" t="s">
        <v>140</v>
      </c>
      <c r="F1351" s="1">
        <v>28877253</v>
      </c>
      <c r="G1351" s="5" t="s">
        <v>838</v>
      </c>
      <c r="H1351" s="1" t="s">
        <v>16</v>
      </c>
      <c r="I1351" s="1" t="s">
        <v>17</v>
      </c>
      <c r="J1351" s="7">
        <v>42780.524305555555</v>
      </c>
      <c r="K1351" s="7">
        <v>42780.524305555555</v>
      </c>
      <c r="L1351" s="1">
        <v>16.2</v>
      </c>
    </row>
    <row r="1352" spans="1:12" ht="15">
      <c r="A1352" s="1" t="s">
        <v>28</v>
      </c>
      <c r="B1352" s="7">
        <v>42783.604166666664</v>
      </c>
      <c r="C1352" s="7">
        <v>42783.666666666664</v>
      </c>
      <c r="D1352" s="8" t="s">
        <v>210</v>
      </c>
      <c r="F1352" s="1">
        <v>28749193</v>
      </c>
      <c r="G1352" s="5" t="s">
        <v>839</v>
      </c>
      <c r="H1352" s="1" t="s">
        <v>48</v>
      </c>
      <c r="I1352" s="1" t="s">
        <v>17</v>
      </c>
      <c r="J1352" s="7">
        <v>42774.478472222225</v>
      </c>
      <c r="K1352" s="7">
        <v>42774.478472222225</v>
      </c>
      <c r="L1352" s="1">
        <v>24.3</v>
      </c>
    </row>
    <row r="1353" spans="1:12" ht="15">
      <c r="A1353" s="1" t="s">
        <v>18</v>
      </c>
      <c r="B1353" s="7">
        <v>42783.625</v>
      </c>
      <c r="C1353" s="7">
        <v>42783.666666666664</v>
      </c>
      <c r="D1353" s="8" t="s">
        <v>773</v>
      </c>
      <c r="F1353" s="1">
        <v>28833498</v>
      </c>
      <c r="G1353" s="5" t="s">
        <v>840</v>
      </c>
      <c r="H1353" s="1" t="s">
        <v>16</v>
      </c>
      <c r="I1353" s="1" t="s">
        <v>17</v>
      </c>
      <c r="J1353" s="7">
        <v>42778.686805555553</v>
      </c>
      <c r="K1353" s="7">
        <v>42778.686805555553</v>
      </c>
      <c r="L1353" s="1">
        <v>16.2</v>
      </c>
    </row>
    <row r="1354" spans="1:12" ht="15">
      <c r="A1354" s="1" t="s">
        <v>24</v>
      </c>
      <c r="B1354" s="7">
        <v>42783.625</v>
      </c>
      <c r="C1354" s="7">
        <v>42783.6875</v>
      </c>
      <c r="D1354" s="8" t="s">
        <v>140</v>
      </c>
      <c r="F1354" s="1">
        <v>28192517</v>
      </c>
      <c r="G1354" s="5" t="s">
        <v>841</v>
      </c>
      <c r="H1354" s="1" t="s">
        <v>48</v>
      </c>
      <c r="I1354" s="1" t="s">
        <v>17</v>
      </c>
      <c r="J1354" s="7">
        <v>42749.81527777778</v>
      </c>
      <c r="K1354" s="7">
        <v>42749.81527777778</v>
      </c>
      <c r="L1354" s="1">
        <v>21.87</v>
      </c>
    </row>
    <row r="1355" spans="1:12" ht="15">
      <c r="A1355" s="1" t="s">
        <v>28</v>
      </c>
      <c r="B1355" s="7">
        <v>42783.6875</v>
      </c>
      <c r="C1355" s="7">
        <v>42783.729166666664</v>
      </c>
      <c r="D1355" s="8" t="s">
        <v>357</v>
      </c>
      <c r="F1355" s="1">
        <v>28789103</v>
      </c>
      <c r="G1355" s="10"/>
      <c r="H1355" s="1" t="s">
        <v>16</v>
      </c>
      <c r="I1355" s="1" t="s">
        <v>17</v>
      </c>
      <c r="J1355" s="7">
        <v>42775.749305555553</v>
      </c>
      <c r="K1355" s="7">
        <v>42775.749305555553</v>
      </c>
      <c r="L1355" s="1">
        <v>17.100000000000001</v>
      </c>
    </row>
    <row r="1356" spans="1:12" ht="15">
      <c r="A1356" s="1" t="s">
        <v>24</v>
      </c>
      <c r="B1356" s="7">
        <v>42783.708333333336</v>
      </c>
      <c r="C1356" s="7">
        <v>42783.75</v>
      </c>
      <c r="D1356" s="8" t="s">
        <v>140</v>
      </c>
      <c r="F1356" s="1">
        <v>28458438</v>
      </c>
      <c r="G1356" s="5" t="s">
        <v>842</v>
      </c>
      <c r="H1356" s="1" t="s">
        <v>16</v>
      </c>
      <c r="I1356" s="1" t="s">
        <v>17</v>
      </c>
      <c r="J1356" s="7">
        <v>42761.640277777777</v>
      </c>
      <c r="K1356" s="7">
        <v>42761.640277777777</v>
      </c>
      <c r="L1356" s="1">
        <v>18</v>
      </c>
    </row>
    <row r="1357" spans="1:12" ht="15">
      <c r="A1357" s="1" t="s">
        <v>12</v>
      </c>
      <c r="B1357" s="7">
        <v>42783.708333333336</v>
      </c>
      <c r="C1357" s="7">
        <v>42783.75</v>
      </c>
      <c r="D1357" s="8" t="s">
        <v>162</v>
      </c>
      <c r="E1357" s="1" t="s">
        <v>174</v>
      </c>
      <c r="F1357" s="1">
        <v>28441259</v>
      </c>
      <c r="G1357" s="5" t="s">
        <v>603</v>
      </c>
      <c r="H1357" s="1" t="s">
        <v>16</v>
      </c>
      <c r="I1357" s="1" t="s">
        <v>85</v>
      </c>
      <c r="J1357" s="7">
        <v>42760.885416666664</v>
      </c>
      <c r="K1357" s="7">
        <v>42775.611111111109</v>
      </c>
      <c r="L1357" s="1">
        <v>18</v>
      </c>
    </row>
    <row r="1358" spans="1:12" ht="15">
      <c r="A1358" s="1" t="s">
        <v>28</v>
      </c>
      <c r="B1358" s="7">
        <v>42783.75</v>
      </c>
      <c r="C1358" s="7">
        <v>42783.791666666664</v>
      </c>
      <c r="D1358" s="8" t="s">
        <v>357</v>
      </c>
      <c r="E1358" s="1" t="s">
        <v>83</v>
      </c>
      <c r="F1358" s="1">
        <v>28437945</v>
      </c>
      <c r="G1358" s="10"/>
      <c r="H1358" s="1" t="s">
        <v>16</v>
      </c>
      <c r="I1358" s="1" t="s">
        <v>17</v>
      </c>
      <c r="J1358" s="7">
        <v>42760.779166666667</v>
      </c>
      <c r="K1358" s="7">
        <v>42775.615277777775</v>
      </c>
      <c r="L1358" s="1">
        <v>18</v>
      </c>
    </row>
    <row r="1359" spans="1:12" ht="15">
      <c r="A1359" s="1" t="s">
        <v>12</v>
      </c>
      <c r="B1359" s="7">
        <v>42784.458333333336</v>
      </c>
      <c r="C1359" s="7">
        <v>42784.5</v>
      </c>
      <c r="D1359" s="8" t="s">
        <v>162</v>
      </c>
      <c r="E1359" s="1" t="s">
        <v>174</v>
      </c>
      <c r="F1359" s="1">
        <v>28611314</v>
      </c>
      <c r="G1359" s="5" t="s">
        <v>843</v>
      </c>
      <c r="H1359" s="1" t="s">
        <v>16</v>
      </c>
      <c r="I1359" s="1" t="s">
        <v>85</v>
      </c>
      <c r="J1359" s="7">
        <v>42768.379861111112</v>
      </c>
      <c r="K1359" s="7">
        <v>42775.611111111109</v>
      </c>
      <c r="L1359" s="1">
        <v>18</v>
      </c>
    </row>
    <row r="1360" spans="1:12" ht="15">
      <c r="A1360" s="1" t="s">
        <v>18</v>
      </c>
      <c r="B1360" s="7">
        <v>42784.458333333336</v>
      </c>
      <c r="C1360" s="7">
        <v>42784.5</v>
      </c>
      <c r="D1360" s="8" t="s">
        <v>299</v>
      </c>
      <c r="F1360" s="1">
        <v>28887839</v>
      </c>
      <c r="G1360" s="5" t="s">
        <v>844</v>
      </c>
      <c r="H1360" s="1" t="s">
        <v>16</v>
      </c>
      <c r="I1360" s="1" t="s">
        <v>17</v>
      </c>
      <c r="J1360" s="7">
        <v>42780.763194444444</v>
      </c>
      <c r="K1360" s="7">
        <v>42780.763194444444</v>
      </c>
      <c r="L1360" s="1">
        <v>18</v>
      </c>
    </row>
    <row r="1361" spans="1:12" ht="15">
      <c r="A1361" s="1" t="s">
        <v>28</v>
      </c>
      <c r="B1361" s="7">
        <v>42784.479166666664</v>
      </c>
      <c r="C1361" s="7">
        <v>42784.520833333336</v>
      </c>
      <c r="D1361" s="8" t="s">
        <v>357</v>
      </c>
      <c r="F1361" s="1">
        <v>28928571</v>
      </c>
      <c r="G1361" s="10"/>
      <c r="H1361" s="1" t="s">
        <v>16</v>
      </c>
      <c r="I1361" s="1" t="s">
        <v>17</v>
      </c>
      <c r="J1361" s="7">
        <v>42782.477777777778</v>
      </c>
      <c r="K1361" s="7">
        <v>42782.477777777778</v>
      </c>
      <c r="L1361" s="1">
        <v>18</v>
      </c>
    </row>
    <row r="1362" spans="1:12" ht="15">
      <c r="A1362" s="1" t="s">
        <v>80</v>
      </c>
      <c r="B1362" s="7">
        <v>42784.479166666664</v>
      </c>
      <c r="C1362" s="7">
        <v>42784.520833333336</v>
      </c>
      <c r="D1362" s="8" t="s">
        <v>738</v>
      </c>
      <c r="F1362" s="1">
        <v>28965338</v>
      </c>
      <c r="G1362" s="10"/>
      <c r="H1362" s="1" t="s">
        <v>16</v>
      </c>
      <c r="I1362" s="1" t="s">
        <v>17</v>
      </c>
      <c r="J1362" s="7">
        <v>42783.881249999999</v>
      </c>
      <c r="K1362" s="7">
        <v>42783.881249999999</v>
      </c>
      <c r="L1362" s="1">
        <v>18</v>
      </c>
    </row>
    <row r="1363" spans="1:12" ht="15">
      <c r="A1363" s="1" t="s">
        <v>46</v>
      </c>
      <c r="B1363" s="7">
        <v>42784.583333333336</v>
      </c>
      <c r="C1363" s="7">
        <v>42784.625</v>
      </c>
      <c r="D1363" s="8" t="s">
        <v>829</v>
      </c>
      <c r="F1363" s="1">
        <v>28955149</v>
      </c>
      <c r="G1363" s="5" t="s">
        <v>45</v>
      </c>
      <c r="H1363" s="1" t="s">
        <v>16</v>
      </c>
      <c r="I1363" s="1" t="s">
        <v>17</v>
      </c>
      <c r="J1363" s="7">
        <v>42783.543055555558</v>
      </c>
      <c r="K1363" s="7">
        <v>42783.543055555558</v>
      </c>
      <c r="L1363" s="1">
        <v>18</v>
      </c>
    </row>
    <row r="1364" spans="1:12" ht="15">
      <c r="A1364" s="1" t="s">
        <v>24</v>
      </c>
      <c r="B1364" s="7">
        <v>42784.604166666664</v>
      </c>
      <c r="C1364" s="7">
        <v>42784.666666666664</v>
      </c>
      <c r="D1364" s="8" t="s">
        <v>140</v>
      </c>
      <c r="F1364" s="1">
        <v>28935927</v>
      </c>
      <c r="G1364" s="5" t="s">
        <v>845</v>
      </c>
      <c r="H1364" s="1" t="s">
        <v>48</v>
      </c>
      <c r="I1364" s="1" t="s">
        <v>17</v>
      </c>
      <c r="J1364" s="7">
        <v>42782.681944444441</v>
      </c>
      <c r="K1364" s="7">
        <v>42782.681944444441</v>
      </c>
      <c r="L1364" s="1">
        <v>27</v>
      </c>
    </row>
    <row r="1365" spans="1:12" ht="15">
      <c r="A1365" s="1" t="s">
        <v>41</v>
      </c>
      <c r="B1365" s="7">
        <v>42784.604166666664</v>
      </c>
      <c r="C1365" s="7">
        <v>42784.666666666664</v>
      </c>
      <c r="D1365" s="8" t="s">
        <v>60</v>
      </c>
      <c r="F1365" s="1">
        <v>28903200</v>
      </c>
      <c r="G1365" s="10"/>
      <c r="H1365" s="1" t="s">
        <v>48</v>
      </c>
      <c r="I1365" s="1" t="s">
        <v>17</v>
      </c>
      <c r="J1365" s="7">
        <v>42781.497916666667</v>
      </c>
      <c r="K1365" s="7">
        <v>42781.497916666667</v>
      </c>
      <c r="L1365" s="1">
        <v>27</v>
      </c>
    </row>
    <row r="1366" spans="1:12" ht="15">
      <c r="A1366" s="1" t="s">
        <v>28</v>
      </c>
      <c r="B1366" s="7">
        <v>42784.625</v>
      </c>
      <c r="C1366" s="7">
        <v>42784.666666666664</v>
      </c>
      <c r="D1366" s="8" t="s">
        <v>357</v>
      </c>
      <c r="F1366" s="1">
        <v>28902417</v>
      </c>
      <c r="G1366" s="10"/>
      <c r="H1366" s="1" t="s">
        <v>16</v>
      </c>
      <c r="I1366" s="1" t="s">
        <v>17</v>
      </c>
      <c r="J1366" s="7">
        <v>42781.477083333331</v>
      </c>
      <c r="K1366" s="7">
        <v>42781.477083333331</v>
      </c>
      <c r="L1366" s="1">
        <v>18</v>
      </c>
    </row>
    <row r="1367" spans="1:12" ht="15">
      <c r="A1367" s="1" t="s">
        <v>80</v>
      </c>
      <c r="B1367" s="7">
        <v>42784.625</v>
      </c>
      <c r="C1367" s="7">
        <v>42784.708333333336</v>
      </c>
      <c r="D1367" s="8" t="s">
        <v>81</v>
      </c>
      <c r="F1367" s="1">
        <v>26609639</v>
      </c>
      <c r="G1367" s="5" t="s">
        <v>528</v>
      </c>
      <c r="H1367" s="1" t="s">
        <v>56</v>
      </c>
      <c r="I1367" s="1" t="s">
        <v>17</v>
      </c>
      <c r="J1367" s="7">
        <v>42670.793749999997</v>
      </c>
      <c r="K1367" s="7">
        <v>42670.793749999997</v>
      </c>
      <c r="L1367" s="1">
        <v>28.8</v>
      </c>
    </row>
    <row r="1368" spans="1:12" ht="15">
      <c r="A1368" s="1" t="s">
        <v>24</v>
      </c>
      <c r="B1368" s="7">
        <v>42784.6875</v>
      </c>
      <c r="C1368" s="7">
        <v>42784.729166666664</v>
      </c>
      <c r="D1368" s="8" t="s">
        <v>140</v>
      </c>
      <c r="F1368" s="1">
        <v>28972031</v>
      </c>
      <c r="G1368" s="5" t="s">
        <v>846</v>
      </c>
      <c r="H1368" s="1" t="s">
        <v>16</v>
      </c>
      <c r="I1368" s="1" t="s">
        <v>17</v>
      </c>
      <c r="J1368" s="7">
        <v>42784.539583333331</v>
      </c>
      <c r="K1368" s="7">
        <v>42784.539583333331</v>
      </c>
      <c r="L1368" s="1">
        <v>18</v>
      </c>
    </row>
    <row r="1369" spans="1:12" ht="15">
      <c r="A1369" s="1" t="s">
        <v>28</v>
      </c>
      <c r="B1369" s="7">
        <v>42784.708333333336</v>
      </c>
      <c r="C1369" s="7">
        <v>42784.75</v>
      </c>
      <c r="D1369" s="8" t="s">
        <v>357</v>
      </c>
      <c r="F1369" s="1">
        <v>28902426</v>
      </c>
      <c r="G1369" s="10"/>
      <c r="H1369" s="1" t="s">
        <v>16</v>
      </c>
      <c r="I1369" s="1" t="s">
        <v>17</v>
      </c>
      <c r="J1369" s="7">
        <v>42781.477083333331</v>
      </c>
      <c r="K1369" s="7">
        <v>42781.477083333331</v>
      </c>
      <c r="L1369" s="1">
        <v>18</v>
      </c>
    </row>
    <row r="1370" spans="1:12" ht="15">
      <c r="A1370" s="1" t="s">
        <v>24</v>
      </c>
      <c r="B1370" s="7">
        <v>42784.75</v>
      </c>
      <c r="C1370" s="7">
        <v>42784.791666666664</v>
      </c>
      <c r="D1370" s="8" t="s">
        <v>140</v>
      </c>
      <c r="F1370" s="1">
        <v>28971219</v>
      </c>
      <c r="G1370" s="5" t="s">
        <v>340</v>
      </c>
      <c r="H1370" s="1" t="s">
        <v>16</v>
      </c>
      <c r="I1370" s="1" t="s">
        <v>17</v>
      </c>
      <c r="J1370" s="7">
        <v>42784.469444444447</v>
      </c>
      <c r="K1370" s="7">
        <v>42784.469444444447</v>
      </c>
      <c r="L1370" s="1">
        <v>18</v>
      </c>
    </row>
    <row r="1371" spans="1:12" ht="15">
      <c r="A1371" s="1" t="s">
        <v>32</v>
      </c>
      <c r="B1371" s="7">
        <v>42785.458333333336</v>
      </c>
      <c r="C1371" s="7">
        <v>42785.5</v>
      </c>
      <c r="D1371" s="8" t="s">
        <v>13</v>
      </c>
      <c r="F1371" s="1">
        <v>27192915</v>
      </c>
      <c r="G1371" s="5" t="s">
        <v>804</v>
      </c>
      <c r="H1371" s="1" t="s">
        <v>16</v>
      </c>
      <c r="I1371" s="1" t="s">
        <v>85</v>
      </c>
      <c r="J1371" s="7">
        <v>42697.622916666667</v>
      </c>
      <c r="K1371" s="7">
        <v>42697.622916666667</v>
      </c>
      <c r="L1371" s="1">
        <v>16.84</v>
      </c>
    </row>
    <row r="1372" spans="1:12" ht="15">
      <c r="A1372" s="1" t="s">
        <v>18</v>
      </c>
      <c r="B1372" s="7">
        <v>42785.75</v>
      </c>
      <c r="C1372" s="7">
        <v>42785.791666666664</v>
      </c>
      <c r="D1372" s="8" t="s">
        <v>237</v>
      </c>
      <c r="F1372" s="1">
        <v>28846068</v>
      </c>
      <c r="G1372" s="5" t="s">
        <v>696</v>
      </c>
      <c r="H1372" s="1" t="s">
        <v>16</v>
      </c>
      <c r="I1372" s="1" t="s">
        <v>17</v>
      </c>
      <c r="J1372" s="7">
        <v>42779.452777777777</v>
      </c>
      <c r="K1372" s="7">
        <v>42779.452777777777</v>
      </c>
      <c r="L1372" s="1">
        <v>16.2</v>
      </c>
    </row>
    <row r="1373" spans="1:12" ht="15">
      <c r="A1373" s="1" t="s">
        <v>111</v>
      </c>
      <c r="B1373" s="7">
        <v>42786.416666666664</v>
      </c>
      <c r="C1373" s="7">
        <v>42786.458333333336</v>
      </c>
      <c r="D1373" s="8" t="s">
        <v>829</v>
      </c>
      <c r="F1373" s="1">
        <v>28986220</v>
      </c>
      <c r="G1373" s="10"/>
      <c r="H1373" s="1" t="s">
        <v>16</v>
      </c>
      <c r="I1373" s="1" t="s">
        <v>17</v>
      </c>
      <c r="J1373" s="7">
        <v>42785.989583333336</v>
      </c>
      <c r="K1373" s="7">
        <v>42785.989583333336</v>
      </c>
      <c r="L1373" s="1">
        <v>14.4</v>
      </c>
    </row>
    <row r="1374" spans="1:12" ht="15">
      <c r="A1374" s="1" t="s">
        <v>111</v>
      </c>
      <c r="B1374" s="7">
        <v>42786.645833333336</v>
      </c>
      <c r="C1374" s="7">
        <v>42786.6875</v>
      </c>
      <c r="D1374" s="8" t="s">
        <v>246</v>
      </c>
      <c r="F1374" s="1">
        <v>28730379</v>
      </c>
      <c r="G1374" s="5" t="s">
        <v>658</v>
      </c>
      <c r="H1374" s="1" t="s">
        <v>16</v>
      </c>
      <c r="I1374" s="1" t="s">
        <v>17</v>
      </c>
      <c r="J1374" s="7">
        <v>42773.706944444442</v>
      </c>
      <c r="K1374" s="7">
        <v>42773.706944444442</v>
      </c>
      <c r="L1374" s="1">
        <v>15.3</v>
      </c>
    </row>
    <row r="1375" spans="1:12" ht="15">
      <c r="A1375" s="1" t="s">
        <v>24</v>
      </c>
      <c r="B1375" s="7">
        <v>42786.666666666664</v>
      </c>
      <c r="C1375" s="7">
        <v>42786.729166666664</v>
      </c>
      <c r="D1375" s="8" t="s">
        <v>140</v>
      </c>
      <c r="F1375" s="1">
        <v>28534333</v>
      </c>
      <c r="G1375" s="5" t="s">
        <v>847</v>
      </c>
      <c r="H1375" s="1" t="s">
        <v>48</v>
      </c>
      <c r="I1375" s="1" t="s">
        <v>17</v>
      </c>
      <c r="J1375" s="7">
        <v>42765.804861111108</v>
      </c>
      <c r="K1375" s="7">
        <v>42765.804861111108</v>
      </c>
      <c r="L1375" s="1">
        <v>25.2</v>
      </c>
    </row>
    <row r="1376" spans="1:12" ht="15">
      <c r="A1376" s="1" t="s">
        <v>111</v>
      </c>
      <c r="B1376" s="7">
        <v>42786.708333333336</v>
      </c>
      <c r="C1376" s="7">
        <v>42786.75</v>
      </c>
      <c r="D1376" s="8" t="s">
        <v>246</v>
      </c>
      <c r="F1376" s="1">
        <v>28730388</v>
      </c>
      <c r="G1376" s="5" t="s">
        <v>610</v>
      </c>
      <c r="H1376" s="1" t="s">
        <v>16</v>
      </c>
      <c r="I1376" s="1" t="s">
        <v>17</v>
      </c>
      <c r="J1376" s="7">
        <v>42773.706944444442</v>
      </c>
      <c r="K1376" s="7">
        <v>42773.706944444442</v>
      </c>
      <c r="L1376" s="1">
        <v>18</v>
      </c>
    </row>
    <row r="1377" spans="1:12" ht="15">
      <c r="A1377" s="1" t="s">
        <v>18</v>
      </c>
      <c r="B1377" s="7">
        <v>42786.75</v>
      </c>
      <c r="C1377" s="7">
        <v>42786.791666666664</v>
      </c>
      <c r="D1377" s="8" t="s">
        <v>162</v>
      </c>
      <c r="F1377" s="1">
        <v>28734300</v>
      </c>
      <c r="G1377" s="5" t="s">
        <v>825</v>
      </c>
      <c r="H1377" s="1" t="s">
        <v>16</v>
      </c>
      <c r="I1377" s="1" t="s">
        <v>85</v>
      </c>
      <c r="J1377" s="7">
        <v>42773.8125</v>
      </c>
      <c r="K1377" s="7">
        <v>42773.8125</v>
      </c>
      <c r="L1377" s="1">
        <v>18</v>
      </c>
    </row>
    <row r="1378" spans="1:12" ht="15">
      <c r="A1378" s="1" t="s">
        <v>431</v>
      </c>
      <c r="B1378" s="7">
        <v>42786.8125</v>
      </c>
      <c r="C1378" s="7">
        <v>42786.895833333336</v>
      </c>
      <c r="D1378" s="8" t="s">
        <v>83</v>
      </c>
      <c r="F1378" s="1">
        <v>26807711</v>
      </c>
      <c r="G1378" s="5" t="s">
        <v>848</v>
      </c>
      <c r="H1378" s="1" t="s">
        <v>56</v>
      </c>
      <c r="I1378" s="1" t="s">
        <v>17</v>
      </c>
      <c r="J1378" s="7">
        <v>42680.868750000001</v>
      </c>
      <c r="K1378" s="7">
        <v>42680.868750000001</v>
      </c>
      <c r="L1378" s="1">
        <v>56</v>
      </c>
    </row>
    <row r="1379" spans="1:12" ht="15">
      <c r="A1379" s="1" t="s">
        <v>46</v>
      </c>
      <c r="B1379" s="7">
        <v>42787.416666666664</v>
      </c>
      <c r="C1379" s="7">
        <v>42787.458333333336</v>
      </c>
      <c r="D1379" s="8" t="s">
        <v>88</v>
      </c>
      <c r="F1379" s="1">
        <v>28935781</v>
      </c>
      <c r="G1379" s="5" t="s">
        <v>849</v>
      </c>
      <c r="H1379" s="1" t="s">
        <v>16</v>
      </c>
      <c r="I1379" s="1" t="s">
        <v>17</v>
      </c>
      <c r="J1379" s="7">
        <v>42782.679166666669</v>
      </c>
      <c r="K1379" s="7">
        <v>42782.679166666669</v>
      </c>
      <c r="L1379" s="1">
        <v>14.4</v>
      </c>
    </row>
    <row r="1380" spans="1:12" ht="15">
      <c r="A1380" s="1" t="s">
        <v>80</v>
      </c>
      <c r="B1380" s="7">
        <v>42787.583333333336</v>
      </c>
      <c r="C1380" s="7">
        <v>42787.625</v>
      </c>
      <c r="D1380" s="8" t="s">
        <v>554</v>
      </c>
      <c r="F1380" s="1">
        <v>28865851</v>
      </c>
      <c r="G1380" s="5" t="s">
        <v>850</v>
      </c>
      <c r="H1380" s="1" t="s">
        <v>16</v>
      </c>
      <c r="I1380" s="1" t="s">
        <v>17</v>
      </c>
      <c r="J1380" s="7">
        <v>42779.96875</v>
      </c>
      <c r="K1380" s="7">
        <v>42779.96875</v>
      </c>
      <c r="L1380" s="1">
        <v>14.4</v>
      </c>
    </row>
    <row r="1381" spans="1:12" ht="15">
      <c r="A1381" s="1" t="s">
        <v>24</v>
      </c>
      <c r="B1381" s="7">
        <v>42787.604166666664</v>
      </c>
      <c r="C1381" s="7">
        <v>42787.645833333336</v>
      </c>
      <c r="D1381" s="8" t="s">
        <v>140</v>
      </c>
      <c r="F1381" s="1">
        <v>28517672</v>
      </c>
      <c r="G1381" s="5" t="s">
        <v>851</v>
      </c>
      <c r="H1381" s="1" t="s">
        <v>16</v>
      </c>
      <c r="I1381" s="1" t="s">
        <v>17</v>
      </c>
      <c r="J1381" s="7">
        <v>42765.474999999999</v>
      </c>
      <c r="K1381" s="7">
        <v>42765.474999999999</v>
      </c>
      <c r="L1381" s="1">
        <v>14.4</v>
      </c>
    </row>
    <row r="1382" spans="1:12" ht="15">
      <c r="A1382" s="1" t="s">
        <v>24</v>
      </c>
      <c r="B1382" s="7">
        <v>42787.645833333336</v>
      </c>
      <c r="C1382" s="7">
        <v>42787.708333333336</v>
      </c>
      <c r="D1382" s="8" t="s">
        <v>140</v>
      </c>
      <c r="F1382" s="1">
        <v>28330913</v>
      </c>
      <c r="G1382" s="5" t="s">
        <v>697</v>
      </c>
      <c r="H1382" s="1" t="s">
        <v>48</v>
      </c>
      <c r="I1382" s="1" t="s">
        <v>17</v>
      </c>
      <c r="J1382" s="7">
        <v>42755.714583333334</v>
      </c>
      <c r="K1382" s="7">
        <v>42755.714583333334</v>
      </c>
      <c r="L1382" s="1">
        <v>21.06</v>
      </c>
    </row>
    <row r="1383" spans="1:12" ht="15">
      <c r="A1383" s="1" t="s">
        <v>111</v>
      </c>
      <c r="B1383" s="7">
        <v>42787.75</v>
      </c>
      <c r="C1383" s="7">
        <v>42787.791666666664</v>
      </c>
      <c r="D1383" s="8" t="s">
        <v>73</v>
      </c>
      <c r="F1383" s="1">
        <v>29034648</v>
      </c>
      <c r="G1383" s="5" t="s">
        <v>579</v>
      </c>
      <c r="H1383" s="1" t="s">
        <v>16</v>
      </c>
      <c r="I1383" s="1" t="s">
        <v>17</v>
      </c>
      <c r="J1383" s="7">
        <v>42787.724999999999</v>
      </c>
      <c r="K1383" s="7">
        <v>42787.724999999999</v>
      </c>
      <c r="L1383" s="1">
        <v>18</v>
      </c>
    </row>
    <row r="1384" spans="1:12" ht="15">
      <c r="A1384" s="1" t="s">
        <v>32</v>
      </c>
      <c r="B1384" s="7">
        <v>42787.8125</v>
      </c>
      <c r="C1384" s="7">
        <v>42787.875</v>
      </c>
      <c r="D1384" s="8" t="s">
        <v>852</v>
      </c>
      <c r="E1384" s="1" t="s">
        <v>852</v>
      </c>
      <c r="F1384" s="1">
        <v>28058985</v>
      </c>
      <c r="G1384" s="5" t="s">
        <v>853</v>
      </c>
      <c r="H1384" s="1" t="s">
        <v>48</v>
      </c>
      <c r="I1384" s="1" t="s">
        <v>17</v>
      </c>
      <c r="J1384" s="7">
        <v>42744.625694444447</v>
      </c>
      <c r="K1384" s="7">
        <v>42771.844444444447</v>
      </c>
      <c r="L1384" s="1">
        <v>31.59</v>
      </c>
    </row>
    <row r="1385" spans="1:12" ht="15">
      <c r="A1385" s="1" t="s">
        <v>24</v>
      </c>
      <c r="B1385" s="7">
        <v>42788.416666666664</v>
      </c>
      <c r="C1385" s="7">
        <v>42788.458333333336</v>
      </c>
      <c r="D1385" s="8" t="s">
        <v>140</v>
      </c>
      <c r="F1385" s="1">
        <v>28476500</v>
      </c>
      <c r="G1385" s="5" t="s">
        <v>854</v>
      </c>
      <c r="H1385" s="1" t="s">
        <v>16</v>
      </c>
      <c r="I1385" s="1" t="s">
        <v>17</v>
      </c>
      <c r="J1385" s="7">
        <v>42762.461805555555</v>
      </c>
      <c r="K1385" s="7">
        <v>42762.461805555555</v>
      </c>
      <c r="L1385" s="1">
        <v>14.4</v>
      </c>
    </row>
    <row r="1386" spans="1:12" ht="15">
      <c r="A1386" s="1" t="s">
        <v>18</v>
      </c>
      <c r="B1386" s="7">
        <v>42788.4375</v>
      </c>
      <c r="C1386" s="7">
        <v>42788.479166666664</v>
      </c>
      <c r="D1386" s="8" t="s">
        <v>299</v>
      </c>
      <c r="F1386" s="1">
        <v>28953481</v>
      </c>
      <c r="G1386" s="5" t="s">
        <v>855</v>
      </c>
      <c r="H1386" s="1" t="s">
        <v>16</v>
      </c>
      <c r="I1386" s="1" t="s">
        <v>17</v>
      </c>
      <c r="J1386" s="7">
        <v>42783.488888888889</v>
      </c>
      <c r="K1386" s="7">
        <v>42783.488888888889</v>
      </c>
      <c r="L1386" s="1">
        <v>14.4</v>
      </c>
    </row>
    <row r="1387" spans="1:12" ht="15">
      <c r="A1387" s="1" t="s">
        <v>24</v>
      </c>
      <c r="B1387" s="7">
        <v>42788.541666666664</v>
      </c>
      <c r="C1387" s="7">
        <v>42788.708333333336</v>
      </c>
      <c r="D1387" s="8" t="s">
        <v>140</v>
      </c>
      <c r="F1387" s="1">
        <v>28957485</v>
      </c>
      <c r="G1387" s="5" t="s">
        <v>856</v>
      </c>
      <c r="H1387" s="1" t="s">
        <v>59</v>
      </c>
      <c r="I1387" s="1" t="s">
        <v>17</v>
      </c>
      <c r="J1387" s="7">
        <v>42783.622916666667</v>
      </c>
      <c r="K1387" s="7">
        <v>42783.622916666667</v>
      </c>
      <c r="L1387" s="1">
        <v>51.84</v>
      </c>
    </row>
    <row r="1388" spans="1:12" ht="15">
      <c r="A1388" s="1" t="s">
        <v>12</v>
      </c>
      <c r="B1388" s="7">
        <v>42788.583333333336</v>
      </c>
      <c r="C1388" s="7">
        <v>42788.625</v>
      </c>
      <c r="D1388" s="8" t="s">
        <v>162</v>
      </c>
      <c r="E1388" s="1" t="s">
        <v>174</v>
      </c>
      <c r="F1388" s="1">
        <v>28479873</v>
      </c>
      <c r="G1388" s="5" t="s">
        <v>760</v>
      </c>
      <c r="H1388" s="1" t="s">
        <v>16</v>
      </c>
      <c r="I1388" s="1" t="s">
        <v>85</v>
      </c>
      <c r="J1388" s="7">
        <v>42762.572916666664</v>
      </c>
      <c r="K1388" s="7">
        <v>42775.611805555556</v>
      </c>
      <c r="L1388" s="1">
        <v>16.2</v>
      </c>
    </row>
    <row r="1389" spans="1:12" ht="15">
      <c r="A1389" s="1" t="s">
        <v>111</v>
      </c>
      <c r="B1389" s="7">
        <v>42788.666666666664</v>
      </c>
      <c r="C1389" s="7">
        <v>42788.791666666664</v>
      </c>
      <c r="D1389" s="8" t="s">
        <v>464</v>
      </c>
      <c r="E1389" s="1" t="s">
        <v>857</v>
      </c>
      <c r="F1389" s="1">
        <v>28307169</v>
      </c>
      <c r="G1389" s="5" t="s">
        <v>858</v>
      </c>
      <c r="H1389" s="1" t="s">
        <v>321</v>
      </c>
      <c r="I1389" s="1" t="s">
        <v>17</v>
      </c>
      <c r="J1389" s="7">
        <v>42754.739583333336</v>
      </c>
      <c r="K1389" s="7">
        <v>42783.760416666664</v>
      </c>
      <c r="L1389" s="1">
        <v>52.2</v>
      </c>
    </row>
    <row r="1390" spans="1:12" ht="15">
      <c r="A1390" s="1" t="s">
        <v>12</v>
      </c>
      <c r="B1390" s="7">
        <v>42788.6875</v>
      </c>
      <c r="C1390" s="7">
        <v>42788.729166666664</v>
      </c>
      <c r="D1390" s="8" t="s">
        <v>162</v>
      </c>
      <c r="F1390" s="1">
        <v>28893026</v>
      </c>
      <c r="G1390" s="5" t="s">
        <v>771</v>
      </c>
      <c r="H1390" s="1" t="s">
        <v>16</v>
      </c>
      <c r="I1390" s="1" t="s">
        <v>85</v>
      </c>
      <c r="J1390" s="7">
        <v>42780.94027777778</v>
      </c>
      <c r="K1390" s="7">
        <v>42780.94027777778</v>
      </c>
      <c r="L1390" s="1">
        <v>17.100000000000001</v>
      </c>
    </row>
    <row r="1391" spans="1:12" ht="15">
      <c r="A1391" s="1" t="s">
        <v>18</v>
      </c>
      <c r="B1391" s="7">
        <v>42788.708333333336</v>
      </c>
      <c r="C1391" s="7">
        <v>42788.75</v>
      </c>
      <c r="D1391" s="8" t="s">
        <v>299</v>
      </c>
      <c r="F1391" s="1">
        <v>28953471</v>
      </c>
      <c r="G1391" s="5" t="s">
        <v>859</v>
      </c>
      <c r="H1391" s="1" t="s">
        <v>16</v>
      </c>
      <c r="I1391" s="1" t="s">
        <v>17</v>
      </c>
      <c r="J1391" s="7">
        <v>42783.488888888889</v>
      </c>
      <c r="K1391" s="7">
        <v>42783.488888888889</v>
      </c>
      <c r="L1391" s="1">
        <v>18</v>
      </c>
    </row>
    <row r="1392" spans="1:12" ht="15">
      <c r="A1392" s="1" t="s">
        <v>12</v>
      </c>
      <c r="B1392" s="7">
        <v>42788.75</v>
      </c>
      <c r="C1392" s="7">
        <v>42788.791666666664</v>
      </c>
      <c r="D1392" s="8" t="s">
        <v>162</v>
      </c>
      <c r="E1392" s="1" t="s">
        <v>174</v>
      </c>
      <c r="F1392" s="1">
        <v>28694907</v>
      </c>
      <c r="G1392" s="5" t="s">
        <v>760</v>
      </c>
      <c r="H1392" s="1" t="s">
        <v>16</v>
      </c>
      <c r="I1392" s="1" t="s">
        <v>85</v>
      </c>
      <c r="J1392" s="7">
        <v>42772.615972222222</v>
      </c>
      <c r="K1392" s="7">
        <v>42775.611805555556</v>
      </c>
      <c r="L1392" s="1">
        <v>18</v>
      </c>
    </row>
    <row r="1393" spans="1:12" ht="15">
      <c r="A1393" s="1" t="s">
        <v>18</v>
      </c>
      <c r="B1393" s="7">
        <v>42788.791666666664</v>
      </c>
      <c r="C1393" s="7">
        <v>42788.833333333336</v>
      </c>
      <c r="D1393" s="8" t="s">
        <v>299</v>
      </c>
      <c r="F1393" s="1">
        <v>28887852</v>
      </c>
      <c r="G1393" s="5" t="s">
        <v>860</v>
      </c>
      <c r="H1393" s="1" t="s">
        <v>16</v>
      </c>
      <c r="I1393" s="1" t="s">
        <v>17</v>
      </c>
      <c r="J1393" s="7">
        <v>42780.763194444444</v>
      </c>
      <c r="K1393" s="7">
        <v>42780.763194444444</v>
      </c>
      <c r="L1393" s="1">
        <v>18</v>
      </c>
    </row>
    <row r="1394" spans="1:12" ht="15">
      <c r="A1394" s="1" t="s">
        <v>24</v>
      </c>
      <c r="B1394" s="7">
        <v>42789.458333333336</v>
      </c>
      <c r="C1394" s="7">
        <v>42789.5</v>
      </c>
      <c r="D1394" s="8" t="s">
        <v>803</v>
      </c>
      <c r="F1394" s="1">
        <v>28881479</v>
      </c>
      <c r="G1394" s="10"/>
      <c r="H1394" s="1" t="s">
        <v>16</v>
      </c>
      <c r="I1394" s="1" t="s">
        <v>17</v>
      </c>
      <c r="J1394" s="7">
        <v>42780.620138888888</v>
      </c>
      <c r="K1394" s="7">
        <v>42780.620138888888</v>
      </c>
      <c r="L1394" s="1">
        <v>14.4</v>
      </c>
    </row>
    <row r="1395" spans="1:12" ht="15">
      <c r="A1395" s="1" t="s">
        <v>28</v>
      </c>
      <c r="B1395" s="7">
        <v>42789.625</v>
      </c>
      <c r="C1395" s="7">
        <v>42789.666666666664</v>
      </c>
      <c r="D1395" s="8" t="s">
        <v>357</v>
      </c>
      <c r="E1395" s="1" t="s">
        <v>357</v>
      </c>
      <c r="F1395" s="1">
        <v>28843774</v>
      </c>
      <c r="G1395" s="10"/>
      <c r="H1395" s="1" t="s">
        <v>16</v>
      </c>
      <c r="I1395" s="1" t="s">
        <v>17</v>
      </c>
      <c r="J1395" s="7">
        <v>42779.404166666667</v>
      </c>
      <c r="K1395" s="7">
        <v>42782.847916666666</v>
      </c>
      <c r="L1395" s="1">
        <v>14.4</v>
      </c>
    </row>
    <row r="1396" spans="1:12" ht="15">
      <c r="A1396" s="1" t="s">
        <v>18</v>
      </c>
      <c r="B1396" s="7">
        <v>42789.708333333336</v>
      </c>
      <c r="C1396" s="7">
        <v>42789.75</v>
      </c>
      <c r="D1396" s="8" t="s">
        <v>299</v>
      </c>
      <c r="F1396" s="1">
        <v>28953491</v>
      </c>
      <c r="G1396" s="5" t="s">
        <v>861</v>
      </c>
      <c r="H1396" s="1" t="s">
        <v>16</v>
      </c>
      <c r="I1396" s="1" t="s">
        <v>17</v>
      </c>
      <c r="J1396" s="7">
        <v>42783.488888888889</v>
      </c>
      <c r="K1396" s="7">
        <v>42783.488888888889</v>
      </c>
      <c r="L1396" s="1">
        <v>18</v>
      </c>
    </row>
    <row r="1397" spans="1:12" ht="15">
      <c r="A1397" s="1" t="s">
        <v>24</v>
      </c>
      <c r="B1397" s="7">
        <v>42789.770833333336</v>
      </c>
      <c r="C1397" s="7">
        <v>42789.8125</v>
      </c>
      <c r="D1397" s="8" t="s">
        <v>458</v>
      </c>
      <c r="F1397" s="1">
        <v>28620319</v>
      </c>
      <c r="G1397" s="5" t="s">
        <v>786</v>
      </c>
      <c r="H1397" s="1" t="s">
        <v>16</v>
      </c>
      <c r="I1397" s="1" t="s">
        <v>17</v>
      </c>
      <c r="J1397" s="7">
        <v>42768.595138888886</v>
      </c>
      <c r="K1397" s="7">
        <v>42768.595138888886</v>
      </c>
      <c r="L1397" s="1">
        <v>18</v>
      </c>
    </row>
    <row r="1398" spans="1:12" ht="15">
      <c r="A1398" s="1" t="s">
        <v>28</v>
      </c>
      <c r="B1398" s="7">
        <v>42789.791666666664</v>
      </c>
      <c r="C1398" s="7">
        <v>42789.833333333336</v>
      </c>
      <c r="D1398" s="8" t="s">
        <v>357</v>
      </c>
      <c r="F1398" s="1">
        <v>28941672</v>
      </c>
      <c r="G1398" s="10"/>
      <c r="H1398" s="1" t="s">
        <v>16</v>
      </c>
      <c r="I1398" s="1" t="s">
        <v>17</v>
      </c>
      <c r="J1398" s="7">
        <v>42782.847222222219</v>
      </c>
      <c r="K1398" s="7">
        <v>42782.847222222219</v>
      </c>
      <c r="L1398" s="1">
        <v>18</v>
      </c>
    </row>
    <row r="1399" spans="1:12" ht="15">
      <c r="A1399" s="1" t="s">
        <v>46</v>
      </c>
      <c r="B1399" s="7">
        <v>42789.791666666664</v>
      </c>
      <c r="C1399" s="7">
        <v>42789.833333333336</v>
      </c>
      <c r="D1399" s="8" t="s">
        <v>501</v>
      </c>
      <c r="F1399" s="1">
        <v>28791141</v>
      </c>
      <c r="G1399" s="10"/>
      <c r="H1399" s="1" t="s">
        <v>16</v>
      </c>
      <c r="I1399" s="1" t="s">
        <v>17</v>
      </c>
      <c r="J1399" s="7">
        <v>42775.822222222225</v>
      </c>
      <c r="K1399" s="7">
        <v>42775.822222222225</v>
      </c>
      <c r="L1399" s="1">
        <v>18</v>
      </c>
    </row>
    <row r="1400" spans="1:12" ht="15">
      <c r="A1400" s="1" t="s">
        <v>32</v>
      </c>
      <c r="B1400" s="7">
        <v>42789.791666666664</v>
      </c>
      <c r="C1400" s="7">
        <v>42789.833333333336</v>
      </c>
      <c r="D1400" s="8" t="s">
        <v>423</v>
      </c>
      <c r="F1400" s="1">
        <v>26156755</v>
      </c>
      <c r="G1400" s="5" t="s">
        <v>862</v>
      </c>
      <c r="H1400" s="1" t="s">
        <v>16</v>
      </c>
      <c r="I1400" s="1" t="s">
        <v>17</v>
      </c>
      <c r="J1400" s="7">
        <v>42650.375694444447</v>
      </c>
      <c r="K1400" s="7">
        <v>42650.375694444447</v>
      </c>
      <c r="L1400" s="1">
        <v>18.72</v>
      </c>
    </row>
    <row r="1401" spans="1:12" ht="15">
      <c r="A1401" s="1" t="s">
        <v>46</v>
      </c>
      <c r="B1401" s="7">
        <v>42790.375</v>
      </c>
      <c r="C1401" s="7">
        <v>42790.416666666664</v>
      </c>
      <c r="D1401" s="8" t="s">
        <v>88</v>
      </c>
      <c r="F1401" s="1">
        <v>28935791</v>
      </c>
      <c r="G1401" s="5" t="s">
        <v>863</v>
      </c>
      <c r="H1401" s="1" t="s">
        <v>16</v>
      </c>
      <c r="I1401" s="1" t="s">
        <v>17</v>
      </c>
      <c r="J1401" s="7">
        <v>42782.679166666669</v>
      </c>
      <c r="K1401" s="7">
        <v>42782.679166666669</v>
      </c>
      <c r="L1401" s="1">
        <v>14.4</v>
      </c>
    </row>
    <row r="1402" spans="1:12" ht="15">
      <c r="A1402" s="1" t="s">
        <v>46</v>
      </c>
      <c r="B1402" s="7">
        <v>42790.416666666664</v>
      </c>
      <c r="C1402" s="7">
        <v>42790.458333333336</v>
      </c>
      <c r="D1402" s="8" t="s">
        <v>88</v>
      </c>
      <c r="F1402" s="1">
        <v>28803615</v>
      </c>
      <c r="G1402" s="5" t="s">
        <v>864</v>
      </c>
      <c r="H1402" s="1" t="s">
        <v>16</v>
      </c>
      <c r="I1402" s="1" t="s">
        <v>17</v>
      </c>
      <c r="J1402" s="7">
        <v>42776.463888888888</v>
      </c>
      <c r="K1402" s="7">
        <v>42776.463888888888</v>
      </c>
      <c r="L1402" s="1">
        <v>14.4</v>
      </c>
    </row>
    <row r="1403" spans="1:12" ht="15">
      <c r="A1403" s="1" t="s">
        <v>24</v>
      </c>
      <c r="B1403" s="7">
        <v>42790.4375</v>
      </c>
      <c r="C1403" s="7">
        <v>42790.479166666664</v>
      </c>
      <c r="D1403" s="8" t="s">
        <v>458</v>
      </c>
      <c r="F1403" s="1">
        <v>29089162</v>
      </c>
      <c r="G1403" s="5" t="s">
        <v>865</v>
      </c>
      <c r="H1403" s="1" t="s">
        <v>16</v>
      </c>
      <c r="I1403" s="1" t="s">
        <v>17</v>
      </c>
      <c r="J1403" s="7">
        <v>42789.737500000003</v>
      </c>
      <c r="K1403" s="7">
        <v>42789.737500000003</v>
      </c>
      <c r="L1403" s="1">
        <v>14.4</v>
      </c>
    </row>
    <row r="1404" spans="1:12" ht="15">
      <c r="A1404" s="1" t="s">
        <v>80</v>
      </c>
      <c r="B1404" s="7">
        <v>42790.4375</v>
      </c>
      <c r="C1404" s="7">
        <v>42790.479166666664</v>
      </c>
      <c r="D1404" s="8" t="s">
        <v>299</v>
      </c>
      <c r="F1404" s="1">
        <v>29102630</v>
      </c>
      <c r="G1404" s="5" t="s">
        <v>866</v>
      </c>
      <c r="H1404" s="1" t="s">
        <v>16</v>
      </c>
      <c r="I1404" s="1" t="s">
        <v>17</v>
      </c>
      <c r="J1404" s="7">
        <v>42790.433333333334</v>
      </c>
      <c r="K1404" s="7">
        <v>42790.433333333334</v>
      </c>
      <c r="L1404" s="1">
        <v>14.4</v>
      </c>
    </row>
    <row r="1405" spans="1:12" ht="15">
      <c r="A1405" s="1" t="s">
        <v>28</v>
      </c>
      <c r="B1405" s="7">
        <v>42790.4375</v>
      </c>
      <c r="C1405" s="7">
        <v>42790.5</v>
      </c>
      <c r="D1405" s="8" t="s">
        <v>210</v>
      </c>
      <c r="F1405" s="1">
        <v>28875524</v>
      </c>
      <c r="G1405" s="5" t="s">
        <v>867</v>
      </c>
      <c r="H1405" s="1" t="s">
        <v>48</v>
      </c>
      <c r="I1405" s="1" t="s">
        <v>17</v>
      </c>
      <c r="J1405" s="7">
        <v>42780.477777777778</v>
      </c>
      <c r="K1405" s="7">
        <v>42780.477777777778</v>
      </c>
      <c r="L1405" s="1">
        <v>21.6</v>
      </c>
    </row>
    <row r="1406" spans="1:12" ht="15">
      <c r="A1406" s="1" t="s">
        <v>18</v>
      </c>
      <c r="B1406" s="7">
        <v>42790.458333333336</v>
      </c>
      <c r="C1406" s="7">
        <v>42790.5</v>
      </c>
      <c r="D1406" s="8" t="s">
        <v>773</v>
      </c>
      <c r="F1406" s="1">
        <v>28833509</v>
      </c>
      <c r="G1406" s="5" t="s">
        <v>840</v>
      </c>
      <c r="H1406" s="1" t="s">
        <v>16</v>
      </c>
      <c r="I1406" s="1" t="s">
        <v>17</v>
      </c>
      <c r="J1406" s="7">
        <v>42778.6875</v>
      </c>
      <c r="K1406" s="7">
        <v>42778.6875</v>
      </c>
      <c r="L1406" s="1">
        <v>14.4</v>
      </c>
    </row>
    <row r="1407" spans="1:12" ht="15">
      <c r="A1407" s="1" t="s">
        <v>28</v>
      </c>
      <c r="B1407" s="7">
        <v>42790.541666666664</v>
      </c>
      <c r="C1407" s="7">
        <v>42790.583333333336</v>
      </c>
      <c r="D1407" s="8" t="s">
        <v>212</v>
      </c>
      <c r="F1407" s="1">
        <v>29035669</v>
      </c>
      <c r="G1407" s="10"/>
      <c r="H1407" s="1" t="s">
        <v>16</v>
      </c>
      <c r="I1407" s="1" t="s">
        <v>17</v>
      </c>
      <c r="J1407" s="7">
        <v>42787.75</v>
      </c>
      <c r="K1407" s="7">
        <v>42787.75</v>
      </c>
      <c r="L1407" s="1">
        <v>16.2</v>
      </c>
    </row>
    <row r="1408" spans="1:12" ht="15">
      <c r="A1408" s="1" t="s">
        <v>111</v>
      </c>
      <c r="B1408" s="7">
        <v>42790.583333333336</v>
      </c>
      <c r="C1408" s="7">
        <v>42790.625</v>
      </c>
      <c r="D1408" s="8" t="s">
        <v>43</v>
      </c>
      <c r="F1408" s="1">
        <v>29103180</v>
      </c>
      <c r="G1408" s="10"/>
      <c r="H1408" s="1" t="s">
        <v>16</v>
      </c>
      <c r="I1408" s="1" t="s">
        <v>17</v>
      </c>
      <c r="J1408" s="7">
        <v>42790.449305555558</v>
      </c>
      <c r="K1408" s="7">
        <v>42790.449305555558</v>
      </c>
      <c r="L1408" s="1">
        <v>16.2</v>
      </c>
    </row>
    <row r="1409" spans="1:12" ht="15">
      <c r="A1409" s="1" t="s">
        <v>46</v>
      </c>
      <c r="B1409" s="7">
        <v>42790.625</v>
      </c>
      <c r="C1409" s="7">
        <v>42790.666666666664</v>
      </c>
      <c r="D1409" s="8" t="s">
        <v>88</v>
      </c>
      <c r="F1409" s="1">
        <v>28648557</v>
      </c>
      <c r="G1409" s="5" t="s">
        <v>868</v>
      </c>
      <c r="H1409" s="1" t="s">
        <v>16</v>
      </c>
      <c r="I1409" s="1" t="s">
        <v>17</v>
      </c>
      <c r="J1409" s="7">
        <v>42769.665277777778</v>
      </c>
      <c r="K1409" s="7">
        <v>42769.665277777778</v>
      </c>
      <c r="L1409" s="1">
        <v>16.2</v>
      </c>
    </row>
    <row r="1410" spans="1:12" ht="15">
      <c r="A1410" s="1" t="s">
        <v>111</v>
      </c>
      <c r="B1410" s="7">
        <v>42790.645833333336</v>
      </c>
      <c r="C1410" s="7">
        <v>42790.708333333336</v>
      </c>
      <c r="D1410" s="8" t="s">
        <v>43</v>
      </c>
      <c r="F1410" s="1">
        <v>29105068</v>
      </c>
      <c r="G1410" s="10"/>
      <c r="H1410" s="1" t="s">
        <v>48</v>
      </c>
      <c r="I1410" s="1" t="s">
        <v>17</v>
      </c>
      <c r="J1410" s="7">
        <v>42790.502083333333</v>
      </c>
      <c r="K1410" s="7">
        <v>42790.502083333333</v>
      </c>
      <c r="L1410" s="1">
        <v>24.3</v>
      </c>
    </row>
    <row r="1411" spans="1:12" ht="15">
      <c r="A1411" s="1" t="s">
        <v>24</v>
      </c>
      <c r="B1411" s="7">
        <v>42790.666666666664</v>
      </c>
      <c r="C1411" s="7">
        <v>42790.708333333336</v>
      </c>
      <c r="D1411" s="8" t="s">
        <v>140</v>
      </c>
      <c r="E1411" s="1" t="s">
        <v>140</v>
      </c>
      <c r="F1411" s="1">
        <v>28835531</v>
      </c>
      <c r="G1411" s="5" t="s">
        <v>869</v>
      </c>
      <c r="H1411" s="1" t="s">
        <v>16</v>
      </c>
      <c r="I1411" s="1" t="s">
        <v>17</v>
      </c>
      <c r="J1411" s="7">
        <v>42778.836111111108</v>
      </c>
      <c r="K1411" s="7">
        <v>42782.601388888892</v>
      </c>
      <c r="L1411" s="1">
        <v>16.2</v>
      </c>
    </row>
    <row r="1412" spans="1:12" ht="15">
      <c r="A1412" s="1" t="s">
        <v>46</v>
      </c>
      <c r="B1412" s="7">
        <v>42790.666666666664</v>
      </c>
      <c r="C1412" s="7">
        <v>42790.708333333336</v>
      </c>
      <c r="D1412" s="8" t="s">
        <v>88</v>
      </c>
      <c r="F1412" s="1">
        <v>29033132</v>
      </c>
      <c r="G1412" s="5" t="s">
        <v>522</v>
      </c>
      <c r="H1412" s="1" t="s">
        <v>16</v>
      </c>
      <c r="I1412" s="1" t="s">
        <v>17</v>
      </c>
      <c r="J1412" s="7">
        <v>42787.690972222219</v>
      </c>
      <c r="K1412" s="7">
        <v>42787.690972222219</v>
      </c>
      <c r="L1412" s="1">
        <v>16.2</v>
      </c>
    </row>
    <row r="1413" spans="1:12" ht="15">
      <c r="A1413" s="1" t="s">
        <v>12</v>
      </c>
      <c r="B1413" s="7">
        <v>42790.666666666664</v>
      </c>
      <c r="C1413" s="7">
        <v>42790.75</v>
      </c>
      <c r="D1413" s="8" t="s">
        <v>496</v>
      </c>
      <c r="F1413" s="1">
        <v>28817009</v>
      </c>
      <c r="G1413" s="10"/>
      <c r="H1413" s="1" t="s">
        <v>56</v>
      </c>
      <c r="I1413" s="1" t="s">
        <v>17</v>
      </c>
      <c r="J1413" s="7">
        <v>42776.909722222219</v>
      </c>
      <c r="K1413" s="7">
        <v>42776.909722222219</v>
      </c>
      <c r="L1413" s="1">
        <v>34.200000000000003</v>
      </c>
    </row>
    <row r="1414" spans="1:12" ht="15">
      <c r="A1414" s="1" t="s">
        <v>24</v>
      </c>
      <c r="B1414" s="7">
        <v>42790.729166666664</v>
      </c>
      <c r="C1414" s="7">
        <v>42790.770833333336</v>
      </c>
      <c r="D1414" s="8" t="s">
        <v>140</v>
      </c>
      <c r="F1414" s="1">
        <v>28027770</v>
      </c>
      <c r="G1414" s="5" t="s">
        <v>601</v>
      </c>
      <c r="H1414" s="1" t="s">
        <v>16</v>
      </c>
      <c r="I1414" s="1" t="s">
        <v>17</v>
      </c>
      <c r="J1414" s="7">
        <v>42742.598611111112</v>
      </c>
      <c r="K1414" s="7">
        <v>42742.598611111112</v>
      </c>
      <c r="L1414" s="1">
        <v>16.2</v>
      </c>
    </row>
    <row r="1415" spans="1:12" ht="15">
      <c r="A1415" s="1" t="s">
        <v>28</v>
      </c>
      <c r="B1415" s="7">
        <v>42790.75</v>
      </c>
      <c r="C1415" s="7">
        <v>42790.791666666664</v>
      </c>
      <c r="D1415" s="8" t="s">
        <v>458</v>
      </c>
      <c r="F1415" s="1">
        <v>29089227</v>
      </c>
      <c r="G1415" s="5" t="s">
        <v>786</v>
      </c>
      <c r="H1415" s="1" t="s">
        <v>16</v>
      </c>
      <c r="I1415" s="1" t="s">
        <v>17</v>
      </c>
      <c r="J1415" s="7">
        <v>42789.738888888889</v>
      </c>
      <c r="K1415" s="7">
        <v>42789.738888888889</v>
      </c>
      <c r="L1415" s="1">
        <v>18</v>
      </c>
    </row>
    <row r="1416" spans="1:12" ht="15">
      <c r="A1416" s="1" t="s">
        <v>46</v>
      </c>
      <c r="B1416" s="7">
        <v>42790.75</v>
      </c>
      <c r="C1416" s="7">
        <v>42790.791666666664</v>
      </c>
      <c r="D1416" s="8" t="s">
        <v>88</v>
      </c>
      <c r="F1416" s="1">
        <v>29033138</v>
      </c>
      <c r="G1416" s="5" t="s">
        <v>779</v>
      </c>
      <c r="H1416" s="1" t="s">
        <v>16</v>
      </c>
      <c r="I1416" s="1" t="s">
        <v>17</v>
      </c>
      <c r="J1416" s="7">
        <v>42787.690972222219</v>
      </c>
      <c r="K1416" s="7">
        <v>42787.690972222219</v>
      </c>
      <c r="L1416" s="1">
        <v>18</v>
      </c>
    </row>
    <row r="1417" spans="1:12" ht="15">
      <c r="A1417" s="1" t="s">
        <v>18</v>
      </c>
      <c r="B1417" s="7">
        <v>42790.791666666664</v>
      </c>
      <c r="C1417" s="7">
        <v>42790.833333333336</v>
      </c>
      <c r="D1417" s="8" t="s">
        <v>299</v>
      </c>
      <c r="F1417" s="1">
        <v>29112067</v>
      </c>
      <c r="G1417" s="5" t="s">
        <v>870</v>
      </c>
      <c r="H1417" s="1" t="s">
        <v>16</v>
      </c>
      <c r="I1417" s="1" t="s">
        <v>17</v>
      </c>
      <c r="J1417" s="7">
        <v>42790.734027777777</v>
      </c>
      <c r="K1417" s="7">
        <v>42790.734027777777</v>
      </c>
      <c r="L1417" s="1">
        <v>18</v>
      </c>
    </row>
    <row r="1418" spans="1:12" ht="15">
      <c r="A1418" s="1" t="s">
        <v>111</v>
      </c>
      <c r="B1418" s="7">
        <v>42790.791666666664</v>
      </c>
      <c r="C1418" s="7">
        <v>42790.833333333336</v>
      </c>
      <c r="D1418" s="8" t="s">
        <v>829</v>
      </c>
      <c r="F1418" s="1">
        <v>29105147</v>
      </c>
      <c r="G1418" s="10"/>
      <c r="H1418" s="1" t="s">
        <v>16</v>
      </c>
      <c r="I1418" s="1" t="s">
        <v>17</v>
      </c>
      <c r="J1418" s="7">
        <v>42790.504861111112</v>
      </c>
      <c r="K1418" s="7">
        <v>42790.504861111112</v>
      </c>
      <c r="L1418" s="1">
        <v>18</v>
      </c>
    </row>
    <row r="1419" spans="1:12" ht="15">
      <c r="A1419" s="1" t="s">
        <v>111</v>
      </c>
      <c r="B1419" s="7">
        <v>42790.833333333336</v>
      </c>
      <c r="C1419" s="7">
        <v>42790.875</v>
      </c>
      <c r="D1419" s="8" t="s">
        <v>829</v>
      </c>
      <c r="F1419" s="1">
        <v>29105164</v>
      </c>
      <c r="G1419" s="10"/>
      <c r="H1419" s="1" t="s">
        <v>16</v>
      </c>
      <c r="I1419" s="1" t="s">
        <v>17</v>
      </c>
      <c r="J1419" s="7">
        <v>42790.505555555559</v>
      </c>
      <c r="K1419" s="7">
        <v>42790.505555555559</v>
      </c>
      <c r="L1419" s="1">
        <v>18</v>
      </c>
    </row>
    <row r="1420" spans="1:12" ht="15">
      <c r="A1420" s="1" t="s">
        <v>18</v>
      </c>
      <c r="B1420" s="7">
        <v>42791.354166666664</v>
      </c>
      <c r="C1420" s="7">
        <v>42791.416666666664</v>
      </c>
      <c r="D1420" s="8" t="s">
        <v>814</v>
      </c>
      <c r="F1420" s="1">
        <v>28861870</v>
      </c>
      <c r="G1420" s="5" t="s">
        <v>871</v>
      </c>
      <c r="H1420" s="1" t="s">
        <v>48</v>
      </c>
      <c r="I1420" s="1" t="s">
        <v>17</v>
      </c>
      <c r="J1420" s="7">
        <v>42779.819444444445</v>
      </c>
      <c r="K1420" s="7">
        <v>42779.819444444445</v>
      </c>
      <c r="L1420" s="1">
        <v>27</v>
      </c>
    </row>
    <row r="1421" spans="1:12" ht="15">
      <c r="A1421" s="1" t="s">
        <v>111</v>
      </c>
      <c r="B1421" s="7">
        <v>42791.395833333336</v>
      </c>
      <c r="C1421" s="7">
        <v>42791.479166666664</v>
      </c>
      <c r="D1421" s="8" t="s">
        <v>162</v>
      </c>
      <c r="F1421" s="1">
        <v>29120130</v>
      </c>
      <c r="G1421" s="5" t="s">
        <v>872</v>
      </c>
      <c r="H1421" s="1" t="s">
        <v>56</v>
      </c>
      <c r="I1421" s="1" t="s">
        <v>85</v>
      </c>
      <c r="J1421" s="7">
        <v>42791.348611111112</v>
      </c>
      <c r="K1421" s="7">
        <v>42791.348611111112</v>
      </c>
      <c r="L1421" s="1">
        <v>36</v>
      </c>
    </row>
    <row r="1422" spans="1:12" ht="15">
      <c r="A1422" s="1" t="s">
        <v>80</v>
      </c>
      <c r="B1422" s="7">
        <v>42791.4375</v>
      </c>
      <c r="C1422" s="7">
        <v>42791.5</v>
      </c>
      <c r="D1422" s="8" t="s">
        <v>119</v>
      </c>
      <c r="F1422" s="1">
        <v>29085577</v>
      </c>
      <c r="G1422" s="5" t="s">
        <v>873</v>
      </c>
      <c r="H1422" s="1" t="s">
        <v>48</v>
      </c>
      <c r="I1422" s="1" t="s">
        <v>17</v>
      </c>
      <c r="J1422" s="7">
        <v>42789.65625</v>
      </c>
      <c r="K1422" s="7">
        <v>42789.65625</v>
      </c>
      <c r="L1422" s="1">
        <v>27</v>
      </c>
    </row>
    <row r="1423" spans="1:12" ht="15">
      <c r="A1423" s="1" t="s">
        <v>28</v>
      </c>
      <c r="B1423" s="7">
        <v>42791.458333333336</v>
      </c>
      <c r="C1423" s="7">
        <v>42791.5</v>
      </c>
      <c r="D1423" s="8" t="s">
        <v>458</v>
      </c>
      <c r="E1423" s="1" t="s">
        <v>83</v>
      </c>
      <c r="F1423" s="1">
        <v>28691268</v>
      </c>
      <c r="G1423" s="10"/>
      <c r="H1423" s="1" t="s">
        <v>16</v>
      </c>
      <c r="I1423" s="1" t="s">
        <v>17</v>
      </c>
      <c r="J1423" s="7">
        <v>42772.530555555553</v>
      </c>
      <c r="K1423" s="7">
        <v>42775.614583333336</v>
      </c>
      <c r="L1423" s="1">
        <v>18</v>
      </c>
    </row>
    <row r="1424" spans="1:12" ht="15">
      <c r="A1424" s="1" t="s">
        <v>12</v>
      </c>
      <c r="B1424" s="7">
        <v>42791.458333333336</v>
      </c>
      <c r="C1424" s="7">
        <v>42791.5</v>
      </c>
      <c r="D1424" s="8" t="s">
        <v>83</v>
      </c>
      <c r="F1424" s="1">
        <v>28783747</v>
      </c>
      <c r="G1424" s="5" t="s">
        <v>874</v>
      </c>
      <c r="H1424" s="1" t="s">
        <v>16</v>
      </c>
      <c r="I1424" s="1" t="s">
        <v>17</v>
      </c>
      <c r="J1424" s="7">
        <v>42775.614583333336</v>
      </c>
      <c r="K1424" s="7">
        <v>42775.614583333336</v>
      </c>
      <c r="L1424" s="1">
        <v>18</v>
      </c>
    </row>
    <row r="1425" spans="1:12" ht="15">
      <c r="A1425" s="1" t="s">
        <v>24</v>
      </c>
      <c r="B1425" s="7">
        <v>42791.458333333336</v>
      </c>
      <c r="C1425" s="7">
        <v>42791.520833333336</v>
      </c>
      <c r="D1425" s="8" t="s">
        <v>210</v>
      </c>
      <c r="F1425" s="1">
        <v>29120201</v>
      </c>
      <c r="G1425" s="10"/>
      <c r="H1425" s="1" t="s">
        <v>48</v>
      </c>
      <c r="I1425" s="1" t="s">
        <v>17</v>
      </c>
      <c r="J1425" s="7">
        <v>42791.355555555558</v>
      </c>
      <c r="K1425" s="7">
        <v>42791.355555555558</v>
      </c>
      <c r="L1425" s="1">
        <v>27</v>
      </c>
    </row>
    <row r="1426" spans="1:12" ht="15">
      <c r="A1426" s="1" t="s">
        <v>18</v>
      </c>
      <c r="B1426" s="7">
        <v>42791.520833333336</v>
      </c>
      <c r="C1426" s="7">
        <v>42791.583333333336</v>
      </c>
      <c r="D1426" s="8" t="s">
        <v>119</v>
      </c>
      <c r="E1426" s="1" t="s">
        <v>119</v>
      </c>
      <c r="F1426" s="1">
        <v>29085590</v>
      </c>
      <c r="G1426" s="5" t="s">
        <v>875</v>
      </c>
      <c r="H1426" s="1" t="s">
        <v>48</v>
      </c>
      <c r="I1426" s="1" t="s">
        <v>17</v>
      </c>
      <c r="J1426" s="7">
        <v>42789.65625</v>
      </c>
      <c r="K1426" s="7">
        <v>42791.44027777778</v>
      </c>
      <c r="L1426" s="1">
        <v>27</v>
      </c>
    </row>
    <row r="1427" spans="1:12" ht="15">
      <c r="A1427" s="1" t="s">
        <v>24</v>
      </c>
      <c r="B1427" s="7">
        <v>42791.583333333336</v>
      </c>
      <c r="C1427" s="7">
        <v>42791.645833333336</v>
      </c>
      <c r="D1427" s="8" t="s">
        <v>140</v>
      </c>
      <c r="F1427" s="1">
        <v>28971235</v>
      </c>
      <c r="G1427" s="5" t="s">
        <v>340</v>
      </c>
      <c r="H1427" s="1" t="s">
        <v>48</v>
      </c>
      <c r="I1427" s="1" t="s">
        <v>17</v>
      </c>
      <c r="J1427" s="7">
        <v>42784.470833333333</v>
      </c>
      <c r="K1427" s="7">
        <v>42784.470833333333</v>
      </c>
      <c r="L1427" s="1">
        <v>27</v>
      </c>
    </row>
    <row r="1428" spans="1:12" ht="15">
      <c r="A1428" s="1" t="s">
        <v>18</v>
      </c>
      <c r="B1428" s="7">
        <v>42791.6875</v>
      </c>
      <c r="C1428" s="7">
        <v>42791.729166666664</v>
      </c>
      <c r="D1428" s="8" t="s">
        <v>554</v>
      </c>
      <c r="F1428" s="1">
        <v>28855539</v>
      </c>
      <c r="G1428" s="5" t="s">
        <v>876</v>
      </c>
      <c r="H1428" s="1" t="s">
        <v>16</v>
      </c>
      <c r="I1428" s="1" t="s">
        <v>17</v>
      </c>
      <c r="J1428" s="7">
        <v>42779.665277777778</v>
      </c>
      <c r="K1428" s="7">
        <v>42779.665277777778</v>
      </c>
      <c r="L1428" s="1">
        <v>18</v>
      </c>
    </row>
    <row r="1429" spans="1:12" ht="15">
      <c r="A1429" s="1" t="s">
        <v>431</v>
      </c>
      <c r="B1429" s="7">
        <v>42792.458333333336</v>
      </c>
      <c r="C1429" s="7">
        <v>42792.5</v>
      </c>
      <c r="D1429" s="8" t="s">
        <v>13</v>
      </c>
      <c r="F1429" s="1">
        <v>27192930</v>
      </c>
      <c r="G1429" s="5" t="s">
        <v>804</v>
      </c>
      <c r="H1429" s="1" t="s">
        <v>16</v>
      </c>
      <c r="I1429" s="1" t="s">
        <v>85</v>
      </c>
      <c r="J1429" s="7">
        <v>42697.622916666667</v>
      </c>
      <c r="K1429" s="7">
        <v>42697.622916666667</v>
      </c>
      <c r="L1429" s="1">
        <v>25.2</v>
      </c>
    </row>
    <row r="1430" spans="1:12" ht="15">
      <c r="A1430" s="1" t="s">
        <v>32</v>
      </c>
      <c r="B1430" s="7">
        <v>42792.5</v>
      </c>
      <c r="C1430" s="7">
        <v>42792.5625</v>
      </c>
      <c r="D1430" s="8" t="s">
        <v>83</v>
      </c>
      <c r="E1430" s="1" t="s">
        <v>83</v>
      </c>
      <c r="F1430" s="1">
        <v>25421998</v>
      </c>
      <c r="G1430" s="5" t="s">
        <v>877</v>
      </c>
      <c r="H1430" s="1" t="s">
        <v>48</v>
      </c>
      <c r="I1430" s="1" t="s">
        <v>17</v>
      </c>
      <c r="J1430" s="7">
        <v>42618.974999999999</v>
      </c>
      <c r="K1430" s="7">
        <v>42764.40902777778</v>
      </c>
      <c r="L1430" s="1">
        <v>31.59</v>
      </c>
    </row>
    <row r="1431" spans="1:12" ht="15">
      <c r="A1431" s="1" t="s">
        <v>28</v>
      </c>
      <c r="B1431" s="7">
        <v>42793.416666666664</v>
      </c>
      <c r="C1431" s="7">
        <v>42793.458333333336</v>
      </c>
      <c r="D1431" s="8" t="s">
        <v>458</v>
      </c>
      <c r="F1431" s="1">
        <v>29737023</v>
      </c>
      <c r="G1431" s="5" t="s">
        <v>878</v>
      </c>
      <c r="H1431" s="1" t="s">
        <v>16</v>
      </c>
      <c r="I1431" s="1" t="s">
        <v>17</v>
      </c>
      <c r="J1431" s="7">
        <v>42818.462500000001</v>
      </c>
      <c r="K1431" s="7">
        <v>42818.462500000001</v>
      </c>
      <c r="L1431" s="1">
        <v>14.4</v>
      </c>
    </row>
    <row r="1432" spans="1:12" ht="15">
      <c r="A1432" s="1" t="s">
        <v>18</v>
      </c>
      <c r="B1432" s="7">
        <v>42793.416666666664</v>
      </c>
      <c r="C1432" s="7">
        <v>42793.479166666664</v>
      </c>
      <c r="D1432" s="8" t="s">
        <v>119</v>
      </c>
      <c r="E1432" s="1" t="s">
        <v>119</v>
      </c>
      <c r="F1432" s="1">
        <v>28984874</v>
      </c>
      <c r="G1432" s="5" t="s">
        <v>879</v>
      </c>
      <c r="H1432" s="1" t="s">
        <v>48</v>
      </c>
      <c r="I1432" s="1" t="s">
        <v>17</v>
      </c>
      <c r="J1432" s="7">
        <v>42785.874305555553</v>
      </c>
      <c r="K1432" s="7">
        <v>42785.879861111112</v>
      </c>
      <c r="L1432" s="1">
        <v>21.6</v>
      </c>
    </row>
    <row r="1433" spans="1:12" ht="15">
      <c r="A1433" s="1" t="s">
        <v>18</v>
      </c>
      <c r="B1433" s="7">
        <v>42793.5</v>
      </c>
      <c r="C1433" s="7">
        <v>42793.5625</v>
      </c>
      <c r="D1433" s="8" t="s">
        <v>119</v>
      </c>
      <c r="F1433" s="1">
        <v>29002992</v>
      </c>
      <c r="G1433" s="5" t="s">
        <v>880</v>
      </c>
      <c r="H1433" s="1" t="s">
        <v>48</v>
      </c>
      <c r="I1433" s="1" t="s">
        <v>17</v>
      </c>
      <c r="J1433" s="7">
        <v>42786.643055555556</v>
      </c>
      <c r="K1433" s="7">
        <v>42786.643055555556</v>
      </c>
      <c r="L1433" s="1">
        <v>24.3</v>
      </c>
    </row>
    <row r="1434" spans="1:12" ht="15">
      <c r="A1434" s="1" t="s">
        <v>28</v>
      </c>
      <c r="B1434" s="7">
        <v>42793.5625</v>
      </c>
      <c r="C1434" s="7">
        <v>42793.604166666664</v>
      </c>
      <c r="D1434" s="8" t="s">
        <v>357</v>
      </c>
      <c r="F1434" s="1">
        <v>28998487</v>
      </c>
      <c r="G1434" s="10"/>
      <c r="H1434" s="1" t="s">
        <v>16</v>
      </c>
      <c r="I1434" s="1" t="s">
        <v>17</v>
      </c>
      <c r="J1434" s="7">
        <v>42786.535416666666</v>
      </c>
      <c r="K1434" s="7">
        <v>42786.535416666666</v>
      </c>
      <c r="L1434" s="1">
        <v>15.3</v>
      </c>
    </row>
    <row r="1435" spans="1:12" ht="15">
      <c r="A1435" s="1" t="s">
        <v>12</v>
      </c>
      <c r="B1435" s="7">
        <v>42793.604166666664</v>
      </c>
      <c r="C1435" s="7">
        <v>42793.645833333336</v>
      </c>
      <c r="D1435" s="8" t="s">
        <v>881</v>
      </c>
      <c r="F1435" s="1">
        <v>29144343</v>
      </c>
      <c r="G1435" s="5" t="s">
        <v>882</v>
      </c>
      <c r="H1435" s="1" t="s">
        <v>16</v>
      </c>
      <c r="I1435" s="1" t="s">
        <v>17</v>
      </c>
      <c r="J1435" s="7">
        <v>42793.444444444445</v>
      </c>
      <c r="K1435" s="7">
        <v>42793.444444444445</v>
      </c>
      <c r="L1435" s="1">
        <v>14.4</v>
      </c>
    </row>
    <row r="1436" spans="1:12" ht="15">
      <c r="A1436" s="1" t="s">
        <v>111</v>
      </c>
      <c r="B1436" s="7">
        <v>42793.708333333336</v>
      </c>
      <c r="C1436" s="7">
        <v>42793.75</v>
      </c>
      <c r="D1436" s="8" t="s">
        <v>246</v>
      </c>
      <c r="F1436" s="1">
        <v>28730420</v>
      </c>
      <c r="G1436" s="5" t="s">
        <v>610</v>
      </c>
      <c r="H1436" s="1" t="s">
        <v>16</v>
      </c>
      <c r="I1436" s="1" t="s">
        <v>17</v>
      </c>
      <c r="J1436" s="7">
        <v>42773.707638888889</v>
      </c>
      <c r="K1436" s="7">
        <v>42773.707638888889</v>
      </c>
      <c r="L1436" s="1">
        <v>18</v>
      </c>
    </row>
    <row r="1437" spans="1:12" ht="15">
      <c r="A1437" s="1" t="s">
        <v>28</v>
      </c>
      <c r="B1437" s="7">
        <v>42793.729166666664</v>
      </c>
      <c r="C1437" s="7">
        <v>42793.770833333336</v>
      </c>
      <c r="D1437" s="8" t="s">
        <v>458</v>
      </c>
      <c r="F1437" s="1">
        <v>29153783</v>
      </c>
      <c r="G1437" s="5" t="s">
        <v>883</v>
      </c>
      <c r="H1437" s="1" t="s">
        <v>16</v>
      </c>
      <c r="I1437" s="1" t="s">
        <v>17</v>
      </c>
      <c r="J1437" s="7">
        <v>42793.661805555559</v>
      </c>
      <c r="K1437" s="7">
        <v>42793.661805555559</v>
      </c>
      <c r="L1437" s="1">
        <v>18</v>
      </c>
    </row>
    <row r="1438" spans="1:12" ht="15">
      <c r="A1438" s="1" t="s">
        <v>12</v>
      </c>
      <c r="B1438" s="7">
        <v>42793.729166666664</v>
      </c>
      <c r="C1438" s="7">
        <v>42793.8125</v>
      </c>
      <c r="D1438" s="8" t="s">
        <v>162</v>
      </c>
      <c r="F1438" s="1">
        <v>29148009</v>
      </c>
      <c r="G1438" s="5" t="s">
        <v>884</v>
      </c>
      <c r="H1438" s="1" t="s">
        <v>56</v>
      </c>
      <c r="I1438" s="1" t="s">
        <v>85</v>
      </c>
      <c r="J1438" s="7">
        <v>42793.53402777778</v>
      </c>
      <c r="K1438" s="7">
        <v>42793.53402777778</v>
      </c>
      <c r="L1438" s="1">
        <v>36</v>
      </c>
    </row>
    <row r="1439" spans="1:12" ht="15">
      <c r="A1439" s="1" t="s">
        <v>46</v>
      </c>
      <c r="B1439" s="7">
        <v>42793.791666666664</v>
      </c>
      <c r="C1439" s="7">
        <v>42793.833333333336</v>
      </c>
      <c r="D1439" s="8" t="s">
        <v>501</v>
      </c>
      <c r="F1439" s="1">
        <v>28893577</v>
      </c>
      <c r="G1439" s="10"/>
      <c r="H1439" s="1" t="s">
        <v>16</v>
      </c>
      <c r="I1439" s="1" t="s">
        <v>17</v>
      </c>
      <c r="J1439" s="7">
        <v>42780.972916666666</v>
      </c>
      <c r="K1439" s="7">
        <v>42780.972916666666</v>
      </c>
      <c r="L1439" s="1">
        <v>18</v>
      </c>
    </row>
    <row r="1440" spans="1:12" ht="15">
      <c r="A1440" s="1" t="s">
        <v>46</v>
      </c>
      <c r="B1440" s="7">
        <v>42793.833333333336</v>
      </c>
      <c r="C1440" s="7">
        <v>42793.875</v>
      </c>
      <c r="D1440" s="8" t="s">
        <v>88</v>
      </c>
      <c r="E1440" s="1" t="s">
        <v>88</v>
      </c>
      <c r="F1440" s="1">
        <v>29135901</v>
      </c>
      <c r="G1440" s="5" t="s">
        <v>885</v>
      </c>
      <c r="H1440" s="1" t="s">
        <v>16</v>
      </c>
      <c r="I1440" s="1" t="s">
        <v>17</v>
      </c>
      <c r="J1440" s="7">
        <v>42793.000694444447</v>
      </c>
      <c r="K1440" s="7">
        <v>42793.432638888888</v>
      </c>
      <c r="L1440" s="1">
        <v>18</v>
      </c>
    </row>
    <row r="1441" spans="1:13" ht="15">
      <c r="A1441" s="1" t="s">
        <v>24</v>
      </c>
      <c r="B1441" s="7">
        <v>42794.416666666664</v>
      </c>
      <c r="C1441" s="7">
        <v>42794.458333333336</v>
      </c>
      <c r="D1441" s="8" t="s">
        <v>357</v>
      </c>
      <c r="F1441" s="1">
        <v>28843832</v>
      </c>
      <c r="G1441" s="10"/>
      <c r="H1441" s="1" t="s">
        <v>16</v>
      </c>
      <c r="I1441" s="1" t="s">
        <v>17</v>
      </c>
      <c r="J1441" s="7">
        <v>42779.405555555553</v>
      </c>
      <c r="K1441" s="7">
        <v>42779.405555555553</v>
      </c>
      <c r="L1441" s="1">
        <v>14.4</v>
      </c>
    </row>
    <row r="1442" spans="1:13" ht="15">
      <c r="A1442" s="1" t="s">
        <v>41</v>
      </c>
      <c r="B1442" s="7">
        <v>42794.416666666664</v>
      </c>
      <c r="C1442" s="7">
        <v>42794.458333333336</v>
      </c>
      <c r="D1442" s="8" t="s">
        <v>60</v>
      </c>
      <c r="F1442" s="1">
        <v>29132680</v>
      </c>
      <c r="G1442" s="10"/>
      <c r="H1442" s="1" t="s">
        <v>16</v>
      </c>
      <c r="I1442" s="1" t="s">
        <v>17</v>
      </c>
      <c r="J1442" s="7">
        <v>42792.739583333336</v>
      </c>
      <c r="K1442" s="7">
        <v>42792.739583333336</v>
      </c>
      <c r="L1442" s="1">
        <v>14.4</v>
      </c>
    </row>
    <row r="1443" spans="1:13" ht="15">
      <c r="A1443" s="1" t="s">
        <v>18</v>
      </c>
      <c r="B1443" s="7">
        <v>42794.416666666664</v>
      </c>
      <c r="C1443" s="7">
        <v>42794.479166666664</v>
      </c>
      <c r="D1443" s="8" t="s">
        <v>119</v>
      </c>
      <c r="E1443" s="1" t="s">
        <v>119</v>
      </c>
      <c r="F1443" s="1">
        <v>28984879</v>
      </c>
      <c r="G1443" s="5" t="s">
        <v>879</v>
      </c>
      <c r="H1443" s="1" t="s">
        <v>48</v>
      </c>
      <c r="I1443" s="1" t="s">
        <v>17</v>
      </c>
      <c r="J1443" s="7">
        <v>42785.875</v>
      </c>
      <c r="K1443" s="7">
        <v>42785.877083333333</v>
      </c>
      <c r="L1443" s="1">
        <v>21.6</v>
      </c>
    </row>
    <row r="1444" spans="1:13" ht="15">
      <c r="A1444" s="1" t="s">
        <v>46</v>
      </c>
      <c r="B1444" s="7">
        <v>42794.458333333336</v>
      </c>
      <c r="C1444" s="7">
        <v>42794.5</v>
      </c>
      <c r="D1444" s="8" t="s">
        <v>299</v>
      </c>
      <c r="E1444" s="1" t="s">
        <v>299</v>
      </c>
      <c r="F1444" s="1">
        <v>29112074</v>
      </c>
      <c r="G1444" s="5" t="s">
        <v>886</v>
      </c>
      <c r="H1444" s="1" t="s">
        <v>16</v>
      </c>
      <c r="I1444" s="1" t="s">
        <v>17</v>
      </c>
      <c r="J1444" s="7">
        <v>42790.734722222223</v>
      </c>
      <c r="K1444" s="7">
        <v>42793.707638888889</v>
      </c>
      <c r="L1444" s="1">
        <v>14.4</v>
      </c>
      <c r="M1444" s="32"/>
    </row>
    <row r="1445" spans="1:13" ht="15">
      <c r="A1445" s="1" t="s">
        <v>80</v>
      </c>
      <c r="B1445" s="7">
        <v>42794.458333333336</v>
      </c>
      <c r="C1445" s="7">
        <v>42794.5</v>
      </c>
      <c r="D1445" s="8" t="s">
        <v>554</v>
      </c>
      <c r="F1445" s="1">
        <v>29043973</v>
      </c>
      <c r="G1445" s="5" t="s">
        <v>827</v>
      </c>
      <c r="H1445" s="1" t="s">
        <v>16</v>
      </c>
      <c r="I1445" s="1" t="s">
        <v>17</v>
      </c>
      <c r="J1445" s="7">
        <v>42787.981249999997</v>
      </c>
      <c r="K1445" s="7">
        <v>42787.981249999997</v>
      </c>
      <c r="L1445" s="1">
        <v>14.4</v>
      </c>
    </row>
    <row r="1446" spans="1:13" ht="15">
      <c r="A1446" s="1" t="s">
        <v>41</v>
      </c>
      <c r="B1446" s="7">
        <v>42794.583333333336</v>
      </c>
      <c r="C1446" s="7">
        <v>42794.645833333336</v>
      </c>
      <c r="D1446" s="8" t="s">
        <v>60</v>
      </c>
      <c r="F1446" s="1">
        <v>29170906</v>
      </c>
      <c r="G1446" s="10"/>
      <c r="H1446" s="1" t="s">
        <v>48</v>
      </c>
      <c r="I1446" s="1" t="s">
        <v>17</v>
      </c>
      <c r="J1446" s="7">
        <v>42794.390277777777</v>
      </c>
      <c r="K1446" s="7">
        <v>42794.390277777777</v>
      </c>
      <c r="L1446" s="1">
        <v>21.6</v>
      </c>
    </row>
    <row r="1447" spans="1:13" ht="15">
      <c r="A1447" s="1" t="s">
        <v>111</v>
      </c>
      <c r="B1447" s="7">
        <v>42794.583333333336</v>
      </c>
      <c r="C1447" s="7">
        <v>42794.666666666664</v>
      </c>
      <c r="D1447" s="8" t="s">
        <v>887</v>
      </c>
      <c r="F1447" s="1">
        <v>29077957</v>
      </c>
      <c r="G1447" s="5" t="s">
        <v>888</v>
      </c>
      <c r="H1447" s="1" t="s">
        <v>56</v>
      </c>
      <c r="I1447" s="1" t="s">
        <v>17</v>
      </c>
      <c r="J1447" s="7">
        <v>42789.456250000003</v>
      </c>
      <c r="K1447" s="7">
        <v>42789.456250000003</v>
      </c>
      <c r="L1447" s="1">
        <v>28.8</v>
      </c>
    </row>
    <row r="1448" spans="1:13" ht="15">
      <c r="A1448" s="1" t="s">
        <v>24</v>
      </c>
      <c r="B1448" s="7">
        <v>42794.625</v>
      </c>
      <c r="C1448" s="7">
        <v>42794.666666666664</v>
      </c>
      <c r="D1448" s="8" t="s">
        <v>140</v>
      </c>
      <c r="F1448" s="1">
        <v>28848138</v>
      </c>
      <c r="G1448" s="5" t="s">
        <v>889</v>
      </c>
      <c r="H1448" s="1" t="s">
        <v>16</v>
      </c>
      <c r="I1448" s="1" t="s">
        <v>17</v>
      </c>
      <c r="J1448" s="7">
        <v>42779.498611111114</v>
      </c>
      <c r="K1448" s="7">
        <v>42779.498611111114</v>
      </c>
      <c r="L1448" s="1">
        <v>14.4</v>
      </c>
    </row>
    <row r="1449" spans="1:13" ht="15">
      <c r="A1449" s="1" t="s">
        <v>18</v>
      </c>
      <c r="B1449" s="7">
        <v>42794.666666666664</v>
      </c>
      <c r="C1449" s="7">
        <v>42794.729166666664</v>
      </c>
      <c r="D1449" s="8" t="s">
        <v>119</v>
      </c>
      <c r="E1449" s="1" t="s">
        <v>679</v>
      </c>
      <c r="F1449" s="1">
        <v>28984882</v>
      </c>
      <c r="G1449" s="5" t="s">
        <v>890</v>
      </c>
      <c r="H1449" s="1" t="s">
        <v>48</v>
      </c>
      <c r="I1449" s="1" t="s">
        <v>17</v>
      </c>
      <c r="J1449" s="7">
        <v>42785.875</v>
      </c>
      <c r="K1449" s="7">
        <v>42794.72152777778</v>
      </c>
      <c r="L1449" s="1">
        <v>25.2</v>
      </c>
    </row>
    <row r="1450" spans="1:13" ht="15">
      <c r="A1450" s="1" t="s">
        <v>24</v>
      </c>
      <c r="B1450" s="7">
        <v>42794.6875</v>
      </c>
      <c r="C1450" s="7">
        <v>42794.729166666664</v>
      </c>
      <c r="D1450" s="8" t="s">
        <v>140</v>
      </c>
      <c r="F1450" s="1">
        <v>29034369</v>
      </c>
      <c r="G1450" s="5" t="s">
        <v>891</v>
      </c>
      <c r="H1450" s="1" t="s">
        <v>16</v>
      </c>
      <c r="I1450" s="1" t="s">
        <v>17</v>
      </c>
      <c r="J1450" s="7">
        <v>42787.718055555553</v>
      </c>
      <c r="K1450" s="7">
        <v>42787.718055555553</v>
      </c>
      <c r="L1450" s="1">
        <v>17.100000000000001</v>
      </c>
    </row>
    <row r="1451" spans="1:13" ht="15">
      <c r="A1451" s="1" t="s">
        <v>80</v>
      </c>
      <c r="B1451" s="7">
        <v>42794.6875</v>
      </c>
      <c r="C1451" s="7">
        <v>42794.729166666664</v>
      </c>
      <c r="D1451" s="8" t="s">
        <v>515</v>
      </c>
      <c r="F1451" s="1">
        <v>29180251</v>
      </c>
      <c r="G1451" s="10"/>
      <c r="H1451" s="1" t="s">
        <v>16</v>
      </c>
      <c r="I1451" s="1" t="s">
        <v>17</v>
      </c>
      <c r="J1451" s="7">
        <v>42794.638888888891</v>
      </c>
      <c r="K1451" s="7">
        <v>42794.638888888891</v>
      </c>
      <c r="L1451" s="1">
        <v>17.100000000000001</v>
      </c>
    </row>
    <row r="1452" spans="1:13" ht="15">
      <c r="A1452" s="1" t="s">
        <v>46</v>
      </c>
      <c r="B1452" s="7">
        <v>42794.75</v>
      </c>
      <c r="C1452" s="7">
        <v>42794.791666666664</v>
      </c>
      <c r="D1452" s="8" t="s">
        <v>88</v>
      </c>
      <c r="F1452" s="1">
        <v>29159357</v>
      </c>
      <c r="G1452" s="5" t="s">
        <v>892</v>
      </c>
      <c r="H1452" s="1" t="s">
        <v>16</v>
      </c>
      <c r="I1452" s="1" t="s">
        <v>17</v>
      </c>
      <c r="J1452" s="7">
        <v>42793.788194444445</v>
      </c>
      <c r="K1452" s="7">
        <v>42793.788194444445</v>
      </c>
      <c r="L1452" s="1">
        <v>18</v>
      </c>
    </row>
    <row r="1453" spans="1:13" ht="15">
      <c r="A1453" s="1" t="s">
        <v>12</v>
      </c>
      <c r="B1453" s="7">
        <v>42794.75</v>
      </c>
      <c r="C1453" s="7">
        <v>42794.8125</v>
      </c>
      <c r="D1453" s="8" t="s">
        <v>162</v>
      </c>
      <c r="F1453" s="1">
        <v>29148037</v>
      </c>
      <c r="G1453" s="5" t="s">
        <v>893</v>
      </c>
      <c r="H1453" s="1" t="s">
        <v>48</v>
      </c>
      <c r="I1453" s="1" t="s">
        <v>85</v>
      </c>
      <c r="J1453" s="7">
        <v>42793.534722222219</v>
      </c>
      <c r="K1453" s="7">
        <v>42793.534722222219</v>
      </c>
      <c r="L1453" s="1">
        <v>27</v>
      </c>
    </row>
    <row r="1454" spans="1:13" ht="15">
      <c r="A1454" s="1" t="s">
        <v>24</v>
      </c>
      <c r="B1454" s="7">
        <v>42794.791666666664</v>
      </c>
      <c r="C1454" s="7">
        <v>42794.833333333336</v>
      </c>
      <c r="D1454" s="8" t="s">
        <v>458</v>
      </c>
      <c r="F1454" s="1">
        <v>29057618</v>
      </c>
      <c r="G1454" s="5" t="s">
        <v>894</v>
      </c>
      <c r="H1454" s="1" t="s">
        <v>16</v>
      </c>
      <c r="I1454" s="1" t="s">
        <v>17</v>
      </c>
      <c r="J1454" s="7">
        <v>42788.604861111111</v>
      </c>
      <c r="K1454" s="7">
        <v>42788.604861111111</v>
      </c>
      <c r="L1454" s="1">
        <v>18</v>
      </c>
    </row>
    <row r="1455" spans="1:13" ht="15">
      <c r="A1455" s="1" t="s">
        <v>46</v>
      </c>
      <c r="B1455" s="7">
        <v>42794.8125</v>
      </c>
      <c r="C1455" s="7">
        <v>42794.875</v>
      </c>
      <c r="D1455" s="8" t="s">
        <v>83</v>
      </c>
      <c r="F1455" s="1">
        <v>28500805</v>
      </c>
      <c r="G1455" s="5" t="s">
        <v>895</v>
      </c>
      <c r="H1455" s="1" t="s">
        <v>48</v>
      </c>
      <c r="I1455" s="1" t="s">
        <v>17</v>
      </c>
      <c r="J1455" s="7">
        <v>42764.408333333333</v>
      </c>
      <c r="K1455" s="7">
        <v>42764.408333333333</v>
      </c>
      <c r="L1455" s="1">
        <v>24.3</v>
      </c>
    </row>
    <row r="1456" spans="1:13" ht="12.75">
      <c r="G1456" s="10"/>
    </row>
    <row r="1457" spans="7:7" ht="12.75">
      <c r="G145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99"/>
  <sheetViews>
    <sheetView workbookViewId="0"/>
  </sheetViews>
  <sheetFormatPr baseColWidth="10" defaultColWidth="14.42578125" defaultRowHeight="15.75" customHeight="1"/>
  <sheetData>
    <row r="1" spans="1:12" ht="15.75" customHeight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customHeight="1">
      <c r="A2" s="1"/>
      <c r="B2" s="2"/>
      <c r="D2" s="1"/>
      <c r="E2" s="4"/>
      <c r="F2" s="9"/>
      <c r="H2" s="1"/>
      <c r="L2" s="1"/>
    </row>
    <row r="3" spans="1:12" ht="15.75" customHeight="1">
      <c r="A3" s="1" t="s">
        <v>21</v>
      </c>
      <c r="B3" s="2">
        <v>42491</v>
      </c>
      <c r="D3" s="1" t="s">
        <v>22</v>
      </c>
      <c r="E3" s="4"/>
      <c r="F3" s="11"/>
      <c r="H3" s="1">
        <v>95</v>
      </c>
      <c r="L3" s="1">
        <v>1059</v>
      </c>
    </row>
    <row r="4" spans="1:12" ht="15.75" customHeight="1">
      <c r="A4" s="1" t="s">
        <v>21</v>
      </c>
      <c r="B4" s="2">
        <v>42522</v>
      </c>
      <c r="D4" s="1" t="s">
        <v>22</v>
      </c>
      <c r="E4" s="4"/>
      <c r="F4" s="11"/>
      <c r="H4" s="1">
        <v>95</v>
      </c>
      <c r="L4" s="1">
        <v>1059</v>
      </c>
    </row>
    <row r="5" spans="1:12" ht="15.75" customHeight="1">
      <c r="A5" s="1" t="s">
        <v>21</v>
      </c>
      <c r="B5" s="2">
        <v>42552</v>
      </c>
      <c r="D5" s="1" t="s">
        <v>22</v>
      </c>
      <c r="E5" s="4"/>
      <c r="F5" s="11"/>
      <c r="H5" s="1">
        <v>95</v>
      </c>
      <c r="L5" s="1">
        <v>1059</v>
      </c>
    </row>
    <row r="6" spans="1:12" ht="15.75" customHeight="1">
      <c r="A6" s="1" t="s">
        <v>21</v>
      </c>
      <c r="B6" s="2">
        <v>42583</v>
      </c>
      <c r="D6" s="1" t="s">
        <v>22</v>
      </c>
      <c r="E6" s="4"/>
      <c r="F6" s="11"/>
      <c r="H6" s="1">
        <v>95</v>
      </c>
      <c r="L6" s="1">
        <v>1059</v>
      </c>
    </row>
    <row r="7" spans="1:12" ht="15.75" customHeight="1">
      <c r="A7" s="1" t="s">
        <v>21</v>
      </c>
      <c r="B7" s="2">
        <v>42614</v>
      </c>
      <c r="D7" s="1" t="s">
        <v>22</v>
      </c>
      <c r="E7" s="4"/>
      <c r="F7" s="11"/>
      <c r="H7" s="1">
        <v>95</v>
      </c>
      <c r="L7" s="1">
        <v>1059</v>
      </c>
    </row>
    <row r="8" spans="1:12" ht="15.75" customHeight="1">
      <c r="A8" s="1" t="s">
        <v>21</v>
      </c>
      <c r="B8" s="2">
        <v>42644</v>
      </c>
      <c r="D8" s="1" t="s">
        <v>22</v>
      </c>
      <c r="E8" s="4"/>
      <c r="F8" s="11"/>
      <c r="H8" s="1">
        <v>95</v>
      </c>
      <c r="L8" s="1">
        <v>1059</v>
      </c>
    </row>
    <row r="9" spans="1:12" ht="15.75" customHeight="1">
      <c r="A9" s="1" t="s">
        <v>21</v>
      </c>
      <c r="B9" s="2">
        <v>42675</v>
      </c>
      <c r="D9" s="1" t="s">
        <v>22</v>
      </c>
      <c r="E9" s="4"/>
      <c r="F9" s="11"/>
      <c r="H9" s="1">
        <v>95</v>
      </c>
      <c r="L9" s="1">
        <v>1059</v>
      </c>
    </row>
    <row r="10" spans="1:12" ht="15.75" customHeight="1">
      <c r="A10" s="1" t="s">
        <v>21</v>
      </c>
      <c r="B10" s="2">
        <v>42705</v>
      </c>
      <c r="D10" s="1" t="s">
        <v>22</v>
      </c>
      <c r="E10" s="4"/>
      <c r="F10" s="11"/>
      <c r="H10" s="1">
        <v>95</v>
      </c>
      <c r="L10" s="1">
        <v>1059</v>
      </c>
    </row>
    <row r="11" spans="1:12" ht="15.75" customHeight="1">
      <c r="A11" s="13" t="s">
        <v>32</v>
      </c>
      <c r="B11" s="2">
        <v>42736</v>
      </c>
      <c r="D11" s="1" t="s">
        <v>35</v>
      </c>
      <c r="E11" s="4"/>
      <c r="F11" s="11"/>
      <c r="H11" s="1">
        <v>173</v>
      </c>
      <c r="L11" s="1">
        <v>800</v>
      </c>
    </row>
    <row r="12" spans="1:12" ht="15.75" customHeight="1">
      <c r="A12" s="1" t="s">
        <v>21</v>
      </c>
      <c r="B12" s="2">
        <v>42736</v>
      </c>
      <c r="D12" s="1" t="s">
        <v>22</v>
      </c>
      <c r="E12" s="4"/>
      <c r="F12" s="11"/>
      <c r="H12" s="1">
        <v>95</v>
      </c>
      <c r="L12" s="1">
        <v>1059</v>
      </c>
    </row>
    <row r="13" spans="1:12" ht="15.75" customHeight="1">
      <c r="A13" s="13" t="s">
        <v>32</v>
      </c>
      <c r="B13" s="2">
        <v>42767</v>
      </c>
      <c r="D13" s="1" t="s">
        <v>35</v>
      </c>
      <c r="E13" s="4"/>
      <c r="F13" s="11"/>
      <c r="H13" s="1">
        <v>173</v>
      </c>
      <c r="L13" s="1">
        <v>800</v>
      </c>
    </row>
    <row r="14" spans="1:12" ht="15.75" customHeight="1">
      <c r="A14" s="1" t="s">
        <v>21</v>
      </c>
      <c r="B14" s="2">
        <v>42767</v>
      </c>
      <c r="D14" s="1" t="s">
        <v>22</v>
      </c>
      <c r="E14" s="4"/>
      <c r="F14" s="11"/>
      <c r="H14" s="1">
        <v>95</v>
      </c>
      <c r="L14" s="1">
        <v>1059</v>
      </c>
    </row>
    <row r="15" spans="1:12" ht="15.75" customHeight="1">
      <c r="A15" s="13" t="s">
        <v>32</v>
      </c>
      <c r="B15" s="2">
        <v>42795</v>
      </c>
      <c r="D15" s="1" t="s">
        <v>35</v>
      </c>
      <c r="E15" s="4"/>
      <c r="F15" s="11"/>
      <c r="H15" s="1">
        <v>173</v>
      </c>
      <c r="L15" s="1">
        <v>800</v>
      </c>
    </row>
    <row r="16" spans="1:12" ht="15.75" customHeight="1">
      <c r="A16" s="1" t="s">
        <v>21</v>
      </c>
      <c r="B16" s="2">
        <v>42795</v>
      </c>
      <c r="D16" s="1" t="s">
        <v>22</v>
      </c>
      <c r="E16" s="4"/>
      <c r="F16" s="11"/>
      <c r="H16" s="1">
        <v>95</v>
      </c>
      <c r="L16" s="1">
        <v>1059</v>
      </c>
    </row>
    <row r="17" spans="1:12" ht="15.75" customHeight="1">
      <c r="A17" s="13" t="s">
        <v>32</v>
      </c>
      <c r="B17" s="2">
        <v>42826</v>
      </c>
      <c r="D17" s="1" t="s">
        <v>35</v>
      </c>
      <c r="E17" s="4"/>
      <c r="F17" s="11"/>
      <c r="H17" s="1">
        <v>173</v>
      </c>
      <c r="L17" s="1">
        <v>800</v>
      </c>
    </row>
    <row r="18" spans="1:12" ht="15.75" customHeight="1">
      <c r="A18" s="1" t="s">
        <v>21</v>
      </c>
      <c r="B18" s="2">
        <v>42826</v>
      </c>
      <c r="D18" s="1" t="s">
        <v>22</v>
      </c>
      <c r="E18" s="4"/>
      <c r="F18" s="11"/>
      <c r="H18" s="1">
        <v>95</v>
      </c>
      <c r="L18" s="1">
        <v>1059</v>
      </c>
    </row>
    <row r="19" spans="1:12" ht="15.75" customHeight="1">
      <c r="A19" s="13" t="s">
        <v>32</v>
      </c>
      <c r="B19" s="2">
        <v>42856</v>
      </c>
      <c r="D19" s="1" t="s">
        <v>35</v>
      </c>
      <c r="E19" s="4"/>
      <c r="F19" s="11"/>
      <c r="H19" s="1">
        <v>173</v>
      </c>
      <c r="L19" s="1">
        <v>800</v>
      </c>
    </row>
    <row r="20" spans="1:12" ht="15.75" customHeight="1">
      <c r="A20" s="1" t="s">
        <v>21</v>
      </c>
      <c r="B20" s="2">
        <v>42856</v>
      </c>
      <c r="D20" s="1" t="s">
        <v>22</v>
      </c>
      <c r="E20" s="4"/>
      <c r="F20" s="11"/>
      <c r="H20" s="1">
        <v>95</v>
      </c>
      <c r="L20" s="1">
        <v>1059</v>
      </c>
    </row>
    <row r="21" spans="1:12" ht="15.75" customHeight="1">
      <c r="A21" s="13" t="s">
        <v>32</v>
      </c>
      <c r="B21" s="2">
        <v>42887</v>
      </c>
      <c r="D21" s="1" t="s">
        <v>35</v>
      </c>
      <c r="E21" s="4"/>
      <c r="F21" s="11"/>
      <c r="H21" s="1">
        <v>173</v>
      </c>
      <c r="L21" s="1">
        <v>800</v>
      </c>
    </row>
    <row r="22" spans="1:12" ht="15.75" customHeight="1">
      <c r="A22" s="1" t="s">
        <v>21</v>
      </c>
      <c r="B22" s="2">
        <v>42887</v>
      </c>
      <c r="D22" s="1" t="s">
        <v>22</v>
      </c>
      <c r="E22" s="4"/>
      <c r="F22" s="11"/>
      <c r="H22" s="1">
        <v>95</v>
      </c>
      <c r="L22" s="1">
        <v>1059</v>
      </c>
    </row>
    <row r="23" spans="1:12" ht="15.75" customHeight="1">
      <c r="A23" s="13" t="s">
        <v>32</v>
      </c>
      <c r="B23" s="2">
        <v>42917</v>
      </c>
      <c r="D23" s="1" t="s">
        <v>35</v>
      </c>
      <c r="E23" s="4"/>
      <c r="F23" s="11"/>
      <c r="H23" s="1">
        <v>173</v>
      </c>
      <c r="L23" s="1">
        <v>800</v>
      </c>
    </row>
    <row r="24" spans="1:12" ht="15.75" customHeight="1">
      <c r="A24" s="1" t="s">
        <v>21</v>
      </c>
      <c r="B24" s="2">
        <v>42917</v>
      </c>
      <c r="D24" s="1" t="s">
        <v>22</v>
      </c>
      <c r="E24" s="4"/>
      <c r="F24" s="11"/>
      <c r="H24" s="1">
        <v>95</v>
      </c>
      <c r="L24" s="1">
        <v>1059</v>
      </c>
    </row>
    <row r="25" spans="1:12" ht="15.75" customHeight="1">
      <c r="A25" s="13" t="s">
        <v>32</v>
      </c>
      <c r="B25" s="2">
        <v>42948</v>
      </c>
      <c r="D25" s="1" t="s">
        <v>35</v>
      </c>
      <c r="E25" s="4"/>
      <c r="F25" s="11"/>
      <c r="H25" s="1">
        <v>173</v>
      </c>
      <c r="L25" s="1">
        <v>800</v>
      </c>
    </row>
    <row r="26" spans="1:12" ht="15.75" customHeight="1">
      <c r="A26" s="1" t="s">
        <v>21</v>
      </c>
      <c r="B26" s="2">
        <v>42948</v>
      </c>
      <c r="D26" s="1" t="s">
        <v>22</v>
      </c>
      <c r="E26" s="4"/>
      <c r="F26" s="11"/>
      <c r="H26" s="1">
        <v>95</v>
      </c>
      <c r="L26" s="1">
        <v>1059</v>
      </c>
    </row>
    <row r="27" spans="1:12" ht="15.75" customHeight="1">
      <c r="A27" s="13" t="s">
        <v>32</v>
      </c>
      <c r="B27" s="2">
        <v>42979</v>
      </c>
      <c r="D27" s="1" t="s">
        <v>35</v>
      </c>
      <c r="E27" s="4"/>
      <c r="F27" s="11"/>
      <c r="H27" s="1">
        <v>173</v>
      </c>
      <c r="L27" s="1">
        <v>800</v>
      </c>
    </row>
    <row r="28" spans="1:12" ht="15.75" customHeight="1">
      <c r="A28" s="1" t="s">
        <v>21</v>
      </c>
      <c r="B28" s="2">
        <v>42979</v>
      </c>
      <c r="D28" s="1" t="s">
        <v>22</v>
      </c>
      <c r="E28" s="4"/>
      <c r="F28" s="11"/>
      <c r="H28" s="1">
        <v>95</v>
      </c>
      <c r="L28" s="1">
        <v>1059</v>
      </c>
    </row>
    <row r="29" spans="1:12" ht="15.75" customHeight="1">
      <c r="A29" s="13" t="s">
        <v>32</v>
      </c>
      <c r="B29" s="2">
        <v>43009</v>
      </c>
      <c r="D29" s="1" t="s">
        <v>35</v>
      </c>
      <c r="E29" s="4"/>
      <c r="F29" s="11"/>
      <c r="H29" s="1">
        <v>173</v>
      </c>
      <c r="L29" s="1">
        <v>800</v>
      </c>
    </row>
    <row r="30" spans="1:12" ht="15.75" customHeight="1">
      <c r="A30" s="1" t="s">
        <v>21</v>
      </c>
      <c r="B30" s="2">
        <v>43009</v>
      </c>
      <c r="D30" s="1" t="s">
        <v>22</v>
      </c>
      <c r="E30" s="4"/>
      <c r="F30" s="11"/>
      <c r="H30" s="1">
        <v>95</v>
      </c>
      <c r="L30" s="1">
        <v>1059</v>
      </c>
    </row>
    <row r="31" spans="1:12" ht="15.75" customHeight="1">
      <c r="A31" s="13" t="s">
        <v>32</v>
      </c>
      <c r="B31" s="2">
        <v>43040</v>
      </c>
      <c r="D31" s="1" t="s">
        <v>35</v>
      </c>
      <c r="E31" s="4"/>
      <c r="F31" s="11"/>
      <c r="H31" s="1">
        <v>173</v>
      </c>
      <c r="L31" s="1">
        <v>800</v>
      </c>
    </row>
    <row r="32" spans="1:12" ht="15.75" customHeight="1">
      <c r="A32" s="1" t="s">
        <v>21</v>
      </c>
      <c r="B32" s="2">
        <v>43040</v>
      </c>
      <c r="D32" s="1" t="s">
        <v>22</v>
      </c>
      <c r="E32" s="4"/>
      <c r="F32" s="11"/>
      <c r="H32" s="1">
        <v>95</v>
      </c>
      <c r="L32" s="1">
        <v>1059</v>
      </c>
    </row>
    <row r="33" spans="1:12" ht="15.75" customHeight="1">
      <c r="A33" s="13" t="s">
        <v>32</v>
      </c>
      <c r="B33" s="2">
        <v>43070</v>
      </c>
      <c r="D33" s="1" t="s">
        <v>35</v>
      </c>
      <c r="E33" s="4"/>
      <c r="F33" s="11"/>
      <c r="H33" s="1">
        <v>173</v>
      </c>
      <c r="L33" s="1">
        <v>800</v>
      </c>
    </row>
    <row r="34" spans="1:12" ht="15.75" customHeight="1">
      <c r="A34" s="1" t="s">
        <v>21</v>
      </c>
      <c r="B34" s="2">
        <v>43070</v>
      </c>
      <c r="D34" s="1" t="s">
        <v>22</v>
      </c>
      <c r="E34" s="4"/>
      <c r="F34" s="11"/>
      <c r="H34" s="1">
        <v>95</v>
      </c>
      <c r="L34" s="1">
        <v>1059</v>
      </c>
    </row>
    <row r="35" spans="1:12" ht="15.75" customHeight="1">
      <c r="B35" s="2"/>
      <c r="D35" s="1"/>
      <c r="E35" s="4"/>
      <c r="F35" s="11"/>
      <c r="H35" s="1"/>
      <c r="L35" s="1"/>
    </row>
    <row r="36" spans="1:12" ht="15.75" customHeight="1">
      <c r="B36" s="2"/>
      <c r="D36" s="1"/>
      <c r="E36" s="4"/>
      <c r="F36" s="11"/>
      <c r="H36" s="1"/>
      <c r="L36" s="1"/>
    </row>
    <row r="37" spans="1:12" ht="15.75" customHeight="1">
      <c r="B37" s="2"/>
      <c r="D37" s="1"/>
      <c r="E37" s="4"/>
      <c r="F37" s="11"/>
      <c r="H37" s="1"/>
      <c r="L37" s="1"/>
    </row>
    <row r="38" spans="1:12" ht="15.75" customHeight="1">
      <c r="B38" s="2"/>
      <c r="D38" s="1"/>
      <c r="E38" s="4"/>
      <c r="F38" s="11"/>
      <c r="H38" s="1"/>
      <c r="L38" s="1"/>
    </row>
    <row r="39" spans="1:12" ht="15.75" customHeight="1">
      <c r="B39" s="2"/>
      <c r="D39" s="1"/>
      <c r="E39" s="4"/>
      <c r="F39" s="11"/>
      <c r="H39" s="1"/>
      <c r="L39" s="1"/>
    </row>
    <row r="40" spans="1:12" ht="15.75" customHeight="1">
      <c r="B40" s="2"/>
      <c r="F40" s="11"/>
    </row>
    <row r="41" spans="1:12" ht="15.75" customHeight="1">
      <c r="B41" s="2"/>
      <c r="F41" s="11"/>
    </row>
    <row r="42" spans="1:12" ht="15.75" customHeight="1">
      <c r="B42" s="2"/>
      <c r="F42" s="11"/>
    </row>
    <row r="43" spans="1:12" ht="15.75" customHeight="1">
      <c r="B43" s="2"/>
      <c r="F43" s="11"/>
    </row>
    <row r="44" spans="1:12" ht="15.75" customHeight="1">
      <c r="B44" s="2"/>
      <c r="F44" s="11"/>
    </row>
    <row r="45" spans="1:12" ht="15.75" customHeight="1">
      <c r="B45" s="2"/>
      <c r="F45" s="11"/>
    </row>
    <row r="46" spans="1:12" ht="15.75" customHeight="1">
      <c r="B46" s="2"/>
      <c r="F46" s="11"/>
    </row>
    <row r="47" spans="1:12" ht="15.75" customHeight="1">
      <c r="B47" s="2"/>
      <c r="F47" s="11"/>
    </row>
    <row r="48" spans="1:12" ht="15.75" customHeight="1">
      <c r="B48" s="2"/>
      <c r="F48" s="11"/>
    </row>
    <row r="49" spans="2:6" ht="15.75" customHeight="1">
      <c r="B49" s="2"/>
      <c r="F49" s="11"/>
    </row>
    <row r="50" spans="2:6" ht="15.75" customHeight="1">
      <c r="B50" s="2"/>
      <c r="F50" s="11"/>
    </row>
    <row r="51" spans="2:6" ht="15.75" customHeight="1">
      <c r="B51" s="2"/>
      <c r="F51" s="11"/>
    </row>
    <row r="52" spans="2:6" ht="15.75" customHeight="1">
      <c r="B52" s="2"/>
      <c r="F52" s="11"/>
    </row>
    <row r="53" spans="2:6" ht="15.75" customHeight="1">
      <c r="B53" s="2"/>
      <c r="F53" s="11"/>
    </row>
    <row r="54" spans="2:6" ht="15.75" customHeight="1">
      <c r="B54" s="2"/>
      <c r="F54" s="11"/>
    </row>
    <row r="55" spans="2:6" ht="15.75" customHeight="1">
      <c r="B55" s="2"/>
      <c r="F55" s="11"/>
    </row>
    <row r="56" spans="2:6" ht="15.75" customHeight="1">
      <c r="B56" s="2"/>
      <c r="F56" s="11"/>
    </row>
    <row r="57" spans="2:6" ht="15.75" customHeight="1">
      <c r="B57" s="2"/>
      <c r="F57" s="11"/>
    </row>
    <row r="58" spans="2:6" ht="15.75" customHeight="1">
      <c r="B58" s="2"/>
      <c r="F58" s="11"/>
    </row>
    <row r="59" spans="2:6" ht="15.75" customHeight="1">
      <c r="B59" s="2"/>
      <c r="F59" s="11"/>
    </row>
    <row r="60" spans="2:6" ht="15.75" customHeight="1">
      <c r="B60" s="2"/>
      <c r="F60" s="11"/>
    </row>
    <row r="61" spans="2:6" ht="15.75" customHeight="1">
      <c r="B61" s="2"/>
      <c r="F61" s="11"/>
    </row>
    <row r="62" spans="2:6" ht="15.75" customHeight="1">
      <c r="B62" s="2"/>
      <c r="F62" s="11"/>
    </row>
    <row r="63" spans="2:6" ht="15.75" customHeight="1">
      <c r="B63" s="2"/>
      <c r="F63" s="11"/>
    </row>
    <row r="64" spans="2:6" ht="15.75" customHeight="1">
      <c r="B64" s="2"/>
      <c r="F64" s="11"/>
    </row>
    <row r="65" spans="2:6" ht="15.75" customHeight="1">
      <c r="B65" s="2"/>
      <c r="F65" s="11"/>
    </row>
    <row r="66" spans="2:6" ht="15.75" customHeight="1">
      <c r="B66" s="2"/>
      <c r="F66" s="11"/>
    </row>
    <row r="67" spans="2:6" ht="15.75" customHeight="1">
      <c r="B67" s="2"/>
      <c r="F67" s="11"/>
    </row>
    <row r="68" spans="2:6" ht="15.75" customHeight="1">
      <c r="B68" s="2"/>
      <c r="F68" s="11"/>
    </row>
    <row r="69" spans="2:6" ht="15.75" customHeight="1">
      <c r="B69" s="2"/>
      <c r="F69" s="11"/>
    </row>
    <row r="70" spans="2:6" ht="15.75" customHeight="1">
      <c r="B70" s="2"/>
      <c r="F70" s="11"/>
    </row>
    <row r="71" spans="2:6" ht="15.75" customHeight="1">
      <c r="B71" s="2"/>
      <c r="F71" s="11"/>
    </row>
    <row r="72" spans="2:6" ht="15.75" customHeight="1">
      <c r="B72" s="2"/>
      <c r="F72" s="11"/>
    </row>
    <row r="73" spans="2:6" ht="15.75" customHeight="1">
      <c r="B73" s="2"/>
      <c r="F73" s="11"/>
    </row>
    <row r="74" spans="2:6" ht="15.75" customHeight="1">
      <c r="B74" s="2"/>
      <c r="F74" s="11"/>
    </row>
    <row r="75" spans="2:6" ht="15.75" customHeight="1">
      <c r="B75" s="2"/>
      <c r="F75" s="11"/>
    </row>
    <row r="76" spans="2:6" ht="15.75" customHeight="1">
      <c r="B76" s="2"/>
      <c r="F76" s="11"/>
    </row>
    <row r="77" spans="2:6" ht="15.75" customHeight="1">
      <c r="B77" s="2"/>
      <c r="F77" s="11"/>
    </row>
    <row r="78" spans="2:6" ht="15.75" customHeight="1">
      <c r="B78" s="2"/>
      <c r="F78" s="11"/>
    </row>
    <row r="79" spans="2:6" ht="15.75" customHeight="1">
      <c r="B79" s="2"/>
      <c r="F79" s="11"/>
    </row>
    <row r="80" spans="2:6" ht="15.75" customHeight="1">
      <c r="B80" s="2"/>
      <c r="F80" s="11"/>
    </row>
    <row r="81" spans="2:6" ht="15.75" customHeight="1">
      <c r="B81" s="2"/>
      <c r="F81" s="11"/>
    </row>
    <row r="82" spans="2:6" ht="15.75" customHeight="1">
      <c r="B82" s="2"/>
      <c r="F82" s="11"/>
    </row>
    <row r="83" spans="2:6" ht="15.75" customHeight="1">
      <c r="B83" s="2"/>
      <c r="F83" s="11"/>
    </row>
    <row r="84" spans="2:6" ht="15.75" customHeight="1">
      <c r="B84" s="2"/>
      <c r="F84" s="11"/>
    </row>
    <row r="85" spans="2:6" ht="15.75" customHeight="1">
      <c r="B85" s="2"/>
      <c r="F85" s="11"/>
    </row>
    <row r="86" spans="2:6" ht="15.75" customHeight="1">
      <c r="B86" s="2"/>
      <c r="F86" s="11"/>
    </row>
    <row r="87" spans="2:6" ht="15.75" customHeight="1">
      <c r="B87" s="2"/>
      <c r="F87" s="11"/>
    </row>
    <row r="88" spans="2:6" ht="15.75" customHeight="1">
      <c r="B88" s="2"/>
      <c r="F88" s="11"/>
    </row>
    <row r="89" spans="2:6" ht="15.75" customHeight="1">
      <c r="B89" s="2"/>
      <c r="F89" s="11"/>
    </row>
    <row r="90" spans="2:6" ht="15.75" customHeight="1">
      <c r="B90" s="2"/>
      <c r="F90" s="11"/>
    </row>
    <row r="91" spans="2:6" ht="15.75" customHeight="1">
      <c r="B91" s="2"/>
      <c r="F91" s="11"/>
    </row>
    <row r="92" spans="2:6" ht="15.75" customHeight="1">
      <c r="B92" s="2"/>
      <c r="F92" s="11"/>
    </row>
    <row r="93" spans="2:6" ht="15.75" customHeight="1">
      <c r="B93" s="2"/>
      <c r="F93" s="11"/>
    </row>
    <row r="94" spans="2:6" ht="15.75" customHeight="1">
      <c r="B94" s="2"/>
      <c r="F94" s="11"/>
    </row>
    <row r="95" spans="2:6" ht="15.75" customHeight="1">
      <c r="B95" s="2"/>
      <c r="F95" s="11"/>
    </row>
    <row r="96" spans="2:6" ht="15.75" customHeight="1">
      <c r="B96" s="2"/>
      <c r="F96" s="11"/>
    </row>
    <row r="97" spans="2:6" ht="15.75" customHeight="1">
      <c r="B97" s="2"/>
      <c r="F97" s="11"/>
    </row>
    <row r="98" spans="2:6" ht="15.75" customHeight="1">
      <c r="B98" s="2"/>
      <c r="F98" s="11"/>
    </row>
    <row r="99" spans="2:6" ht="15.75" customHeight="1">
      <c r="B99" s="2"/>
      <c r="F99" s="11"/>
    </row>
    <row r="100" spans="2:6" ht="15.75" customHeight="1">
      <c r="B100" s="2"/>
      <c r="F100" s="11"/>
    </row>
    <row r="101" spans="2:6" ht="15.75" customHeight="1">
      <c r="B101" s="2"/>
      <c r="F101" s="11"/>
    </row>
    <row r="102" spans="2:6" ht="15.75" customHeight="1">
      <c r="B102" s="2"/>
      <c r="F102" s="11"/>
    </row>
    <row r="103" spans="2:6" ht="15.75" customHeight="1">
      <c r="B103" s="2"/>
      <c r="F103" s="11"/>
    </row>
    <row r="104" spans="2:6" ht="15.75" customHeight="1">
      <c r="B104" s="2"/>
      <c r="F104" s="11"/>
    </row>
    <row r="105" spans="2:6" ht="15.75" customHeight="1">
      <c r="B105" s="2"/>
      <c r="F105" s="11"/>
    </row>
    <row r="106" spans="2:6" ht="15.75" customHeight="1">
      <c r="B106" s="2"/>
      <c r="F106" s="11"/>
    </row>
    <row r="107" spans="2:6" ht="15.75" customHeight="1">
      <c r="B107" s="2"/>
      <c r="F107" s="11"/>
    </row>
    <row r="108" spans="2:6" ht="15.75" customHeight="1">
      <c r="B108" s="2"/>
      <c r="F108" s="11"/>
    </row>
    <row r="109" spans="2:6" ht="15.75" customHeight="1">
      <c r="B109" s="2"/>
      <c r="F109" s="11"/>
    </row>
    <row r="110" spans="2:6" ht="15.75" customHeight="1">
      <c r="B110" s="2"/>
      <c r="F110" s="11"/>
    </row>
    <row r="111" spans="2:6" ht="15.75" customHeight="1">
      <c r="B111" s="2"/>
      <c r="F111" s="11"/>
    </row>
    <row r="112" spans="2:6" ht="15.75" customHeight="1">
      <c r="B112" s="2"/>
      <c r="F112" s="11"/>
    </row>
    <row r="113" spans="2:6" ht="15.75" customHeight="1">
      <c r="B113" s="2"/>
      <c r="F113" s="11"/>
    </row>
    <row r="114" spans="2:6" ht="15.75" customHeight="1">
      <c r="B114" s="2"/>
      <c r="F114" s="11"/>
    </row>
    <row r="115" spans="2:6" ht="15.75" customHeight="1">
      <c r="B115" s="2"/>
      <c r="F115" s="11"/>
    </row>
    <row r="116" spans="2:6" ht="15.75" customHeight="1">
      <c r="B116" s="2"/>
      <c r="F116" s="11"/>
    </row>
    <row r="117" spans="2:6" ht="15.75" customHeight="1">
      <c r="B117" s="2"/>
      <c r="F117" s="11"/>
    </row>
    <row r="118" spans="2:6" ht="15.75" customHeight="1">
      <c r="B118" s="2"/>
      <c r="F118" s="11"/>
    </row>
    <row r="119" spans="2:6" ht="15.75" customHeight="1">
      <c r="B119" s="2"/>
      <c r="F119" s="11"/>
    </row>
    <row r="120" spans="2:6" ht="15.75" customHeight="1">
      <c r="B120" s="2"/>
      <c r="F120" s="11"/>
    </row>
    <row r="121" spans="2:6" ht="15.75" customHeight="1">
      <c r="B121" s="2"/>
      <c r="F121" s="11"/>
    </row>
    <row r="122" spans="2:6" ht="15.75" customHeight="1">
      <c r="B122" s="2"/>
      <c r="F122" s="11"/>
    </row>
    <row r="123" spans="2:6" ht="15.75" customHeight="1">
      <c r="B123" s="2"/>
      <c r="F123" s="11"/>
    </row>
    <row r="124" spans="2:6" ht="15.75" customHeight="1">
      <c r="B124" s="2"/>
      <c r="F124" s="11"/>
    </row>
    <row r="125" spans="2:6" ht="15.75" customHeight="1">
      <c r="B125" s="2"/>
      <c r="F125" s="11"/>
    </row>
    <row r="126" spans="2:6" ht="15.75" customHeight="1">
      <c r="B126" s="2"/>
      <c r="F126" s="11"/>
    </row>
    <row r="127" spans="2:6" ht="15.75" customHeight="1">
      <c r="B127" s="2"/>
      <c r="F127" s="11"/>
    </row>
    <row r="128" spans="2:6" ht="15.75" customHeight="1">
      <c r="B128" s="2"/>
      <c r="F128" s="11"/>
    </row>
    <row r="129" spans="2:6" ht="15.75" customHeight="1">
      <c r="B129" s="2"/>
      <c r="F129" s="11"/>
    </row>
    <row r="130" spans="2:6" ht="15.75" customHeight="1">
      <c r="B130" s="2"/>
      <c r="F130" s="11"/>
    </row>
    <row r="131" spans="2:6" ht="15.75" customHeight="1">
      <c r="B131" s="2"/>
      <c r="F131" s="11"/>
    </row>
    <row r="132" spans="2:6" ht="15.75" customHeight="1">
      <c r="B132" s="2"/>
      <c r="F132" s="11"/>
    </row>
    <row r="133" spans="2:6" ht="15.75" customHeight="1">
      <c r="B133" s="2"/>
      <c r="F133" s="11"/>
    </row>
    <row r="134" spans="2:6" ht="15.75" customHeight="1">
      <c r="B134" s="2"/>
      <c r="F134" s="11"/>
    </row>
    <row r="135" spans="2:6" ht="15.75" customHeight="1">
      <c r="B135" s="2"/>
      <c r="F135" s="11"/>
    </row>
    <row r="136" spans="2:6" ht="15.75" customHeight="1">
      <c r="B136" s="2"/>
      <c r="F136" s="11"/>
    </row>
    <row r="137" spans="2:6" ht="15.75" customHeight="1">
      <c r="B137" s="2"/>
      <c r="F137" s="11"/>
    </row>
    <row r="138" spans="2:6" ht="15.75" customHeight="1">
      <c r="B138" s="2"/>
      <c r="F138" s="11"/>
    </row>
    <row r="139" spans="2:6" ht="15.75" customHeight="1">
      <c r="B139" s="2"/>
      <c r="F139" s="11"/>
    </row>
    <row r="140" spans="2:6" ht="15.75" customHeight="1">
      <c r="B140" s="2"/>
      <c r="F140" s="11"/>
    </row>
    <row r="141" spans="2:6" ht="15.75" customHeight="1">
      <c r="B141" s="2"/>
      <c r="F141" s="11"/>
    </row>
    <row r="142" spans="2:6" ht="15.75" customHeight="1">
      <c r="B142" s="2"/>
      <c r="F142" s="11"/>
    </row>
    <row r="143" spans="2:6" ht="15.75" customHeight="1">
      <c r="B143" s="2"/>
      <c r="F143" s="11"/>
    </row>
    <row r="144" spans="2:6" ht="15.75" customHeight="1">
      <c r="B144" s="2"/>
      <c r="F144" s="11"/>
    </row>
    <row r="145" spans="2:6" ht="15.75" customHeight="1">
      <c r="B145" s="2"/>
      <c r="F145" s="11"/>
    </row>
    <row r="146" spans="2:6" ht="15.75" customHeight="1">
      <c r="B146" s="2"/>
      <c r="F146" s="11"/>
    </row>
    <row r="147" spans="2:6" ht="15.75" customHeight="1">
      <c r="B147" s="2"/>
      <c r="F147" s="11"/>
    </row>
    <row r="148" spans="2:6" ht="15.75" customHeight="1">
      <c r="B148" s="2"/>
      <c r="F148" s="11"/>
    </row>
    <row r="149" spans="2:6" ht="15.75" customHeight="1">
      <c r="B149" s="2"/>
      <c r="F149" s="11"/>
    </row>
    <row r="150" spans="2:6" ht="15.75" customHeight="1">
      <c r="B150" s="2"/>
      <c r="F150" s="11"/>
    </row>
    <row r="151" spans="2:6" ht="15.75" customHeight="1">
      <c r="B151" s="2"/>
      <c r="F151" s="11"/>
    </row>
    <row r="152" spans="2:6" ht="15.75" customHeight="1">
      <c r="B152" s="2"/>
      <c r="F152" s="11"/>
    </row>
    <row r="153" spans="2:6" ht="15.75" customHeight="1">
      <c r="B153" s="2"/>
      <c r="F153" s="11"/>
    </row>
    <row r="154" spans="2:6" ht="15.75" customHeight="1">
      <c r="B154" s="2"/>
      <c r="F154" s="11"/>
    </row>
    <row r="155" spans="2:6" ht="15.75" customHeight="1">
      <c r="B155" s="2"/>
      <c r="F155" s="11"/>
    </row>
    <row r="156" spans="2:6" ht="15.75" customHeight="1">
      <c r="B156" s="2"/>
      <c r="F156" s="11"/>
    </row>
    <row r="157" spans="2:6" ht="15.75" customHeight="1">
      <c r="B157" s="2"/>
      <c r="F157" s="11"/>
    </row>
    <row r="158" spans="2:6" ht="15.75" customHeight="1">
      <c r="B158" s="2"/>
      <c r="F158" s="11"/>
    </row>
    <row r="159" spans="2:6" ht="15.75" customHeight="1">
      <c r="B159" s="2"/>
      <c r="F159" s="11"/>
    </row>
    <row r="160" spans="2:6" ht="15.75" customHeight="1">
      <c r="B160" s="2"/>
      <c r="F160" s="11"/>
    </row>
    <row r="161" spans="2:6" ht="15.75" customHeight="1">
      <c r="B161" s="2"/>
      <c r="F161" s="11"/>
    </row>
    <row r="162" spans="2:6" ht="15.75" customHeight="1">
      <c r="B162" s="2"/>
      <c r="F162" s="11"/>
    </row>
    <row r="163" spans="2:6" ht="15.75" customHeight="1">
      <c r="B163" s="2"/>
      <c r="F163" s="11"/>
    </row>
    <row r="164" spans="2:6" ht="15.75" customHeight="1">
      <c r="B164" s="2"/>
      <c r="F164" s="11"/>
    </row>
    <row r="165" spans="2:6" ht="15.75" customHeight="1">
      <c r="B165" s="2"/>
      <c r="F165" s="11"/>
    </row>
    <row r="166" spans="2:6" ht="15.75" customHeight="1">
      <c r="B166" s="2"/>
      <c r="F166" s="11"/>
    </row>
    <row r="167" spans="2:6" ht="15.75" customHeight="1">
      <c r="B167" s="2"/>
      <c r="F167" s="11"/>
    </row>
    <row r="168" spans="2:6" ht="15.75" customHeight="1">
      <c r="B168" s="2"/>
      <c r="F168" s="11"/>
    </row>
    <row r="169" spans="2:6" ht="15.75" customHeight="1">
      <c r="B169" s="2"/>
      <c r="F169" s="11"/>
    </row>
    <row r="170" spans="2:6" ht="15.75" customHeight="1">
      <c r="B170" s="2"/>
      <c r="F170" s="11"/>
    </row>
    <row r="171" spans="2:6" ht="15.75" customHeight="1">
      <c r="B171" s="2"/>
      <c r="F171" s="11"/>
    </row>
    <row r="172" spans="2:6" ht="15.75" customHeight="1">
      <c r="B172" s="2"/>
      <c r="F172" s="11"/>
    </row>
    <row r="173" spans="2:6" ht="15.75" customHeight="1">
      <c r="B173" s="2"/>
      <c r="F173" s="11"/>
    </row>
    <row r="174" spans="2:6" ht="15.75" customHeight="1">
      <c r="B174" s="2"/>
      <c r="F174" s="11"/>
    </row>
    <row r="175" spans="2:6" ht="15.75" customHeight="1">
      <c r="B175" s="2"/>
      <c r="F175" s="11"/>
    </row>
    <row r="176" spans="2:6" ht="15.75" customHeight="1">
      <c r="B176" s="2"/>
      <c r="F176" s="11"/>
    </row>
    <row r="177" spans="2:6" ht="15.75" customHeight="1">
      <c r="B177" s="2"/>
      <c r="F177" s="11"/>
    </row>
    <row r="178" spans="2:6" ht="15.75" customHeight="1">
      <c r="B178" s="2"/>
      <c r="F178" s="11"/>
    </row>
    <row r="179" spans="2:6" ht="15.75" customHeight="1">
      <c r="B179" s="2"/>
      <c r="F179" s="11"/>
    </row>
    <row r="180" spans="2:6" ht="15.75" customHeight="1">
      <c r="B180" s="2"/>
      <c r="F180" s="11"/>
    </row>
    <row r="181" spans="2:6" ht="15.75" customHeight="1">
      <c r="B181" s="2"/>
      <c r="F181" s="11"/>
    </row>
    <row r="182" spans="2:6" ht="15.75" customHeight="1">
      <c r="B182" s="2"/>
      <c r="F182" s="11"/>
    </row>
    <row r="183" spans="2:6" ht="15.75" customHeight="1">
      <c r="B183" s="2"/>
      <c r="F183" s="11"/>
    </row>
    <row r="184" spans="2:6" ht="15.75" customHeight="1">
      <c r="B184" s="2"/>
      <c r="F184" s="11"/>
    </row>
    <row r="185" spans="2:6" ht="15.75" customHeight="1">
      <c r="B185" s="2"/>
      <c r="F185" s="11"/>
    </row>
    <row r="186" spans="2:6" ht="15.75" customHeight="1">
      <c r="B186" s="2"/>
      <c r="F186" s="11"/>
    </row>
    <row r="187" spans="2:6" ht="15.75" customHeight="1">
      <c r="B187" s="2"/>
      <c r="F187" s="11"/>
    </row>
    <row r="188" spans="2:6" ht="15.75" customHeight="1">
      <c r="B188" s="2"/>
      <c r="F188" s="11"/>
    </row>
    <row r="189" spans="2:6" ht="15.75" customHeight="1">
      <c r="B189" s="2"/>
      <c r="F189" s="11"/>
    </row>
    <row r="190" spans="2:6" ht="15.75" customHeight="1">
      <c r="B190" s="2"/>
      <c r="F190" s="11"/>
    </row>
    <row r="191" spans="2:6" ht="15.75" customHeight="1">
      <c r="B191" s="2"/>
      <c r="F191" s="11"/>
    </row>
    <row r="192" spans="2:6" ht="15.75" customHeight="1">
      <c r="B192" s="2"/>
      <c r="F192" s="11"/>
    </row>
    <row r="193" spans="2:6" ht="15.75" customHeight="1">
      <c r="B193" s="2"/>
      <c r="F193" s="11"/>
    </row>
    <row r="194" spans="2:6" ht="15.75" customHeight="1">
      <c r="B194" s="2"/>
      <c r="F194" s="11"/>
    </row>
    <row r="195" spans="2:6" ht="15.75" customHeight="1">
      <c r="B195" s="2"/>
      <c r="F195" s="11"/>
    </row>
    <row r="196" spans="2:6" ht="15.75" customHeight="1">
      <c r="B196" s="2"/>
      <c r="F196" s="11"/>
    </row>
    <row r="197" spans="2:6" ht="15.75" customHeight="1">
      <c r="B197" s="2"/>
      <c r="F197" s="11"/>
    </row>
    <row r="198" spans="2:6" ht="15.75" customHeight="1">
      <c r="B198" s="2"/>
      <c r="F198" s="11"/>
    </row>
    <row r="199" spans="2:6" ht="15.75" customHeight="1">
      <c r="B199" s="2"/>
      <c r="F199" s="11"/>
    </row>
    <row r="200" spans="2:6" ht="15.75" customHeight="1">
      <c r="B200" s="2"/>
      <c r="F200" s="11"/>
    </row>
    <row r="201" spans="2:6" ht="15.75" customHeight="1">
      <c r="B201" s="2"/>
      <c r="F201" s="11"/>
    </row>
    <row r="202" spans="2:6" ht="15.75" customHeight="1">
      <c r="B202" s="2"/>
      <c r="F202" s="11"/>
    </row>
    <row r="203" spans="2:6" ht="15.75" customHeight="1">
      <c r="B203" s="2"/>
      <c r="F203" s="11"/>
    </row>
    <row r="204" spans="2:6" ht="15.75" customHeight="1">
      <c r="B204" s="2"/>
      <c r="F204" s="11"/>
    </row>
    <row r="205" spans="2:6" ht="15.75" customHeight="1">
      <c r="B205" s="2"/>
      <c r="F205" s="11"/>
    </row>
    <row r="206" spans="2:6" ht="15.75" customHeight="1">
      <c r="B206" s="2"/>
      <c r="F206" s="11"/>
    </row>
    <row r="207" spans="2:6" ht="15.75" customHeight="1">
      <c r="B207" s="2"/>
      <c r="F207" s="11"/>
    </row>
    <row r="208" spans="2:6" ht="15.75" customHeight="1">
      <c r="B208" s="2"/>
      <c r="F208" s="11"/>
    </row>
    <row r="209" spans="2:6" ht="15.75" customHeight="1">
      <c r="B209" s="2"/>
      <c r="F209" s="11"/>
    </row>
    <row r="210" spans="2:6" ht="15.75" customHeight="1">
      <c r="B210" s="2"/>
      <c r="F210" s="11"/>
    </row>
    <row r="211" spans="2:6" ht="15.75" customHeight="1">
      <c r="B211" s="2"/>
      <c r="F211" s="11"/>
    </row>
    <row r="212" spans="2:6" ht="15.75" customHeight="1">
      <c r="B212" s="2"/>
      <c r="F212" s="11"/>
    </row>
    <row r="213" spans="2:6" ht="15.75" customHeight="1">
      <c r="B213" s="2"/>
      <c r="F213" s="11"/>
    </row>
    <row r="214" spans="2:6" ht="15.75" customHeight="1">
      <c r="B214" s="2"/>
      <c r="F214" s="11"/>
    </row>
    <row r="215" spans="2:6" ht="15.75" customHeight="1">
      <c r="B215" s="2"/>
      <c r="F215" s="11"/>
    </row>
    <row r="216" spans="2:6" ht="15.75" customHeight="1">
      <c r="B216" s="2"/>
      <c r="F216" s="11"/>
    </row>
    <row r="217" spans="2:6" ht="15.75" customHeight="1">
      <c r="B217" s="2"/>
      <c r="F217" s="11"/>
    </row>
    <row r="218" spans="2:6" ht="15.75" customHeight="1">
      <c r="B218" s="2"/>
      <c r="F218" s="11"/>
    </row>
    <row r="219" spans="2:6" ht="15.75" customHeight="1">
      <c r="B219" s="2"/>
      <c r="F219" s="11"/>
    </row>
    <row r="220" spans="2:6" ht="15.75" customHeight="1">
      <c r="B220" s="2"/>
      <c r="F220" s="11"/>
    </row>
    <row r="221" spans="2:6" ht="15.75" customHeight="1">
      <c r="B221" s="2"/>
      <c r="F221" s="11"/>
    </row>
    <row r="222" spans="2:6" ht="15.75" customHeight="1">
      <c r="B222" s="2"/>
      <c r="F222" s="11"/>
    </row>
    <row r="223" spans="2:6" ht="15.75" customHeight="1">
      <c r="B223" s="2"/>
      <c r="F223" s="11"/>
    </row>
    <row r="224" spans="2:6" ht="15.75" customHeight="1">
      <c r="B224" s="2"/>
      <c r="F224" s="11"/>
    </row>
    <row r="225" spans="2:6" ht="15.75" customHeight="1">
      <c r="B225" s="2"/>
      <c r="F225" s="11"/>
    </row>
    <row r="226" spans="2:6" ht="15.75" customHeight="1">
      <c r="B226" s="2"/>
      <c r="F226" s="11"/>
    </row>
    <row r="227" spans="2:6" ht="15.75" customHeight="1">
      <c r="B227" s="2"/>
      <c r="F227" s="11"/>
    </row>
    <row r="228" spans="2:6" ht="15.75" customHeight="1">
      <c r="B228" s="2"/>
      <c r="F228" s="11"/>
    </row>
    <row r="229" spans="2:6" ht="15.75" customHeight="1">
      <c r="B229" s="2"/>
      <c r="F229" s="11"/>
    </row>
    <row r="230" spans="2:6" ht="15.75" customHeight="1">
      <c r="B230" s="2"/>
      <c r="F230" s="11"/>
    </row>
    <row r="231" spans="2:6" ht="15.75" customHeight="1">
      <c r="B231" s="2"/>
      <c r="F231" s="11"/>
    </row>
    <row r="232" spans="2:6" ht="15.75" customHeight="1">
      <c r="B232" s="2"/>
      <c r="F232" s="11"/>
    </row>
    <row r="233" spans="2:6" ht="15.75" customHeight="1">
      <c r="B233" s="2"/>
      <c r="F233" s="11"/>
    </row>
    <row r="234" spans="2:6" ht="15.75" customHeight="1">
      <c r="B234" s="2"/>
      <c r="F234" s="11"/>
    </row>
    <row r="235" spans="2:6" ht="15.75" customHeight="1">
      <c r="B235" s="2"/>
      <c r="F235" s="11"/>
    </row>
    <row r="236" spans="2:6" ht="15.75" customHeight="1">
      <c r="B236" s="2"/>
      <c r="F236" s="11"/>
    </row>
    <row r="237" spans="2:6" ht="15.75" customHeight="1">
      <c r="B237" s="2"/>
      <c r="F237" s="11"/>
    </row>
    <row r="238" spans="2:6" ht="15.75" customHeight="1">
      <c r="B238" s="2"/>
      <c r="F238" s="11"/>
    </row>
    <row r="239" spans="2:6" ht="15.75" customHeight="1">
      <c r="B239" s="2"/>
      <c r="F239" s="11"/>
    </row>
    <row r="240" spans="2:6" ht="15.75" customHeight="1">
      <c r="B240" s="2"/>
      <c r="F240" s="11"/>
    </row>
    <row r="241" spans="2:6" ht="15.75" customHeight="1">
      <c r="B241" s="2"/>
      <c r="F241" s="11"/>
    </row>
    <row r="242" spans="2:6" ht="15.75" customHeight="1">
      <c r="B242" s="2"/>
      <c r="F242" s="11"/>
    </row>
    <row r="243" spans="2:6" ht="15.75" customHeight="1">
      <c r="B243" s="2"/>
      <c r="F243" s="11"/>
    </row>
    <row r="244" spans="2:6" ht="15.75" customHeight="1">
      <c r="B244" s="2"/>
      <c r="F244" s="11"/>
    </row>
    <row r="245" spans="2:6" ht="15.75" customHeight="1">
      <c r="B245" s="2"/>
      <c r="F245" s="11"/>
    </row>
    <row r="246" spans="2:6" ht="15.75" customHeight="1">
      <c r="B246" s="2"/>
      <c r="F246" s="11"/>
    </row>
    <row r="247" spans="2:6" ht="15.75" customHeight="1">
      <c r="B247" s="2"/>
      <c r="F247" s="11"/>
    </row>
    <row r="248" spans="2:6" ht="15.75" customHeight="1">
      <c r="B248" s="2"/>
      <c r="F248" s="11"/>
    </row>
    <row r="249" spans="2:6" ht="15.75" customHeight="1">
      <c r="B249" s="2"/>
      <c r="F249" s="11"/>
    </row>
    <row r="250" spans="2:6" ht="15.75" customHeight="1">
      <c r="B250" s="2"/>
      <c r="F250" s="11"/>
    </row>
    <row r="251" spans="2:6" ht="15.75" customHeight="1">
      <c r="B251" s="2"/>
      <c r="F251" s="11"/>
    </row>
    <row r="252" spans="2:6" ht="15.75" customHeight="1">
      <c r="B252" s="2"/>
      <c r="F252" s="11"/>
    </row>
    <row r="253" spans="2:6" ht="15.75" customHeight="1">
      <c r="B253" s="2"/>
      <c r="F253" s="11"/>
    </row>
    <row r="254" spans="2:6" ht="15.75" customHeight="1">
      <c r="B254" s="2"/>
      <c r="F254" s="11"/>
    </row>
    <row r="255" spans="2:6" ht="15.75" customHeight="1">
      <c r="B255" s="2"/>
      <c r="F255" s="11"/>
    </row>
    <row r="256" spans="2:6" ht="15.75" customHeight="1">
      <c r="B256" s="2"/>
      <c r="F256" s="11"/>
    </row>
    <row r="257" spans="2:6" ht="15.75" customHeight="1">
      <c r="B257" s="2"/>
      <c r="F257" s="11"/>
    </row>
    <row r="258" spans="2:6" ht="15.75" customHeight="1">
      <c r="B258" s="2"/>
      <c r="F258" s="11"/>
    </row>
    <row r="259" spans="2:6" ht="15.75" customHeight="1">
      <c r="B259" s="2"/>
      <c r="F259" s="11"/>
    </row>
    <row r="260" spans="2:6" ht="15.75" customHeight="1">
      <c r="B260" s="2"/>
      <c r="F260" s="11"/>
    </row>
    <row r="261" spans="2:6" ht="15.75" customHeight="1">
      <c r="B261" s="2"/>
      <c r="F261" s="11"/>
    </row>
    <row r="262" spans="2:6" ht="15.75" customHeight="1">
      <c r="B262" s="2"/>
      <c r="F262" s="11"/>
    </row>
    <row r="263" spans="2:6" ht="15.75" customHeight="1">
      <c r="B263" s="2"/>
      <c r="F263" s="11"/>
    </row>
    <row r="264" spans="2:6" ht="15.75" customHeight="1">
      <c r="B264" s="2"/>
      <c r="F264" s="11"/>
    </row>
    <row r="265" spans="2:6" ht="15.75" customHeight="1">
      <c r="B265" s="2"/>
      <c r="F265" s="11"/>
    </row>
    <row r="266" spans="2:6" ht="15.75" customHeight="1">
      <c r="B266" s="2"/>
      <c r="F266" s="11"/>
    </row>
    <row r="267" spans="2:6" ht="15.75" customHeight="1">
      <c r="B267" s="2"/>
      <c r="F267" s="11"/>
    </row>
    <row r="268" spans="2:6" ht="15.75" customHeight="1">
      <c r="B268" s="2"/>
      <c r="F268" s="11"/>
    </row>
    <row r="269" spans="2:6" ht="15.75" customHeight="1">
      <c r="B269" s="2"/>
      <c r="F269" s="11"/>
    </row>
    <row r="270" spans="2:6" ht="15.75" customHeight="1">
      <c r="B270" s="2"/>
      <c r="F270" s="11"/>
    </row>
    <row r="271" spans="2:6" ht="15.75" customHeight="1">
      <c r="B271" s="2"/>
      <c r="F271" s="11"/>
    </row>
    <row r="272" spans="2:6" ht="15.75" customHeight="1">
      <c r="B272" s="2"/>
      <c r="F272" s="11"/>
    </row>
    <row r="273" spans="2:6" ht="15.75" customHeight="1">
      <c r="B273" s="2"/>
      <c r="F273" s="11"/>
    </row>
    <row r="274" spans="2:6" ht="15.75" customHeight="1">
      <c r="B274" s="2"/>
      <c r="F274" s="11"/>
    </row>
    <row r="275" spans="2:6" ht="15.75" customHeight="1">
      <c r="B275" s="2"/>
      <c r="F275" s="11"/>
    </row>
    <row r="276" spans="2:6" ht="15.75" customHeight="1">
      <c r="B276" s="2"/>
      <c r="F276" s="11"/>
    </row>
    <row r="277" spans="2:6" ht="15.75" customHeight="1">
      <c r="B277" s="2"/>
      <c r="F277" s="11"/>
    </row>
    <row r="278" spans="2:6" ht="15.75" customHeight="1">
      <c r="B278" s="2"/>
      <c r="F278" s="11"/>
    </row>
    <row r="279" spans="2:6" ht="15.75" customHeight="1">
      <c r="B279" s="2"/>
      <c r="F279" s="11"/>
    </row>
    <row r="280" spans="2:6" ht="15.75" customHeight="1">
      <c r="B280" s="2"/>
      <c r="F280" s="11"/>
    </row>
    <row r="281" spans="2:6" ht="15.75" customHeight="1">
      <c r="B281" s="2"/>
      <c r="F281" s="11"/>
    </row>
    <row r="282" spans="2:6" ht="15.75" customHeight="1">
      <c r="B282" s="2"/>
      <c r="F282" s="11"/>
    </row>
    <row r="283" spans="2:6" ht="15.75" customHeight="1">
      <c r="B283" s="2"/>
      <c r="F283" s="11"/>
    </row>
    <row r="284" spans="2:6" ht="15.75" customHeight="1">
      <c r="B284" s="2"/>
      <c r="F284" s="11"/>
    </row>
    <row r="285" spans="2:6" ht="15.75" customHeight="1">
      <c r="B285" s="2"/>
      <c r="F285" s="11"/>
    </row>
    <row r="286" spans="2:6" ht="15.75" customHeight="1">
      <c r="B286" s="2"/>
      <c r="F286" s="11"/>
    </row>
    <row r="287" spans="2:6" ht="15.75" customHeight="1">
      <c r="B287" s="2"/>
      <c r="F287" s="11"/>
    </row>
    <row r="288" spans="2:6" ht="15.75" customHeight="1">
      <c r="B288" s="2"/>
      <c r="F288" s="11"/>
    </row>
    <row r="289" spans="2:6" ht="15.75" customHeight="1">
      <c r="B289" s="2"/>
      <c r="F289" s="11"/>
    </row>
    <row r="290" spans="2:6" ht="15.75" customHeight="1">
      <c r="B290" s="2"/>
      <c r="F290" s="11"/>
    </row>
    <row r="291" spans="2:6" ht="15.75" customHeight="1">
      <c r="B291" s="2"/>
      <c r="F291" s="11"/>
    </row>
    <row r="292" spans="2:6" ht="15.75" customHeight="1">
      <c r="B292" s="2"/>
      <c r="F292" s="11"/>
    </row>
    <row r="293" spans="2:6" ht="15.75" customHeight="1">
      <c r="B293" s="2"/>
      <c r="F293" s="11"/>
    </row>
    <row r="294" spans="2:6" ht="15.75" customHeight="1">
      <c r="B294" s="2"/>
      <c r="F294" s="11"/>
    </row>
    <row r="295" spans="2:6" ht="15.75" customHeight="1">
      <c r="B295" s="2"/>
      <c r="F295" s="11"/>
    </row>
    <row r="296" spans="2:6" ht="15.75" customHeight="1">
      <c r="B296" s="2"/>
      <c r="F296" s="11"/>
    </row>
    <row r="297" spans="2:6" ht="15.75" customHeight="1">
      <c r="B297" s="2"/>
      <c r="F297" s="11"/>
    </row>
    <row r="298" spans="2:6" ht="15.75" customHeight="1">
      <c r="B298" s="2"/>
      <c r="F298" s="11"/>
    </row>
    <row r="299" spans="2:6" ht="15.75" customHeight="1">
      <c r="B299" s="2"/>
      <c r="F299" s="11"/>
    </row>
    <row r="300" spans="2:6" ht="15.75" customHeight="1">
      <c r="B300" s="2"/>
      <c r="F300" s="11"/>
    </row>
    <row r="301" spans="2:6" ht="15.75" customHeight="1">
      <c r="B301" s="2"/>
      <c r="F301" s="11"/>
    </row>
    <row r="302" spans="2:6" ht="15.75" customHeight="1">
      <c r="B302" s="2"/>
      <c r="F302" s="11"/>
    </row>
    <row r="303" spans="2:6" ht="15.75" customHeight="1">
      <c r="B303" s="2"/>
      <c r="F303" s="11"/>
    </row>
    <row r="304" spans="2:6" ht="15.75" customHeight="1">
      <c r="B304" s="2"/>
      <c r="F304" s="11"/>
    </row>
    <row r="305" spans="2:6" ht="15.75" customHeight="1">
      <c r="B305" s="2"/>
      <c r="F305" s="11"/>
    </row>
    <row r="306" spans="2:6" ht="15.75" customHeight="1">
      <c r="B306" s="2"/>
      <c r="F306" s="11"/>
    </row>
    <row r="307" spans="2:6" ht="15.75" customHeight="1">
      <c r="B307" s="2"/>
      <c r="F307" s="11"/>
    </row>
    <row r="308" spans="2:6" ht="15.75" customHeight="1">
      <c r="B308" s="2"/>
      <c r="F308" s="11"/>
    </row>
    <row r="309" spans="2:6" ht="15.75" customHeight="1">
      <c r="B309" s="2"/>
      <c r="F309" s="11"/>
    </row>
    <row r="310" spans="2:6" ht="15.75" customHeight="1">
      <c r="B310" s="2"/>
      <c r="F310" s="11"/>
    </row>
    <row r="311" spans="2:6" ht="15.75" customHeight="1">
      <c r="B311" s="2"/>
      <c r="F311" s="11"/>
    </row>
    <row r="312" spans="2:6" ht="15.75" customHeight="1">
      <c r="B312" s="2"/>
      <c r="F312" s="11"/>
    </row>
    <row r="313" spans="2:6" ht="15.75" customHeight="1">
      <c r="B313" s="2"/>
      <c r="F313" s="11"/>
    </row>
    <row r="314" spans="2:6" ht="15.75" customHeight="1">
      <c r="B314" s="2"/>
      <c r="F314" s="11"/>
    </row>
    <row r="315" spans="2:6" ht="15.75" customHeight="1">
      <c r="B315" s="2"/>
      <c r="F315" s="11"/>
    </row>
    <row r="316" spans="2:6" ht="15.75" customHeight="1">
      <c r="B316" s="2"/>
      <c r="F316" s="11"/>
    </row>
    <row r="317" spans="2:6" ht="15.75" customHeight="1">
      <c r="B317" s="2"/>
      <c r="F317" s="11"/>
    </row>
    <row r="318" spans="2:6" ht="15.75" customHeight="1">
      <c r="B318" s="2"/>
      <c r="F318" s="11"/>
    </row>
    <row r="319" spans="2:6" ht="15.75" customHeight="1">
      <c r="B319" s="2"/>
      <c r="F319" s="11"/>
    </row>
    <row r="320" spans="2:6" ht="15.75" customHeight="1">
      <c r="B320" s="2"/>
      <c r="F320" s="11"/>
    </row>
    <row r="321" spans="2:6" ht="15.75" customHeight="1">
      <c r="B321" s="2"/>
      <c r="F321" s="11"/>
    </row>
    <row r="322" spans="2:6" ht="15.75" customHeight="1">
      <c r="B322" s="2"/>
      <c r="F322" s="11"/>
    </row>
    <row r="323" spans="2:6" ht="15.75" customHeight="1">
      <c r="B323" s="2"/>
      <c r="F323" s="11"/>
    </row>
    <row r="324" spans="2:6" ht="15.75" customHeight="1">
      <c r="B324" s="2"/>
      <c r="F324" s="11"/>
    </row>
    <row r="325" spans="2:6" ht="15.75" customHeight="1">
      <c r="B325" s="2"/>
      <c r="F325" s="11"/>
    </row>
    <row r="326" spans="2:6" ht="15.75" customHeight="1">
      <c r="B326" s="2"/>
      <c r="F326" s="11"/>
    </row>
    <row r="327" spans="2:6" ht="15.75" customHeight="1">
      <c r="B327" s="2"/>
      <c r="F327" s="11"/>
    </row>
    <row r="328" spans="2:6" ht="15.75" customHeight="1">
      <c r="B328" s="2"/>
      <c r="F328" s="11"/>
    </row>
    <row r="329" spans="2:6" ht="15.75" customHeight="1">
      <c r="B329" s="2"/>
      <c r="F329" s="11"/>
    </row>
    <row r="330" spans="2:6" ht="15.75" customHeight="1">
      <c r="B330" s="2"/>
      <c r="F330" s="11"/>
    </row>
    <row r="331" spans="2:6" ht="15.75" customHeight="1">
      <c r="B331" s="2"/>
      <c r="F331" s="11"/>
    </row>
    <row r="332" spans="2:6" ht="15.75" customHeight="1">
      <c r="B332" s="2"/>
      <c r="F332" s="11"/>
    </row>
    <row r="333" spans="2:6" ht="15.75" customHeight="1">
      <c r="B333" s="2"/>
      <c r="F333" s="11"/>
    </row>
    <row r="334" spans="2:6" ht="15.75" customHeight="1">
      <c r="B334" s="2"/>
      <c r="F334" s="11"/>
    </row>
    <row r="335" spans="2:6" ht="15.75" customHeight="1">
      <c r="B335" s="2"/>
      <c r="F335" s="11"/>
    </row>
    <row r="336" spans="2:6" ht="15.75" customHeight="1">
      <c r="B336" s="2"/>
      <c r="F336" s="11"/>
    </row>
    <row r="337" spans="2:6" ht="15.75" customHeight="1">
      <c r="B337" s="2"/>
      <c r="F337" s="11"/>
    </row>
    <row r="338" spans="2:6" ht="15.75" customHeight="1">
      <c r="B338" s="2"/>
      <c r="F338" s="11"/>
    </row>
    <row r="339" spans="2:6" ht="15.75" customHeight="1">
      <c r="B339" s="2"/>
      <c r="F339" s="11"/>
    </row>
    <row r="340" spans="2:6" ht="15.75" customHeight="1">
      <c r="B340" s="2"/>
      <c r="F340" s="11"/>
    </row>
    <row r="341" spans="2:6" ht="15.75" customHeight="1">
      <c r="B341" s="2"/>
      <c r="F341" s="11"/>
    </row>
    <row r="342" spans="2:6" ht="15.75" customHeight="1">
      <c r="B342" s="2"/>
      <c r="F342" s="11"/>
    </row>
    <row r="343" spans="2:6" ht="15.75" customHeight="1">
      <c r="B343" s="2"/>
      <c r="F343" s="11"/>
    </row>
    <row r="344" spans="2:6" ht="15.75" customHeight="1">
      <c r="B344" s="2"/>
      <c r="F344" s="11"/>
    </row>
    <row r="345" spans="2:6" ht="15.75" customHeight="1">
      <c r="B345" s="2"/>
      <c r="F345" s="11"/>
    </row>
    <row r="346" spans="2:6" ht="15.75" customHeight="1">
      <c r="B346" s="2"/>
      <c r="F346" s="11"/>
    </row>
    <row r="347" spans="2:6" ht="15.75" customHeight="1">
      <c r="B347" s="2"/>
      <c r="F347" s="11"/>
    </row>
    <row r="348" spans="2:6" ht="15.75" customHeight="1">
      <c r="B348" s="2"/>
      <c r="F348" s="11"/>
    </row>
    <row r="349" spans="2:6" ht="15.75" customHeight="1">
      <c r="B349" s="2"/>
      <c r="F349" s="11"/>
    </row>
    <row r="350" spans="2:6" ht="15.75" customHeight="1">
      <c r="B350" s="2"/>
      <c r="F350" s="11"/>
    </row>
    <row r="351" spans="2:6" ht="15.75" customHeight="1">
      <c r="B351" s="2"/>
      <c r="F351" s="11"/>
    </row>
    <row r="352" spans="2:6" ht="15.75" customHeight="1">
      <c r="B352" s="2"/>
      <c r="F352" s="11"/>
    </row>
    <row r="353" spans="2:6" ht="15.75" customHeight="1">
      <c r="B353" s="2"/>
      <c r="F353" s="11"/>
    </row>
    <row r="354" spans="2:6" ht="15.75" customHeight="1">
      <c r="B354" s="2"/>
      <c r="F354" s="11"/>
    </row>
    <row r="355" spans="2:6" ht="15.75" customHeight="1">
      <c r="B355" s="2"/>
      <c r="F355" s="11"/>
    </row>
    <row r="356" spans="2:6" ht="15.75" customHeight="1">
      <c r="B356" s="2"/>
      <c r="F356" s="11"/>
    </row>
    <row r="357" spans="2:6" ht="15.75" customHeight="1">
      <c r="B357" s="2"/>
      <c r="F357" s="11"/>
    </row>
    <row r="358" spans="2:6" ht="15.75" customHeight="1">
      <c r="B358" s="2"/>
      <c r="F358" s="11"/>
    </row>
    <row r="359" spans="2:6" ht="15.75" customHeight="1">
      <c r="B359" s="2"/>
      <c r="F359" s="11"/>
    </row>
    <row r="360" spans="2:6" ht="15.75" customHeight="1">
      <c r="B360" s="2"/>
      <c r="F360" s="11"/>
    </row>
    <row r="361" spans="2:6" ht="15.75" customHeight="1">
      <c r="B361" s="2"/>
      <c r="F361" s="11"/>
    </row>
    <row r="362" spans="2:6" ht="15.75" customHeight="1">
      <c r="B362" s="2"/>
      <c r="F362" s="11"/>
    </row>
    <row r="363" spans="2:6" ht="15.75" customHeight="1">
      <c r="B363" s="2"/>
      <c r="F363" s="11"/>
    </row>
    <row r="364" spans="2:6" ht="15.75" customHeight="1">
      <c r="B364" s="2"/>
      <c r="F364" s="11"/>
    </row>
    <row r="365" spans="2:6" ht="15.75" customHeight="1">
      <c r="B365" s="2"/>
      <c r="F365" s="11"/>
    </row>
    <row r="366" spans="2:6" ht="15.75" customHeight="1">
      <c r="B366" s="2"/>
      <c r="F366" s="11"/>
    </row>
    <row r="367" spans="2:6" ht="15.75" customHeight="1">
      <c r="B367" s="2"/>
      <c r="F367" s="11"/>
    </row>
    <row r="368" spans="2:6" ht="15.75" customHeight="1">
      <c r="B368" s="2"/>
      <c r="F368" s="11"/>
    </row>
    <row r="369" spans="2:6" ht="15.75" customHeight="1">
      <c r="B369" s="2"/>
      <c r="F369" s="11"/>
    </row>
    <row r="370" spans="2:6" ht="15.75" customHeight="1">
      <c r="B370" s="2"/>
      <c r="F370" s="11"/>
    </row>
    <row r="371" spans="2:6" ht="15.75" customHeight="1">
      <c r="B371" s="2"/>
      <c r="F371" s="11"/>
    </row>
    <row r="372" spans="2:6" ht="15.75" customHeight="1">
      <c r="B372" s="2"/>
      <c r="F372" s="11"/>
    </row>
    <row r="373" spans="2:6" ht="15.75" customHeight="1">
      <c r="B373" s="2"/>
      <c r="F373" s="11"/>
    </row>
    <row r="374" spans="2:6" ht="15.75" customHeight="1">
      <c r="B374" s="2"/>
      <c r="F374" s="11"/>
    </row>
    <row r="375" spans="2:6" ht="15.75" customHeight="1">
      <c r="B375" s="2"/>
      <c r="F375" s="11"/>
    </row>
    <row r="376" spans="2:6" ht="15.75" customHeight="1">
      <c r="B376" s="2"/>
      <c r="F376" s="11"/>
    </row>
    <row r="377" spans="2:6" ht="15.75" customHeight="1">
      <c r="B377" s="2"/>
      <c r="F377" s="11"/>
    </row>
    <row r="378" spans="2:6" ht="15.75" customHeight="1">
      <c r="B378" s="2"/>
      <c r="F378" s="11"/>
    </row>
    <row r="379" spans="2:6" ht="15.75" customHeight="1">
      <c r="B379" s="2"/>
      <c r="F379" s="11"/>
    </row>
    <row r="380" spans="2:6" ht="15.75" customHeight="1">
      <c r="B380" s="2"/>
      <c r="F380" s="11"/>
    </row>
    <row r="381" spans="2:6" ht="15.75" customHeight="1">
      <c r="B381" s="2"/>
      <c r="F381" s="11"/>
    </row>
    <row r="382" spans="2:6" ht="15.75" customHeight="1">
      <c r="B382" s="2"/>
      <c r="F382" s="11"/>
    </row>
    <row r="383" spans="2:6" ht="15.75" customHeight="1">
      <c r="B383" s="2"/>
      <c r="F383" s="11"/>
    </row>
    <row r="384" spans="2:6" ht="15.75" customHeight="1">
      <c r="B384" s="2"/>
      <c r="F384" s="11"/>
    </row>
    <row r="385" spans="2:6" ht="15.75" customHeight="1">
      <c r="B385" s="2"/>
      <c r="F385" s="11"/>
    </row>
    <row r="386" spans="2:6" ht="15.75" customHeight="1">
      <c r="B386" s="2"/>
      <c r="F386" s="11"/>
    </row>
    <row r="387" spans="2:6" ht="15.75" customHeight="1">
      <c r="B387" s="2"/>
      <c r="F387" s="11"/>
    </row>
    <row r="388" spans="2:6" ht="15.75" customHeight="1">
      <c r="B388" s="2"/>
      <c r="F388" s="11"/>
    </row>
    <row r="389" spans="2:6" ht="15.75" customHeight="1">
      <c r="B389" s="2"/>
      <c r="F389" s="11"/>
    </row>
    <row r="390" spans="2:6" ht="15.75" customHeight="1">
      <c r="B390" s="2"/>
      <c r="F390" s="11"/>
    </row>
    <row r="391" spans="2:6" ht="15.75" customHeight="1">
      <c r="B391" s="2"/>
      <c r="F391" s="11"/>
    </row>
    <row r="392" spans="2:6" ht="15.75" customHeight="1">
      <c r="B392" s="2"/>
      <c r="F392" s="11"/>
    </row>
    <row r="393" spans="2:6" ht="15.75" customHeight="1">
      <c r="B393" s="2"/>
      <c r="F393" s="11"/>
    </row>
    <row r="394" spans="2:6" ht="15.75" customHeight="1">
      <c r="B394" s="2"/>
      <c r="F394" s="11"/>
    </row>
    <row r="395" spans="2:6" ht="15.75" customHeight="1">
      <c r="B395" s="2"/>
      <c r="F395" s="11"/>
    </row>
    <row r="396" spans="2:6" ht="15.75" customHeight="1">
      <c r="B396" s="2"/>
      <c r="F396" s="11"/>
    </row>
    <row r="397" spans="2:6" ht="15.75" customHeight="1">
      <c r="B397" s="2"/>
      <c r="F397" s="11"/>
    </row>
    <row r="398" spans="2:6" ht="15.75" customHeight="1">
      <c r="B398" s="2"/>
      <c r="F398" s="11"/>
    </row>
    <row r="399" spans="2:6" ht="15.75" customHeight="1">
      <c r="B399" s="2"/>
      <c r="F399" s="11"/>
    </row>
    <row r="400" spans="2:6" ht="15.75" customHeight="1">
      <c r="B400" s="2"/>
      <c r="F400" s="11"/>
    </row>
    <row r="401" spans="2:6" ht="15.75" customHeight="1">
      <c r="B401" s="2"/>
      <c r="F401" s="11"/>
    </row>
    <row r="402" spans="2:6" ht="15.75" customHeight="1">
      <c r="B402" s="2"/>
      <c r="F402" s="11"/>
    </row>
    <row r="403" spans="2:6" ht="15.75" customHeight="1">
      <c r="B403" s="2"/>
      <c r="F403" s="11"/>
    </row>
    <row r="404" spans="2:6" ht="15.75" customHeight="1">
      <c r="B404" s="2"/>
      <c r="F404" s="11"/>
    </row>
    <row r="405" spans="2:6" ht="15.75" customHeight="1">
      <c r="B405" s="2"/>
      <c r="F405" s="11"/>
    </row>
    <row r="406" spans="2:6" ht="15.75" customHeight="1">
      <c r="B406" s="2"/>
      <c r="F406" s="11"/>
    </row>
    <row r="407" spans="2:6" ht="15.75" customHeight="1">
      <c r="B407" s="2"/>
      <c r="F407" s="11"/>
    </row>
    <row r="408" spans="2:6" ht="15.75" customHeight="1">
      <c r="B408" s="2"/>
      <c r="F408" s="11"/>
    </row>
    <row r="409" spans="2:6" ht="15.75" customHeight="1">
      <c r="B409" s="2"/>
      <c r="F409" s="11"/>
    </row>
    <row r="410" spans="2:6" ht="15.75" customHeight="1">
      <c r="B410" s="2"/>
      <c r="F410" s="11"/>
    </row>
    <row r="411" spans="2:6" ht="15.75" customHeight="1">
      <c r="B411" s="2"/>
      <c r="F411" s="11"/>
    </row>
    <row r="412" spans="2:6" ht="15.75" customHeight="1">
      <c r="B412" s="2"/>
      <c r="F412" s="11"/>
    </row>
    <row r="413" spans="2:6" ht="15.75" customHeight="1">
      <c r="B413" s="2"/>
      <c r="F413" s="11"/>
    </row>
    <row r="414" spans="2:6" ht="15.75" customHeight="1">
      <c r="B414" s="2"/>
      <c r="F414" s="11"/>
    </row>
    <row r="415" spans="2:6" ht="15.75" customHeight="1">
      <c r="B415" s="2"/>
      <c r="F415" s="11"/>
    </row>
    <row r="416" spans="2:6" ht="15.75" customHeight="1">
      <c r="B416" s="2"/>
      <c r="F416" s="11"/>
    </row>
    <row r="417" spans="2:6" ht="15.75" customHeight="1">
      <c r="B417" s="2"/>
      <c r="F417" s="11"/>
    </row>
    <row r="418" spans="2:6" ht="15.75" customHeight="1">
      <c r="B418" s="2"/>
      <c r="F418" s="11"/>
    </row>
    <row r="419" spans="2:6" ht="15.75" customHeight="1">
      <c r="B419" s="2"/>
      <c r="F419" s="11"/>
    </row>
    <row r="420" spans="2:6" ht="15.75" customHeight="1">
      <c r="B420" s="2"/>
      <c r="F420" s="11"/>
    </row>
    <row r="421" spans="2:6" ht="15.75" customHeight="1">
      <c r="B421" s="2"/>
      <c r="F421" s="11"/>
    </row>
    <row r="422" spans="2:6" ht="15.75" customHeight="1">
      <c r="B422" s="2"/>
      <c r="F422" s="11"/>
    </row>
    <row r="423" spans="2:6" ht="15.75" customHeight="1">
      <c r="B423" s="2"/>
      <c r="F423" s="11"/>
    </row>
    <row r="424" spans="2:6" ht="15.75" customHeight="1">
      <c r="B424" s="2"/>
      <c r="F424" s="11"/>
    </row>
    <row r="425" spans="2:6" ht="15.75" customHeight="1">
      <c r="B425" s="2"/>
      <c r="F425" s="11"/>
    </row>
    <row r="426" spans="2:6" ht="15.75" customHeight="1">
      <c r="B426" s="2"/>
      <c r="F426" s="11"/>
    </row>
    <row r="427" spans="2:6" ht="15.75" customHeight="1">
      <c r="B427" s="2"/>
      <c r="F427" s="11"/>
    </row>
    <row r="428" spans="2:6" ht="15.75" customHeight="1">
      <c r="B428" s="2"/>
      <c r="F428" s="11"/>
    </row>
    <row r="429" spans="2:6" ht="15.75" customHeight="1">
      <c r="B429" s="2"/>
      <c r="F429" s="11"/>
    </row>
    <row r="430" spans="2:6" ht="15.75" customHeight="1">
      <c r="B430" s="2"/>
      <c r="F430" s="11"/>
    </row>
    <row r="431" spans="2:6" ht="15.75" customHeight="1">
      <c r="B431" s="2"/>
      <c r="F431" s="11"/>
    </row>
    <row r="432" spans="2:6" ht="15.75" customHeight="1">
      <c r="B432" s="2"/>
      <c r="F432" s="11"/>
    </row>
    <row r="433" spans="2:6" ht="15.75" customHeight="1">
      <c r="B433" s="2"/>
      <c r="F433" s="11"/>
    </row>
    <row r="434" spans="2:6" ht="15.75" customHeight="1">
      <c r="B434" s="2"/>
      <c r="F434" s="11"/>
    </row>
    <row r="435" spans="2:6" ht="15.75" customHeight="1">
      <c r="B435" s="2"/>
      <c r="F435" s="11"/>
    </row>
    <row r="436" spans="2:6" ht="15.75" customHeight="1">
      <c r="B436" s="2"/>
      <c r="F436" s="11"/>
    </row>
    <row r="437" spans="2:6" ht="15.75" customHeight="1">
      <c r="B437" s="2"/>
      <c r="F437" s="11"/>
    </row>
    <row r="438" spans="2:6" ht="15.75" customHeight="1">
      <c r="B438" s="2"/>
      <c r="F438" s="11"/>
    </row>
    <row r="439" spans="2:6" ht="15.75" customHeight="1">
      <c r="B439" s="2"/>
      <c r="F439" s="11"/>
    </row>
    <row r="440" spans="2:6" ht="15.75" customHeight="1">
      <c r="B440" s="2"/>
      <c r="F440" s="11"/>
    </row>
    <row r="441" spans="2:6" ht="15.75" customHeight="1">
      <c r="B441" s="2"/>
      <c r="F441" s="11"/>
    </row>
    <row r="442" spans="2:6" ht="15.75" customHeight="1">
      <c r="B442" s="2"/>
      <c r="F442" s="11"/>
    </row>
    <row r="443" spans="2:6" ht="15.75" customHeight="1">
      <c r="B443" s="2"/>
      <c r="F443" s="11"/>
    </row>
    <row r="444" spans="2:6" ht="15.75" customHeight="1">
      <c r="B444" s="2"/>
      <c r="F444" s="11"/>
    </row>
    <row r="445" spans="2:6" ht="15.75" customHeight="1">
      <c r="B445" s="2"/>
      <c r="F445" s="11"/>
    </row>
    <row r="446" spans="2:6" ht="15.75" customHeight="1">
      <c r="B446" s="2"/>
      <c r="F446" s="11"/>
    </row>
    <row r="447" spans="2:6" ht="15.75" customHeight="1">
      <c r="B447" s="2"/>
      <c r="F447" s="11"/>
    </row>
    <row r="448" spans="2:6" ht="15.75" customHeight="1">
      <c r="B448" s="2"/>
      <c r="F448" s="11"/>
    </row>
    <row r="449" spans="2:6" ht="15.75" customHeight="1">
      <c r="B449" s="2"/>
      <c r="F449" s="11"/>
    </row>
    <row r="450" spans="2:6" ht="15.75" customHeight="1">
      <c r="B450" s="2"/>
      <c r="F450" s="11"/>
    </row>
    <row r="451" spans="2:6" ht="15.75" customHeight="1">
      <c r="B451" s="2"/>
      <c r="F451" s="11"/>
    </row>
    <row r="452" spans="2:6" ht="15.75" customHeight="1">
      <c r="B452" s="2"/>
      <c r="F452" s="11"/>
    </row>
    <row r="453" spans="2:6" ht="15.75" customHeight="1">
      <c r="B453" s="2"/>
      <c r="F453" s="11"/>
    </row>
    <row r="454" spans="2:6" ht="15.75" customHeight="1">
      <c r="B454" s="2"/>
      <c r="F454" s="11"/>
    </row>
    <row r="455" spans="2:6" ht="15.75" customHeight="1">
      <c r="B455" s="2"/>
      <c r="F455" s="11"/>
    </row>
    <row r="456" spans="2:6" ht="15.75" customHeight="1">
      <c r="B456" s="2"/>
      <c r="F456" s="11"/>
    </row>
    <row r="457" spans="2:6" ht="15.75" customHeight="1">
      <c r="B457" s="2"/>
      <c r="F457" s="11"/>
    </row>
    <row r="458" spans="2:6" ht="15.75" customHeight="1">
      <c r="B458" s="2"/>
      <c r="F458" s="11"/>
    </row>
    <row r="459" spans="2:6" ht="15.75" customHeight="1">
      <c r="B459" s="2"/>
      <c r="F459" s="11"/>
    </row>
    <row r="460" spans="2:6" ht="15.75" customHeight="1">
      <c r="B460" s="2"/>
      <c r="F460" s="11"/>
    </row>
    <row r="461" spans="2:6" ht="15.75" customHeight="1">
      <c r="B461" s="2"/>
      <c r="F461" s="11"/>
    </row>
    <row r="462" spans="2:6" ht="15.75" customHeight="1">
      <c r="B462" s="2"/>
      <c r="F462" s="11"/>
    </row>
    <row r="463" spans="2:6" ht="15.75" customHeight="1">
      <c r="B463" s="2"/>
      <c r="F463" s="11"/>
    </row>
    <row r="464" spans="2:6" ht="15.75" customHeight="1">
      <c r="B464" s="2"/>
      <c r="F464" s="11"/>
    </row>
    <row r="465" spans="2:6" ht="15.75" customHeight="1">
      <c r="B465" s="2"/>
      <c r="F465" s="11"/>
    </row>
    <row r="466" spans="2:6" ht="15.75" customHeight="1">
      <c r="B466" s="2"/>
      <c r="F466" s="11"/>
    </row>
    <row r="467" spans="2:6" ht="15.75" customHeight="1">
      <c r="B467" s="2"/>
      <c r="F467" s="11"/>
    </row>
    <row r="468" spans="2:6" ht="15.75" customHeight="1">
      <c r="B468" s="2"/>
      <c r="F468" s="11"/>
    </row>
    <row r="469" spans="2:6" ht="15.75" customHeight="1">
      <c r="B469" s="2"/>
      <c r="F469" s="11"/>
    </row>
    <row r="470" spans="2:6" ht="15.75" customHeight="1">
      <c r="B470" s="2"/>
      <c r="F470" s="11"/>
    </row>
    <row r="471" spans="2:6" ht="15.75" customHeight="1">
      <c r="B471" s="2"/>
      <c r="F471" s="11"/>
    </row>
    <row r="472" spans="2:6" ht="15.75" customHeight="1">
      <c r="B472" s="2"/>
      <c r="F472" s="11"/>
    </row>
    <row r="473" spans="2:6" ht="15.75" customHeight="1">
      <c r="B473" s="2"/>
      <c r="F473" s="11"/>
    </row>
    <row r="474" spans="2:6" ht="15.75" customHeight="1">
      <c r="B474" s="2"/>
      <c r="F474" s="11"/>
    </row>
    <row r="475" spans="2:6" ht="15.75" customHeight="1">
      <c r="B475" s="2"/>
      <c r="F475" s="11"/>
    </row>
    <row r="476" spans="2:6" ht="15.75" customHeight="1">
      <c r="B476" s="2"/>
      <c r="F476" s="11"/>
    </row>
    <row r="477" spans="2:6" ht="15.75" customHeight="1">
      <c r="B477" s="2"/>
      <c r="F477" s="11"/>
    </row>
    <row r="478" spans="2:6" ht="15.75" customHeight="1">
      <c r="B478" s="2"/>
      <c r="F478" s="11"/>
    </row>
    <row r="479" spans="2:6" ht="15.75" customHeight="1">
      <c r="B479" s="2"/>
      <c r="F479" s="11"/>
    </row>
    <row r="480" spans="2:6" ht="15.75" customHeight="1">
      <c r="B480" s="2"/>
      <c r="F480" s="11"/>
    </row>
    <row r="481" spans="2:6" ht="15.75" customHeight="1">
      <c r="B481" s="2"/>
      <c r="F481" s="11"/>
    </row>
    <row r="482" spans="2:6" ht="15.75" customHeight="1">
      <c r="B482" s="2"/>
      <c r="F482" s="11"/>
    </row>
    <row r="483" spans="2:6" ht="15.75" customHeight="1">
      <c r="B483" s="2"/>
      <c r="F483" s="11"/>
    </row>
    <row r="484" spans="2:6" ht="15.75" customHeight="1">
      <c r="B484" s="2"/>
      <c r="F484" s="11"/>
    </row>
    <row r="485" spans="2:6" ht="15.75" customHeight="1">
      <c r="B485" s="2"/>
      <c r="F485" s="11"/>
    </row>
    <row r="486" spans="2:6" ht="15.75" customHeight="1">
      <c r="B486" s="2"/>
      <c r="F486" s="11"/>
    </row>
    <row r="487" spans="2:6" ht="15.75" customHeight="1">
      <c r="B487" s="2"/>
      <c r="F487" s="11"/>
    </row>
    <row r="488" spans="2:6" ht="15.75" customHeight="1">
      <c r="B488" s="2"/>
      <c r="F488" s="11"/>
    </row>
    <row r="489" spans="2:6" ht="15.75" customHeight="1">
      <c r="B489" s="2"/>
      <c r="F489" s="11"/>
    </row>
    <row r="490" spans="2:6" ht="15.75" customHeight="1">
      <c r="B490" s="2"/>
      <c r="F490" s="11"/>
    </row>
    <row r="491" spans="2:6" ht="15.75" customHeight="1">
      <c r="B491" s="2"/>
      <c r="F491" s="11"/>
    </row>
    <row r="492" spans="2:6" ht="15.75" customHeight="1">
      <c r="B492" s="2"/>
      <c r="F492" s="11"/>
    </row>
    <row r="493" spans="2:6" ht="15.75" customHeight="1">
      <c r="B493" s="2"/>
      <c r="F493" s="11"/>
    </row>
    <row r="494" spans="2:6" ht="15.75" customHeight="1">
      <c r="B494" s="2"/>
      <c r="F494" s="11"/>
    </row>
    <row r="495" spans="2:6" ht="15.75" customHeight="1">
      <c r="B495" s="2"/>
      <c r="F495" s="11"/>
    </row>
    <row r="496" spans="2:6" ht="15.75" customHeight="1">
      <c r="B496" s="2"/>
      <c r="F496" s="11"/>
    </row>
    <row r="497" spans="2:6" ht="15.75" customHeight="1">
      <c r="B497" s="2"/>
      <c r="F497" s="11"/>
    </row>
    <row r="498" spans="2:6" ht="15.75" customHeight="1">
      <c r="B498" s="2"/>
      <c r="F498" s="11"/>
    </row>
    <row r="499" spans="2:6" ht="15.75" customHeight="1">
      <c r="B499" s="2"/>
      <c r="F499" s="11"/>
    </row>
    <row r="500" spans="2:6" ht="15.75" customHeight="1">
      <c r="B500" s="2"/>
      <c r="F500" s="11"/>
    </row>
    <row r="501" spans="2:6" ht="15.75" customHeight="1">
      <c r="B501" s="2"/>
      <c r="F501" s="11"/>
    </row>
    <row r="502" spans="2:6" ht="15.75" customHeight="1">
      <c r="B502" s="2"/>
      <c r="F502" s="11"/>
    </row>
    <row r="503" spans="2:6" ht="15.75" customHeight="1">
      <c r="B503" s="2"/>
      <c r="F503" s="11"/>
    </row>
    <row r="504" spans="2:6" ht="15.75" customHeight="1">
      <c r="B504" s="2"/>
      <c r="F504" s="11"/>
    </row>
    <row r="505" spans="2:6" ht="15.75" customHeight="1">
      <c r="B505" s="2"/>
      <c r="F505" s="11"/>
    </row>
    <row r="506" spans="2:6" ht="15.75" customHeight="1">
      <c r="B506" s="2"/>
      <c r="F506" s="11"/>
    </row>
    <row r="507" spans="2:6" ht="15.75" customHeight="1">
      <c r="B507" s="2"/>
      <c r="F507" s="11"/>
    </row>
    <row r="508" spans="2:6" ht="15.75" customHeight="1">
      <c r="B508" s="2"/>
      <c r="F508" s="11"/>
    </row>
    <row r="509" spans="2:6" ht="15.75" customHeight="1">
      <c r="B509" s="2"/>
      <c r="F509" s="11"/>
    </row>
    <row r="510" spans="2:6" ht="15.75" customHeight="1">
      <c r="B510" s="2"/>
      <c r="F510" s="11"/>
    </row>
    <row r="511" spans="2:6" ht="15.75" customHeight="1">
      <c r="B511" s="2"/>
      <c r="F511" s="11"/>
    </row>
    <row r="512" spans="2:6" ht="15.75" customHeight="1">
      <c r="B512" s="2"/>
      <c r="F512" s="11"/>
    </row>
    <row r="513" spans="2:6" ht="15.75" customHeight="1">
      <c r="B513" s="2"/>
      <c r="F513" s="11"/>
    </row>
    <row r="514" spans="2:6" ht="15.75" customHeight="1">
      <c r="B514" s="2"/>
      <c r="F514" s="11"/>
    </row>
    <row r="515" spans="2:6" ht="15.75" customHeight="1">
      <c r="B515" s="2"/>
      <c r="F515" s="11"/>
    </row>
    <row r="516" spans="2:6" ht="15.75" customHeight="1">
      <c r="B516" s="2"/>
      <c r="F516" s="11"/>
    </row>
    <row r="517" spans="2:6" ht="15.75" customHeight="1">
      <c r="B517" s="2"/>
      <c r="F517" s="11"/>
    </row>
    <row r="518" spans="2:6" ht="15.75" customHeight="1">
      <c r="B518" s="2"/>
      <c r="F518" s="11"/>
    </row>
    <row r="519" spans="2:6" ht="15.75" customHeight="1">
      <c r="B519" s="2"/>
      <c r="F519" s="11"/>
    </row>
    <row r="520" spans="2:6" ht="15.75" customHeight="1">
      <c r="B520" s="2"/>
      <c r="F520" s="11"/>
    </row>
    <row r="521" spans="2:6" ht="15.75" customHeight="1">
      <c r="B521" s="2"/>
      <c r="F521" s="11"/>
    </row>
    <row r="522" spans="2:6" ht="15.75" customHeight="1">
      <c r="B522" s="2"/>
      <c r="F522" s="11"/>
    </row>
    <row r="523" spans="2:6" ht="15.75" customHeight="1">
      <c r="B523" s="2"/>
      <c r="F523" s="11"/>
    </row>
    <row r="524" spans="2:6" ht="15.75" customHeight="1">
      <c r="B524" s="2"/>
      <c r="F524" s="11"/>
    </row>
    <row r="525" spans="2:6" ht="15.75" customHeight="1">
      <c r="B525" s="2"/>
      <c r="F525" s="11"/>
    </row>
    <row r="526" spans="2:6" ht="15.75" customHeight="1">
      <c r="B526" s="2"/>
      <c r="F526" s="11"/>
    </row>
    <row r="527" spans="2:6" ht="15.75" customHeight="1">
      <c r="B527" s="2"/>
      <c r="F527" s="11"/>
    </row>
    <row r="528" spans="2:6" ht="15.75" customHeight="1">
      <c r="B528" s="2"/>
      <c r="F528" s="11"/>
    </row>
    <row r="529" spans="2:6" ht="15.75" customHeight="1">
      <c r="B529" s="2"/>
      <c r="F529" s="11"/>
    </row>
    <row r="530" spans="2:6" ht="15.75" customHeight="1">
      <c r="B530" s="2"/>
      <c r="F530" s="11"/>
    </row>
    <row r="531" spans="2:6" ht="15.75" customHeight="1">
      <c r="B531" s="2"/>
      <c r="F531" s="11"/>
    </row>
    <row r="532" spans="2:6" ht="15.75" customHeight="1">
      <c r="B532" s="2"/>
      <c r="F532" s="11"/>
    </row>
    <row r="533" spans="2:6" ht="15.75" customHeight="1">
      <c r="B533" s="2"/>
      <c r="F533" s="11"/>
    </row>
    <row r="534" spans="2:6" ht="15.75" customHeight="1">
      <c r="B534" s="2"/>
      <c r="F534" s="11"/>
    </row>
    <row r="535" spans="2:6" ht="15.75" customHeight="1">
      <c r="B535" s="2"/>
      <c r="F535" s="11"/>
    </row>
    <row r="536" spans="2:6" ht="15.75" customHeight="1">
      <c r="B536" s="2"/>
      <c r="F536" s="11"/>
    </row>
    <row r="537" spans="2:6" ht="15.75" customHeight="1">
      <c r="B537" s="2"/>
      <c r="F537" s="11"/>
    </row>
    <row r="538" spans="2:6" ht="15.75" customHeight="1">
      <c r="B538" s="2"/>
      <c r="F538" s="11"/>
    </row>
    <row r="539" spans="2:6" ht="15.75" customHeight="1">
      <c r="B539" s="2"/>
      <c r="F539" s="11"/>
    </row>
    <row r="540" spans="2:6" ht="15.75" customHeight="1">
      <c r="B540" s="2"/>
      <c r="F540" s="11"/>
    </row>
    <row r="541" spans="2:6" ht="15.75" customHeight="1">
      <c r="B541" s="2"/>
      <c r="F541" s="11"/>
    </row>
    <row r="542" spans="2:6" ht="15.75" customHeight="1">
      <c r="B542" s="2"/>
      <c r="F542" s="11"/>
    </row>
    <row r="543" spans="2:6" ht="15.75" customHeight="1">
      <c r="B543" s="2"/>
      <c r="F543" s="11"/>
    </row>
    <row r="544" spans="2:6" ht="15.75" customHeight="1">
      <c r="B544" s="2"/>
      <c r="F544" s="11"/>
    </row>
    <row r="545" spans="2:6" ht="15.75" customHeight="1">
      <c r="B545" s="2"/>
      <c r="F545" s="11"/>
    </row>
    <row r="546" spans="2:6" ht="15.75" customHeight="1">
      <c r="B546" s="2"/>
      <c r="F546" s="11"/>
    </row>
    <row r="547" spans="2:6" ht="15.75" customHeight="1">
      <c r="B547" s="2"/>
      <c r="F547" s="11"/>
    </row>
    <row r="548" spans="2:6" ht="15.75" customHeight="1">
      <c r="B548" s="2"/>
      <c r="F548" s="11"/>
    </row>
    <row r="549" spans="2:6" ht="15.75" customHeight="1">
      <c r="B549" s="2"/>
      <c r="F549" s="11"/>
    </row>
    <row r="550" spans="2:6" ht="15.75" customHeight="1">
      <c r="B550" s="2"/>
      <c r="F550" s="11"/>
    </row>
    <row r="551" spans="2:6" ht="15.75" customHeight="1">
      <c r="B551" s="2"/>
      <c r="F551" s="11"/>
    </row>
    <row r="552" spans="2:6" ht="15.75" customHeight="1">
      <c r="B552" s="2"/>
      <c r="F552" s="11"/>
    </row>
    <row r="553" spans="2:6" ht="15.75" customHeight="1">
      <c r="B553" s="2"/>
      <c r="F553" s="11"/>
    </row>
    <row r="554" spans="2:6" ht="15.75" customHeight="1">
      <c r="B554" s="2"/>
      <c r="F554" s="11"/>
    </row>
    <row r="555" spans="2:6" ht="15.75" customHeight="1">
      <c r="B555" s="2"/>
      <c r="F555" s="11"/>
    </row>
    <row r="556" spans="2:6" ht="15.75" customHeight="1">
      <c r="B556" s="2"/>
      <c r="F556" s="11"/>
    </row>
    <row r="557" spans="2:6" ht="15.75" customHeight="1">
      <c r="B557" s="2"/>
      <c r="F557" s="11"/>
    </row>
    <row r="558" spans="2:6" ht="15.75" customHeight="1">
      <c r="B558" s="2"/>
      <c r="F558" s="11"/>
    </row>
    <row r="559" spans="2:6" ht="15.75" customHeight="1">
      <c r="B559" s="2"/>
      <c r="F559" s="11"/>
    </row>
    <row r="560" spans="2:6" ht="15.75" customHeight="1">
      <c r="B560" s="2"/>
      <c r="F560" s="11"/>
    </row>
    <row r="561" spans="2:6" ht="15.75" customHeight="1">
      <c r="B561" s="2"/>
      <c r="F561" s="11"/>
    </row>
    <row r="562" spans="2:6" ht="15.75" customHeight="1">
      <c r="B562" s="2"/>
      <c r="F562" s="11"/>
    </row>
    <row r="563" spans="2:6" ht="15.75" customHeight="1">
      <c r="B563" s="2"/>
      <c r="F563" s="11"/>
    </row>
    <row r="564" spans="2:6" ht="15.75" customHeight="1">
      <c r="B564" s="2"/>
      <c r="F564" s="11"/>
    </row>
    <row r="565" spans="2:6" ht="15.75" customHeight="1">
      <c r="B565" s="2"/>
      <c r="F565" s="11"/>
    </row>
    <row r="566" spans="2:6" ht="15.75" customHeight="1">
      <c r="B566" s="2"/>
      <c r="F566" s="11"/>
    </row>
    <row r="567" spans="2:6" ht="15.75" customHeight="1">
      <c r="B567" s="2"/>
      <c r="F567" s="11"/>
    </row>
    <row r="568" spans="2:6" ht="15.75" customHeight="1">
      <c r="B568" s="2"/>
      <c r="F568" s="11"/>
    </row>
    <row r="569" spans="2:6" ht="15.75" customHeight="1">
      <c r="B569" s="2"/>
      <c r="F569" s="11"/>
    </row>
    <row r="570" spans="2:6" ht="15.75" customHeight="1">
      <c r="B570" s="2"/>
      <c r="F570" s="11"/>
    </row>
    <row r="571" spans="2:6" ht="15.75" customHeight="1">
      <c r="B571" s="2"/>
      <c r="F571" s="11"/>
    </row>
    <row r="572" spans="2:6" ht="15.75" customHeight="1">
      <c r="B572" s="2"/>
      <c r="F572" s="11"/>
    </row>
    <row r="573" spans="2:6" ht="15.75" customHeight="1">
      <c r="B573" s="2"/>
      <c r="F573" s="11"/>
    </row>
    <row r="574" spans="2:6" ht="15.75" customHeight="1">
      <c r="B574" s="2"/>
      <c r="F574" s="11"/>
    </row>
    <row r="575" spans="2:6" ht="15.75" customHeight="1">
      <c r="B575" s="2"/>
      <c r="F575" s="11"/>
    </row>
    <row r="576" spans="2:6" ht="15.75" customHeight="1">
      <c r="B576" s="2"/>
      <c r="F576" s="11"/>
    </row>
    <row r="577" spans="2:6" ht="15.75" customHeight="1">
      <c r="B577" s="2"/>
      <c r="F577" s="11"/>
    </row>
    <row r="578" spans="2:6" ht="15.75" customHeight="1">
      <c r="B578" s="2"/>
      <c r="F578" s="11"/>
    </row>
    <row r="579" spans="2:6" ht="15.75" customHeight="1">
      <c r="B579" s="2"/>
      <c r="F579" s="11"/>
    </row>
    <row r="580" spans="2:6" ht="15.75" customHeight="1">
      <c r="B580" s="2"/>
      <c r="F580" s="11"/>
    </row>
    <row r="581" spans="2:6" ht="15.75" customHeight="1">
      <c r="B581" s="2"/>
      <c r="F581" s="11"/>
    </row>
    <row r="582" spans="2:6" ht="15.75" customHeight="1">
      <c r="B582" s="2"/>
      <c r="F582" s="11"/>
    </row>
    <row r="583" spans="2:6" ht="15.75" customHeight="1">
      <c r="B583" s="2"/>
      <c r="F583" s="11"/>
    </row>
    <row r="584" spans="2:6" ht="15.75" customHeight="1">
      <c r="B584" s="2"/>
      <c r="F584" s="11"/>
    </row>
    <row r="585" spans="2:6" ht="15.75" customHeight="1">
      <c r="B585" s="2"/>
      <c r="F585" s="11"/>
    </row>
    <row r="586" spans="2:6" ht="15.75" customHeight="1">
      <c r="B586" s="2"/>
      <c r="F586" s="11"/>
    </row>
    <row r="587" spans="2:6" ht="15.75" customHeight="1">
      <c r="B587" s="2"/>
      <c r="F587" s="11"/>
    </row>
    <row r="588" spans="2:6" ht="15.75" customHeight="1">
      <c r="B588" s="2"/>
      <c r="F588" s="11"/>
    </row>
    <row r="589" spans="2:6" ht="15.75" customHeight="1">
      <c r="B589" s="2"/>
      <c r="F589" s="11"/>
    </row>
    <row r="590" spans="2:6" ht="15.75" customHeight="1">
      <c r="B590" s="2"/>
      <c r="F590" s="11"/>
    </row>
    <row r="591" spans="2:6" ht="15.75" customHeight="1">
      <c r="B591" s="2"/>
      <c r="F591" s="11"/>
    </row>
    <row r="592" spans="2:6" ht="15.75" customHeight="1">
      <c r="B592" s="2"/>
      <c r="F592" s="11"/>
    </row>
    <row r="593" spans="2:6" ht="15.75" customHeight="1">
      <c r="B593" s="2"/>
      <c r="F593" s="11"/>
    </row>
    <row r="594" spans="2:6" ht="15.75" customHeight="1">
      <c r="B594" s="2"/>
      <c r="F594" s="11"/>
    </row>
    <row r="595" spans="2:6" ht="15.75" customHeight="1">
      <c r="B595" s="2"/>
      <c r="F595" s="11"/>
    </row>
    <row r="596" spans="2:6" ht="15.75" customHeight="1">
      <c r="B596" s="2"/>
      <c r="F596" s="11"/>
    </row>
    <row r="597" spans="2:6" ht="15.75" customHeight="1">
      <c r="B597" s="2"/>
      <c r="F597" s="11"/>
    </row>
    <row r="598" spans="2:6" ht="15.75" customHeight="1">
      <c r="B598" s="2"/>
      <c r="F598" s="11"/>
    </row>
    <row r="599" spans="2:6" ht="15.75" customHeight="1">
      <c r="B599" s="2"/>
      <c r="F599" s="11"/>
    </row>
    <row r="600" spans="2:6" ht="15.75" customHeight="1">
      <c r="B600" s="2"/>
      <c r="F600" s="11"/>
    </row>
    <row r="601" spans="2:6" ht="15.75" customHeight="1">
      <c r="B601" s="2"/>
      <c r="F601" s="11"/>
    </row>
    <row r="602" spans="2:6" ht="15.75" customHeight="1">
      <c r="B602" s="2"/>
      <c r="F602" s="11"/>
    </row>
    <row r="603" spans="2:6" ht="15.75" customHeight="1">
      <c r="B603" s="2"/>
      <c r="F603" s="11"/>
    </row>
    <row r="604" spans="2:6" ht="15.75" customHeight="1">
      <c r="B604" s="2"/>
      <c r="F604" s="11"/>
    </row>
    <row r="605" spans="2:6" ht="15.75" customHeight="1">
      <c r="B605" s="2"/>
      <c r="F605" s="11"/>
    </row>
    <row r="606" spans="2:6" ht="15.75" customHeight="1">
      <c r="B606" s="2"/>
      <c r="F606" s="11"/>
    </row>
    <row r="607" spans="2:6" ht="15.75" customHeight="1">
      <c r="B607" s="2"/>
      <c r="F607" s="11"/>
    </row>
    <row r="608" spans="2:6" ht="15.75" customHeight="1">
      <c r="B608" s="2"/>
      <c r="F608" s="11"/>
    </row>
    <row r="609" spans="2:6" ht="15.75" customHeight="1">
      <c r="B609" s="2"/>
      <c r="F609" s="11"/>
    </row>
    <row r="610" spans="2:6" ht="15.75" customHeight="1">
      <c r="B610" s="2"/>
      <c r="F610" s="11"/>
    </row>
    <row r="611" spans="2:6" ht="15.75" customHeight="1">
      <c r="B611" s="2"/>
      <c r="F611" s="11"/>
    </row>
    <row r="612" spans="2:6" ht="15.75" customHeight="1">
      <c r="B612" s="2"/>
      <c r="F612" s="11"/>
    </row>
    <row r="613" spans="2:6" ht="15.75" customHeight="1">
      <c r="B613" s="2"/>
      <c r="F613" s="11"/>
    </row>
    <row r="614" spans="2:6" ht="15.75" customHeight="1">
      <c r="B614" s="2"/>
      <c r="F614" s="11"/>
    </row>
    <row r="615" spans="2:6" ht="15.75" customHeight="1">
      <c r="B615" s="2"/>
      <c r="F615" s="11"/>
    </row>
    <row r="616" spans="2:6" ht="15.75" customHeight="1">
      <c r="B616" s="2"/>
      <c r="F616" s="11"/>
    </row>
    <row r="617" spans="2:6" ht="15.75" customHeight="1">
      <c r="B617" s="2"/>
      <c r="F617" s="11"/>
    </row>
    <row r="618" spans="2:6" ht="15.75" customHeight="1">
      <c r="B618" s="2"/>
      <c r="F618" s="11"/>
    </row>
    <row r="619" spans="2:6" ht="15.75" customHeight="1">
      <c r="B619" s="2"/>
      <c r="F619" s="11"/>
    </row>
    <row r="620" spans="2:6" ht="15.75" customHeight="1">
      <c r="B620" s="2"/>
      <c r="F620" s="11"/>
    </row>
    <row r="621" spans="2:6" ht="15.75" customHeight="1">
      <c r="B621" s="2"/>
      <c r="F621" s="11"/>
    </row>
    <row r="622" spans="2:6" ht="15.75" customHeight="1">
      <c r="B622" s="2"/>
      <c r="F622" s="11"/>
    </row>
    <row r="623" spans="2:6" ht="15.75" customHeight="1">
      <c r="B623" s="2"/>
      <c r="F623" s="11"/>
    </row>
    <row r="624" spans="2:6" ht="15.75" customHeight="1">
      <c r="B624" s="2"/>
      <c r="F624" s="11"/>
    </row>
    <row r="625" spans="2:6" ht="15.75" customHeight="1">
      <c r="B625" s="2"/>
      <c r="F625" s="11"/>
    </row>
    <row r="626" spans="2:6" ht="15.75" customHeight="1">
      <c r="B626" s="2"/>
      <c r="F626" s="11"/>
    </row>
    <row r="627" spans="2:6" ht="15.75" customHeight="1">
      <c r="B627" s="2"/>
      <c r="F627" s="11"/>
    </row>
    <row r="628" spans="2:6" ht="15.75" customHeight="1">
      <c r="B628" s="2"/>
      <c r="F628" s="11"/>
    </row>
    <row r="629" spans="2:6" ht="15.75" customHeight="1">
      <c r="B629" s="2"/>
      <c r="F629" s="11"/>
    </row>
    <row r="630" spans="2:6" ht="15.75" customHeight="1">
      <c r="B630" s="2"/>
      <c r="F630" s="11"/>
    </row>
    <row r="631" spans="2:6" ht="15.75" customHeight="1">
      <c r="B631" s="2"/>
      <c r="F631" s="11"/>
    </row>
    <row r="632" spans="2:6" ht="15.75" customHeight="1">
      <c r="B632" s="2"/>
      <c r="F632" s="11"/>
    </row>
    <row r="633" spans="2:6" ht="15.75" customHeight="1">
      <c r="B633" s="2"/>
      <c r="F633" s="11"/>
    </row>
    <row r="634" spans="2:6" ht="15.75" customHeight="1">
      <c r="B634" s="2"/>
      <c r="F634" s="11"/>
    </row>
    <row r="635" spans="2:6" ht="15.75" customHeight="1">
      <c r="B635" s="2"/>
      <c r="F635" s="11"/>
    </row>
    <row r="636" spans="2:6" ht="15.75" customHeight="1">
      <c r="B636" s="2"/>
      <c r="F636" s="11"/>
    </row>
    <row r="637" spans="2:6" ht="15.75" customHeight="1">
      <c r="B637" s="2"/>
      <c r="F637" s="11"/>
    </row>
    <row r="638" spans="2:6" ht="15.75" customHeight="1">
      <c r="B638" s="2"/>
      <c r="F638" s="11"/>
    </row>
    <row r="639" spans="2:6" ht="15.75" customHeight="1">
      <c r="B639" s="2"/>
      <c r="F639" s="11"/>
    </row>
    <row r="640" spans="2:6" ht="15.75" customHeight="1">
      <c r="B640" s="2"/>
      <c r="F640" s="11"/>
    </row>
    <row r="641" spans="2:6" ht="15.75" customHeight="1">
      <c r="B641" s="2"/>
      <c r="F641" s="11"/>
    </row>
    <row r="642" spans="2:6" ht="15.75" customHeight="1">
      <c r="B642" s="2"/>
      <c r="F642" s="11"/>
    </row>
    <row r="643" spans="2:6" ht="15.75" customHeight="1">
      <c r="B643" s="2"/>
      <c r="F643" s="11"/>
    </row>
    <row r="644" spans="2:6" ht="15.75" customHeight="1">
      <c r="B644" s="2"/>
      <c r="F644" s="11"/>
    </row>
    <row r="645" spans="2:6" ht="15.75" customHeight="1">
      <c r="B645" s="2"/>
      <c r="F645" s="11"/>
    </row>
    <row r="646" spans="2:6" ht="15.75" customHeight="1">
      <c r="B646" s="2"/>
      <c r="F646" s="11"/>
    </row>
    <row r="647" spans="2:6" ht="15.75" customHeight="1">
      <c r="B647" s="2"/>
      <c r="F647" s="11"/>
    </row>
    <row r="648" spans="2:6" ht="15.75" customHeight="1">
      <c r="B648" s="2"/>
      <c r="F648" s="11"/>
    </row>
    <row r="649" spans="2:6" ht="15.75" customHeight="1">
      <c r="B649" s="2"/>
      <c r="F649" s="11"/>
    </row>
    <row r="650" spans="2:6" ht="15.75" customHeight="1">
      <c r="B650" s="2"/>
      <c r="F650" s="11"/>
    </row>
    <row r="651" spans="2:6" ht="15.75" customHeight="1">
      <c r="B651" s="2"/>
      <c r="F651" s="11"/>
    </row>
    <row r="652" spans="2:6" ht="15.75" customHeight="1">
      <c r="B652" s="2"/>
      <c r="F652" s="11"/>
    </row>
    <row r="653" spans="2:6" ht="15.75" customHeight="1">
      <c r="B653" s="2"/>
      <c r="F653" s="11"/>
    </row>
    <row r="654" spans="2:6" ht="15.75" customHeight="1">
      <c r="B654" s="2"/>
      <c r="F654" s="11"/>
    </row>
    <row r="655" spans="2:6" ht="15.75" customHeight="1">
      <c r="B655" s="2"/>
      <c r="F655" s="11"/>
    </row>
    <row r="656" spans="2:6" ht="15.75" customHeight="1">
      <c r="B656" s="2"/>
      <c r="F656" s="11"/>
    </row>
    <row r="657" spans="2:6" ht="15.75" customHeight="1">
      <c r="B657" s="2"/>
      <c r="F657" s="11"/>
    </row>
    <row r="658" spans="2:6" ht="15.75" customHeight="1">
      <c r="B658" s="2"/>
      <c r="F658" s="11"/>
    </row>
    <row r="659" spans="2:6" ht="15.75" customHeight="1">
      <c r="B659" s="2"/>
      <c r="F659" s="11"/>
    </row>
    <row r="660" spans="2:6" ht="15.75" customHeight="1">
      <c r="B660" s="2"/>
      <c r="F660" s="11"/>
    </row>
    <row r="661" spans="2:6" ht="15.75" customHeight="1">
      <c r="B661" s="2"/>
      <c r="F661" s="11"/>
    </row>
    <row r="662" spans="2:6" ht="15.75" customHeight="1">
      <c r="B662" s="2"/>
      <c r="F662" s="11"/>
    </row>
    <row r="663" spans="2:6" ht="15.75" customHeight="1">
      <c r="B663" s="2"/>
      <c r="F663" s="11"/>
    </row>
    <row r="664" spans="2:6" ht="15.75" customHeight="1">
      <c r="B664" s="2"/>
      <c r="F664" s="11"/>
    </row>
    <row r="665" spans="2:6" ht="15.75" customHeight="1">
      <c r="B665" s="2"/>
      <c r="F665" s="11"/>
    </row>
    <row r="666" spans="2:6" ht="15.75" customHeight="1">
      <c r="B666" s="2"/>
      <c r="F666" s="11"/>
    </row>
    <row r="667" spans="2:6" ht="15.75" customHeight="1">
      <c r="B667" s="2"/>
      <c r="F667" s="11"/>
    </row>
    <row r="668" spans="2:6" ht="15.75" customHeight="1">
      <c r="B668" s="2"/>
      <c r="F668" s="11"/>
    </row>
    <row r="669" spans="2:6" ht="15.75" customHeight="1">
      <c r="B669" s="2"/>
      <c r="F669" s="11"/>
    </row>
    <row r="670" spans="2:6" ht="15.75" customHeight="1">
      <c r="B670" s="2"/>
      <c r="F670" s="11"/>
    </row>
    <row r="671" spans="2:6" ht="15.75" customHeight="1">
      <c r="B671" s="2"/>
      <c r="F671" s="11"/>
    </row>
    <row r="672" spans="2:6" ht="15.75" customHeight="1">
      <c r="B672" s="2"/>
      <c r="F672" s="11"/>
    </row>
    <row r="673" spans="2:6" ht="15.75" customHeight="1">
      <c r="B673" s="2"/>
      <c r="F673" s="11"/>
    </row>
    <row r="674" spans="2:6" ht="15.75" customHeight="1">
      <c r="B674" s="2"/>
      <c r="F674" s="11"/>
    </row>
    <row r="675" spans="2:6" ht="15.75" customHeight="1">
      <c r="B675" s="2"/>
      <c r="F675" s="11"/>
    </row>
    <row r="676" spans="2:6" ht="15.75" customHeight="1">
      <c r="B676" s="2"/>
      <c r="F676" s="11"/>
    </row>
    <row r="677" spans="2:6" ht="15.75" customHeight="1">
      <c r="B677" s="2"/>
      <c r="F677" s="11"/>
    </row>
    <row r="678" spans="2:6" ht="15.75" customHeight="1">
      <c r="B678" s="2"/>
      <c r="F678" s="11"/>
    </row>
    <row r="679" spans="2:6" ht="15.75" customHeight="1">
      <c r="B679" s="2"/>
      <c r="F679" s="11"/>
    </row>
    <row r="680" spans="2:6" ht="15.75" customHeight="1">
      <c r="B680" s="2"/>
      <c r="F680" s="11"/>
    </row>
    <row r="681" spans="2:6" ht="15.75" customHeight="1">
      <c r="B681" s="2"/>
      <c r="F681" s="11"/>
    </row>
    <row r="682" spans="2:6" ht="15.75" customHeight="1">
      <c r="B682" s="2"/>
      <c r="F682" s="11"/>
    </row>
    <row r="683" spans="2:6" ht="15.75" customHeight="1">
      <c r="B683" s="2"/>
      <c r="F683" s="11"/>
    </row>
    <row r="684" spans="2:6" ht="15.75" customHeight="1">
      <c r="B684" s="2"/>
      <c r="F684" s="11"/>
    </row>
    <row r="685" spans="2:6" ht="15.75" customHeight="1">
      <c r="B685" s="2"/>
      <c r="F685" s="11"/>
    </row>
    <row r="686" spans="2:6" ht="15.75" customHeight="1">
      <c r="B686" s="2"/>
      <c r="F686" s="11"/>
    </row>
    <row r="687" spans="2:6" ht="15.75" customHeight="1">
      <c r="B687" s="2"/>
      <c r="F687" s="11"/>
    </row>
    <row r="688" spans="2:6" ht="15.75" customHeight="1">
      <c r="B688" s="2"/>
      <c r="F688" s="11"/>
    </row>
    <row r="689" spans="2:6" ht="15.75" customHeight="1">
      <c r="B689" s="2"/>
      <c r="F689" s="11"/>
    </row>
    <row r="690" spans="2:6" ht="15.75" customHeight="1">
      <c r="B690" s="2"/>
      <c r="F690" s="11"/>
    </row>
    <row r="691" spans="2:6" ht="15.75" customHeight="1">
      <c r="B691" s="2"/>
      <c r="F691" s="11"/>
    </row>
    <row r="692" spans="2:6" ht="15.75" customHeight="1">
      <c r="B692" s="2"/>
      <c r="F692" s="11"/>
    </row>
    <row r="693" spans="2:6" ht="15.75" customHeight="1">
      <c r="B693" s="2"/>
      <c r="F693" s="11"/>
    </row>
    <row r="694" spans="2:6" ht="15.75" customHeight="1">
      <c r="B694" s="2"/>
      <c r="F694" s="11"/>
    </row>
    <row r="695" spans="2:6" ht="15.75" customHeight="1">
      <c r="B695" s="2"/>
      <c r="F695" s="11"/>
    </row>
    <row r="696" spans="2:6" ht="15.75" customHeight="1">
      <c r="B696" s="2"/>
      <c r="F696" s="11"/>
    </row>
    <row r="697" spans="2:6" ht="15.75" customHeight="1">
      <c r="B697" s="2"/>
      <c r="F697" s="11"/>
    </row>
    <row r="698" spans="2:6" ht="15.75" customHeight="1">
      <c r="B698" s="2"/>
      <c r="F698" s="11"/>
    </row>
    <row r="699" spans="2:6" ht="15.75" customHeight="1">
      <c r="B699" s="2"/>
      <c r="F699" s="11"/>
    </row>
    <row r="700" spans="2:6" ht="15.75" customHeight="1">
      <c r="B700" s="2"/>
      <c r="F700" s="11"/>
    </row>
    <row r="701" spans="2:6" ht="15.75" customHeight="1">
      <c r="B701" s="2"/>
      <c r="F701" s="11"/>
    </row>
    <row r="702" spans="2:6" ht="15.75" customHeight="1">
      <c r="B702" s="2"/>
      <c r="F702" s="11"/>
    </row>
    <row r="703" spans="2:6" ht="15.75" customHeight="1">
      <c r="B703" s="2"/>
      <c r="F703" s="11"/>
    </row>
    <row r="704" spans="2:6" ht="15.75" customHeight="1">
      <c r="B704" s="2"/>
      <c r="F704" s="11"/>
    </row>
    <row r="705" spans="2:6" ht="15.75" customHeight="1">
      <c r="B705" s="2"/>
      <c r="F705" s="11"/>
    </row>
    <row r="706" spans="2:6" ht="15.75" customHeight="1">
      <c r="B706" s="2"/>
      <c r="F706" s="11"/>
    </row>
    <row r="707" spans="2:6" ht="15.75" customHeight="1">
      <c r="B707" s="2"/>
      <c r="F707" s="11"/>
    </row>
    <row r="708" spans="2:6" ht="15.75" customHeight="1">
      <c r="B708" s="2"/>
      <c r="F708" s="11"/>
    </row>
    <row r="709" spans="2:6" ht="15.75" customHeight="1">
      <c r="B709" s="2"/>
      <c r="F709" s="11"/>
    </row>
    <row r="710" spans="2:6" ht="15.75" customHeight="1">
      <c r="B710" s="2"/>
      <c r="F710" s="11"/>
    </row>
    <row r="711" spans="2:6" ht="15.75" customHeight="1">
      <c r="B711" s="2"/>
      <c r="F711" s="11"/>
    </row>
    <row r="712" spans="2:6" ht="15.75" customHeight="1">
      <c r="B712" s="2"/>
      <c r="F712" s="11"/>
    </row>
    <row r="713" spans="2:6" ht="15.75" customHeight="1">
      <c r="B713" s="2"/>
      <c r="F713" s="11"/>
    </row>
    <row r="714" spans="2:6" ht="15.75" customHeight="1">
      <c r="B714" s="2"/>
      <c r="F714" s="11"/>
    </row>
    <row r="715" spans="2:6" ht="15.75" customHeight="1">
      <c r="B715" s="2"/>
      <c r="F715" s="11"/>
    </row>
    <row r="716" spans="2:6" ht="15.75" customHeight="1">
      <c r="B716" s="2"/>
      <c r="F716" s="11"/>
    </row>
    <row r="717" spans="2:6" ht="15.75" customHeight="1">
      <c r="B717" s="2"/>
      <c r="F717" s="11"/>
    </row>
    <row r="718" spans="2:6" ht="15.75" customHeight="1">
      <c r="B718" s="2"/>
      <c r="F718" s="11"/>
    </row>
    <row r="719" spans="2:6" ht="15.75" customHeight="1">
      <c r="B719" s="2"/>
      <c r="F719" s="11"/>
    </row>
    <row r="720" spans="2:6" ht="15.75" customHeight="1">
      <c r="B720" s="2"/>
      <c r="F720" s="11"/>
    </row>
    <row r="721" spans="2:6" ht="15.75" customHeight="1">
      <c r="B721" s="2"/>
      <c r="F721" s="11"/>
    </row>
    <row r="722" spans="2:6" ht="15.75" customHeight="1">
      <c r="B722" s="2"/>
      <c r="F722" s="11"/>
    </row>
    <row r="723" spans="2:6" ht="15.75" customHeight="1">
      <c r="B723" s="2"/>
      <c r="F723" s="11"/>
    </row>
    <row r="724" spans="2:6" ht="15.75" customHeight="1">
      <c r="B724" s="2"/>
      <c r="F724" s="11"/>
    </row>
    <row r="725" spans="2:6" ht="15.75" customHeight="1">
      <c r="B725" s="2"/>
      <c r="F725" s="11"/>
    </row>
    <row r="726" spans="2:6" ht="15.75" customHeight="1">
      <c r="B726" s="2"/>
      <c r="F726" s="11"/>
    </row>
    <row r="727" spans="2:6" ht="15.75" customHeight="1">
      <c r="B727" s="2"/>
      <c r="F727" s="11"/>
    </row>
    <row r="728" spans="2:6" ht="15.75" customHeight="1">
      <c r="B728" s="2"/>
      <c r="F728" s="11"/>
    </row>
    <row r="729" spans="2:6" ht="15.75" customHeight="1">
      <c r="B729" s="2"/>
      <c r="F729" s="11"/>
    </row>
    <row r="730" spans="2:6" ht="15.75" customHeight="1">
      <c r="B730" s="2"/>
      <c r="F730" s="11"/>
    </row>
    <row r="731" spans="2:6" ht="15.75" customHeight="1">
      <c r="B731" s="2"/>
      <c r="F731" s="11"/>
    </row>
    <row r="732" spans="2:6" ht="15.75" customHeight="1">
      <c r="B732" s="2"/>
      <c r="F732" s="11"/>
    </row>
    <row r="733" spans="2:6" ht="15.75" customHeight="1">
      <c r="B733" s="2"/>
      <c r="F733" s="11"/>
    </row>
    <row r="734" spans="2:6" ht="15.75" customHeight="1">
      <c r="B734" s="2"/>
      <c r="F734" s="11"/>
    </row>
    <row r="735" spans="2:6" ht="15.75" customHeight="1">
      <c r="B735" s="2"/>
      <c r="F735" s="11"/>
    </row>
    <row r="736" spans="2:6" ht="15.75" customHeight="1">
      <c r="B736" s="2"/>
      <c r="F736" s="11"/>
    </row>
    <row r="737" spans="2:6" ht="15.75" customHeight="1">
      <c r="B737" s="2"/>
      <c r="F737" s="11"/>
    </row>
    <row r="738" spans="2:6" ht="15.75" customHeight="1">
      <c r="B738" s="2"/>
      <c r="F738" s="11"/>
    </row>
    <row r="739" spans="2:6" ht="15.75" customHeight="1">
      <c r="B739" s="2"/>
      <c r="F739" s="11"/>
    </row>
    <row r="740" spans="2:6" ht="15.75" customHeight="1">
      <c r="B740" s="2"/>
      <c r="F740" s="11"/>
    </row>
    <row r="741" spans="2:6" ht="15.75" customHeight="1">
      <c r="B741" s="2"/>
      <c r="F741" s="11"/>
    </row>
    <row r="742" spans="2:6" ht="15.75" customHeight="1">
      <c r="B742" s="2"/>
      <c r="F742" s="11"/>
    </row>
    <row r="743" spans="2:6" ht="15.75" customHeight="1">
      <c r="B743" s="2"/>
      <c r="F743" s="11"/>
    </row>
    <row r="744" spans="2:6" ht="15.75" customHeight="1">
      <c r="B744" s="2"/>
      <c r="F744" s="11"/>
    </row>
    <row r="745" spans="2:6" ht="15.75" customHeight="1">
      <c r="B745" s="2"/>
      <c r="F745" s="11"/>
    </row>
    <row r="746" spans="2:6" ht="15.75" customHeight="1">
      <c r="B746" s="2"/>
      <c r="F746" s="11"/>
    </row>
    <row r="747" spans="2:6" ht="15.75" customHeight="1">
      <c r="B747" s="2"/>
      <c r="F747" s="11"/>
    </row>
    <row r="748" spans="2:6" ht="15.75" customHeight="1">
      <c r="B748" s="2"/>
      <c r="F748" s="11"/>
    </row>
    <row r="749" spans="2:6" ht="15.75" customHeight="1">
      <c r="B749" s="2"/>
      <c r="F749" s="11"/>
    </row>
    <row r="750" spans="2:6" ht="15.75" customHeight="1">
      <c r="B750" s="2"/>
      <c r="F750" s="11"/>
    </row>
    <row r="751" spans="2:6" ht="15.75" customHeight="1">
      <c r="B751" s="2"/>
      <c r="F751" s="11"/>
    </row>
    <row r="752" spans="2:6" ht="15.75" customHeight="1">
      <c r="B752" s="2"/>
      <c r="F752" s="11"/>
    </row>
    <row r="753" spans="2:6" ht="15.75" customHeight="1">
      <c r="B753" s="2"/>
      <c r="F753" s="11"/>
    </row>
    <row r="754" spans="2:6" ht="15.75" customHeight="1">
      <c r="B754" s="2"/>
      <c r="F754" s="11"/>
    </row>
    <row r="755" spans="2:6" ht="15.75" customHeight="1">
      <c r="B755" s="2"/>
      <c r="F755" s="11"/>
    </row>
    <row r="756" spans="2:6" ht="15.75" customHeight="1">
      <c r="B756" s="2"/>
      <c r="F756" s="11"/>
    </row>
    <row r="757" spans="2:6" ht="15.75" customHeight="1">
      <c r="B757" s="2"/>
      <c r="F757" s="11"/>
    </row>
    <row r="758" spans="2:6" ht="15.75" customHeight="1">
      <c r="B758" s="2"/>
      <c r="F758" s="11"/>
    </row>
    <row r="759" spans="2:6" ht="15.75" customHeight="1">
      <c r="B759" s="2"/>
      <c r="F759" s="11"/>
    </row>
    <row r="760" spans="2:6" ht="15.75" customHeight="1">
      <c r="B760" s="2"/>
      <c r="F760" s="11"/>
    </row>
    <row r="761" spans="2:6" ht="15.75" customHeight="1">
      <c r="B761" s="2"/>
      <c r="F761" s="11"/>
    </row>
    <row r="762" spans="2:6" ht="15.75" customHeight="1">
      <c r="B762" s="2"/>
      <c r="F762" s="11"/>
    </row>
    <row r="763" spans="2:6" ht="15.75" customHeight="1">
      <c r="B763" s="2"/>
      <c r="F763" s="11"/>
    </row>
    <row r="764" spans="2:6" ht="15.75" customHeight="1">
      <c r="B764" s="2"/>
      <c r="F764" s="11"/>
    </row>
    <row r="765" spans="2:6" ht="15.75" customHeight="1">
      <c r="B765" s="2"/>
      <c r="F765" s="11"/>
    </row>
    <row r="766" spans="2:6" ht="15.75" customHeight="1">
      <c r="B766" s="2"/>
      <c r="F766" s="11"/>
    </row>
    <row r="767" spans="2:6" ht="15.75" customHeight="1">
      <c r="B767" s="2"/>
      <c r="F767" s="11"/>
    </row>
    <row r="768" spans="2:6" ht="15.75" customHeight="1">
      <c r="B768" s="2"/>
      <c r="F768" s="11"/>
    </row>
    <row r="769" spans="2:6" ht="15.75" customHeight="1">
      <c r="B769" s="2"/>
      <c r="F769" s="11"/>
    </row>
    <row r="770" spans="2:6" ht="15.75" customHeight="1">
      <c r="B770" s="2"/>
      <c r="F770" s="11"/>
    </row>
    <row r="771" spans="2:6" ht="15.75" customHeight="1">
      <c r="B771" s="2"/>
      <c r="F771" s="11"/>
    </row>
    <row r="772" spans="2:6" ht="15.75" customHeight="1">
      <c r="B772" s="2"/>
      <c r="F772" s="11"/>
    </row>
    <row r="773" spans="2:6" ht="15.75" customHeight="1">
      <c r="B773" s="2"/>
      <c r="F773" s="11"/>
    </row>
    <row r="774" spans="2:6" ht="15.75" customHeight="1">
      <c r="B774" s="2"/>
      <c r="F774" s="11"/>
    </row>
    <row r="775" spans="2:6" ht="15.75" customHeight="1">
      <c r="B775" s="2"/>
      <c r="F775" s="11"/>
    </row>
    <row r="776" spans="2:6" ht="15.75" customHeight="1">
      <c r="B776" s="2"/>
      <c r="F776" s="11"/>
    </row>
    <row r="777" spans="2:6" ht="15.75" customHeight="1">
      <c r="B777" s="2"/>
      <c r="F777" s="11"/>
    </row>
    <row r="778" spans="2:6" ht="15.75" customHeight="1">
      <c r="B778" s="2"/>
      <c r="F778" s="11"/>
    </row>
    <row r="779" spans="2:6" ht="15.75" customHeight="1">
      <c r="B779" s="2"/>
      <c r="F779" s="11"/>
    </row>
    <row r="780" spans="2:6" ht="15.75" customHeight="1">
      <c r="B780" s="2"/>
      <c r="F780" s="11"/>
    </row>
    <row r="781" spans="2:6" ht="15.75" customHeight="1">
      <c r="B781" s="2"/>
      <c r="F781" s="11"/>
    </row>
    <row r="782" spans="2:6" ht="15.75" customHeight="1">
      <c r="B782" s="2"/>
      <c r="F782" s="11"/>
    </row>
    <row r="783" spans="2:6" ht="15.75" customHeight="1">
      <c r="B783" s="2"/>
      <c r="F783" s="11"/>
    </row>
    <row r="784" spans="2:6" ht="15.75" customHeight="1">
      <c r="B784" s="2"/>
      <c r="F784" s="11"/>
    </row>
    <row r="785" spans="2:6" ht="15.75" customHeight="1">
      <c r="B785" s="2"/>
      <c r="F785" s="11"/>
    </row>
    <row r="786" spans="2:6" ht="15.75" customHeight="1">
      <c r="B786" s="2"/>
      <c r="F786" s="11"/>
    </row>
    <row r="787" spans="2:6" ht="15.75" customHeight="1">
      <c r="B787" s="2"/>
      <c r="F787" s="11"/>
    </row>
    <row r="788" spans="2:6" ht="15.75" customHeight="1">
      <c r="B788" s="2"/>
      <c r="F788" s="11"/>
    </row>
    <row r="789" spans="2:6" ht="15.75" customHeight="1">
      <c r="B789" s="2"/>
      <c r="F789" s="11"/>
    </row>
    <row r="790" spans="2:6" ht="15.75" customHeight="1">
      <c r="B790" s="2"/>
      <c r="F790" s="11"/>
    </row>
    <row r="791" spans="2:6" ht="15.75" customHeight="1">
      <c r="B791" s="2"/>
      <c r="F791" s="11"/>
    </row>
    <row r="792" spans="2:6" ht="15.75" customHeight="1">
      <c r="B792" s="2"/>
      <c r="F792" s="11"/>
    </row>
    <row r="793" spans="2:6" ht="15.75" customHeight="1">
      <c r="B793" s="2"/>
      <c r="F793" s="11"/>
    </row>
    <row r="794" spans="2:6" ht="15.75" customHeight="1">
      <c r="B794" s="2"/>
      <c r="F794" s="11"/>
    </row>
    <row r="795" spans="2:6" ht="15.75" customHeight="1">
      <c r="B795" s="2"/>
      <c r="F795" s="11"/>
    </row>
    <row r="796" spans="2:6" ht="15.75" customHeight="1">
      <c r="B796" s="2"/>
      <c r="F796" s="11"/>
    </row>
    <row r="797" spans="2:6" ht="15.75" customHeight="1">
      <c r="B797" s="2"/>
      <c r="F797" s="11"/>
    </row>
    <row r="798" spans="2:6" ht="15.75" customHeight="1">
      <c r="B798" s="2"/>
      <c r="F798" s="11"/>
    </row>
    <row r="799" spans="2:6" ht="15.75" customHeight="1">
      <c r="B799" s="2"/>
      <c r="F799" s="11"/>
    </row>
    <row r="800" spans="2:6" ht="15.75" customHeight="1">
      <c r="B800" s="2"/>
      <c r="F800" s="11"/>
    </row>
    <row r="801" spans="2:6" ht="15.75" customHeight="1">
      <c r="B801" s="2"/>
      <c r="F801" s="11"/>
    </row>
    <row r="802" spans="2:6" ht="15.75" customHeight="1">
      <c r="B802" s="2"/>
      <c r="F802" s="11"/>
    </row>
    <row r="803" spans="2:6" ht="15.75" customHeight="1">
      <c r="B803" s="2"/>
      <c r="F803" s="11"/>
    </row>
    <row r="804" spans="2:6" ht="15.75" customHeight="1">
      <c r="B804" s="2"/>
      <c r="F804" s="11"/>
    </row>
    <row r="805" spans="2:6" ht="15.75" customHeight="1">
      <c r="B805" s="2"/>
      <c r="F805" s="11"/>
    </row>
    <row r="806" spans="2:6" ht="15.75" customHeight="1">
      <c r="B806" s="2"/>
      <c r="F806" s="11"/>
    </row>
    <row r="807" spans="2:6" ht="15.75" customHeight="1">
      <c r="B807" s="2"/>
      <c r="F807" s="11"/>
    </row>
    <row r="808" spans="2:6" ht="15.75" customHeight="1">
      <c r="B808" s="2"/>
      <c r="F808" s="11"/>
    </row>
    <row r="809" spans="2:6" ht="15.75" customHeight="1">
      <c r="B809" s="2"/>
      <c r="F809" s="11"/>
    </row>
    <row r="810" spans="2:6" ht="15.75" customHeight="1">
      <c r="B810" s="2"/>
      <c r="F810" s="11"/>
    </row>
    <row r="811" spans="2:6" ht="15.75" customHeight="1">
      <c r="B811" s="2"/>
      <c r="F811" s="11"/>
    </row>
    <row r="812" spans="2:6" ht="15.75" customHeight="1">
      <c r="B812" s="2"/>
      <c r="F812" s="11"/>
    </row>
    <row r="813" spans="2:6" ht="15.75" customHeight="1">
      <c r="B813" s="2"/>
      <c r="F813" s="11"/>
    </row>
    <row r="814" spans="2:6" ht="15.75" customHeight="1">
      <c r="B814" s="2"/>
      <c r="F814" s="11"/>
    </row>
    <row r="815" spans="2:6" ht="15.75" customHeight="1">
      <c r="B815" s="2"/>
      <c r="F815" s="11"/>
    </row>
    <row r="816" spans="2:6" ht="15.75" customHeight="1">
      <c r="B816" s="2"/>
      <c r="F816" s="11"/>
    </row>
    <row r="817" spans="2:6" ht="15.75" customHeight="1">
      <c r="B817" s="2"/>
      <c r="F817" s="11"/>
    </row>
    <row r="818" spans="2:6" ht="15.75" customHeight="1">
      <c r="B818" s="2"/>
      <c r="F818" s="11"/>
    </row>
    <row r="819" spans="2:6" ht="15.75" customHeight="1">
      <c r="B819" s="2"/>
      <c r="F819" s="11"/>
    </row>
    <row r="820" spans="2:6" ht="15.75" customHeight="1">
      <c r="B820" s="2"/>
      <c r="F820" s="11"/>
    </row>
    <row r="821" spans="2:6" ht="15.75" customHeight="1">
      <c r="B821" s="2"/>
      <c r="F821" s="11"/>
    </row>
    <row r="822" spans="2:6" ht="15.75" customHeight="1">
      <c r="B822" s="2"/>
      <c r="F822" s="11"/>
    </row>
    <row r="823" spans="2:6" ht="15.75" customHeight="1">
      <c r="B823" s="2"/>
      <c r="F823" s="11"/>
    </row>
    <row r="824" spans="2:6" ht="15.75" customHeight="1">
      <c r="B824" s="2"/>
      <c r="F824" s="11"/>
    </row>
    <row r="825" spans="2:6" ht="15.75" customHeight="1">
      <c r="B825" s="2"/>
      <c r="F825" s="11"/>
    </row>
    <row r="826" spans="2:6" ht="15.75" customHeight="1">
      <c r="B826" s="2"/>
      <c r="F826" s="11"/>
    </row>
    <row r="827" spans="2:6" ht="15.75" customHeight="1">
      <c r="B827" s="2"/>
      <c r="F827" s="11"/>
    </row>
    <row r="828" spans="2:6" ht="15.75" customHeight="1">
      <c r="B828" s="2"/>
      <c r="F828" s="11"/>
    </row>
    <row r="829" spans="2:6" ht="15.75" customHeight="1">
      <c r="B829" s="2"/>
      <c r="F829" s="11"/>
    </row>
    <row r="830" spans="2:6" ht="15.75" customHeight="1">
      <c r="B830" s="2"/>
      <c r="F830" s="11"/>
    </row>
    <row r="831" spans="2:6" ht="15.75" customHeight="1">
      <c r="B831" s="2"/>
      <c r="F831" s="11"/>
    </row>
    <row r="832" spans="2:6" ht="15.75" customHeight="1">
      <c r="B832" s="2"/>
      <c r="F832" s="11"/>
    </row>
    <row r="833" spans="2:6" ht="15.75" customHeight="1">
      <c r="B833" s="2"/>
      <c r="F833" s="11"/>
    </row>
    <row r="834" spans="2:6" ht="15.75" customHeight="1">
      <c r="B834" s="2"/>
      <c r="F834" s="11"/>
    </row>
    <row r="835" spans="2:6" ht="15.75" customHeight="1">
      <c r="B835" s="2"/>
      <c r="F835" s="11"/>
    </row>
    <row r="836" spans="2:6" ht="15.75" customHeight="1">
      <c r="B836" s="2"/>
      <c r="F836" s="11"/>
    </row>
    <row r="837" spans="2:6" ht="15.75" customHeight="1">
      <c r="B837" s="2"/>
      <c r="F837" s="11"/>
    </row>
    <row r="838" spans="2:6" ht="15.75" customHeight="1">
      <c r="B838" s="2"/>
      <c r="F838" s="11"/>
    </row>
    <row r="839" spans="2:6" ht="15.75" customHeight="1">
      <c r="B839" s="2"/>
      <c r="F839" s="11"/>
    </row>
    <row r="840" spans="2:6" ht="15.75" customHeight="1">
      <c r="B840" s="2"/>
      <c r="F840" s="11"/>
    </row>
    <row r="841" spans="2:6" ht="15.75" customHeight="1">
      <c r="B841" s="2"/>
      <c r="F841" s="11"/>
    </row>
    <row r="842" spans="2:6" ht="15.75" customHeight="1">
      <c r="B842" s="2"/>
      <c r="F842" s="11"/>
    </row>
    <row r="843" spans="2:6" ht="15.75" customHeight="1">
      <c r="B843" s="2"/>
      <c r="F843" s="11"/>
    </row>
    <row r="844" spans="2:6" ht="15.75" customHeight="1">
      <c r="B844" s="2"/>
      <c r="F844" s="11"/>
    </row>
    <row r="845" spans="2:6" ht="15.75" customHeight="1">
      <c r="B845" s="2"/>
      <c r="F845" s="11"/>
    </row>
    <row r="846" spans="2:6" ht="15.75" customHeight="1">
      <c r="B846" s="2"/>
      <c r="F846" s="11"/>
    </row>
    <row r="847" spans="2:6" ht="15.75" customHeight="1">
      <c r="B847" s="2"/>
      <c r="F847" s="11"/>
    </row>
    <row r="848" spans="2:6" ht="15.75" customHeight="1">
      <c r="B848" s="2"/>
      <c r="F848" s="11"/>
    </row>
    <row r="849" spans="2:6" ht="15.75" customHeight="1">
      <c r="B849" s="2"/>
      <c r="F849" s="11"/>
    </row>
    <row r="850" spans="2:6" ht="15.75" customHeight="1">
      <c r="B850" s="2"/>
      <c r="F850" s="11"/>
    </row>
    <row r="851" spans="2:6" ht="15.75" customHeight="1">
      <c r="B851" s="2"/>
      <c r="F851" s="11"/>
    </row>
    <row r="852" spans="2:6" ht="15.75" customHeight="1">
      <c r="B852" s="2"/>
      <c r="F852" s="11"/>
    </row>
    <row r="853" spans="2:6" ht="15.75" customHeight="1">
      <c r="B853" s="2"/>
      <c r="F853" s="11"/>
    </row>
    <row r="854" spans="2:6" ht="15.75" customHeight="1">
      <c r="B854" s="2"/>
      <c r="F854" s="11"/>
    </row>
    <row r="855" spans="2:6" ht="15.75" customHeight="1">
      <c r="B855" s="2"/>
      <c r="F855" s="11"/>
    </row>
    <row r="856" spans="2:6" ht="15.75" customHeight="1">
      <c r="B856" s="2"/>
      <c r="F856" s="11"/>
    </row>
    <row r="857" spans="2:6" ht="15.75" customHeight="1">
      <c r="B857" s="2"/>
      <c r="F857" s="11"/>
    </row>
    <row r="858" spans="2:6" ht="15.75" customHeight="1">
      <c r="B858" s="2"/>
      <c r="F858" s="11"/>
    </row>
    <row r="859" spans="2:6" ht="15.75" customHeight="1">
      <c r="B859" s="2"/>
      <c r="F859" s="11"/>
    </row>
    <row r="860" spans="2:6" ht="15.75" customHeight="1">
      <c r="B860" s="2"/>
      <c r="F860" s="11"/>
    </row>
    <row r="861" spans="2:6" ht="15.75" customHeight="1">
      <c r="B861" s="2"/>
      <c r="F861" s="11"/>
    </row>
    <row r="862" spans="2:6" ht="15.75" customHeight="1">
      <c r="B862" s="2"/>
      <c r="F862" s="11"/>
    </row>
    <row r="863" spans="2:6" ht="15.75" customHeight="1">
      <c r="B863" s="2"/>
      <c r="F863" s="11"/>
    </row>
    <row r="864" spans="2:6" ht="15.75" customHeight="1">
      <c r="B864" s="2"/>
      <c r="F864" s="11"/>
    </row>
    <row r="865" spans="2:6" ht="15.75" customHeight="1">
      <c r="B865" s="2"/>
      <c r="F865" s="11"/>
    </row>
    <row r="866" spans="2:6" ht="15.75" customHeight="1">
      <c r="B866" s="2"/>
      <c r="F866" s="11"/>
    </row>
    <row r="867" spans="2:6" ht="15.75" customHeight="1">
      <c r="B867" s="2"/>
      <c r="F867" s="11"/>
    </row>
    <row r="868" spans="2:6" ht="15.75" customHeight="1">
      <c r="B868" s="2"/>
      <c r="F868" s="11"/>
    </row>
    <row r="869" spans="2:6" ht="15.75" customHeight="1">
      <c r="B869" s="2"/>
      <c r="F869" s="11"/>
    </row>
    <row r="870" spans="2:6" ht="15.75" customHeight="1">
      <c r="B870" s="2"/>
      <c r="F870" s="11"/>
    </row>
    <row r="871" spans="2:6" ht="15.75" customHeight="1">
      <c r="B871" s="2"/>
      <c r="F871" s="11"/>
    </row>
    <row r="872" spans="2:6" ht="15.75" customHeight="1">
      <c r="B872" s="2"/>
      <c r="F872" s="11"/>
    </row>
    <row r="873" spans="2:6" ht="15.75" customHeight="1">
      <c r="B873" s="2"/>
      <c r="F873" s="11"/>
    </row>
    <row r="874" spans="2:6" ht="15.75" customHeight="1">
      <c r="B874" s="2"/>
      <c r="F874" s="11"/>
    </row>
    <row r="875" spans="2:6" ht="15.75" customHeight="1">
      <c r="B875" s="2"/>
      <c r="F875" s="11"/>
    </row>
    <row r="876" spans="2:6" ht="15.75" customHeight="1">
      <c r="B876" s="2"/>
      <c r="F876" s="11"/>
    </row>
    <row r="877" spans="2:6" ht="15.75" customHeight="1">
      <c r="B877" s="2"/>
      <c r="F877" s="11"/>
    </row>
    <row r="878" spans="2:6" ht="15.75" customHeight="1">
      <c r="B878" s="2"/>
      <c r="F878" s="11"/>
    </row>
    <row r="879" spans="2:6" ht="15.75" customHeight="1">
      <c r="B879" s="2"/>
      <c r="F879" s="11"/>
    </row>
    <row r="880" spans="2:6" ht="15.75" customHeight="1">
      <c r="B880" s="2"/>
      <c r="F880" s="11"/>
    </row>
    <row r="881" spans="2:6" ht="15.75" customHeight="1">
      <c r="B881" s="2"/>
      <c r="F881" s="11"/>
    </row>
    <row r="882" spans="2:6" ht="15.75" customHeight="1">
      <c r="B882" s="2"/>
      <c r="F882" s="11"/>
    </row>
    <row r="883" spans="2:6" ht="15.75" customHeight="1">
      <c r="B883" s="2"/>
      <c r="F883" s="11"/>
    </row>
    <row r="884" spans="2:6" ht="15.75" customHeight="1">
      <c r="B884" s="2"/>
      <c r="F884" s="11"/>
    </row>
    <row r="885" spans="2:6" ht="15.75" customHeight="1">
      <c r="B885" s="2"/>
      <c r="F885" s="11"/>
    </row>
    <row r="886" spans="2:6" ht="15.75" customHeight="1">
      <c r="B886" s="2"/>
      <c r="F886" s="11"/>
    </row>
    <row r="887" spans="2:6" ht="15.75" customHeight="1">
      <c r="B887" s="2"/>
      <c r="F887" s="11"/>
    </row>
    <row r="888" spans="2:6" ht="15.75" customHeight="1">
      <c r="B888" s="2"/>
      <c r="F888" s="11"/>
    </row>
    <row r="889" spans="2:6" ht="15.75" customHeight="1">
      <c r="B889" s="2"/>
      <c r="F889" s="11"/>
    </row>
    <row r="890" spans="2:6" ht="15.75" customHeight="1">
      <c r="B890" s="2"/>
      <c r="F890" s="11"/>
    </row>
    <row r="891" spans="2:6" ht="15.75" customHeight="1">
      <c r="B891" s="2"/>
      <c r="F891" s="11"/>
    </row>
    <row r="892" spans="2:6" ht="15.75" customHeight="1">
      <c r="B892" s="2"/>
      <c r="F892" s="11"/>
    </row>
    <row r="893" spans="2:6" ht="15.75" customHeight="1">
      <c r="B893" s="2"/>
      <c r="F893" s="11"/>
    </row>
    <row r="894" spans="2:6" ht="15.75" customHeight="1">
      <c r="B894" s="2"/>
      <c r="F894" s="11"/>
    </row>
    <row r="895" spans="2:6" ht="15.75" customHeight="1">
      <c r="B895" s="2"/>
      <c r="F895" s="11"/>
    </row>
    <row r="896" spans="2:6" ht="15.75" customHeight="1">
      <c r="B896" s="2"/>
      <c r="F896" s="11"/>
    </row>
    <row r="897" spans="2:6" ht="15.75" customHeight="1">
      <c r="B897" s="2"/>
      <c r="F897" s="11"/>
    </row>
    <row r="898" spans="2:6" ht="15.75" customHeight="1">
      <c r="B898" s="2"/>
      <c r="F898" s="11"/>
    </row>
    <row r="899" spans="2:6" ht="15.75" customHeight="1">
      <c r="B899" s="2"/>
      <c r="F899" s="11"/>
    </row>
    <row r="900" spans="2:6" ht="15.75" customHeight="1">
      <c r="B900" s="2"/>
      <c r="F900" s="11"/>
    </row>
    <row r="901" spans="2:6" ht="15.75" customHeight="1">
      <c r="B901" s="2"/>
      <c r="F901" s="11"/>
    </row>
    <row r="902" spans="2:6" ht="15.75" customHeight="1">
      <c r="B902" s="2"/>
      <c r="F902" s="11"/>
    </row>
    <row r="903" spans="2:6" ht="15.75" customHeight="1">
      <c r="B903" s="2"/>
      <c r="F903" s="11"/>
    </row>
    <row r="904" spans="2:6" ht="15.75" customHeight="1">
      <c r="B904" s="2"/>
      <c r="F904" s="11"/>
    </row>
    <row r="905" spans="2:6" ht="15.75" customHeight="1">
      <c r="B905" s="2"/>
      <c r="F905" s="11"/>
    </row>
    <row r="906" spans="2:6" ht="15.75" customHeight="1">
      <c r="B906" s="2"/>
      <c r="F906" s="11"/>
    </row>
    <row r="907" spans="2:6" ht="15.75" customHeight="1">
      <c r="B907" s="2"/>
      <c r="F907" s="11"/>
    </row>
    <row r="908" spans="2:6" ht="15.75" customHeight="1">
      <c r="B908" s="2"/>
      <c r="F908" s="11"/>
    </row>
    <row r="909" spans="2:6" ht="15.75" customHeight="1">
      <c r="B909" s="2"/>
      <c r="F909" s="11"/>
    </row>
    <row r="910" spans="2:6" ht="15.75" customHeight="1">
      <c r="B910" s="2"/>
      <c r="F910" s="11"/>
    </row>
    <row r="911" spans="2:6" ht="15.75" customHeight="1">
      <c r="B911" s="2"/>
      <c r="F911" s="11"/>
    </row>
    <row r="912" spans="2:6" ht="15.75" customHeight="1">
      <c r="B912" s="2"/>
      <c r="F912" s="11"/>
    </row>
    <row r="913" spans="2:6" ht="15.75" customHeight="1">
      <c r="B913" s="2"/>
      <c r="F913" s="11"/>
    </row>
    <row r="914" spans="2:6" ht="15.75" customHeight="1">
      <c r="B914" s="2"/>
      <c r="F914" s="11"/>
    </row>
    <row r="915" spans="2:6" ht="15.75" customHeight="1">
      <c r="B915" s="2"/>
      <c r="F915" s="11"/>
    </row>
    <row r="916" spans="2:6" ht="15.75" customHeight="1">
      <c r="B916" s="2"/>
      <c r="F916" s="11"/>
    </row>
    <row r="917" spans="2:6" ht="15.75" customHeight="1">
      <c r="B917" s="2"/>
      <c r="F917" s="11"/>
    </row>
    <row r="918" spans="2:6" ht="15.75" customHeight="1">
      <c r="B918" s="2"/>
      <c r="F918" s="11"/>
    </row>
    <row r="919" spans="2:6" ht="15.75" customHeight="1">
      <c r="B919" s="2"/>
      <c r="F919" s="11"/>
    </row>
    <row r="920" spans="2:6" ht="15.75" customHeight="1">
      <c r="B920" s="2"/>
      <c r="F920" s="11"/>
    </row>
    <row r="921" spans="2:6" ht="15.75" customHeight="1">
      <c r="B921" s="2"/>
      <c r="F921" s="11"/>
    </row>
    <row r="922" spans="2:6" ht="15.75" customHeight="1">
      <c r="B922" s="2"/>
      <c r="F922" s="11"/>
    </row>
    <row r="923" spans="2:6" ht="15.75" customHeight="1">
      <c r="B923" s="2"/>
      <c r="F923" s="11"/>
    </row>
    <row r="924" spans="2:6" ht="15.75" customHeight="1">
      <c r="B924" s="2"/>
      <c r="F924" s="11"/>
    </row>
    <row r="925" spans="2:6" ht="15.75" customHeight="1">
      <c r="B925" s="2"/>
      <c r="F925" s="11"/>
    </row>
    <row r="926" spans="2:6" ht="15.75" customHeight="1">
      <c r="B926" s="2"/>
      <c r="F926" s="11"/>
    </row>
    <row r="927" spans="2:6" ht="15.75" customHeight="1">
      <c r="B927" s="2"/>
      <c r="F927" s="11"/>
    </row>
    <row r="928" spans="2:6" ht="15.75" customHeight="1">
      <c r="B928" s="2"/>
      <c r="F928" s="11"/>
    </row>
    <row r="929" spans="2:6" ht="15.75" customHeight="1">
      <c r="B929" s="2"/>
      <c r="F929" s="11"/>
    </row>
    <row r="930" spans="2:6" ht="15.75" customHeight="1">
      <c r="B930" s="2"/>
      <c r="F930" s="11"/>
    </row>
    <row r="931" spans="2:6" ht="15.75" customHeight="1">
      <c r="B931" s="2"/>
      <c r="F931" s="11"/>
    </row>
    <row r="932" spans="2:6" ht="15.75" customHeight="1">
      <c r="B932" s="2"/>
      <c r="F932" s="11"/>
    </row>
    <row r="933" spans="2:6" ht="15.75" customHeight="1">
      <c r="B933" s="2"/>
      <c r="F933" s="11"/>
    </row>
    <row r="934" spans="2:6" ht="15.75" customHeight="1">
      <c r="B934" s="2"/>
      <c r="F934" s="11"/>
    </row>
    <row r="935" spans="2:6" ht="15.75" customHeight="1">
      <c r="B935" s="2"/>
      <c r="F935" s="11"/>
    </row>
    <row r="936" spans="2:6" ht="15.75" customHeight="1">
      <c r="B936" s="2"/>
      <c r="F936" s="11"/>
    </row>
    <row r="937" spans="2:6" ht="15.75" customHeight="1">
      <c r="B937" s="2"/>
      <c r="F937" s="11"/>
    </row>
    <row r="938" spans="2:6" ht="15.75" customHeight="1">
      <c r="B938" s="2"/>
      <c r="F938" s="11"/>
    </row>
    <row r="939" spans="2:6" ht="15.75" customHeight="1">
      <c r="B939" s="2"/>
      <c r="F939" s="11"/>
    </row>
    <row r="940" spans="2:6" ht="15.75" customHeight="1">
      <c r="B940" s="2"/>
      <c r="F940" s="11"/>
    </row>
    <row r="941" spans="2:6" ht="15.75" customHeight="1">
      <c r="B941" s="2"/>
      <c r="F941" s="11"/>
    </row>
    <row r="942" spans="2:6" ht="15.75" customHeight="1">
      <c r="B942" s="2"/>
      <c r="F942" s="11"/>
    </row>
    <row r="943" spans="2:6" ht="15.75" customHeight="1">
      <c r="B943" s="2"/>
      <c r="F943" s="11"/>
    </row>
    <row r="944" spans="2:6" ht="15.75" customHeight="1">
      <c r="B944" s="2"/>
      <c r="F944" s="11"/>
    </row>
    <row r="945" spans="2:6" ht="15.75" customHeight="1">
      <c r="B945" s="2"/>
      <c r="F945" s="11"/>
    </row>
    <row r="946" spans="2:6" ht="15.75" customHeight="1">
      <c r="B946" s="2"/>
      <c r="F946" s="11"/>
    </row>
    <row r="947" spans="2:6" ht="15.75" customHeight="1">
      <c r="B947" s="2"/>
      <c r="F947" s="11"/>
    </row>
    <row r="948" spans="2:6" ht="15.75" customHeight="1">
      <c r="B948" s="2"/>
      <c r="F948" s="11"/>
    </row>
    <row r="949" spans="2:6" ht="15.75" customHeight="1">
      <c r="B949" s="2"/>
      <c r="F949" s="11"/>
    </row>
    <row r="950" spans="2:6" ht="15.75" customHeight="1">
      <c r="B950" s="2"/>
      <c r="F950" s="11"/>
    </row>
    <row r="951" spans="2:6" ht="15.75" customHeight="1">
      <c r="B951" s="2"/>
      <c r="F951" s="11"/>
    </row>
    <row r="952" spans="2:6" ht="15.75" customHeight="1">
      <c r="B952" s="2"/>
      <c r="F952" s="11"/>
    </row>
    <row r="953" spans="2:6" ht="15.75" customHeight="1">
      <c r="B953" s="2"/>
      <c r="F953" s="11"/>
    </row>
    <row r="954" spans="2:6" ht="15.75" customHeight="1">
      <c r="B954" s="2"/>
      <c r="F954" s="11"/>
    </row>
    <row r="955" spans="2:6" ht="15.75" customHeight="1">
      <c r="B955" s="2"/>
      <c r="F955" s="11"/>
    </row>
    <row r="956" spans="2:6" ht="15.75" customHeight="1">
      <c r="B956" s="2"/>
      <c r="F956" s="11"/>
    </row>
    <row r="957" spans="2:6" ht="15.75" customHeight="1">
      <c r="B957" s="2"/>
      <c r="F957" s="11"/>
    </row>
    <row r="958" spans="2:6" ht="15.75" customHeight="1">
      <c r="B958" s="2"/>
      <c r="F958" s="11"/>
    </row>
    <row r="959" spans="2:6" ht="15.75" customHeight="1">
      <c r="B959" s="2"/>
      <c r="F959" s="11"/>
    </row>
    <row r="960" spans="2:6" ht="15.75" customHeight="1">
      <c r="B960" s="2"/>
      <c r="F960" s="11"/>
    </row>
    <row r="961" spans="2:6" ht="15.75" customHeight="1">
      <c r="B961" s="2"/>
      <c r="F961" s="11"/>
    </row>
    <row r="962" spans="2:6" ht="15.75" customHeight="1">
      <c r="B962" s="2"/>
      <c r="F962" s="11"/>
    </row>
    <row r="963" spans="2:6" ht="15.75" customHeight="1">
      <c r="B963" s="2"/>
      <c r="F963" s="11"/>
    </row>
    <row r="964" spans="2:6" ht="15.75" customHeight="1">
      <c r="B964" s="2"/>
      <c r="F964" s="11"/>
    </row>
    <row r="965" spans="2:6" ht="15.75" customHeight="1">
      <c r="B965" s="2"/>
      <c r="F965" s="11"/>
    </row>
    <row r="966" spans="2:6" ht="15.75" customHeight="1">
      <c r="B966" s="2"/>
      <c r="F966" s="11"/>
    </row>
    <row r="967" spans="2:6" ht="15.75" customHeight="1">
      <c r="B967" s="2"/>
      <c r="F967" s="11"/>
    </row>
    <row r="968" spans="2:6" ht="15.75" customHeight="1">
      <c r="B968" s="2"/>
      <c r="F968" s="11"/>
    </row>
    <row r="969" spans="2:6" ht="15.75" customHeight="1">
      <c r="B969" s="2"/>
      <c r="F969" s="11"/>
    </row>
    <row r="970" spans="2:6" ht="15.75" customHeight="1">
      <c r="B970" s="2"/>
      <c r="F970" s="11"/>
    </row>
    <row r="971" spans="2:6" ht="15.75" customHeight="1">
      <c r="B971" s="2"/>
      <c r="F971" s="11"/>
    </row>
    <row r="972" spans="2:6" ht="15.75" customHeight="1">
      <c r="B972" s="2"/>
      <c r="F972" s="11"/>
    </row>
    <row r="973" spans="2:6" ht="15.75" customHeight="1">
      <c r="B973" s="2"/>
      <c r="F973" s="11"/>
    </row>
    <row r="974" spans="2:6" ht="15.75" customHeight="1">
      <c r="B974" s="2"/>
      <c r="F974" s="11"/>
    </row>
    <row r="975" spans="2:6" ht="15.75" customHeight="1">
      <c r="B975" s="2"/>
      <c r="F975" s="11"/>
    </row>
    <row r="976" spans="2:6" ht="15.75" customHeight="1">
      <c r="B976" s="2"/>
      <c r="F976" s="11"/>
    </row>
    <row r="977" spans="2:6" ht="15.75" customHeight="1">
      <c r="B977" s="2"/>
      <c r="F977" s="11"/>
    </row>
    <row r="978" spans="2:6" ht="15.75" customHeight="1">
      <c r="B978" s="2"/>
      <c r="F978" s="11"/>
    </row>
    <row r="979" spans="2:6" ht="15.75" customHeight="1">
      <c r="B979" s="2"/>
      <c r="F979" s="11"/>
    </row>
    <row r="980" spans="2:6" ht="15.75" customHeight="1">
      <c r="B980" s="2"/>
      <c r="F980" s="11"/>
    </row>
    <row r="981" spans="2:6" ht="15.75" customHeight="1">
      <c r="B981" s="2"/>
      <c r="F981" s="11"/>
    </row>
    <row r="982" spans="2:6" ht="15.75" customHeight="1">
      <c r="B982" s="2"/>
      <c r="F982" s="11"/>
    </row>
    <row r="983" spans="2:6" ht="15.75" customHeight="1">
      <c r="B983" s="2"/>
      <c r="F983" s="11"/>
    </row>
    <row r="984" spans="2:6" ht="15.75" customHeight="1">
      <c r="B984" s="2"/>
      <c r="F984" s="11"/>
    </row>
    <row r="985" spans="2:6" ht="15.75" customHeight="1">
      <c r="B985" s="2"/>
      <c r="F985" s="11"/>
    </row>
    <row r="986" spans="2:6" ht="15.75" customHeight="1">
      <c r="B986" s="2"/>
      <c r="F986" s="11"/>
    </row>
    <row r="987" spans="2:6" ht="15.75" customHeight="1">
      <c r="B987" s="2"/>
      <c r="F987" s="11"/>
    </row>
    <row r="988" spans="2:6" ht="15.75" customHeight="1">
      <c r="B988" s="2"/>
      <c r="F988" s="11"/>
    </row>
    <row r="989" spans="2:6" ht="15.75" customHeight="1">
      <c r="B989" s="2"/>
      <c r="F989" s="11"/>
    </row>
    <row r="990" spans="2:6" ht="15.75" customHeight="1">
      <c r="B990" s="2"/>
      <c r="F990" s="11"/>
    </row>
    <row r="991" spans="2:6" ht="15.75" customHeight="1">
      <c r="B991" s="2"/>
      <c r="F991" s="11"/>
    </row>
    <row r="992" spans="2:6" ht="15.75" customHeight="1">
      <c r="B992" s="2"/>
      <c r="F992" s="11"/>
    </row>
    <row r="993" spans="2:6" ht="15.75" customHeight="1">
      <c r="B993" s="2"/>
      <c r="F993" s="11"/>
    </row>
    <row r="994" spans="2:6" ht="15.75" customHeight="1">
      <c r="B994" s="2"/>
      <c r="F994" s="11"/>
    </row>
    <row r="995" spans="2:6" ht="15.75" customHeight="1">
      <c r="B995" s="2"/>
      <c r="F995" s="11"/>
    </row>
    <row r="996" spans="2:6" ht="15.75" customHeight="1">
      <c r="B996" s="2"/>
      <c r="F996" s="11"/>
    </row>
    <row r="997" spans="2:6" ht="15.75" customHeight="1">
      <c r="B997" s="2"/>
      <c r="F997" s="11"/>
    </row>
    <row r="998" spans="2:6" ht="15.75" customHeight="1">
      <c r="B998" s="2"/>
      <c r="F998" s="11"/>
    </row>
    <row r="999" spans="2:6" ht="15.75" customHeight="1">
      <c r="B999" s="2"/>
      <c r="F999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AD2072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.75" customHeight="1"/>
  <cols>
    <col min="1" max="1" width="8.7109375" customWidth="1"/>
    <col min="2" max="2" width="19.85546875" customWidth="1"/>
    <col min="3" max="3" width="8" customWidth="1"/>
    <col min="4" max="4" width="9.7109375" customWidth="1"/>
    <col min="7" max="7" width="30.28515625" customWidth="1"/>
    <col min="8" max="8" width="38" customWidth="1"/>
    <col min="9" max="9" width="10.85546875" customWidth="1"/>
    <col min="10" max="10" width="11.140625" hidden="1" customWidth="1"/>
    <col min="11" max="11" width="7" hidden="1" customWidth="1"/>
    <col min="12" max="12" width="7.5703125" hidden="1" customWidth="1"/>
    <col min="13" max="13" width="8.28515625" hidden="1" customWidth="1"/>
    <col min="14" max="15" width="0" hidden="1"/>
    <col min="16" max="20" width="8.7109375" customWidth="1"/>
  </cols>
  <sheetData>
    <row r="1" spans="1:30" ht="28.5">
      <c r="A1" s="16" t="s">
        <v>126</v>
      </c>
      <c r="B1" s="16" t="s">
        <v>129</v>
      </c>
      <c r="C1" s="17" t="s">
        <v>130</v>
      </c>
      <c r="D1" s="18" t="s">
        <v>0</v>
      </c>
      <c r="E1" s="19" t="s">
        <v>1</v>
      </c>
      <c r="F1" s="19" t="s">
        <v>2</v>
      </c>
      <c r="G1" s="18" t="s">
        <v>3</v>
      </c>
      <c r="H1" s="18" t="s">
        <v>132</v>
      </c>
      <c r="I1" s="18" t="s">
        <v>4</v>
      </c>
      <c r="J1" s="18" t="s">
        <v>5</v>
      </c>
      <c r="K1" s="18" t="s">
        <v>6</v>
      </c>
      <c r="L1" s="18" t="s">
        <v>7</v>
      </c>
      <c r="M1" s="18" t="s">
        <v>8</v>
      </c>
      <c r="N1" s="19" t="s">
        <v>9</v>
      </c>
      <c r="O1" s="18" t="s">
        <v>10</v>
      </c>
      <c r="P1" s="18" t="s">
        <v>11</v>
      </c>
      <c r="Q1" s="18" t="s">
        <v>133</v>
      </c>
      <c r="R1" s="20" t="s">
        <v>134</v>
      </c>
      <c r="S1" s="20" t="s">
        <v>135</v>
      </c>
      <c r="T1" s="18" t="s">
        <v>136</v>
      </c>
      <c r="U1" s="18" t="s">
        <v>137</v>
      </c>
      <c r="V1" s="18" t="s">
        <v>138</v>
      </c>
      <c r="W1" s="21"/>
      <c r="X1" s="21"/>
      <c r="Y1" s="21"/>
      <c r="Z1" s="21"/>
      <c r="AA1" s="21"/>
      <c r="AB1" s="21"/>
      <c r="AC1" s="21"/>
      <c r="AD1" s="21"/>
    </row>
    <row r="2" spans="1:30" ht="14.25" hidden="1">
      <c r="A2" s="22" t="b">
        <f t="shared" ref="A2:A65" si="0">NOT(IF(ISERR(SEARCH(qui,H2)),TRUE,FALSE))</f>
        <v>0</v>
      </c>
      <c r="B2" s="23" t="str">
        <f t="shared" ref="B2:B65" si="1">IF(ROW()&lt;=Tun,Oun,IF(ROW()&lt;=(Tun+Tdeux),Odeux,IF(ROW()&lt;=Tun+Tdeux+Ttrois,Otrois,FALSE)))</f>
        <v>salles avant 03/2017!</v>
      </c>
      <c r="C2" s="24">
        <f>IF(ROW()&lt;=Tun,ROW(),IF(ROW()&lt;=(Tun+Tdeux),ROW()-Tun+1,IF(ROW()&lt;=Tun+Tdeux+Ttrois,ROW()-Tdeux,"")))</f>
        <v>2</v>
      </c>
      <c r="D2" s="24" t="e">
        <f t="shared" ref="D2:D2072" ca="1" si="2">INDIRECT($B2&amp;"A"&amp;$C2)</f>
        <v>#REF!</v>
      </c>
      <c r="E2" s="25" t="e">
        <f t="shared" ref="E2:E2072" ca="1" si="3">INDIRECT($B2&amp;"B"&amp;$C2)</f>
        <v>#REF!</v>
      </c>
      <c r="F2" s="25" t="e">
        <f t="shared" ref="F2:F2072" ca="1" si="4">INDIRECT($B2&amp;"C"&amp;$C2)</f>
        <v>#REF!</v>
      </c>
      <c r="G2" s="26" t="e">
        <f t="shared" ref="G2:G2072" ca="1" si="5">INDIRECT($B2&amp;"D"&amp;$C2)</f>
        <v>#REF!</v>
      </c>
      <c r="H2" s="24" t="s">
        <v>13</v>
      </c>
      <c r="I2" s="24" t="e">
        <f t="shared" ref="I2:I2072" ca="1" si="6">INDIRECT($B2&amp;"E"&amp;$C2)</f>
        <v>#REF!</v>
      </c>
      <c r="J2" s="24" t="e">
        <f t="shared" ref="J2:J2072" ca="1" si="7">INDIRECT($B2&amp;"F"&amp;$C2)</f>
        <v>#REF!</v>
      </c>
      <c r="K2" s="24" t="e">
        <f t="shared" ref="K2:K2072" ca="1" si="8">INDIRECT($B2&amp;"G"&amp;$C2)</f>
        <v>#REF!</v>
      </c>
      <c r="L2" s="24" t="e">
        <f t="shared" ref="L2:L2072" ca="1" si="9">INDIRECT($B2&amp;"H"&amp;$C2)</f>
        <v>#REF!</v>
      </c>
      <c r="M2" s="24" t="e">
        <f t="shared" ref="M2:M2072" ca="1" si="10">INDIRECT($B2&amp;"I"&amp;$C2)</f>
        <v>#REF!</v>
      </c>
      <c r="N2" s="25" t="e">
        <f t="shared" ref="N2:N2072" ca="1" si="11">INDIRECT($B2&amp;"J"&amp;$C2)</f>
        <v>#REF!</v>
      </c>
      <c r="O2" s="27" t="e">
        <f t="shared" ref="O2:O2072" ca="1" si="12">INDIRECT($B2&amp;"K"&amp;$C2)</f>
        <v>#REF!</v>
      </c>
      <c r="P2" s="24" t="e">
        <f t="shared" ref="P2:P2072" ca="1" si="13">INDIRECT($B2&amp;"L"&amp;$C2)</f>
        <v>#REF!</v>
      </c>
      <c r="Q2" s="28" t="str">
        <f>IF(A2,VALUE(SUBSTITUTE(SUBSTITUTE(LEFT(L2,5),":",","),"30","5")),"")</f>
        <v/>
      </c>
      <c r="R2" s="29" t="str">
        <f t="shared" ref="R2:R2072" si="14">IF(A2,IF(ISNA(U2),P2,(U2*P2)),"")</f>
        <v/>
      </c>
      <c r="S2" s="29" t="str">
        <f t="shared" ref="S2:S2072" si="15">IF(A2,VALUE(CONCATENATE(TEXT(E2,"YY"),",",TEXT(E2,"MM"))),"")</f>
        <v/>
      </c>
      <c r="T2" s="28" t="str">
        <f t="shared" ref="T2:T2072" si="16">IF(A2,INT(E2-N2),"")</f>
        <v/>
      </c>
      <c r="U2" s="30">
        <f>VLOOKUP(H2,variables!J$10:K$130,2,FALSE)</f>
        <v>0</v>
      </c>
      <c r="V2" s="28"/>
      <c r="W2" s="28"/>
      <c r="X2" s="28"/>
      <c r="Y2" s="28"/>
      <c r="Z2" s="28"/>
      <c r="AA2" s="28"/>
      <c r="AB2" s="28"/>
      <c r="AC2" s="28"/>
      <c r="AD2" s="28"/>
    </row>
    <row r="3" spans="1:30" ht="14.25" hidden="1">
      <c r="A3" s="22" t="b">
        <f t="shared" si="0"/>
        <v>0</v>
      </c>
      <c r="B3" s="23" t="str">
        <f t="shared" si="1"/>
        <v>salles avant 03/2017!</v>
      </c>
      <c r="C3" s="24">
        <f t="shared" ref="C3:C66" si="17">IF(ROW()&lt;=Tun,ROW(),IF(ROW()&lt;=(Tun+Tdeux),ROW()-Tun+1,IF(ROW()&lt;=Tun+Tdeux+Ttrois,ROW()-Tun-Tdeux+1,"")))</f>
        <v>3</v>
      </c>
      <c r="D3" s="24" t="e">
        <f t="shared" ca="1" si="2"/>
        <v>#REF!</v>
      </c>
      <c r="E3" s="25" t="e">
        <f t="shared" ca="1" si="3"/>
        <v>#REF!</v>
      </c>
      <c r="F3" s="25" t="e">
        <f t="shared" ca="1" si="4"/>
        <v>#REF!</v>
      </c>
      <c r="G3" s="26" t="e">
        <f t="shared" ca="1" si="5"/>
        <v>#REF!</v>
      </c>
      <c r="H3" s="24" t="s">
        <v>25</v>
      </c>
      <c r="I3" s="24" t="e">
        <f t="shared" ca="1" si="6"/>
        <v>#REF!</v>
      </c>
      <c r="J3" s="24" t="e">
        <f t="shared" ca="1" si="7"/>
        <v>#REF!</v>
      </c>
      <c r="K3" s="24" t="e">
        <f t="shared" ca="1" si="8"/>
        <v>#REF!</v>
      </c>
      <c r="L3" s="24" t="e">
        <f t="shared" ca="1" si="9"/>
        <v>#REF!</v>
      </c>
      <c r="M3" s="24" t="e">
        <f t="shared" ca="1" si="10"/>
        <v>#REF!</v>
      </c>
      <c r="N3" s="25" t="e">
        <f t="shared" ca="1" si="11"/>
        <v>#REF!</v>
      </c>
      <c r="O3" s="27" t="e">
        <f t="shared" ca="1" si="12"/>
        <v>#REF!</v>
      </c>
      <c r="P3" s="24" t="e">
        <f t="shared" ca="1" si="13"/>
        <v>#REF!</v>
      </c>
      <c r="Q3" s="28" t="str">
        <f>IF(A3,VALUE(SUBSTITUTE(SUBSTITUTE(LEFT(salles!H3,5),":",","),"30","5")),"")</f>
        <v/>
      </c>
      <c r="R3" s="29" t="str">
        <f t="shared" si="14"/>
        <v/>
      </c>
      <c r="S3" s="29" t="str">
        <f t="shared" si="15"/>
        <v/>
      </c>
      <c r="T3" s="28" t="str">
        <f t="shared" si="16"/>
        <v/>
      </c>
      <c r="U3" s="30">
        <f ca="1">VLOOKUP(H3,variables!J$10:K$130,2,FALSE)</f>
        <v>1</v>
      </c>
      <c r="V3" s="28"/>
      <c r="W3" s="28"/>
      <c r="X3" s="28"/>
      <c r="Y3" s="28"/>
      <c r="Z3" s="28"/>
      <c r="AA3" s="28"/>
      <c r="AB3" s="28"/>
      <c r="AC3" s="28"/>
    </row>
    <row r="4" spans="1:30" ht="14.25" hidden="1">
      <c r="A4" s="22" t="b">
        <f t="shared" si="0"/>
        <v>0</v>
      </c>
      <c r="B4" s="23" t="str">
        <f t="shared" si="1"/>
        <v>salles avant 03/2017!</v>
      </c>
      <c r="C4" s="24">
        <f t="shared" si="17"/>
        <v>4</v>
      </c>
      <c r="D4" s="24" t="e">
        <f t="shared" ca="1" si="2"/>
        <v>#REF!</v>
      </c>
      <c r="E4" s="25" t="e">
        <f t="shared" ca="1" si="3"/>
        <v>#REF!</v>
      </c>
      <c r="F4" s="25" t="e">
        <f t="shared" ca="1" si="4"/>
        <v>#REF!</v>
      </c>
      <c r="G4" s="26" t="e">
        <f t="shared" ca="1" si="5"/>
        <v>#REF!</v>
      </c>
      <c r="H4" s="24" t="s">
        <v>25</v>
      </c>
      <c r="I4" s="24" t="e">
        <f t="shared" ca="1" si="6"/>
        <v>#REF!</v>
      </c>
      <c r="J4" s="24" t="e">
        <f t="shared" ca="1" si="7"/>
        <v>#REF!</v>
      </c>
      <c r="K4" s="24" t="e">
        <f t="shared" ca="1" si="8"/>
        <v>#REF!</v>
      </c>
      <c r="L4" s="24" t="e">
        <f t="shared" ca="1" si="9"/>
        <v>#REF!</v>
      </c>
      <c r="M4" s="24" t="e">
        <f t="shared" ca="1" si="10"/>
        <v>#REF!</v>
      </c>
      <c r="N4" s="25" t="e">
        <f t="shared" ca="1" si="11"/>
        <v>#REF!</v>
      </c>
      <c r="O4" s="27" t="e">
        <f t="shared" ca="1" si="12"/>
        <v>#REF!</v>
      </c>
      <c r="P4" s="24" t="e">
        <f t="shared" ca="1" si="13"/>
        <v>#REF!</v>
      </c>
      <c r="Q4" s="28" t="str">
        <f>IF(A4,VALUE(SUBSTITUTE(SUBSTITUTE(LEFT(salles!H4,5),":",","),"30","5")),"")</f>
        <v/>
      </c>
      <c r="R4" s="29" t="str">
        <f t="shared" si="14"/>
        <v/>
      </c>
      <c r="S4" s="29" t="str">
        <f t="shared" si="15"/>
        <v/>
      </c>
      <c r="T4" s="28" t="str">
        <f t="shared" si="16"/>
        <v/>
      </c>
      <c r="U4" s="30">
        <f ca="1">VLOOKUP(H4,variables!J$10:K$130,2,FALSE)</f>
        <v>1</v>
      </c>
      <c r="V4" s="28"/>
      <c r="W4" s="28"/>
      <c r="X4" s="28"/>
      <c r="Y4" s="28"/>
      <c r="Z4" s="28"/>
      <c r="AA4" s="28"/>
      <c r="AB4" s="28"/>
      <c r="AC4" s="28"/>
    </row>
    <row r="5" spans="1:30" ht="14.25" hidden="1">
      <c r="A5" s="22" t="b">
        <f t="shared" si="0"/>
        <v>0</v>
      </c>
      <c r="B5" s="23" t="str">
        <f t="shared" si="1"/>
        <v>salles avant 03/2017!</v>
      </c>
      <c r="C5" s="24">
        <f t="shared" si="17"/>
        <v>5</v>
      </c>
      <c r="D5" s="24" t="e">
        <f t="shared" ca="1" si="2"/>
        <v>#REF!</v>
      </c>
      <c r="E5" s="25" t="e">
        <f t="shared" ca="1" si="3"/>
        <v>#REF!</v>
      </c>
      <c r="F5" s="25" t="e">
        <f t="shared" ca="1" si="4"/>
        <v>#REF!</v>
      </c>
      <c r="G5" s="26" t="e">
        <f t="shared" ca="1" si="5"/>
        <v>#REF!</v>
      </c>
      <c r="H5" s="24" t="s">
        <v>25</v>
      </c>
      <c r="I5" s="24" t="e">
        <f t="shared" ca="1" si="6"/>
        <v>#REF!</v>
      </c>
      <c r="J5" s="24" t="e">
        <f t="shared" ca="1" si="7"/>
        <v>#REF!</v>
      </c>
      <c r="K5" s="24" t="e">
        <f t="shared" ca="1" si="8"/>
        <v>#REF!</v>
      </c>
      <c r="L5" s="24" t="e">
        <f t="shared" ca="1" si="9"/>
        <v>#REF!</v>
      </c>
      <c r="M5" s="24" t="e">
        <f t="shared" ca="1" si="10"/>
        <v>#REF!</v>
      </c>
      <c r="N5" s="25" t="e">
        <f t="shared" ca="1" si="11"/>
        <v>#REF!</v>
      </c>
      <c r="O5" s="27" t="e">
        <f t="shared" ca="1" si="12"/>
        <v>#REF!</v>
      </c>
      <c r="P5" s="24" t="e">
        <f t="shared" ca="1" si="13"/>
        <v>#REF!</v>
      </c>
      <c r="Q5" s="28" t="str">
        <f>IF(A5,VALUE(SUBSTITUTE(SUBSTITUTE(LEFT(salles!H5,5),":",","),"30","5")),"")</f>
        <v/>
      </c>
      <c r="R5" s="29" t="str">
        <f t="shared" si="14"/>
        <v/>
      </c>
      <c r="S5" s="29" t="str">
        <f t="shared" si="15"/>
        <v/>
      </c>
      <c r="T5" s="28" t="str">
        <f t="shared" si="16"/>
        <v/>
      </c>
      <c r="U5" s="30">
        <f ca="1">VLOOKUP(H5,variables!J$10:K$130,2,FALSE)</f>
        <v>1</v>
      </c>
      <c r="V5" s="28"/>
      <c r="W5" s="28"/>
      <c r="X5" s="28"/>
      <c r="Y5" s="28"/>
      <c r="Z5" s="28"/>
      <c r="AA5" s="28"/>
      <c r="AB5" s="28"/>
      <c r="AC5" s="28"/>
    </row>
    <row r="6" spans="1:30" ht="14.25" hidden="1">
      <c r="A6" s="22" t="b">
        <f t="shared" si="0"/>
        <v>0</v>
      </c>
      <c r="B6" s="23" t="str">
        <f t="shared" si="1"/>
        <v>salles avant 03/2017!</v>
      </c>
      <c r="C6" s="24">
        <f t="shared" si="17"/>
        <v>6</v>
      </c>
      <c r="D6" s="24" t="e">
        <f t="shared" ca="1" si="2"/>
        <v>#REF!</v>
      </c>
      <c r="E6" s="25" t="e">
        <f t="shared" ca="1" si="3"/>
        <v>#REF!</v>
      </c>
      <c r="F6" s="25" t="e">
        <f t="shared" ca="1" si="4"/>
        <v>#REF!</v>
      </c>
      <c r="G6" s="26" t="e">
        <f t="shared" ca="1" si="5"/>
        <v>#REF!</v>
      </c>
      <c r="H6" s="24" t="s">
        <v>25</v>
      </c>
      <c r="I6" s="24" t="e">
        <f t="shared" ca="1" si="6"/>
        <v>#REF!</v>
      </c>
      <c r="J6" s="24" t="e">
        <f t="shared" ca="1" si="7"/>
        <v>#REF!</v>
      </c>
      <c r="K6" s="24" t="e">
        <f t="shared" ca="1" si="8"/>
        <v>#REF!</v>
      </c>
      <c r="L6" s="24" t="e">
        <f t="shared" ca="1" si="9"/>
        <v>#REF!</v>
      </c>
      <c r="M6" s="24" t="e">
        <f t="shared" ca="1" si="10"/>
        <v>#REF!</v>
      </c>
      <c r="N6" s="25" t="e">
        <f t="shared" ca="1" si="11"/>
        <v>#REF!</v>
      </c>
      <c r="O6" s="27" t="e">
        <f t="shared" ca="1" si="12"/>
        <v>#REF!</v>
      </c>
      <c r="P6" s="24" t="e">
        <f t="shared" ca="1" si="13"/>
        <v>#REF!</v>
      </c>
      <c r="Q6" s="28" t="str">
        <f>IF(A6,VALUE(SUBSTITUTE(SUBSTITUTE(LEFT(salles!H6,5),":",","),"30","5")),"")</f>
        <v/>
      </c>
      <c r="R6" s="29" t="str">
        <f t="shared" si="14"/>
        <v/>
      </c>
      <c r="S6" s="29" t="str">
        <f t="shared" si="15"/>
        <v/>
      </c>
      <c r="T6" s="28" t="str">
        <f t="shared" si="16"/>
        <v/>
      </c>
      <c r="U6" s="30">
        <f ca="1">VLOOKUP(H6,variables!J$10:K$130,2,FALSE)</f>
        <v>1</v>
      </c>
      <c r="V6" s="28"/>
      <c r="W6" s="28"/>
      <c r="X6" s="28"/>
      <c r="Y6" s="28"/>
      <c r="Z6" s="28"/>
      <c r="AA6" s="28"/>
      <c r="AB6" s="28"/>
      <c r="AC6" s="28"/>
    </row>
    <row r="7" spans="1:30" ht="14.25" hidden="1">
      <c r="A7" s="22" t="b">
        <f t="shared" si="0"/>
        <v>0</v>
      </c>
      <c r="B7" s="23" t="str">
        <f t="shared" si="1"/>
        <v>salles avant 03/2017!</v>
      </c>
      <c r="C7" s="24">
        <f t="shared" si="17"/>
        <v>7</v>
      </c>
      <c r="D7" s="24" t="e">
        <f t="shared" ca="1" si="2"/>
        <v>#REF!</v>
      </c>
      <c r="E7" s="25" t="e">
        <f t="shared" ca="1" si="3"/>
        <v>#REF!</v>
      </c>
      <c r="F7" s="25" t="e">
        <f t="shared" ca="1" si="4"/>
        <v>#REF!</v>
      </c>
      <c r="G7" s="26" t="e">
        <f t="shared" ca="1" si="5"/>
        <v>#REF!</v>
      </c>
      <c r="H7" s="24" t="s">
        <v>31</v>
      </c>
      <c r="I7" s="24" t="e">
        <f t="shared" ca="1" si="6"/>
        <v>#REF!</v>
      </c>
      <c r="J7" s="24" t="e">
        <f t="shared" ca="1" si="7"/>
        <v>#REF!</v>
      </c>
      <c r="K7" s="24" t="e">
        <f t="shared" ca="1" si="8"/>
        <v>#REF!</v>
      </c>
      <c r="L7" s="31" t="e">
        <f t="shared" ca="1" si="9"/>
        <v>#REF!</v>
      </c>
      <c r="M7" s="24" t="e">
        <f t="shared" ca="1" si="10"/>
        <v>#REF!</v>
      </c>
      <c r="N7" s="25" t="e">
        <f t="shared" ca="1" si="11"/>
        <v>#REF!</v>
      </c>
      <c r="O7" s="27" t="e">
        <f t="shared" ca="1" si="12"/>
        <v>#REF!</v>
      </c>
      <c r="P7" s="24" t="e">
        <f t="shared" ca="1" si="13"/>
        <v>#REF!</v>
      </c>
      <c r="Q7" s="28" t="str">
        <f>IF(A7,VALUE(SUBSTITUTE(SUBSTITUTE(LEFT(salles!H7,5),":",","),"30","5")),"")</f>
        <v/>
      </c>
      <c r="R7" s="29" t="str">
        <f t="shared" si="14"/>
        <v/>
      </c>
      <c r="S7" s="29" t="str">
        <f t="shared" si="15"/>
        <v/>
      </c>
      <c r="T7" s="28" t="str">
        <f t="shared" si="16"/>
        <v/>
      </c>
      <c r="U7" s="30">
        <f>VLOOKUP(H7,variables!J$10:K$130,2,FALSE)</f>
        <v>1</v>
      </c>
      <c r="V7" s="28"/>
      <c r="W7" s="28"/>
      <c r="X7" s="28"/>
      <c r="Y7" s="28"/>
      <c r="Z7" s="28"/>
      <c r="AA7" s="28"/>
      <c r="AB7" s="28"/>
      <c r="AC7" s="28"/>
    </row>
    <row r="8" spans="1:30" ht="14.25" hidden="1">
      <c r="A8" s="22" t="b">
        <f t="shared" si="0"/>
        <v>0</v>
      </c>
      <c r="B8" s="23" t="str">
        <f t="shared" si="1"/>
        <v>salles avant 03/2017!</v>
      </c>
      <c r="C8" s="24">
        <f t="shared" si="17"/>
        <v>8</v>
      </c>
      <c r="D8" s="24" t="e">
        <f t="shared" ca="1" si="2"/>
        <v>#REF!</v>
      </c>
      <c r="E8" s="25" t="e">
        <f t="shared" ca="1" si="3"/>
        <v>#REF!</v>
      </c>
      <c r="F8" s="25" t="e">
        <f t="shared" ca="1" si="4"/>
        <v>#REF!</v>
      </c>
      <c r="G8" s="26" t="e">
        <f t="shared" ca="1" si="5"/>
        <v>#REF!</v>
      </c>
      <c r="H8" s="24" t="s">
        <v>34</v>
      </c>
      <c r="I8" s="24" t="e">
        <f t="shared" ca="1" si="6"/>
        <v>#REF!</v>
      </c>
      <c r="J8" s="24" t="e">
        <f t="shared" ca="1" si="7"/>
        <v>#REF!</v>
      </c>
      <c r="K8" s="24" t="e">
        <f t="shared" ca="1" si="8"/>
        <v>#REF!</v>
      </c>
      <c r="L8" s="31" t="e">
        <f t="shared" ca="1" si="9"/>
        <v>#REF!</v>
      </c>
      <c r="M8" s="24" t="e">
        <f t="shared" ca="1" si="10"/>
        <v>#REF!</v>
      </c>
      <c r="N8" s="25" t="e">
        <f t="shared" ca="1" si="11"/>
        <v>#REF!</v>
      </c>
      <c r="O8" s="27" t="e">
        <f t="shared" ca="1" si="12"/>
        <v>#REF!</v>
      </c>
      <c r="P8" s="24" t="e">
        <f t="shared" ca="1" si="13"/>
        <v>#REF!</v>
      </c>
      <c r="Q8" s="28" t="str">
        <f>IF(A8,VALUE(SUBSTITUTE(SUBSTITUTE(LEFT(salles!H8,5),":",","),"30","5")),"")</f>
        <v/>
      </c>
      <c r="R8" s="29" t="str">
        <f t="shared" si="14"/>
        <v/>
      </c>
      <c r="S8" s="29" t="str">
        <f t="shared" si="15"/>
        <v/>
      </c>
      <c r="T8" s="28" t="str">
        <f t="shared" si="16"/>
        <v/>
      </c>
      <c r="U8" s="30">
        <f ca="1">VLOOKUP(H8,variables!J$10:K$130,2,FALSE)</f>
        <v>1</v>
      </c>
      <c r="V8" s="28"/>
      <c r="W8" s="28"/>
      <c r="X8" s="28"/>
      <c r="Y8" s="28"/>
      <c r="Z8" s="28"/>
      <c r="AA8" s="28"/>
      <c r="AB8" s="28"/>
      <c r="AC8" s="28"/>
    </row>
    <row r="9" spans="1:30" ht="14.25" hidden="1">
      <c r="A9" s="22" t="b">
        <f t="shared" si="0"/>
        <v>0</v>
      </c>
      <c r="B9" s="23" t="str">
        <f t="shared" si="1"/>
        <v>salles avant 03/2017!</v>
      </c>
      <c r="C9" s="24">
        <f t="shared" si="17"/>
        <v>9</v>
      </c>
      <c r="D9" s="24" t="e">
        <f t="shared" ca="1" si="2"/>
        <v>#REF!</v>
      </c>
      <c r="E9" s="25" t="e">
        <f t="shared" ca="1" si="3"/>
        <v>#REF!</v>
      </c>
      <c r="F9" s="25" t="e">
        <f t="shared" ca="1" si="4"/>
        <v>#REF!</v>
      </c>
      <c r="G9" s="26" t="e">
        <f t="shared" ca="1" si="5"/>
        <v>#REF!</v>
      </c>
      <c r="H9" s="24" t="s">
        <v>34</v>
      </c>
      <c r="I9" s="24" t="e">
        <f t="shared" ca="1" si="6"/>
        <v>#REF!</v>
      </c>
      <c r="J9" s="24" t="e">
        <f t="shared" ca="1" si="7"/>
        <v>#REF!</v>
      </c>
      <c r="K9" s="24" t="e">
        <f t="shared" ca="1" si="8"/>
        <v>#REF!</v>
      </c>
      <c r="L9" s="31" t="e">
        <f t="shared" ca="1" si="9"/>
        <v>#REF!</v>
      </c>
      <c r="M9" s="24" t="e">
        <f t="shared" ca="1" si="10"/>
        <v>#REF!</v>
      </c>
      <c r="N9" s="25" t="e">
        <f t="shared" ca="1" si="11"/>
        <v>#REF!</v>
      </c>
      <c r="O9" s="27" t="e">
        <f t="shared" ca="1" si="12"/>
        <v>#REF!</v>
      </c>
      <c r="P9" s="24" t="e">
        <f t="shared" ca="1" si="13"/>
        <v>#REF!</v>
      </c>
      <c r="Q9" s="28" t="str">
        <f>IF(A9,VALUE(SUBSTITUTE(SUBSTITUTE(LEFT(salles!H9,5),":",","),"30","5")),"")</f>
        <v/>
      </c>
      <c r="R9" s="29" t="str">
        <f t="shared" si="14"/>
        <v/>
      </c>
      <c r="S9" s="29" t="str">
        <f t="shared" si="15"/>
        <v/>
      </c>
      <c r="T9" s="28" t="str">
        <f t="shared" si="16"/>
        <v/>
      </c>
      <c r="U9" s="30">
        <f ca="1">VLOOKUP(H9,variables!J$10:K$130,2,FALSE)</f>
        <v>1</v>
      </c>
      <c r="V9" s="28"/>
      <c r="W9" s="28"/>
      <c r="X9" s="28"/>
      <c r="Y9" s="28"/>
      <c r="Z9" s="28"/>
      <c r="AA9" s="28"/>
      <c r="AB9" s="28"/>
      <c r="AC9" s="28"/>
    </row>
    <row r="10" spans="1:30" ht="14.25" hidden="1">
      <c r="A10" s="22" t="b">
        <f t="shared" si="0"/>
        <v>0</v>
      </c>
      <c r="B10" s="23" t="str">
        <f t="shared" si="1"/>
        <v>salles avant 03/2017!</v>
      </c>
      <c r="C10" s="24">
        <f t="shared" si="17"/>
        <v>10</v>
      </c>
      <c r="D10" s="24" t="e">
        <f t="shared" ca="1" si="2"/>
        <v>#REF!</v>
      </c>
      <c r="E10" s="25" t="e">
        <f t="shared" ca="1" si="3"/>
        <v>#REF!</v>
      </c>
      <c r="F10" s="25" t="e">
        <f t="shared" ca="1" si="4"/>
        <v>#REF!</v>
      </c>
      <c r="G10" s="26" t="e">
        <f t="shared" ca="1" si="5"/>
        <v>#REF!</v>
      </c>
      <c r="H10" s="24" t="s">
        <v>34</v>
      </c>
      <c r="I10" s="24" t="e">
        <f t="shared" ca="1" si="6"/>
        <v>#REF!</v>
      </c>
      <c r="J10" s="24" t="e">
        <f t="shared" ca="1" si="7"/>
        <v>#REF!</v>
      </c>
      <c r="K10" s="24" t="e">
        <f t="shared" ca="1" si="8"/>
        <v>#REF!</v>
      </c>
      <c r="L10" s="31" t="e">
        <f t="shared" ca="1" si="9"/>
        <v>#REF!</v>
      </c>
      <c r="M10" s="24" t="e">
        <f t="shared" ca="1" si="10"/>
        <v>#REF!</v>
      </c>
      <c r="N10" s="25" t="e">
        <f t="shared" ca="1" si="11"/>
        <v>#REF!</v>
      </c>
      <c r="O10" s="27" t="e">
        <f t="shared" ca="1" si="12"/>
        <v>#REF!</v>
      </c>
      <c r="P10" s="24" t="e">
        <f t="shared" ca="1" si="13"/>
        <v>#REF!</v>
      </c>
      <c r="Q10" s="28" t="str">
        <f>IF(A10,VALUE(SUBSTITUTE(SUBSTITUTE(LEFT(salles!H10,5),":",","),"30","5")),"")</f>
        <v/>
      </c>
      <c r="R10" s="29" t="str">
        <f t="shared" si="14"/>
        <v/>
      </c>
      <c r="S10" s="29" t="str">
        <f t="shared" si="15"/>
        <v/>
      </c>
      <c r="T10" s="28" t="str">
        <f t="shared" si="16"/>
        <v/>
      </c>
      <c r="U10" s="30">
        <f ca="1">VLOOKUP(H10,variables!J$10:K$130,2,FALSE)</f>
        <v>1</v>
      </c>
      <c r="V10" s="28"/>
      <c r="W10" s="28"/>
      <c r="X10" s="28"/>
      <c r="Y10" s="28"/>
      <c r="Z10" s="28"/>
      <c r="AA10" s="28"/>
      <c r="AB10" s="28"/>
      <c r="AC10" s="28"/>
    </row>
    <row r="11" spans="1:30" ht="14.25" hidden="1">
      <c r="A11" s="22" t="b">
        <f t="shared" si="0"/>
        <v>0</v>
      </c>
      <c r="B11" s="23" t="str">
        <f t="shared" si="1"/>
        <v>salles avant 03/2017!</v>
      </c>
      <c r="C11" s="24">
        <f t="shared" si="17"/>
        <v>11</v>
      </c>
      <c r="D11" s="24" t="e">
        <f t="shared" ca="1" si="2"/>
        <v>#REF!</v>
      </c>
      <c r="E11" s="25" t="e">
        <f t="shared" ca="1" si="3"/>
        <v>#REF!</v>
      </c>
      <c r="F11" s="25" t="e">
        <f t="shared" ca="1" si="4"/>
        <v>#REF!</v>
      </c>
      <c r="G11" s="26" t="e">
        <f t="shared" ca="1" si="5"/>
        <v>#REF!</v>
      </c>
      <c r="H11" s="24" t="s">
        <v>34</v>
      </c>
      <c r="I11" s="24" t="e">
        <f t="shared" ca="1" si="6"/>
        <v>#REF!</v>
      </c>
      <c r="J11" s="24" t="e">
        <f t="shared" ca="1" si="7"/>
        <v>#REF!</v>
      </c>
      <c r="K11" s="24" t="e">
        <f t="shared" ca="1" si="8"/>
        <v>#REF!</v>
      </c>
      <c r="L11" s="31" t="e">
        <f t="shared" ca="1" si="9"/>
        <v>#REF!</v>
      </c>
      <c r="M11" s="24" t="e">
        <f t="shared" ca="1" si="10"/>
        <v>#REF!</v>
      </c>
      <c r="N11" s="25" t="e">
        <f t="shared" ca="1" si="11"/>
        <v>#REF!</v>
      </c>
      <c r="O11" s="27" t="e">
        <f t="shared" ca="1" si="12"/>
        <v>#REF!</v>
      </c>
      <c r="P11" s="24" t="e">
        <f t="shared" ca="1" si="13"/>
        <v>#REF!</v>
      </c>
      <c r="Q11" s="28" t="str">
        <f>IF(A11,VALUE(SUBSTITUTE(SUBSTITUTE(LEFT(salles!H11,5),":",","),"30","5")),"")</f>
        <v/>
      </c>
      <c r="R11" s="29" t="str">
        <f t="shared" si="14"/>
        <v/>
      </c>
      <c r="S11" s="29" t="str">
        <f t="shared" si="15"/>
        <v/>
      </c>
      <c r="T11" s="28" t="str">
        <f t="shared" si="16"/>
        <v/>
      </c>
      <c r="U11" s="30">
        <f ca="1">VLOOKUP(H11,variables!J$10:K$130,2,FALSE)</f>
        <v>1</v>
      </c>
      <c r="V11" s="28"/>
      <c r="W11" s="28"/>
      <c r="X11" s="28"/>
      <c r="Y11" s="28"/>
      <c r="Z11" s="28"/>
      <c r="AA11" s="28"/>
      <c r="AB11" s="28"/>
      <c r="AC11" s="28"/>
    </row>
    <row r="12" spans="1:30" ht="14.25" hidden="1">
      <c r="A12" s="22" t="b">
        <f t="shared" si="0"/>
        <v>0</v>
      </c>
      <c r="B12" s="23" t="str">
        <f t="shared" si="1"/>
        <v>salles avant 03/2017!</v>
      </c>
      <c r="C12" s="24">
        <f t="shared" si="17"/>
        <v>12</v>
      </c>
      <c r="D12" s="24" t="e">
        <f t="shared" ca="1" si="2"/>
        <v>#REF!</v>
      </c>
      <c r="E12" s="25" t="e">
        <f t="shared" ca="1" si="3"/>
        <v>#REF!</v>
      </c>
      <c r="F12" s="25" t="e">
        <f t="shared" ca="1" si="4"/>
        <v>#REF!</v>
      </c>
      <c r="G12" s="26" t="e">
        <f t="shared" ca="1" si="5"/>
        <v>#REF!</v>
      </c>
      <c r="H12" s="24" t="s">
        <v>37</v>
      </c>
      <c r="I12" s="24" t="e">
        <f t="shared" ca="1" si="6"/>
        <v>#REF!</v>
      </c>
      <c r="J12" s="24" t="e">
        <f t="shared" ca="1" si="7"/>
        <v>#REF!</v>
      </c>
      <c r="K12" s="24" t="e">
        <f t="shared" ca="1" si="8"/>
        <v>#REF!</v>
      </c>
      <c r="L12" s="24" t="e">
        <f t="shared" ca="1" si="9"/>
        <v>#REF!</v>
      </c>
      <c r="M12" s="24" t="e">
        <f t="shared" ca="1" si="10"/>
        <v>#REF!</v>
      </c>
      <c r="N12" s="25" t="e">
        <f t="shared" ca="1" si="11"/>
        <v>#REF!</v>
      </c>
      <c r="O12" s="27" t="e">
        <f t="shared" ca="1" si="12"/>
        <v>#REF!</v>
      </c>
      <c r="P12" s="24" t="e">
        <f t="shared" ca="1" si="13"/>
        <v>#REF!</v>
      </c>
      <c r="Q12" s="28" t="str">
        <f>IF(A12,VALUE(SUBSTITUTE(SUBSTITUTE(LEFT(salles!H12,5),":",","),"30","5")),"")</f>
        <v/>
      </c>
      <c r="R12" s="29" t="str">
        <f t="shared" si="14"/>
        <v/>
      </c>
      <c r="S12" s="29" t="str">
        <f t="shared" si="15"/>
        <v/>
      </c>
      <c r="T12" s="28" t="str">
        <f t="shared" si="16"/>
        <v/>
      </c>
      <c r="U12" s="30">
        <f ca="1">VLOOKUP(H12,variables!J$10:K$130,2,FALSE)</f>
        <v>1</v>
      </c>
      <c r="V12" s="28"/>
      <c r="W12" s="28"/>
      <c r="X12" s="28"/>
      <c r="Y12" s="28"/>
      <c r="Z12" s="28"/>
      <c r="AA12" s="28"/>
      <c r="AB12" s="28"/>
      <c r="AC12" s="28"/>
    </row>
    <row r="13" spans="1:30" ht="14.25" hidden="1">
      <c r="A13" s="22" t="b">
        <f t="shared" si="0"/>
        <v>0</v>
      </c>
      <c r="B13" s="23" t="str">
        <f t="shared" si="1"/>
        <v>salles avant 03/2017!</v>
      </c>
      <c r="C13" s="24">
        <f t="shared" si="17"/>
        <v>13</v>
      </c>
      <c r="D13" s="24" t="e">
        <f t="shared" ca="1" si="2"/>
        <v>#REF!</v>
      </c>
      <c r="E13" s="25" t="e">
        <f t="shared" ca="1" si="3"/>
        <v>#REF!</v>
      </c>
      <c r="F13" s="25" t="e">
        <f t="shared" ca="1" si="4"/>
        <v>#REF!</v>
      </c>
      <c r="G13" s="26" t="e">
        <f t="shared" ca="1" si="5"/>
        <v>#REF!</v>
      </c>
      <c r="H13" s="24" t="s">
        <v>34</v>
      </c>
      <c r="I13" s="24" t="e">
        <f t="shared" ca="1" si="6"/>
        <v>#REF!</v>
      </c>
      <c r="J13" s="24" t="e">
        <f t="shared" ca="1" si="7"/>
        <v>#REF!</v>
      </c>
      <c r="K13" s="24" t="e">
        <f t="shared" ca="1" si="8"/>
        <v>#REF!</v>
      </c>
      <c r="L13" s="24" t="e">
        <f t="shared" ca="1" si="9"/>
        <v>#REF!</v>
      </c>
      <c r="M13" s="24" t="e">
        <f t="shared" ca="1" si="10"/>
        <v>#REF!</v>
      </c>
      <c r="N13" s="25" t="e">
        <f t="shared" ca="1" si="11"/>
        <v>#REF!</v>
      </c>
      <c r="O13" s="27" t="e">
        <f t="shared" ca="1" si="12"/>
        <v>#REF!</v>
      </c>
      <c r="P13" s="24" t="e">
        <f t="shared" ca="1" si="13"/>
        <v>#REF!</v>
      </c>
      <c r="Q13" s="28" t="str">
        <f>IF(A13,VALUE(SUBSTITUTE(SUBSTITUTE(LEFT(salles!H13,5),":",","),"30","5")),"")</f>
        <v/>
      </c>
      <c r="R13" s="29" t="str">
        <f t="shared" si="14"/>
        <v/>
      </c>
      <c r="S13" s="29" t="str">
        <f t="shared" si="15"/>
        <v/>
      </c>
      <c r="T13" s="28" t="str">
        <f t="shared" si="16"/>
        <v/>
      </c>
      <c r="U13" s="30">
        <f ca="1">VLOOKUP(H13,variables!J$10:K$130,2,FALSE)</f>
        <v>1</v>
      </c>
      <c r="V13" s="28"/>
      <c r="W13" s="28"/>
      <c r="X13" s="28"/>
      <c r="Y13" s="28"/>
      <c r="Z13" s="28"/>
      <c r="AA13" s="28"/>
      <c r="AB13" s="28"/>
      <c r="AC13" s="28"/>
    </row>
    <row r="14" spans="1:30" ht="14.25" hidden="1">
      <c r="A14" s="22" t="b">
        <f t="shared" si="0"/>
        <v>0</v>
      </c>
      <c r="B14" s="23" t="str">
        <f t="shared" si="1"/>
        <v>salles avant 03/2017!</v>
      </c>
      <c r="C14" s="24">
        <f t="shared" si="17"/>
        <v>14</v>
      </c>
      <c r="D14" s="24" t="e">
        <f t="shared" ca="1" si="2"/>
        <v>#REF!</v>
      </c>
      <c r="E14" s="25" t="e">
        <f t="shared" ca="1" si="3"/>
        <v>#REF!</v>
      </c>
      <c r="F14" s="25" t="e">
        <f t="shared" ca="1" si="4"/>
        <v>#REF!</v>
      </c>
      <c r="G14" s="26" t="e">
        <f t="shared" ca="1" si="5"/>
        <v>#REF!</v>
      </c>
      <c r="H14" s="24" t="s">
        <v>34</v>
      </c>
      <c r="I14" s="24" t="e">
        <f t="shared" ca="1" si="6"/>
        <v>#REF!</v>
      </c>
      <c r="J14" s="24" t="e">
        <f t="shared" ca="1" si="7"/>
        <v>#REF!</v>
      </c>
      <c r="K14" s="24" t="e">
        <f t="shared" ca="1" si="8"/>
        <v>#REF!</v>
      </c>
      <c r="L14" s="31" t="e">
        <f t="shared" ca="1" si="9"/>
        <v>#REF!</v>
      </c>
      <c r="M14" s="24" t="e">
        <f t="shared" ca="1" si="10"/>
        <v>#REF!</v>
      </c>
      <c r="N14" s="25" t="e">
        <f t="shared" ca="1" si="11"/>
        <v>#REF!</v>
      </c>
      <c r="O14" s="27" t="e">
        <f t="shared" ca="1" si="12"/>
        <v>#REF!</v>
      </c>
      <c r="P14" s="24" t="e">
        <f t="shared" ca="1" si="13"/>
        <v>#REF!</v>
      </c>
      <c r="Q14" s="28" t="str">
        <f>IF(A14,VALUE(SUBSTITUTE(SUBSTITUTE(LEFT(salles!H14,5),":",","),"30","5")),"")</f>
        <v/>
      </c>
      <c r="R14" s="29" t="str">
        <f t="shared" si="14"/>
        <v/>
      </c>
      <c r="S14" s="29" t="str">
        <f t="shared" si="15"/>
        <v/>
      </c>
      <c r="T14" s="28" t="str">
        <f t="shared" si="16"/>
        <v/>
      </c>
      <c r="U14" s="30">
        <f ca="1">VLOOKUP(H14,variables!J$10:K$130,2,FALSE)</f>
        <v>1</v>
      </c>
      <c r="V14" s="28"/>
      <c r="W14" s="28"/>
      <c r="X14" s="28"/>
      <c r="Y14" s="28"/>
      <c r="Z14" s="28"/>
      <c r="AA14" s="28"/>
      <c r="AB14" s="28"/>
      <c r="AC14" s="28"/>
    </row>
    <row r="15" spans="1:30" ht="14.25" hidden="1">
      <c r="A15" s="22" t="b">
        <f t="shared" si="0"/>
        <v>0</v>
      </c>
      <c r="B15" s="23" t="str">
        <f t="shared" si="1"/>
        <v>salles avant 03/2017!</v>
      </c>
      <c r="C15" s="24">
        <f t="shared" si="17"/>
        <v>15</v>
      </c>
      <c r="D15" s="24" t="e">
        <f t="shared" ca="1" si="2"/>
        <v>#REF!</v>
      </c>
      <c r="E15" s="25" t="e">
        <f t="shared" ca="1" si="3"/>
        <v>#REF!</v>
      </c>
      <c r="F15" s="25" t="e">
        <f t="shared" ca="1" si="4"/>
        <v>#REF!</v>
      </c>
      <c r="G15" s="26" t="e">
        <f t="shared" ca="1" si="5"/>
        <v>#REF!</v>
      </c>
      <c r="H15" s="24" t="s">
        <v>31</v>
      </c>
      <c r="I15" s="24" t="e">
        <f t="shared" ca="1" si="6"/>
        <v>#REF!</v>
      </c>
      <c r="J15" s="24" t="e">
        <f t="shared" ca="1" si="7"/>
        <v>#REF!</v>
      </c>
      <c r="K15" s="24" t="e">
        <f t="shared" ca="1" si="8"/>
        <v>#REF!</v>
      </c>
      <c r="L15" s="31" t="e">
        <f t="shared" ca="1" si="9"/>
        <v>#REF!</v>
      </c>
      <c r="M15" s="24" t="e">
        <f t="shared" ca="1" si="10"/>
        <v>#REF!</v>
      </c>
      <c r="N15" s="25" t="e">
        <f t="shared" ca="1" si="11"/>
        <v>#REF!</v>
      </c>
      <c r="O15" s="27" t="e">
        <f t="shared" ca="1" si="12"/>
        <v>#REF!</v>
      </c>
      <c r="P15" s="24" t="e">
        <f t="shared" ca="1" si="13"/>
        <v>#REF!</v>
      </c>
      <c r="Q15" s="28" t="str">
        <f>IF(A15,VALUE(SUBSTITUTE(SUBSTITUTE(LEFT(salles!H15,5),":",","),"30","5")),"")</f>
        <v/>
      </c>
      <c r="R15" s="29" t="str">
        <f t="shared" si="14"/>
        <v/>
      </c>
      <c r="S15" s="29" t="str">
        <f t="shared" si="15"/>
        <v/>
      </c>
      <c r="T15" s="28" t="str">
        <f t="shared" si="16"/>
        <v/>
      </c>
      <c r="U15" s="30">
        <f>VLOOKUP(H15,variables!J$10:K$130,2,FALSE)</f>
        <v>1</v>
      </c>
      <c r="V15" s="28"/>
      <c r="W15" s="28"/>
      <c r="X15" s="28"/>
      <c r="Y15" s="28"/>
      <c r="Z15" s="28"/>
      <c r="AA15" s="28"/>
      <c r="AB15" s="28"/>
      <c r="AC15" s="28"/>
    </row>
    <row r="16" spans="1:30" ht="14.25" hidden="1">
      <c r="A16" s="22" t="b">
        <f t="shared" si="0"/>
        <v>0</v>
      </c>
      <c r="B16" s="23" t="str">
        <f t="shared" si="1"/>
        <v>salles avant 03/2017!</v>
      </c>
      <c r="C16" s="24">
        <f t="shared" si="17"/>
        <v>16</v>
      </c>
      <c r="D16" s="24" t="e">
        <f t="shared" ca="1" si="2"/>
        <v>#REF!</v>
      </c>
      <c r="E16" s="25" t="e">
        <f t="shared" ca="1" si="3"/>
        <v>#REF!</v>
      </c>
      <c r="F16" s="25" t="e">
        <f t="shared" ca="1" si="4"/>
        <v>#REF!</v>
      </c>
      <c r="G16" s="26" t="e">
        <f t="shared" ca="1" si="5"/>
        <v>#REF!</v>
      </c>
      <c r="H16" s="24" t="s">
        <v>34</v>
      </c>
      <c r="I16" s="24" t="e">
        <f t="shared" ca="1" si="6"/>
        <v>#REF!</v>
      </c>
      <c r="J16" s="24" t="e">
        <f t="shared" ca="1" si="7"/>
        <v>#REF!</v>
      </c>
      <c r="K16" s="24" t="e">
        <f t="shared" ca="1" si="8"/>
        <v>#REF!</v>
      </c>
      <c r="L16" s="24" t="e">
        <f t="shared" ca="1" si="9"/>
        <v>#REF!</v>
      </c>
      <c r="M16" s="24" t="e">
        <f t="shared" ca="1" si="10"/>
        <v>#REF!</v>
      </c>
      <c r="N16" s="25" t="e">
        <f t="shared" ca="1" si="11"/>
        <v>#REF!</v>
      </c>
      <c r="O16" s="27" t="e">
        <f t="shared" ca="1" si="12"/>
        <v>#REF!</v>
      </c>
      <c r="P16" s="24" t="e">
        <f t="shared" ca="1" si="13"/>
        <v>#REF!</v>
      </c>
      <c r="Q16" s="28" t="str">
        <f>IF(A16,VALUE(SUBSTITUTE(SUBSTITUTE(LEFT(salles!H16,5),":",","),"30","5")),"")</f>
        <v/>
      </c>
      <c r="R16" s="29" t="str">
        <f t="shared" si="14"/>
        <v/>
      </c>
      <c r="S16" s="29" t="str">
        <f t="shared" si="15"/>
        <v/>
      </c>
      <c r="T16" s="28" t="str">
        <f t="shared" si="16"/>
        <v/>
      </c>
      <c r="U16" s="30">
        <f ca="1">VLOOKUP(H16,variables!J$10:K$130,2,FALSE)</f>
        <v>1</v>
      </c>
      <c r="V16" s="28"/>
      <c r="W16" s="28"/>
      <c r="X16" s="28"/>
      <c r="Y16" s="28"/>
      <c r="Z16" s="28"/>
      <c r="AA16" s="28"/>
      <c r="AB16" s="28"/>
      <c r="AC16" s="28"/>
    </row>
    <row r="17" spans="1:29" ht="14.25" hidden="1">
      <c r="A17" s="22" t="b">
        <f t="shared" si="0"/>
        <v>0</v>
      </c>
      <c r="B17" s="23" t="str">
        <f t="shared" si="1"/>
        <v>salles avant 03/2017!</v>
      </c>
      <c r="C17" s="24">
        <f t="shared" si="17"/>
        <v>17</v>
      </c>
      <c r="D17" s="24" t="e">
        <f t="shared" ca="1" si="2"/>
        <v>#REF!</v>
      </c>
      <c r="E17" s="25" t="e">
        <f t="shared" ca="1" si="3"/>
        <v>#REF!</v>
      </c>
      <c r="F17" s="25" t="e">
        <f t="shared" ca="1" si="4"/>
        <v>#REF!</v>
      </c>
      <c r="G17" s="26" t="e">
        <f t="shared" ca="1" si="5"/>
        <v>#REF!</v>
      </c>
      <c r="H17" s="24" t="s">
        <v>34</v>
      </c>
      <c r="I17" s="24" t="e">
        <f t="shared" ca="1" si="6"/>
        <v>#REF!</v>
      </c>
      <c r="J17" s="24" t="e">
        <f t="shared" ca="1" si="7"/>
        <v>#REF!</v>
      </c>
      <c r="K17" s="24" t="e">
        <f t="shared" ca="1" si="8"/>
        <v>#REF!</v>
      </c>
      <c r="L17" s="31" t="e">
        <f t="shared" ca="1" si="9"/>
        <v>#REF!</v>
      </c>
      <c r="M17" s="24" t="e">
        <f t="shared" ca="1" si="10"/>
        <v>#REF!</v>
      </c>
      <c r="N17" s="25" t="e">
        <f t="shared" ca="1" si="11"/>
        <v>#REF!</v>
      </c>
      <c r="O17" s="27" t="e">
        <f t="shared" ca="1" si="12"/>
        <v>#REF!</v>
      </c>
      <c r="P17" s="24" t="e">
        <f t="shared" ca="1" si="13"/>
        <v>#REF!</v>
      </c>
      <c r="Q17" s="28" t="str">
        <f>IF(A17,VALUE(SUBSTITUTE(SUBSTITUTE(LEFT(salles!H17,5),":",","),"30","5")),"")</f>
        <v/>
      </c>
      <c r="R17" s="29" t="str">
        <f t="shared" si="14"/>
        <v/>
      </c>
      <c r="S17" s="29" t="str">
        <f t="shared" si="15"/>
        <v/>
      </c>
      <c r="T17" s="28" t="str">
        <f t="shared" si="16"/>
        <v/>
      </c>
      <c r="U17" s="30">
        <f ca="1">VLOOKUP(H17,variables!J$10:K$130,2,FALSE)</f>
        <v>1</v>
      </c>
      <c r="V17" s="28"/>
      <c r="W17" s="28"/>
      <c r="X17" s="28"/>
      <c r="Y17" s="28"/>
      <c r="Z17" s="28"/>
      <c r="AA17" s="28"/>
      <c r="AB17" s="28"/>
      <c r="AC17" s="28"/>
    </row>
    <row r="18" spans="1:29" ht="14.25" hidden="1">
      <c r="A18" s="22" t="b">
        <f t="shared" si="0"/>
        <v>0</v>
      </c>
      <c r="B18" s="23" t="str">
        <f t="shared" si="1"/>
        <v>salles avant 03/2017!</v>
      </c>
      <c r="C18" s="24">
        <f t="shared" si="17"/>
        <v>18</v>
      </c>
      <c r="D18" s="24" t="e">
        <f t="shared" ca="1" si="2"/>
        <v>#REF!</v>
      </c>
      <c r="E18" s="25" t="e">
        <f t="shared" ca="1" si="3"/>
        <v>#REF!</v>
      </c>
      <c r="F18" s="25" t="e">
        <f t="shared" ca="1" si="4"/>
        <v>#REF!</v>
      </c>
      <c r="G18" s="26" t="e">
        <f t="shared" ca="1" si="5"/>
        <v>#REF!</v>
      </c>
      <c r="H18" s="24" t="s">
        <v>37</v>
      </c>
      <c r="I18" s="24" t="e">
        <f t="shared" ca="1" si="6"/>
        <v>#REF!</v>
      </c>
      <c r="J18" s="24" t="e">
        <f t="shared" ca="1" si="7"/>
        <v>#REF!</v>
      </c>
      <c r="K18" s="24" t="e">
        <f t="shared" ca="1" si="8"/>
        <v>#REF!</v>
      </c>
      <c r="L18" s="24" t="e">
        <f t="shared" ca="1" si="9"/>
        <v>#REF!</v>
      </c>
      <c r="M18" s="24" t="e">
        <f t="shared" ca="1" si="10"/>
        <v>#REF!</v>
      </c>
      <c r="N18" s="25" t="e">
        <f t="shared" ca="1" si="11"/>
        <v>#REF!</v>
      </c>
      <c r="O18" s="27" t="e">
        <f t="shared" ca="1" si="12"/>
        <v>#REF!</v>
      </c>
      <c r="P18" s="24" t="e">
        <f t="shared" ca="1" si="13"/>
        <v>#REF!</v>
      </c>
      <c r="Q18" s="28" t="str">
        <f>IF(A18,VALUE(SUBSTITUTE(SUBSTITUTE(LEFT(salles!H18,5),":",","),"30","5")),"")</f>
        <v/>
      </c>
      <c r="R18" s="29" t="str">
        <f t="shared" si="14"/>
        <v/>
      </c>
      <c r="S18" s="29" t="str">
        <f t="shared" si="15"/>
        <v/>
      </c>
      <c r="T18" s="28" t="str">
        <f t="shared" si="16"/>
        <v/>
      </c>
      <c r="U18" s="30">
        <f ca="1">VLOOKUP(H18,variables!J$10:K$130,2,FALSE)</f>
        <v>1</v>
      </c>
      <c r="V18" s="28"/>
      <c r="W18" s="28"/>
      <c r="X18" s="28"/>
      <c r="Y18" s="28"/>
      <c r="Z18" s="28"/>
      <c r="AA18" s="28"/>
      <c r="AB18" s="28"/>
      <c r="AC18" s="28"/>
    </row>
    <row r="19" spans="1:29" ht="14.25" hidden="1">
      <c r="A19" s="22" t="b">
        <f t="shared" si="0"/>
        <v>0</v>
      </c>
      <c r="B19" s="23" t="str">
        <f t="shared" si="1"/>
        <v>salles avant 03/2017!</v>
      </c>
      <c r="C19" s="24">
        <f t="shared" si="17"/>
        <v>19</v>
      </c>
      <c r="D19" s="24" t="e">
        <f t="shared" ca="1" si="2"/>
        <v>#REF!</v>
      </c>
      <c r="E19" s="25" t="e">
        <f t="shared" ca="1" si="3"/>
        <v>#REF!</v>
      </c>
      <c r="F19" s="25" t="e">
        <f t="shared" ca="1" si="4"/>
        <v>#REF!</v>
      </c>
      <c r="G19" s="26" t="e">
        <f t="shared" ca="1" si="5"/>
        <v>#REF!</v>
      </c>
      <c r="H19" s="24" t="s">
        <v>43</v>
      </c>
      <c r="I19" s="24" t="e">
        <f t="shared" ca="1" si="6"/>
        <v>#REF!</v>
      </c>
      <c r="J19" s="24" t="e">
        <f t="shared" ca="1" si="7"/>
        <v>#REF!</v>
      </c>
      <c r="K19" s="24" t="e">
        <f t="shared" ca="1" si="8"/>
        <v>#REF!</v>
      </c>
      <c r="L19" s="24" t="e">
        <f t="shared" ca="1" si="9"/>
        <v>#REF!</v>
      </c>
      <c r="M19" s="24" t="e">
        <f t="shared" ca="1" si="10"/>
        <v>#REF!</v>
      </c>
      <c r="N19" s="25" t="e">
        <f t="shared" ca="1" si="11"/>
        <v>#REF!</v>
      </c>
      <c r="O19" s="27" t="e">
        <f t="shared" ca="1" si="12"/>
        <v>#REF!</v>
      </c>
      <c r="P19" s="24" t="e">
        <f t="shared" ca="1" si="13"/>
        <v>#REF!</v>
      </c>
      <c r="Q19" s="28" t="str">
        <f>IF(A19,VALUE(SUBSTITUTE(SUBSTITUTE(LEFT(salles!H19,5),":",","),"30","5")),"")</f>
        <v/>
      </c>
      <c r="R19" s="29" t="str">
        <f t="shared" si="14"/>
        <v/>
      </c>
      <c r="S19" s="29" t="str">
        <f t="shared" si="15"/>
        <v/>
      </c>
      <c r="T19" s="28" t="str">
        <f t="shared" si="16"/>
        <v/>
      </c>
      <c r="U19" s="30">
        <f ca="1">VLOOKUP(H19,variables!J$10:K$130,2,FALSE)</f>
        <v>1</v>
      </c>
      <c r="V19" s="28"/>
      <c r="W19" s="28"/>
      <c r="X19" s="28"/>
      <c r="Y19" s="28"/>
      <c r="Z19" s="28"/>
      <c r="AA19" s="28"/>
      <c r="AB19" s="28"/>
      <c r="AC19" s="28"/>
    </row>
    <row r="20" spans="1:29" ht="14.25" hidden="1">
      <c r="A20" s="22" t="b">
        <f t="shared" si="0"/>
        <v>0</v>
      </c>
      <c r="B20" s="23" t="str">
        <f t="shared" si="1"/>
        <v>salles avant 03/2017!</v>
      </c>
      <c r="C20" s="24">
        <f t="shared" si="17"/>
        <v>20</v>
      </c>
      <c r="D20" s="24" t="e">
        <f t="shared" ca="1" si="2"/>
        <v>#REF!</v>
      </c>
      <c r="E20" s="25" t="e">
        <f t="shared" ca="1" si="3"/>
        <v>#REF!</v>
      </c>
      <c r="F20" s="25" t="e">
        <f t="shared" ca="1" si="4"/>
        <v>#REF!</v>
      </c>
      <c r="G20" s="26" t="e">
        <f t="shared" ca="1" si="5"/>
        <v>#REF!</v>
      </c>
      <c r="H20" s="24" t="s">
        <v>34</v>
      </c>
      <c r="I20" s="24" t="e">
        <f t="shared" ca="1" si="6"/>
        <v>#REF!</v>
      </c>
      <c r="J20" s="24" t="e">
        <f t="shared" ca="1" si="7"/>
        <v>#REF!</v>
      </c>
      <c r="K20" s="24" t="e">
        <f t="shared" ca="1" si="8"/>
        <v>#REF!</v>
      </c>
      <c r="L20" s="24" t="e">
        <f t="shared" ca="1" si="9"/>
        <v>#REF!</v>
      </c>
      <c r="M20" s="24" t="e">
        <f t="shared" ca="1" si="10"/>
        <v>#REF!</v>
      </c>
      <c r="N20" s="25" t="e">
        <f t="shared" ca="1" si="11"/>
        <v>#REF!</v>
      </c>
      <c r="O20" s="27" t="e">
        <f t="shared" ca="1" si="12"/>
        <v>#REF!</v>
      </c>
      <c r="P20" s="24" t="e">
        <f t="shared" ca="1" si="13"/>
        <v>#REF!</v>
      </c>
      <c r="Q20" s="28" t="str">
        <f>IF(A20,VALUE(SUBSTITUTE(SUBSTITUTE(LEFT(salles!H20,5),":",","),"30","5")),"")</f>
        <v/>
      </c>
      <c r="R20" s="29" t="str">
        <f t="shared" si="14"/>
        <v/>
      </c>
      <c r="S20" s="29" t="str">
        <f t="shared" si="15"/>
        <v/>
      </c>
      <c r="T20" s="28" t="str">
        <f t="shared" si="16"/>
        <v/>
      </c>
      <c r="U20" s="30">
        <f ca="1">VLOOKUP(H20,variables!J$10:K$130,2,FALSE)</f>
        <v>1</v>
      </c>
      <c r="V20" s="28"/>
      <c r="W20" s="28"/>
      <c r="X20" s="28"/>
      <c r="Y20" s="28"/>
      <c r="Z20" s="28"/>
      <c r="AA20" s="28"/>
      <c r="AB20" s="28"/>
      <c r="AC20" s="28"/>
    </row>
    <row r="21" spans="1:29" ht="14.25" hidden="1">
      <c r="A21" s="22" t="b">
        <f t="shared" si="0"/>
        <v>0</v>
      </c>
      <c r="B21" s="23" t="str">
        <f t="shared" si="1"/>
        <v>salles avant 03/2017!</v>
      </c>
      <c r="C21" s="24">
        <f t="shared" si="17"/>
        <v>21</v>
      </c>
      <c r="D21" s="24" t="e">
        <f t="shared" ca="1" si="2"/>
        <v>#REF!</v>
      </c>
      <c r="E21" s="25" t="e">
        <f t="shared" ca="1" si="3"/>
        <v>#REF!</v>
      </c>
      <c r="F21" s="25" t="e">
        <f t="shared" ca="1" si="4"/>
        <v>#REF!</v>
      </c>
      <c r="G21" s="26" t="e">
        <f t="shared" ca="1" si="5"/>
        <v>#REF!</v>
      </c>
      <c r="H21" s="24" t="s">
        <v>43</v>
      </c>
      <c r="I21" s="24" t="e">
        <f t="shared" ca="1" si="6"/>
        <v>#REF!</v>
      </c>
      <c r="J21" s="24" t="e">
        <f t="shared" ca="1" si="7"/>
        <v>#REF!</v>
      </c>
      <c r="K21" s="24" t="e">
        <f t="shared" ca="1" si="8"/>
        <v>#REF!</v>
      </c>
      <c r="L21" s="24" t="e">
        <f t="shared" ca="1" si="9"/>
        <v>#REF!</v>
      </c>
      <c r="M21" s="24" t="e">
        <f t="shared" ca="1" si="10"/>
        <v>#REF!</v>
      </c>
      <c r="N21" s="25" t="e">
        <f t="shared" ca="1" si="11"/>
        <v>#REF!</v>
      </c>
      <c r="O21" s="27" t="e">
        <f t="shared" ca="1" si="12"/>
        <v>#REF!</v>
      </c>
      <c r="P21" s="24" t="e">
        <f t="shared" ca="1" si="13"/>
        <v>#REF!</v>
      </c>
      <c r="Q21" s="28" t="str">
        <f>IF(A21,VALUE(SUBSTITUTE(SUBSTITUTE(LEFT(salles!H21,5),":",","),"30","5")),"")</f>
        <v/>
      </c>
      <c r="R21" s="29" t="str">
        <f t="shared" si="14"/>
        <v/>
      </c>
      <c r="S21" s="29" t="str">
        <f t="shared" si="15"/>
        <v/>
      </c>
      <c r="T21" s="28" t="str">
        <f t="shared" si="16"/>
        <v/>
      </c>
      <c r="U21" s="30">
        <f ca="1">VLOOKUP(H21,variables!J$10:K$130,2,FALSE)</f>
        <v>1</v>
      </c>
      <c r="V21" s="28"/>
      <c r="W21" s="28"/>
      <c r="X21" s="28"/>
      <c r="Y21" s="28"/>
      <c r="Z21" s="28"/>
      <c r="AA21" s="28"/>
      <c r="AB21" s="28"/>
      <c r="AC21" s="28"/>
    </row>
    <row r="22" spans="1:29" ht="14.25" hidden="1">
      <c r="A22" s="22" t="b">
        <f t="shared" si="0"/>
        <v>0</v>
      </c>
      <c r="B22" s="23" t="str">
        <f t="shared" si="1"/>
        <v>salles avant 03/2017!</v>
      </c>
      <c r="C22" s="24">
        <f t="shared" si="17"/>
        <v>22</v>
      </c>
      <c r="D22" s="24" t="e">
        <f t="shared" ca="1" si="2"/>
        <v>#REF!</v>
      </c>
      <c r="E22" s="25" t="e">
        <f t="shared" ca="1" si="3"/>
        <v>#REF!</v>
      </c>
      <c r="F22" s="25" t="e">
        <f t="shared" ca="1" si="4"/>
        <v>#REF!</v>
      </c>
      <c r="G22" s="26" t="e">
        <f t="shared" ca="1" si="5"/>
        <v>#REF!</v>
      </c>
      <c r="H22" s="24" t="s">
        <v>37</v>
      </c>
      <c r="I22" s="24" t="e">
        <f t="shared" ca="1" si="6"/>
        <v>#REF!</v>
      </c>
      <c r="J22" s="24" t="e">
        <f t="shared" ca="1" si="7"/>
        <v>#REF!</v>
      </c>
      <c r="K22" s="24" t="e">
        <f t="shared" ca="1" si="8"/>
        <v>#REF!</v>
      </c>
      <c r="L22" s="24" t="e">
        <f t="shared" ca="1" si="9"/>
        <v>#REF!</v>
      </c>
      <c r="M22" s="24" t="e">
        <f t="shared" ca="1" si="10"/>
        <v>#REF!</v>
      </c>
      <c r="N22" s="25" t="e">
        <f t="shared" ca="1" si="11"/>
        <v>#REF!</v>
      </c>
      <c r="O22" s="27" t="e">
        <f t="shared" ca="1" si="12"/>
        <v>#REF!</v>
      </c>
      <c r="P22" s="24" t="e">
        <f t="shared" ca="1" si="13"/>
        <v>#REF!</v>
      </c>
      <c r="Q22" s="28" t="str">
        <f>IF(A22,VALUE(SUBSTITUTE(SUBSTITUTE(LEFT(salles!H22,5),":",","),"30","5")),"")</f>
        <v/>
      </c>
      <c r="R22" s="29" t="str">
        <f t="shared" si="14"/>
        <v/>
      </c>
      <c r="S22" s="29" t="str">
        <f t="shared" si="15"/>
        <v/>
      </c>
      <c r="T22" s="28" t="str">
        <f t="shared" si="16"/>
        <v/>
      </c>
      <c r="U22" s="30">
        <f ca="1">VLOOKUP(H22,variables!J$10:K$130,2,FALSE)</f>
        <v>1</v>
      </c>
      <c r="V22" s="28"/>
      <c r="W22" s="28"/>
      <c r="X22" s="28"/>
      <c r="Y22" s="28"/>
      <c r="Z22" s="28"/>
      <c r="AA22" s="28"/>
      <c r="AB22" s="28"/>
      <c r="AC22" s="28"/>
    </row>
    <row r="23" spans="1:29" ht="14.25" hidden="1">
      <c r="A23" s="22" t="b">
        <f t="shared" si="0"/>
        <v>0</v>
      </c>
      <c r="B23" s="23" t="str">
        <f t="shared" si="1"/>
        <v>salles avant 03/2017!</v>
      </c>
      <c r="C23" s="24">
        <f t="shared" si="17"/>
        <v>23</v>
      </c>
      <c r="D23" s="24" t="e">
        <f t="shared" ca="1" si="2"/>
        <v>#REF!</v>
      </c>
      <c r="E23" s="25" t="e">
        <f t="shared" ca="1" si="3"/>
        <v>#REF!</v>
      </c>
      <c r="F23" s="25" t="e">
        <f t="shared" ca="1" si="4"/>
        <v>#REF!</v>
      </c>
      <c r="G23" s="26" t="e">
        <f t="shared" ca="1" si="5"/>
        <v>#REF!</v>
      </c>
      <c r="H23" s="24" t="s">
        <v>34</v>
      </c>
      <c r="I23" s="24" t="e">
        <f t="shared" ca="1" si="6"/>
        <v>#REF!</v>
      </c>
      <c r="J23" s="24" t="e">
        <f t="shared" ca="1" si="7"/>
        <v>#REF!</v>
      </c>
      <c r="K23" s="24" t="e">
        <f t="shared" ca="1" si="8"/>
        <v>#REF!</v>
      </c>
      <c r="L23" s="24" t="e">
        <f t="shared" ca="1" si="9"/>
        <v>#REF!</v>
      </c>
      <c r="M23" s="24" t="e">
        <f t="shared" ca="1" si="10"/>
        <v>#REF!</v>
      </c>
      <c r="N23" s="25" t="e">
        <f t="shared" ca="1" si="11"/>
        <v>#REF!</v>
      </c>
      <c r="O23" s="27" t="e">
        <f t="shared" ca="1" si="12"/>
        <v>#REF!</v>
      </c>
      <c r="P23" s="24" t="e">
        <f t="shared" ca="1" si="13"/>
        <v>#REF!</v>
      </c>
      <c r="Q23" s="28" t="str">
        <f>IF(A23,VALUE(SUBSTITUTE(SUBSTITUTE(LEFT(salles!H23,5),":",","),"30","5")),"")</f>
        <v/>
      </c>
      <c r="R23" s="29" t="str">
        <f t="shared" si="14"/>
        <v/>
      </c>
      <c r="S23" s="29" t="str">
        <f t="shared" si="15"/>
        <v/>
      </c>
      <c r="T23" s="28" t="str">
        <f t="shared" si="16"/>
        <v/>
      </c>
      <c r="U23" s="30">
        <f ca="1">VLOOKUP(H23,variables!J$10:K$130,2,FALSE)</f>
        <v>1</v>
      </c>
      <c r="V23" s="28"/>
      <c r="W23" s="28"/>
      <c r="X23" s="28"/>
      <c r="Y23" s="28"/>
      <c r="Z23" s="28"/>
      <c r="AA23" s="28"/>
      <c r="AB23" s="28"/>
      <c r="AC23" s="28"/>
    </row>
    <row r="24" spans="1:29" ht="14.25" hidden="1">
      <c r="A24" s="22" t="b">
        <f t="shared" si="0"/>
        <v>0</v>
      </c>
      <c r="B24" s="23" t="str">
        <f t="shared" si="1"/>
        <v>salles avant 03/2017!</v>
      </c>
      <c r="C24" s="24">
        <f t="shared" si="17"/>
        <v>24</v>
      </c>
      <c r="D24" s="24" t="e">
        <f t="shared" ca="1" si="2"/>
        <v>#REF!</v>
      </c>
      <c r="E24" s="25" t="e">
        <f t="shared" ca="1" si="3"/>
        <v>#REF!</v>
      </c>
      <c r="F24" s="25" t="e">
        <f t="shared" ca="1" si="4"/>
        <v>#REF!</v>
      </c>
      <c r="G24" s="26" t="e">
        <f t="shared" ca="1" si="5"/>
        <v>#REF!</v>
      </c>
      <c r="H24" s="24" t="s">
        <v>49</v>
      </c>
      <c r="I24" s="24" t="e">
        <f t="shared" ca="1" si="6"/>
        <v>#REF!</v>
      </c>
      <c r="J24" s="24" t="e">
        <f t="shared" ca="1" si="7"/>
        <v>#REF!</v>
      </c>
      <c r="K24" s="24" t="e">
        <f t="shared" ca="1" si="8"/>
        <v>#REF!</v>
      </c>
      <c r="L24" s="24" t="e">
        <f t="shared" ca="1" si="9"/>
        <v>#REF!</v>
      </c>
      <c r="M24" s="24" t="e">
        <f t="shared" ca="1" si="10"/>
        <v>#REF!</v>
      </c>
      <c r="N24" s="25" t="e">
        <f t="shared" ca="1" si="11"/>
        <v>#REF!</v>
      </c>
      <c r="O24" s="27" t="e">
        <f t="shared" ca="1" si="12"/>
        <v>#REF!</v>
      </c>
      <c r="P24" s="24" t="e">
        <f t="shared" ca="1" si="13"/>
        <v>#REF!</v>
      </c>
      <c r="Q24" s="28" t="str">
        <f>IF(A24,VALUE(SUBSTITUTE(SUBSTITUTE(LEFT(salles!H24,5),":",","),"30","5")),"")</f>
        <v/>
      </c>
      <c r="R24" s="29" t="str">
        <f t="shared" si="14"/>
        <v/>
      </c>
      <c r="S24" s="29" t="str">
        <f t="shared" si="15"/>
        <v/>
      </c>
      <c r="T24" s="28" t="str">
        <f t="shared" si="16"/>
        <v/>
      </c>
      <c r="U24" s="30">
        <f ca="1">VLOOKUP(H24,variables!J$10:K$130,2,FALSE)</f>
        <v>1</v>
      </c>
      <c r="V24" s="28"/>
      <c r="W24" s="28"/>
      <c r="X24" s="28"/>
      <c r="Y24" s="28"/>
      <c r="Z24" s="28"/>
      <c r="AA24" s="28"/>
      <c r="AB24" s="28"/>
      <c r="AC24" s="28"/>
    </row>
    <row r="25" spans="1:29" ht="14.25" hidden="1">
      <c r="A25" s="22" t="b">
        <f t="shared" si="0"/>
        <v>0</v>
      </c>
      <c r="B25" s="23" t="str">
        <f t="shared" si="1"/>
        <v>salles avant 03/2017!</v>
      </c>
      <c r="C25" s="24">
        <f t="shared" si="17"/>
        <v>25</v>
      </c>
      <c r="D25" s="24" t="e">
        <f t="shared" ca="1" si="2"/>
        <v>#REF!</v>
      </c>
      <c r="E25" s="25" t="e">
        <f t="shared" ca="1" si="3"/>
        <v>#REF!</v>
      </c>
      <c r="F25" s="25" t="e">
        <f t="shared" ca="1" si="4"/>
        <v>#REF!</v>
      </c>
      <c r="G25" s="26" t="e">
        <f t="shared" ca="1" si="5"/>
        <v>#REF!</v>
      </c>
      <c r="H25" s="24" t="s">
        <v>34</v>
      </c>
      <c r="I25" s="24" t="e">
        <f t="shared" ca="1" si="6"/>
        <v>#REF!</v>
      </c>
      <c r="J25" s="24" t="e">
        <f t="shared" ca="1" si="7"/>
        <v>#REF!</v>
      </c>
      <c r="K25" s="24" t="e">
        <f t="shared" ca="1" si="8"/>
        <v>#REF!</v>
      </c>
      <c r="L25" s="24" t="e">
        <f t="shared" ca="1" si="9"/>
        <v>#REF!</v>
      </c>
      <c r="M25" s="24" t="e">
        <f t="shared" ca="1" si="10"/>
        <v>#REF!</v>
      </c>
      <c r="N25" s="25" t="e">
        <f t="shared" ca="1" si="11"/>
        <v>#REF!</v>
      </c>
      <c r="O25" s="27" t="e">
        <f t="shared" ca="1" si="12"/>
        <v>#REF!</v>
      </c>
      <c r="P25" s="24" t="e">
        <f t="shared" ca="1" si="13"/>
        <v>#REF!</v>
      </c>
      <c r="Q25" s="28" t="str">
        <f>IF(A25,VALUE(SUBSTITUTE(SUBSTITUTE(LEFT(salles!H25,5),":",","),"30","5")),"")</f>
        <v/>
      </c>
      <c r="R25" s="29" t="str">
        <f t="shared" si="14"/>
        <v/>
      </c>
      <c r="S25" s="29" t="str">
        <f t="shared" si="15"/>
        <v/>
      </c>
      <c r="T25" s="28" t="str">
        <f t="shared" si="16"/>
        <v/>
      </c>
      <c r="U25" s="30">
        <f ca="1">VLOOKUP(H25,variables!J$10:K$130,2,FALSE)</f>
        <v>1</v>
      </c>
      <c r="V25" s="28"/>
      <c r="W25" s="28"/>
      <c r="X25" s="28"/>
      <c r="Y25" s="28"/>
      <c r="Z25" s="28"/>
      <c r="AA25" s="28"/>
      <c r="AB25" s="28"/>
      <c r="AC25" s="28"/>
    </row>
    <row r="26" spans="1:29" ht="14.25" hidden="1">
      <c r="A26" s="22" t="b">
        <f t="shared" si="0"/>
        <v>0</v>
      </c>
      <c r="B26" s="23" t="str">
        <f t="shared" si="1"/>
        <v>salles avant 03/2017!</v>
      </c>
      <c r="C26" s="24">
        <f t="shared" si="17"/>
        <v>26</v>
      </c>
      <c r="D26" s="24" t="e">
        <f t="shared" ca="1" si="2"/>
        <v>#REF!</v>
      </c>
      <c r="E26" s="25" t="e">
        <f t="shared" ca="1" si="3"/>
        <v>#REF!</v>
      </c>
      <c r="F26" s="25" t="e">
        <f t="shared" ca="1" si="4"/>
        <v>#REF!</v>
      </c>
      <c r="G26" s="26" t="e">
        <f t="shared" ca="1" si="5"/>
        <v>#REF!</v>
      </c>
      <c r="H26" s="24" t="s">
        <v>37</v>
      </c>
      <c r="I26" s="24" t="e">
        <f t="shared" ca="1" si="6"/>
        <v>#REF!</v>
      </c>
      <c r="J26" s="24" t="e">
        <f t="shared" ca="1" si="7"/>
        <v>#REF!</v>
      </c>
      <c r="K26" s="24" t="e">
        <f t="shared" ca="1" si="8"/>
        <v>#REF!</v>
      </c>
      <c r="L26" s="24" t="e">
        <f t="shared" ca="1" si="9"/>
        <v>#REF!</v>
      </c>
      <c r="M26" s="24" t="e">
        <f t="shared" ca="1" si="10"/>
        <v>#REF!</v>
      </c>
      <c r="N26" s="25" t="e">
        <f t="shared" ca="1" si="11"/>
        <v>#REF!</v>
      </c>
      <c r="O26" s="27" t="e">
        <f t="shared" ca="1" si="12"/>
        <v>#REF!</v>
      </c>
      <c r="P26" s="24" t="e">
        <f t="shared" ca="1" si="13"/>
        <v>#REF!</v>
      </c>
      <c r="Q26" s="28" t="str">
        <f>IF(A26,VALUE(SUBSTITUTE(SUBSTITUTE(LEFT(salles!H26,5),":",","),"30","5")),"")</f>
        <v/>
      </c>
      <c r="R26" s="29" t="str">
        <f t="shared" si="14"/>
        <v/>
      </c>
      <c r="S26" s="29" t="str">
        <f t="shared" si="15"/>
        <v/>
      </c>
      <c r="T26" s="28" t="str">
        <f t="shared" si="16"/>
        <v/>
      </c>
      <c r="U26" s="30">
        <f ca="1">VLOOKUP(H26,variables!J$10:K$130,2,FALSE)</f>
        <v>1</v>
      </c>
      <c r="V26" s="28"/>
      <c r="W26" s="28"/>
      <c r="X26" s="28"/>
      <c r="Y26" s="28"/>
      <c r="Z26" s="28"/>
      <c r="AA26" s="28"/>
      <c r="AB26" s="28"/>
      <c r="AC26" s="28"/>
    </row>
    <row r="27" spans="1:29" ht="14.25" hidden="1">
      <c r="A27" s="22" t="b">
        <f t="shared" si="0"/>
        <v>0</v>
      </c>
      <c r="B27" s="23" t="str">
        <f t="shared" si="1"/>
        <v>salles avant 03/2017!</v>
      </c>
      <c r="C27" s="24">
        <f t="shared" si="17"/>
        <v>27</v>
      </c>
      <c r="D27" s="24" t="e">
        <f t="shared" ca="1" si="2"/>
        <v>#REF!</v>
      </c>
      <c r="E27" s="25" t="e">
        <f t="shared" ca="1" si="3"/>
        <v>#REF!</v>
      </c>
      <c r="F27" s="25" t="e">
        <f t="shared" ca="1" si="4"/>
        <v>#REF!</v>
      </c>
      <c r="G27" s="26" t="e">
        <f t="shared" ca="1" si="5"/>
        <v>#REF!</v>
      </c>
      <c r="H27" s="24" t="s">
        <v>34</v>
      </c>
      <c r="I27" s="24" t="e">
        <f t="shared" ca="1" si="6"/>
        <v>#REF!</v>
      </c>
      <c r="J27" s="24" t="e">
        <f t="shared" ca="1" si="7"/>
        <v>#REF!</v>
      </c>
      <c r="K27" s="24" t="e">
        <f t="shared" ca="1" si="8"/>
        <v>#REF!</v>
      </c>
      <c r="L27" s="31" t="e">
        <f t="shared" ca="1" si="9"/>
        <v>#REF!</v>
      </c>
      <c r="M27" s="24" t="e">
        <f t="shared" ca="1" si="10"/>
        <v>#REF!</v>
      </c>
      <c r="N27" s="25" t="e">
        <f t="shared" ca="1" si="11"/>
        <v>#REF!</v>
      </c>
      <c r="O27" s="27" t="e">
        <f t="shared" ca="1" si="12"/>
        <v>#REF!</v>
      </c>
      <c r="P27" s="24" t="e">
        <f t="shared" ca="1" si="13"/>
        <v>#REF!</v>
      </c>
      <c r="Q27" s="28" t="str">
        <f>IF(A27,VALUE(SUBSTITUTE(SUBSTITUTE(LEFT(salles!H27,5),":",","),"30","5")),"")</f>
        <v/>
      </c>
      <c r="R27" s="29" t="str">
        <f t="shared" si="14"/>
        <v/>
      </c>
      <c r="S27" s="29" t="str">
        <f t="shared" si="15"/>
        <v/>
      </c>
      <c r="T27" s="28" t="str">
        <f t="shared" si="16"/>
        <v/>
      </c>
      <c r="U27" s="30">
        <f ca="1">VLOOKUP(H27,variables!J$10:K$130,2,FALSE)</f>
        <v>1</v>
      </c>
      <c r="V27" s="28"/>
      <c r="W27" s="28"/>
      <c r="X27" s="28"/>
      <c r="Y27" s="28"/>
      <c r="Z27" s="28"/>
      <c r="AA27" s="28"/>
      <c r="AB27" s="28"/>
      <c r="AC27" s="28"/>
    </row>
    <row r="28" spans="1:29" ht="14.25" hidden="1">
      <c r="A28" s="22" t="b">
        <f t="shared" si="0"/>
        <v>0</v>
      </c>
      <c r="B28" s="23" t="str">
        <f t="shared" si="1"/>
        <v>salles avant 03/2017!</v>
      </c>
      <c r="C28" s="24">
        <f t="shared" si="17"/>
        <v>28</v>
      </c>
      <c r="D28" s="24" t="e">
        <f t="shared" ca="1" si="2"/>
        <v>#REF!</v>
      </c>
      <c r="E28" s="25" t="e">
        <f t="shared" ca="1" si="3"/>
        <v>#REF!</v>
      </c>
      <c r="F28" s="25" t="e">
        <f t="shared" ca="1" si="4"/>
        <v>#REF!</v>
      </c>
      <c r="G28" s="26" t="e">
        <f t="shared" ca="1" si="5"/>
        <v>#REF!</v>
      </c>
      <c r="H28" s="24" t="s">
        <v>34</v>
      </c>
      <c r="I28" s="24" t="e">
        <f t="shared" ca="1" si="6"/>
        <v>#REF!</v>
      </c>
      <c r="J28" s="24" t="e">
        <f t="shared" ca="1" si="7"/>
        <v>#REF!</v>
      </c>
      <c r="K28" s="24" t="e">
        <f t="shared" ca="1" si="8"/>
        <v>#REF!</v>
      </c>
      <c r="L28" s="24" t="e">
        <f t="shared" ca="1" si="9"/>
        <v>#REF!</v>
      </c>
      <c r="M28" s="24" t="e">
        <f t="shared" ca="1" si="10"/>
        <v>#REF!</v>
      </c>
      <c r="N28" s="25" t="e">
        <f t="shared" ca="1" si="11"/>
        <v>#REF!</v>
      </c>
      <c r="O28" s="27" t="e">
        <f t="shared" ca="1" si="12"/>
        <v>#REF!</v>
      </c>
      <c r="P28" s="24" t="e">
        <f t="shared" ca="1" si="13"/>
        <v>#REF!</v>
      </c>
      <c r="Q28" s="28" t="str">
        <f>IF(A28,VALUE(SUBSTITUTE(SUBSTITUTE(LEFT(salles!H28,5),":",","),"30","5")),"")</f>
        <v/>
      </c>
      <c r="R28" s="29" t="str">
        <f t="shared" si="14"/>
        <v/>
      </c>
      <c r="S28" s="29" t="str">
        <f t="shared" si="15"/>
        <v/>
      </c>
      <c r="T28" s="28" t="str">
        <f t="shared" si="16"/>
        <v/>
      </c>
      <c r="U28" s="30">
        <f ca="1">VLOOKUP(H28,variables!J$10:K$130,2,FALSE)</f>
        <v>1</v>
      </c>
      <c r="V28" s="28"/>
      <c r="W28" s="28"/>
      <c r="X28" s="28"/>
      <c r="Y28" s="28"/>
      <c r="Z28" s="28"/>
      <c r="AA28" s="28"/>
      <c r="AB28" s="28"/>
      <c r="AC28" s="28"/>
    </row>
    <row r="29" spans="1:29" ht="14.25" hidden="1">
      <c r="A29" s="22" t="b">
        <f t="shared" si="0"/>
        <v>0</v>
      </c>
      <c r="B29" s="23" t="str">
        <f t="shared" si="1"/>
        <v>salles avant 03/2017!</v>
      </c>
      <c r="C29" s="24">
        <f t="shared" si="17"/>
        <v>29</v>
      </c>
      <c r="D29" s="24" t="e">
        <f t="shared" ca="1" si="2"/>
        <v>#REF!</v>
      </c>
      <c r="E29" s="25" t="e">
        <f t="shared" ca="1" si="3"/>
        <v>#REF!</v>
      </c>
      <c r="F29" s="25" t="e">
        <f t="shared" ca="1" si="4"/>
        <v>#REF!</v>
      </c>
      <c r="G29" s="26" t="e">
        <f t="shared" ca="1" si="5"/>
        <v>#REF!</v>
      </c>
      <c r="H29" s="24" t="s">
        <v>49</v>
      </c>
      <c r="I29" s="24" t="e">
        <f t="shared" ca="1" si="6"/>
        <v>#REF!</v>
      </c>
      <c r="J29" s="24" t="e">
        <f t="shared" ca="1" si="7"/>
        <v>#REF!</v>
      </c>
      <c r="K29" s="24" t="e">
        <f t="shared" ca="1" si="8"/>
        <v>#REF!</v>
      </c>
      <c r="L29" s="24" t="e">
        <f t="shared" ca="1" si="9"/>
        <v>#REF!</v>
      </c>
      <c r="M29" s="24" t="e">
        <f t="shared" ca="1" si="10"/>
        <v>#REF!</v>
      </c>
      <c r="N29" s="25" t="e">
        <f t="shared" ca="1" si="11"/>
        <v>#REF!</v>
      </c>
      <c r="O29" s="27" t="e">
        <f t="shared" ca="1" si="12"/>
        <v>#REF!</v>
      </c>
      <c r="P29" s="24" t="e">
        <f t="shared" ca="1" si="13"/>
        <v>#REF!</v>
      </c>
      <c r="Q29" s="28" t="str">
        <f>IF(A29,VALUE(SUBSTITUTE(SUBSTITUTE(LEFT(salles!H29,5),":",","),"30","5")),"")</f>
        <v/>
      </c>
      <c r="R29" s="29" t="str">
        <f t="shared" si="14"/>
        <v/>
      </c>
      <c r="S29" s="29" t="str">
        <f t="shared" si="15"/>
        <v/>
      </c>
      <c r="T29" s="28" t="str">
        <f t="shared" si="16"/>
        <v/>
      </c>
      <c r="U29" s="30">
        <f ca="1">VLOOKUP(H29,variables!J$10:K$130,2,FALSE)</f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4.25" hidden="1">
      <c r="A30" s="22" t="b">
        <f t="shared" si="0"/>
        <v>0</v>
      </c>
      <c r="B30" s="23" t="str">
        <f t="shared" si="1"/>
        <v>salles avant 03/2017!</v>
      </c>
      <c r="C30" s="24">
        <f t="shared" si="17"/>
        <v>30</v>
      </c>
      <c r="D30" s="24" t="e">
        <f t="shared" ca="1" si="2"/>
        <v>#REF!</v>
      </c>
      <c r="E30" s="25" t="e">
        <f t="shared" ca="1" si="3"/>
        <v>#REF!</v>
      </c>
      <c r="F30" s="25" t="e">
        <f t="shared" ca="1" si="4"/>
        <v>#REF!</v>
      </c>
      <c r="G30" s="26" t="e">
        <f t="shared" ca="1" si="5"/>
        <v>#REF!</v>
      </c>
      <c r="H30" s="24" t="s">
        <v>34</v>
      </c>
      <c r="I30" s="24" t="e">
        <f t="shared" ca="1" si="6"/>
        <v>#REF!</v>
      </c>
      <c r="J30" s="24" t="e">
        <f t="shared" ca="1" si="7"/>
        <v>#REF!</v>
      </c>
      <c r="K30" s="24" t="e">
        <f t="shared" ca="1" si="8"/>
        <v>#REF!</v>
      </c>
      <c r="L30" s="24" t="e">
        <f t="shared" ca="1" si="9"/>
        <v>#REF!</v>
      </c>
      <c r="M30" s="24" t="e">
        <f t="shared" ca="1" si="10"/>
        <v>#REF!</v>
      </c>
      <c r="N30" s="25" t="e">
        <f t="shared" ca="1" si="11"/>
        <v>#REF!</v>
      </c>
      <c r="O30" s="27" t="e">
        <f t="shared" ca="1" si="12"/>
        <v>#REF!</v>
      </c>
      <c r="P30" s="24" t="e">
        <f t="shared" ca="1" si="13"/>
        <v>#REF!</v>
      </c>
      <c r="Q30" s="28" t="str">
        <f>IF(A30,VALUE(SUBSTITUTE(SUBSTITUTE(LEFT(salles!H30,5),":",","),"30","5")),"")</f>
        <v/>
      </c>
      <c r="R30" s="29" t="str">
        <f t="shared" si="14"/>
        <v/>
      </c>
      <c r="S30" s="29" t="str">
        <f t="shared" si="15"/>
        <v/>
      </c>
      <c r="T30" s="28" t="str">
        <f t="shared" si="16"/>
        <v/>
      </c>
      <c r="U30" s="30">
        <f ca="1">VLOOKUP(H30,variables!J$10:K$130,2,FALSE)</f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4.25" hidden="1">
      <c r="A31" s="22" t="b">
        <f t="shared" si="0"/>
        <v>0</v>
      </c>
      <c r="B31" s="23" t="str">
        <f t="shared" si="1"/>
        <v>salles avant 03/2017!</v>
      </c>
      <c r="C31" s="24">
        <f t="shared" si="17"/>
        <v>31</v>
      </c>
      <c r="D31" s="24" t="e">
        <f t="shared" ca="1" si="2"/>
        <v>#REF!</v>
      </c>
      <c r="E31" s="25" t="e">
        <f t="shared" ca="1" si="3"/>
        <v>#REF!</v>
      </c>
      <c r="F31" s="25" t="e">
        <f t="shared" ca="1" si="4"/>
        <v>#REF!</v>
      </c>
      <c r="G31" s="26" t="e">
        <f t="shared" ca="1" si="5"/>
        <v>#REF!</v>
      </c>
      <c r="H31" s="24" t="s">
        <v>34</v>
      </c>
      <c r="I31" s="24" t="e">
        <f t="shared" ca="1" si="6"/>
        <v>#REF!</v>
      </c>
      <c r="J31" s="24" t="e">
        <f t="shared" ca="1" si="7"/>
        <v>#REF!</v>
      </c>
      <c r="K31" s="24" t="e">
        <f t="shared" ca="1" si="8"/>
        <v>#REF!</v>
      </c>
      <c r="L31" s="24" t="e">
        <f t="shared" ca="1" si="9"/>
        <v>#REF!</v>
      </c>
      <c r="M31" s="24" t="e">
        <f t="shared" ca="1" si="10"/>
        <v>#REF!</v>
      </c>
      <c r="N31" s="25" t="e">
        <f t="shared" ca="1" si="11"/>
        <v>#REF!</v>
      </c>
      <c r="O31" s="27" t="e">
        <f t="shared" ca="1" si="12"/>
        <v>#REF!</v>
      </c>
      <c r="P31" s="24" t="e">
        <f t="shared" ca="1" si="13"/>
        <v>#REF!</v>
      </c>
      <c r="Q31" s="28" t="str">
        <f>IF(A31,VALUE(SUBSTITUTE(SUBSTITUTE(LEFT(salles!H31,5),":",","),"30","5")),"")</f>
        <v/>
      </c>
      <c r="R31" s="29" t="str">
        <f t="shared" si="14"/>
        <v/>
      </c>
      <c r="S31" s="29" t="str">
        <f t="shared" si="15"/>
        <v/>
      </c>
      <c r="T31" s="28" t="str">
        <f t="shared" si="16"/>
        <v/>
      </c>
      <c r="U31" s="30">
        <f ca="1">VLOOKUP(H31,variables!J$10:K$130,2,FALSE)</f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4.25" hidden="1">
      <c r="A32" s="22" t="b">
        <f t="shared" si="0"/>
        <v>0</v>
      </c>
      <c r="B32" s="23" t="str">
        <f t="shared" si="1"/>
        <v>salles avant 03/2017!</v>
      </c>
      <c r="C32" s="24">
        <f t="shared" si="17"/>
        <v>32</v>
      </c>
      <c r="D32" s="24" t="e">
        <f t="shared" ca="1" si="2"/>
        <v>#REF!</v>
      </c>
      <c r="E32" s="25" t="e">
        <f t="shared" ca="1" si="3"/>
        <v>#REF!</v>
      </c>
      <c r="F32" s="25" t="e">
        <f t="shared" ca="1" si="4"/>
        <v>#REF!</v>
      </c>
      <c r="G32" s="26" t="e">
        <f t="shared" ca="1" si="5"/>
        <v>#REF!</v>
      </c>
      <c r="H32" s="24" t="s">
        <v>37</v>
      </c>
      <c r="I32" s="24" t="e">
        <f t="shared" ca="1" si="6"/>
        <v>#REF!</v>
      </c>
      <c r="J32" s="24" t="e">
        <f t="shared" ca="1" si="7"/>
        <v>#REF!</v>
      </c>
      <c r="K32" s="24" t="e">
        <f t="shared" ca="1" si="8"/>
        <v>#REF!</v>
      </c>
      <c r="L32" s="24" t="e">
        <f t="shared" ca="1" si="9"/>
        <v>#REF!</v>
      </c>
      <c r="M32" s="24" t="e">
        <f t="shared" ca="1" si="10"/>
        <v>#REF!</v>
      </c>
      <c r="N32" s="25" t="e">
        <f t="shared" ca="1" si="11"/>
        <v>#REF!</v>
      </c>
      <c r="O32" s="27" t="e">
        <f t="shared" ca="1" si="12"/>
        <v>#REF!</v>
      </c>
      <c r="P32" s="24" t="e">
        <f t="shared" ca="1" si="13"/>
        <v>#REF!</v>
      </c>
      <c r="Q32" s="28" t="str">
        <f>IF(A32,VALUE(SUBSTITUTE(SUBSTITUTE(LEFT(salles!H32,5),":",","),"30","5")),"")</f>
        <v/>
      </c>
      <c r="R32" s="29" t="str">
        <f t="shared" si="14"/>
        <v/>
      </c>
      <c r="S32" s="29" t="str">
        <f t="shared" si="15"/>
        <v/>
      </c>
      <c r="T32" s="28" t="str">
        <f t="shared" si="16"/>
        <v/>
      </c>
      <c r="U32" s="30">
        <f ca="1">VLOOKUP(H32,variables!J$10:K$130,2,FALSE)</f>
        <v>1</v>
      </c>
      <c r="V32" s="28"/>
      <c r="W32" s="28"/>
      <c r="X32" s="28"/>
      <c r="Y32" s="28"/>
      <c r="Z32" s="28"/>
      <c r="AA32" s="28"/>
      <c r="AB32" s="28"/>
      <c r="AC32" s="28"/>
    </row>
    <row r="33" spans="1:29" ht="14.25" hidden="1">
      <c r="A33" s="22" t="b">
        <f t="shared" si="0"/>
        <v>0</v>
      </c>
      <c r="B33" s="23" t="str">
        <f t="shared" si="1"/>
        <v>salles avant 03/2017!</v>
      </c>
      <c r="C33" s="24">
        <f t="shared" si="17"/>
        <v>33</v>
      </c>
      <c r="D33" s="24" t="e">
        <f t="shared" ca="1" si="2"/>
        <v>#REF!</v>
      </c>
      <c r="E33" s="25" t="e">
        <f t="shared" ca="1" si="3"/>
        <v>#REF!</v>
      </c>
      <c r="F33" s="25" t="e">
        <f t="shared" ca="1" si="4"/>
        <v>#REF!</v>
      </c>
      <c r="G33" s="26" t="e">
        <f t="shared" ca="1" si="5"/>
        <v>#REF!</v>
      </c>
      <c r="H33" s="24" t="s">
        <v>43</v>
      </c>
      <c r="I33" s="24" t="e">
        <f t="shared" ca="1" si="6"/>
        <v>#REF!</v>
      </c>
      <c r="J33" s="24" t="e">
        <f t="shared" ca="1" si="7"/>
        <v>#REF!</v>
      </c>
      <c r="K33" s="24" t="e">
        <f t="shared" ca="1" si="8"/>
        <v>#REF!</v>
      </c>
      <c r="L33" s="24" t="e">
        <f t="shared" ca="1" si="9"/>
        <v>#REF!</v>
      </c>
      <c r="M33" s="24" t="e">
        <f t="shared" ca="1" si="10"/>
        <v>#REF!</v>
      </c>
      <c r="N33" s="25" t="e">
        <f t="shared" ca="1" si="11"/>
        <v>#REF!</v>
      </c>
      <c r="O33" s="27" t="e">
        <f t="shared" ca="1" si="12"/>
        <v>#REF!</v>
      </c>
      <c r="P33" s="24" t="e">
        <f t="shared" ca="1" si="13"/>
        <v>#REF!</v>
      </c>
      <c r="Q33" s="28" t="str">
        <f>IF(A33,VALUE(SUBSTITUTE(SUBSTITUTE(LEFT(salles!H33,5),":",","),"30","5")),"")</f>
        <v/>
      </c>
      <c r="R33" s="29" t="str">
        <f t="shared" si="14"/>
        <v/>
      </c>
      <c r="S33" s="29" t="str">
        <f t="shared" si="15"/>
        <v/>
      </c>
      <c r="T33" s="28" t="str">
        <f t="shared" si="16"/>
        <v/>
      </c>
      <c r="U33" s="30">
        <f ca="1">VLOOKUP(H33,variables!J$10:K$130,2,FALSE)</f>
        <v>1</v>
      </c>
      <c r="V33" s="28"/>
      <c r="W33" s="28"/>
      <c r="X33" s="28"/>
      <c r="Y33" s="28"/>
      <c r="Z33" s="28"/>
      <c r="AA33" s="28"/>
      <c r="AB33" s="28"/>
      <c r="AC33" s="28"/>
    </row>
    <row r="34" spans="1:29" ht="14.25" hidden="1">
      <c r="A34" s="22" t="b">
        <f t="shared" si="0"/>
        <v>0</v>
      </c>
      <c r="B34" s="23" t="str">
        <f t="shared" si="1"/>
        <v>salles avant 03/2017!</v>
      </c>
      <c r="C34" s="24">
        <f t="shared" si="17"/>
        <v>34</v>
      </c>
      <c r="D34" s="24" t="e">
        <f t="shared" ca="1" si="2"/>
        <v>#REF!</v>
      </c>
      <c r="E34" s="25" t="e">
        <f t="shared" ca="1" si="3"/>
        <v>#REF!</v>
      </c>
      <c r="F34" s="25" t="e">
        <f t="shared" ca="1" si="4"/>
        <v>#REF!</v>
      </c>
      <c r="G34" s="26" t="e">
        <f t="shared" ca="1" si="5"/>
        <v>#REF!</v>
      </c>
      <c r="H34" s="24" t="s">
        <v>34</v>
      </c>
      <c r="I34" s="24" t="e">
        <f t="shared" ca="1" si="6"/>
        <v>#REF!</v>
      </c>
      <c r="J34" s="24" t="e">
        <f t="shared" ca="1" si="7"/>
        <v>#REF!</v>
      </c>
      <c r="K34" s="24" t="e">
        <f t="shared" ca="1" si="8"/>
        <v>#REF!</v>
      </c>
      <c r="L34" s="31" t="e">
        <f t="shared" ca="1" si="9"/>
        <v>#REF!</v>
      </c>
      <c r="M34" s="24" t="e">
        <f t="shared" ca="1" si="10"/>
        <v>#REF!</v>
      </c>
      <c r="N34" s="25" t="e">
        <f t="shared" ca="1" si="11"/>
        <v>#REF!</v>
      </c>
      <c r="O34" s="27" t="e">
        <f t="shared" ca="1" si="12"/>
        <v>#REF!</v>
      </c>
      <c r="P34" s="24" t="e">
        <f t="shared" ca="1" si="13"/>
        <v>#REF!</v>
      </c>
      <c r="Q34" s="28" t="str">
        <f>IF(A34,VALUE(SUBSTITUTE(SUBSTITUTE(LEFT(salles!H34,5),":",","),"30","5")),"")</f>
        <v/>
      </c>
      <c r="R34" s="29" t="str">
        <f t="shared" si="14"/>
        <v/>
      </c>
      <c r="S34" s="29" t="str">
        <f t="shared" si="15"/>
        <v/>
      </c>
      <c r="T34" s="28" t="str">
        <f t="shared" si="16"/>
        <v/>
      </c>
      <c r="U34" s="30">
        <f ca="1">VLOOKUP(H34,variables!J$10:K$130,2,FALSE)</f>
        <v>1</v>
      </c>
      <c r="V34" s="28"/>
      <c r="W34" s="28"/>
      <c r="X34" s="28"/>
      <c r="Y34" s="28"/>
      <c r="Z34" s="28"/>
      <c r="AA34" s="28"/>
      <c r="AB34" s="28"/>
      <c r="AC34" s="28"/>
    </row>
    <row r="35" spans="1:29" ht="14.25" hidden="1">
      <c r="A35" s="22" t="b">
        <f t="shared" si="0"/>
        <v>0</v>
      </c>
      <c r="B35" s="23" t="str">
        <f t="shared" si="1"/>
        <v>salles avant 03/2017!</v>
      </c>
      <c r="C35" s="24">
        <f t="shared" si="17"/>
        <v>35</v>
      </c>
      <c r="D35" s="24" t="e">
        <f t="shared" ca="1" si="2"/>
        <v>#REF!</v>
      </c>
      <c r="E35" s="25" t="e">
        <f t="shared" ca="1" si="3"/>
        <v>#REF!</v>
      </c>
      <c r="F35" s="25" t="e">
        <f t="shared" ca="1" si="4"/>
        <v>#REF!</v>
      </c>
      <c r="G35" s="26" t="e">
        <f t="shared" ca="1" si="5"/>
        <v>#REF!</v>
      </c>
      <c r="H35" s="24" t="s">
        <v>43</v>
      </c>
      <c r="I35" s="24" t="e">
        <f t="shared" ca="1" si="6"/>
        <v>#REF!</v>
      </c>
      <c r="J35" s="24" t="e">
        <f t="shared" ca="1" si="7"/>
        <v>#REF!</v>
      </c>
      <c r="K35" s="24" t="e">
        <f t="shared" ca="1" si="8"/>
        <v>#REF!</v>
      </c>
      <c r="L35" s="24" t="e">
        <f t="shared" ca="1" si="9"/>
        <v>#REF!</v>
      </c>
      <c r="M35" s="24" t="e">
        <f t="shared" ca="1" si="10"/>
        <v>#REF!</v>
      </c>
      <c r="N35" s="25" t="e">
        <f t="shared" ca="1" si="11"/>
        <v>#REF!</v>
      </c>
      <c r="O35" s="27" t="e">
        <f t="shared" ca="1" si="12"/>
        <v>#REF!</v>
      </c>
      <c r="P35" s="24" t="e">
        <f t="shared" ca="1" si="13"/>
        <v>#REF!</v>
      </c>
      <c r="Q35" s="28" t="str">
        <f>IF(A35,VALUE(SUBSTITUTE(SUBSTITUTE(LEFT(salles!H35,5),":",","),"30","5")),"")</f>
        <v/>
      </c>
      <c r="R35" s="29" t="str">
        <f t="shared" si="14"/>
        <v/>
      </c>
      <c r="S35" s="29" t="str">
        <f t="shared" si="15"/>
        <v/>
      </c>
      <c r="T35" s="28" t="str">
        <f t="shared" si="16"/>
        <v/>
      </c>
      <c r="U35" s="30">
        <f ca="1">VLOOKUP(H35,variables!J$10:K$130,2,FALSE)</f>
        <v>1</v>
      </c>
      <c r="V35" s="28"/>
      <c r="W35" s="28"/>
      <c r="X35" s="28"/>
      <c r="Y35" s="28"/>
      <c r="Z35" s="28"/>
      <c r="AA35" s="28"/>
      <c r="AB35" s="28"/>
      <c r="AC35" s="28"/>
    </row>
    <row r="36" spans="1:29" ht="14.25" hidden="1">
      <c r="A36" s="22" t="b">
        <f t="shared" si="0"/>
        <v>0</v>
      </c>
      <c r="B36" s="23" t="str">
        <f t="shared" si="1"/>
        <v>salles avant 03/2017!</v>
      </c>
      <c r="C36" s="24">
        <f t="shared" si="17"/>
        <v>36</v>
      </c>
      <c r="D36" s="24" t="e">
        <f t="shared" ca="1" si="2"/>
        <v>#REF!</v>
      </c>
      <c r="E36" s="25" t="e">
        <f t="shared" ca="1" si="3"/>
        <v>#REF!</v>
      </c>
      <c r="F36" s="25" t="e">
        <f t="shared" ca="1" si="4"/>
        <v>#REF!</v>
      </c>
      <c r="G36" s="26" t="e">
        <f t="shared" ca="1" si="5"/>
        <v>#REF!</v>
      </c>
      <c r="H36" s="24" t="s">
        <v>60</v>
      </c>
      <c r="I36" s="24" t="e">
        <f t="shared" ca="1" si="6"/>
        <v>#REF!</v>
      </c>
      <c r="J36" s="24" t="e">
        <f t="shared" ca="1" si="7"/>
        <v>#REF!</v>
      </c>
      <c r="K36" s="24" t="e">
        <f t="shared" ca="1" si="8"/>
        <v>#REF!</v>
      </c>
      <c r="L36" s="24" t="e">
        <f t="shared" ca="1" si="9"/>
        <v>#REF!</v>
      </c>
      <c r="M36" s="24" t="e">
        <f t="shared" ca="1" si="10"/>
        <v>#REF!</v>
      </c>
      <c r="N36" s="25" t="e">
        <f t="shared" ca="1" si="11"/>
        <v>#REF!</v>
      </c>
      <c r="O36" s="27" t="e">
        <f t="shared" ca="1" si="12"/>
        <v>#REF!</v>
      </c>
      <c r="P36" s="24" t="e">
        <f t="shared" ca="1" si="13"/>
        <v>#REF!</v>
      </c>
      <c r="Q36" s="28" t="str">
        <f>IF(A36,VALUE(SUBSTITUTE(SUBSTITUTE(LEFT(salles!H36,5),":",","),"30","5")),"")</f>
        <v/>
      </c>
      <c r="R36" s="29" t="str">
        <f t="shared" si="14"/>
        <v/>
      </c>
      <c r="S36" s="29" t="str">
        <f t="shared" si="15"/>
        <v/>
      </c>
      <c r="T36" s="28" t="str">
        <f t="shared" si="16"/>
        <v/>
      </c>
      <c r="U36" s="30">
        <f ca="1">VLOOKUP(H36,variables!J$10:K$130,2,FALSE)</f>
        <v>1</v>
      </c>
      <c r="V36" s="28"/>
      <c r="W36" s="28"/>
      <c r="X36" s="28"/>
      <c r="Y36" s="28"/>
      <c r="Z36" s="28"/>
      <c r="AA36" s="28"/>
      <c r="AB36" s="28"/>
      <c r="AC36" s="28"/>
    </row>
    <row r="37" spans="1:29" ht="14.25" hidden="1">
      <c r="A37" s="22" t="b">
        <f t="shared" si="0"/>
        <v>0</v>
      </c>
      <c r="B37" s="23" t="str">
        <f t="shared" si="1"/>
        <v>salles avant 03/2017!</v>
      </c>
      <c r="C37" s="24">
        <f t="shared" si="17"/>
        <v>37</v>
      </c>
      <c r="D37" s="24" t="e">
        <f t="shared" ca="1" si="2"/>
        <v>#REF!</v>
      </c>
      <c r="E37" s="25" t="e">
        <f t="shared" ca="1" si="3"/>
        <v>#REF!</v>
      </c>
      <c r="F37" s="25" t="e">
        <f t="shared" ca="1" si="4"/>
        <v>#REF!</v>
      </c>
      <c r="G37" s="26" t="e">
        <f t="shared" ca="1" si="5"/>
        <v>#REF!</v>
      </c>
      <c r="H37" s="24" t="s">
        <v>61</v>
      </c>
      <c r="I37" s="24" t="e">
        <f t="shared" ca="1" si="6"/>
        <v>#REF!</v>
      </c>
      <c r="J37" s="24" t="e">
        <f t="shared" ca="1" si="7"/>
        <v>#REF!</v>
      </c>
      <c r="K37" s="24" t="e">
        <f t="shared" ca="1" si="8"/>
        <v>#REF!</v>
      </c>
      <c r="L37" s="24" t="e">
        <f t="shared" ca="1" si="9"/>
        <v>#REF!</v>
      </c>
      <c r="M37" s="24" t="e">
        <f t="shared" ca="1" si="10"/>
        <v>#REF!</v>
      </c>
      <c r="N37" s="25" t="e">
        <f t="shared" ca="1" si="11"/>
        <v>#REF!</v>
      </c>
      <c r="O37" s="27" t="e">
        <f t="shared" ca="1" si="12"/>
        <v>#REF!</v>
      </c>
      <c r="P37" s="24" t="e">
        <f t="shared" ca="1" si="13"/>
        <v>#REF!</v>
      </c>
      <c r="Q37" s="28" t="str">
        <f>IF(A37,VALUE(SUBSTITUTE(SUBSTITUTE(LEFT(salles!H37,5),":",","),"30","5")),"")</f>
        <v/>
      </c>
      <c r="R37" s="29" t="str">
        <f t="shared" si="14"/>
        <v/>
      </c>
      <c r="S37" s="29" t="str">
        <f t="shared" si="15"/>
        <v/>
      </c>
      <c r="T37" s="28" t="str">
        <f t="shared" si="16"/>
        <v/>
      </c>
      <c r="U37" s="30">
        <f ca="1">VLOOKUP(H37,variables!J$10:K$130,2,FALSE)</f>
        <v>1</v>
      </c>
      <c r="V37" s="28"/>
      <c r="W37" s="28"/>
      <c r="X37" s="28"/>
      <c r="Y37" s="28"/>
      <c r="Z37" s="28"/>
      <c r="AA37" s="28"/>
      <c r="AB37" s="28"/>
      <c r="AC37" s="28"/>
    </row>
    <row r="38" spans="1:29" ht="14.25" hidden="1">
      <c r="A38" s="22" t="b">
        <f t="shared" si="0"/>
        <v>0</v>
      </c>
      <c r="B38" s="23" t="str">
        <f t="shared" si="1"/>
        <v>salles avant 03/2017!</v>
      </c>
      <c r="C38" s="24">
        <f t="shared" si="17"/>
        <v>38</v>
      </c>
      <c r="D38" s="24" t="e">
        <f t="shared" ca="1" si="2"/>
        <v>#REF!</v>
      </c>
      <c r="E38" s="25" t="e">
        <f t="shared" ca="1" si="3"/>
        <v>#REF!</v>
      </c>
      <c r="F38" s="25" t="e">
        <f t="shared" ca="1" si="4"/>
        <v>#REF!</v>
      </c>
      <c r="G38" s="26" t="e">
        <f t="shared" ca="1" si="5"/>
        <v>#REF!</v>
      </c>
      <c r="H38" s="24" t="s">
        <v>63</v>
      </c>
      <c r="I38" s="24" t="e">
        <f t="shared" ca="1" si="6"/>
        <v>#REF!</v>
      </c>
      <c r="J38" s="24" t="e">
        <f t="shared" ca="1" si="7"/>
        <v>#REF!</v>
      </c>
      <c r="K38" s="24" t="e">
        <f t="shared" ca="1" si="8"/>
        <v>#REF!</v>
      </c>
      <c r="L38" s="24" t="e">
        <f t="shared" ca="1" si="9"/>
        <v>#REF!</v>
      </c>
      <c r="M38" s="24" t="e">
        <f t="shared" ca="1" si="10"/>
        <v>#REF!</v>
      </c>
      <c r="N38" s="25" t="e">
        <f t="shared" ca="1" si="11"/>
        <v>#REF!</v>
      </c>
      <c r="O38" s="27" t="e">
        <f t="shared" ca="1" si="12"/>
        <v>#REF!</v>
      </c>
      <c r="P38" s="24" t="e">
        <f t="shared" ca="1" si="13"/>
        <v>#REF!</v>
      </c>
      <c r="Q38" s="28" t="str">
        <f>IF(A38,VALUE(SUBSTITUTE(SUBSTITUTE(LEFT(salles!H38,5),":",","),"30","5")),"")</f>
        <v/>
      </c>
      <c r="R38" s="29" t="str">
        <f t="shared" si="14"/>
        <v/>
      </c>
      <c r="S38" s="29" t="str">
        <f t="shared" si="15"/>
        <v/>
      </c>
      <c r="T38" s="28" t="str">
        <f t="shared" si="16"/>
        <v/>
      </c>
      <c r="U38" s="30">
        <f ca="1">VLOOKUP(H38,variables!J$10:K$130,2,FALSE)</f>
        <v>1</v>
      </c>
      <c r="V38" s="28"/>
      <c r="W38" s="28"/>
      <c r="X38" s="28"/>
      <c r="Y38" s="28"/>
      <c r="Z38" s="28"/>
      <c r="AA38" s="28"/>
      <c r="AB38" s="28"/>
      <c r="AC38" s="28"/>
    </row>
    <row r="39" spans="1:29" ht="14.25" hidden="1">
      <c r="A39" s="22" t="b">
        <f t="shared" si="0"/>
        <v>0</v>
      </c>
      <c r="B39" s="23" t="str">
        <f t="shared" si="1"/>
        <v>salles avant 03/2017!</v>
      </c>
      <c r="C39" s="24">
        <f t="shared" si="17"/>
        <v>39</v>
      </c>
      <c r="D39" s="24" t="e">
        <f t="shared" ca="1" si="2"/>
        <v>#REF!</v>
      </c>
      <c r="E39" s="25" t="e">
        <f t="shared" ca="1" si="3"/>
        <v>#REF!</v>
      </c>
      <c r="F39" s="25" t="e">
        <f t="shared" ca="1" si="4"/>
        <v>#REF!</v>
      </c>
      <c r="G39" s="26" t="e">
        <f t="shared" ca="1" si="5"/>
        <v>#REF!</v>
      </c>
      <c r="H39" s="24" t="s">
        <v>37</v>
      </c>
      <c r="I39" s="24" t="e">
        <f t="shared" ca="1" si="6"/>
        <v>#REF!</v>
      </c>
      <c r="J39" s="24" t="e">
        <f t="shared" ca="1" si="7"/>
        <v>#REF!</v>
      </c>
      <c r="K39" s="24" t="e">
        <f t="shared" ca="1" si="8"/>
        <v>#REF!</v>
      </c>
      <c r="L39" s="24" t="e">
        <f t="shared" ca="1" si="9"/>
        <v>#REF!</v>
      </c>
      <c r="M39" s="24" t="e">
        <f t="shared" ca="1" si="10"/>
        <v>#REF!</v>
      </c>
      <c r="N39" s="25" t="e">
        <f t="shared" ca="1" si="11"/>
        <v>#REF!</v>
      </c>
      <c r="O39" s="27" t="e">
        <f t="shared" ca="1" si="12"/>
        <v>#REF!</v>
      </c>
      <c r="P39" s="24" t="e">
        <f t="shared" ca="1" si="13"/>
        <v>#REF!</v>
      </c>
      <c r="Q39" s="28" t="str">
        <f>IF(A39,VALUE(SUBSTITUTE(SUBSTITUTE(LEFT(salles!H39,5),":",","),"30","5")),"")</f>
        <v/>
      </c>
      <c r="R39" s="29" t="str">
        <f t="shared" si="14"/>
        <v/>
      </c>
      <c r="S39" s="29" t="str">
        <f t="shared" si="15"/>
        <v/>
      </c>
      <c r="T39" s="28" t="str">
        <f t="shared" si="16"/>
        <v/>
      </c>
      <c r="U39" s="30">
        <f ca="1">VLOOKUP(H39,variables!J$10:K$130,2,FALSE)</f>
        <v>1</v>
      </c>
      <c r="V39" s="28"/>
      <c r="W39" s="28"/>
      <c r="X39" s="28"/>
      <c r="Y39" s="28"/>
      <c r="Z39" s="28"/>
      <c r="AA39" s="28"/>
      <c r="AB39" s="28"/>
      <c r="AC39" s="28"/>
    </row>
    <row r="40" spans="1:29" ht="14.25" hidden="1">
      <c r="A40" s="22" t="b">
        <f t="shared" si="0"/>
        <v>0</v>
      </c>
      <c r="B40" s="23" t="str">
        <f t="shared" si="1"/>
        <v>salles avant 03/2017!</v>
      </c>
      <c r="C40" s="24">
        <f t="shared" si="17"/>
        <v>40</v>
      </c>
      <c r="D40" s="24" t="e">
        <f t="shared" ca="1" si="2"/>
        <v>#REF!</v>
      </c>
      <c r="E40" s="25" t="e">
        <f t="shared" ca="1" si="3"/>
        <v>#REF!</v>
      </c>
      <c r="F40" s="25" t="e">
        <f t="shared" ca="1" si="4"/>
        <v>#REF!</v>
      </c>
      <c r="G40" s="26" t="e">
        <f t="shared" ca="1" si="5"/>
        <v>#REF!</v>
      </c>
      <c r="H40" s="24" t="s">
        <v>49</v>
      </c>
      <c r="I40" s="24" t="e">
        <f t="shared" ca="1" si="6"/>
        <v>#REF!</v>
      </c>
      <c r="J40" s="24" t="e">
        <f t="shared" ca="1" si="7"/>
        <v>#REF!</v>
      </c>
      <c r="K40" s="24" t="e">
        <f t="shared" ca="1" si="8"/>
        <v>#REF!</v>
      </c>
      <c r="L40" s="24" t="e">
        <f t="shared" ca="1" si="9"/>
        <v>#REF!</v>
      </c>
      <c r="M40" s="24" t="e">
        <f t="shared" ca="1" si="10"/>
        <v>#REF!</v>
      </c>
      <c r="N40" s="25" t="e">
        <f t="shared" ca="1" si="11"/>
        <v>#REF!</v>
      </c>
      <c r="O40" s="27" t="e">
        <f t="shared" ca="1" si="12"/>
        <v>#REF!</v>
      </c>
      <c r="P40" s="24" t="e">
        <f t="shared" ca="1" si="13"/>
        <v>#REF!</v>
      </c>
      <c r="Q40" s="28" t="str">
        <f>IF(A40,VALUE(SUBSTITUTE(SUBSTITUTE(LEFT(salles!H40,5),":",","),"30","5")),"")</f>
        <v/>
      </c>
      <c r="R40" s="29" t="str">
        <f t="shared" si="14"/>
        <v/>
      </c>
      <c r="S40" s="29" t="str">
        <f t="shared" si="15"/>
        <v/>
      </c>
      <c r="T40" s="28" t="str">
        <f t="shared" si="16"/>
        <v/>
      </c>
      <c r="U40" s="30">
        <f ca="1">VLOOKUP(H40,variables!J$10:K$130,2,FALSE)</f>
        <v>1</v>
      </c>
      <c r="V40" s="28"/>
      <c r="W40" s="28"/>
      <c r="X40" s="28"/>
      <c r="Y40" s="28"/>
      <c r="Z40" s="28"/>
      <c r="AA40" s="28"/>
      <c r="AB40" s="28"/>
      <c r="AC40" s="28"/>
    </row>
    <row r="41" spans="1:29" ht="14.25" hidden="1">
      <c r="A41" s="22" t="b">
        <f t="shared" si="0"/>
        <v>0</v>
      </c>
      <c r="B41" s="23" t="str">
        <f t="shared" si="1"/>
        <v>salles avant 03/2017!</v>
      </c>
      <c r="C41" s="24">
        <f t="shared" si="17"/>
        <v>41</v>
      </c>
      <c r="D41" s="24" t="e">
        <f t="shared" ca="1" si="2"/>
        <v>#REF!</v>
      </c>
      <c r="E41" s="25" t="e">
        <f t="shared" ca="1" si="3"/>
        <v>#REF!</v>
      </c>
      <c r="F41" s="25" t="e">
        <f t="shared" ca="1" si="4"/>
        <v>#REF!</v>
      </c>
      <c r="G41" s="26" t="e">
        <f t="shared" ca="1" si="5"/>
        <v>#REF!</v>
      </c>
      <c r="H41" s="24" t="s">
        <v>66</v>
      </c>
      <c r="I41" s="24" t="e">
        <f t="shared" ca="1" si="6"/>
        <v>#REF!</v>
      </c>
      <c r="J41" s="24" t="e">
        <f t="shared" ca="1" si="7"/>
        <v>#REF!</v>
      </c>
      <c r="K41" s="24" t="e">
        <f t="shared" ca="1" si="8"/>
        <v>#REF!</v>
      </c>
      <c r="L41" s="24" t="e">
        <f t="shared" ca="1" si="9"/>
        <v>#REF!</v>
      </c>
      <c r="M41" s="24" t="e">
        <f t="shared" ca="1" si="10"/>
        <v>#REF!</v>
      </c>
      <c r="N41" s="25" t="e">
        <f t="shared" ca="1" si="11"/>
        <v>#REF!</v>
      </c>
      <c r="O41" s="27" t="e">
        <f t="shared" ca="1" si="12"/>
        <v>#REF!</v>
      </c>
      <c r="P41" s="24" t="e">
        <f t="shared" ca="1" si="13"/>
        <v>#REF!</v>
      </c>
      <c r="Q41" s="28" t="str">
        <f>IF(A41,VALUE(SUBSTITUTE(SUBSTITUTE(LEFT(salles!H41,5),":",","),"30","5")),"")</f>
        <v/>
      </c>
      <c r="R41" s="29" t="str">
        <f t="shared" si="14"/>
        <v/>
      </c>
      <c r="S41" s="29" t="str">
        <f t="shared" si="15"/>
        <v/>
      </c>
      <c r="T41" s="28" t="str">
        <f t="shared" si="16"/>
        <v/>
      </c>
      <c r="U41" s="30">
        <f ca="1">VLOOKUP(H41,variables!J$10:K$130,2,FALSE)</f>
        <v>1</v>
      </c>
      <c r="V41" s="28"/>
      <c r="W41" s="28"/>
      <c r="X41" s="28"/>
      <c r="Y41" s="28"/>
      <c r="Z41" s="28"/>
      <c r="AA41" s="28"/>
      <c r="AB41" s="28"/>
      <c r="AC41" s="28"/>
    </row>
    <row r="42" spans="1:29" ht="14.25" hidden="1">
      <c r="A42" s="22" t="b">
        <f t="shared" si="0"/>
        <v>0</v>
      </c>
      <c r="B42" s="23" t="str">
        <f t="shared" si="1"/>
        <v>salles avant 03/2017!</v>
      </c>
      <c r="C42" s="24">
        <f t="shared" si="17"/>
        <v>42</v>
      </c>
      <c r="D42" s="24" t="e">
        <f t="shared" ca="1" si="2"/>
        <v>#REF!</v>
      </c>
      <c r="E42" s="25" t="e">
        <f t="shared" ca="1" si="3"/>
        <v>#REF!</v>
      </c>
      <c r="F42" s="25" t="e">
        <f t="shared" ca="1" si="4"/>
        <v>#REF!</v>
      </c>
      <c r="G42" s="26" t="e">
        <f t="shared" ca="1" si="5"/>
        <v>#REF!</v>
      </c>
      <c r="H42" s="24" t="s">
        <v>34</v>
      </c>
      <c r="I42" s="24" t="e">
        <f t="shared" ca="1" si="6"/>
        <v>#REF!</v>
      </c>
      <c r="J42" s="24" t="e">
        <f t="shared" ca="1" si="7"/>
        <v>#REF!</v>
      </c>
      <c r="K42" s="24" t="e">
        <f t="shared" ca="1" si="8"/>
        <v>#REF!</v>
      </c>
      <c r="L42" s="24" t="e">
        <f t="shared" ca="1" si="9"/>
        <v>#REF!</v>
      </c>
      <c r="M42" s="24" t="e">
        <f t="shared" ca="1" si="10"/>
        <v>#REF!</v>
      </c>
      <c r="N42" s="25" t="e">
        <f t="shared" ca="1" si="11"/>
        <v>#REF!</v>
      </c>
      <c r="O42" s="27" t="e">
        <f t="shared" ca="1" si="12"/>
        <v>#REF!</v>
      </c>
      <c r="P42" s="24" t="e">
        <f t="shared" ca="1" si="13"/>
        <v>#REF!</v>
      </c>
      <c r="Q42" s="28" t="str">
        <f>IF(A42,VALUE(SUBSTITUTE(SUBSTITUTE(LEFT(salles!H42,5),":",","),"30","5")),"")</f>
        <v/>
      </c>
      <c r="R42" s="29" t="str">
        <f t="shared" si="14"/>
        <v/>
      </c>
      <c r="S42" s="29" t="str">
        <f t="shared" si="15"/>
        <v/>
      </c>
      <c r="T42" s="28" t="str">
        <f t="shared" si="16"/>
        <v/>
      </c>
      <c r="U42" s="30">
        <f ca="1">VLOOKUP(H42,variables!J$10:K$130,2,FALSE)</f>
        <v>1</v>
      </c>
      <c r="V42" s="28"/>
      <c r="W42" s="28"/>
      <c r="X42" s="28"/>
      <c r="Y42" s="28"/>
      <c r="Z42" s="28"/>
      <c r="AA42" s="28"/>
      <c r="AB42" s="28"/>
      <c r="AC42" s="28"/>
    </row>
    <row r="43" spans="1:29" ht="14.25" hidden="1">
      <c r="A43" s="22" t="b">
        <f t="shared" si="0"/>
        <v>0</v>
      </c>
      <c r="B43" s="23" t="str">
        <f t="shared" si="1"/>
        <v>salles avant 03/2017!</v>
      </c>
      <c r="C43" s="24">
        <f t="shared" si="17"/>
        <v>43</v>
      </c>
      <c r="D43" s="24" t="e">
        <f t="shared" ca="1" si="2"/>
        <v>#REF!</v>
      </c>
      <c r="E43" s="25" t="e">
        <f t="shared" ca="1" si="3"/>
        <v>#REF!</v>
      </c>
      <c r="F43" s="25" t="e">
        <f t="shared" ca="1" si="4"/>
        <v>#REF!</v>
      </c>
      <c r="G43" s="26" t="e">
        <f t="shared" ca="1" si="5"/>
        <v>#REF!</v>
      </c>
      <c r="H43" s="24" t="s">
        <v>66</v>
      </c>
      <c r="I43" s="24" t="e">
        <f t="shared" ca="1" si="6"/>
        <v>#REF!</v>
      </c>
      <c r="J43" s="24" t="e">
        <f t="shared" ca="1" si="7"/>
        <v>#REF!</v>
      </c>
      <c r="K43" s="24" t="e">
        <f t="shared" ca="1" si="8"/>
        <v>#REF!</v>
      </c>
      <c r="L43" s="24" t="e">
        <f t="shared" ca="1" si="9"/>
        <v>#REF!</v>
      </c>
      <c r="M43" s="24" t="e">
        <f t="shared" ca="1" si="10"/>
        <v>#REF!</v>
      </c>
      <c r="N43" s="25" t="e">
        <f t="shared" ca="1" si="11"/>
        <v>#REF!</v>
      </c>
      <c r="O43" s="27" t="e">
        <f t="shared" ca="1" si="12"/>
        <v>#REF!</v>
      </c>
      <c r="P43" s="24" t="e">
        <f t="shared" ca="1" si="13"/>
        <v>#REF!</v>
      </c>
      <c r="Q43" s="28" t="str">
        <f>IF(A43,VALUE(SUBSTITUTE(SUBSTITUTE(LEFT(salles!H43,5),":",","),"30","5")),"")</f>
        <v/>
      </c>
      <c r="R43" s="29" t="str">
        <f t="shared" si="14"/>
        <v/>
      </c>
      <c r="S43" s="29" t="str">
        <f t="shared" si="15"/>
        <v/>
      </c>
      <c r="T43" s="28" t="str">
        <f t="shared" si="16"/>
        <v/>
      </c>
      <c r="U43" s="30">
        <f ca="1">VLOOKUP(H43,variables!J$10:K$130,2,FALSE)</f>
        <v>1</v>
      </c>
      <c r="V43" s="28"/>
      <c r="W43" s="28"/>
      <c r="X43" s="28"/>
      <c r="Y43" s="28"/>
      <c r="Z43" s="28"/>
      <c r="AA43" s="28"/>
      <c r="AB43" s="28"/>
      <c r="AC43" s="28"/>
    </row>
    <row r="44" spans="1:29" ht="14.25" hidden="1">
      <c r="A44" s="22" t="b">
        <f t="shared" si="0"/>
        <v>0</v>
      </c>
      <c r="B44" s="23" t="str">
        <f t="shared" si="1"/>
        <v>salles avant 03/2017!</v>
      </c>
      <c r="C44" s="24">
        <f t="shared" si="17"/>
        <v>44</v>
      </c>
      <c r="D44" s="24" t="e">
        <f t="shared" ca="1" si="2"/>
        <v>#REF!</v>
      </c>
      <c r="E44" s="25" t="e">
        <f t="shared" ca="1" si="3"/>
        <v>#REF!</v>
      </c>
      <c r="F44" s="25" t="e">
        <f t="shared" ca="1" si="4"/>
        <v>#REF!</v>
      </c>
      <c r="G44" s="26" t="e">
        <f t="shared" ca="1" si="5"/>
        <v>#REF!</v>
      </c>
      <c r="H44" s="24" t="s">
        <v>37</v>
      </c>
      <c r="I44" s="24" t="e">
        <f t="shared" ca="1" si="6"/>
        <v>#REF!</v>
      </c>
      <c r="J44" s="24" t="e">
        <f t="shared" ca="1" si="7"/>
        <v>#REF!</v>
      </c>
      <c r="K44" s="24" t="e">
        <f t="shared" ca="1" si="8"/>
        <v>#REF!</v>
      </c>
      <c r="L44" s="24" t="e">
        <f t="shared" ca="1" si="9"/>
        <v>#REF!</v>
      </c>
      <c r="M44" s="24" t="e">
        <f t="shared" ca="1" si="10"/>
        <v>#REF!</v>
      </c>
      <c r="N44" s="25" t="e">
        <f t="shared" ca="1" si="11"/>
        <v>#REF!</v>
      </c>
      <c r="O44" s="27" t="e">
        <f t="shared" ca="1" si="12"/>
        <v>#REF!</v>
      </c>
      <c r="P44" s="24" t="e">
        <f t="shared" ca="1" si="13"/>
        <v>#REF!</v>
      </c>
      <c r="Q44" s="28" t="str">
        <f>IF(A44,VALUE(SUBSTITUTE(SUBSTITUTE(LEFT(salles!H44,5),":",","),"30","5")),"")</f>
        <v/>
      </c>
      <c r="R44" s="29" t="str">
        <f t="shared" si="14"/>
        <v/>
      </c>
      <c r="S44" s="29" t="str">
        <f t="shared" si="15"/>
        <v/>
      </c>
      <c r="T44" s="28" t="str">
        <f t="shared" si="16"/>
        <v/>
      </c>
      <c r="U44" s="30">
        <f ca="1">VLOOKUP(H44,variables!J$10:K$130,2,FALSE)</f>
        <v>1</v>
      </c>
      <c r="V44" s="28"/>
      <c r="W44" s="28"/>
      <c r="X44" s="28"/>
      <c r="Y44" s="28"/>
      <c r="Z44" s="28"/>
      <c r="AA44" s="28"/>
      <c r="AB44" s="28"/>
      <c r="AC44" s="28"/>
    </row>
    <row r="45" spans="1:29" ht="14.25" hidden="1">
      <c r="A45" s="22" t="b">
        <f t="shared" si="0"/>
        <v>0</v>
      </c>
      <c r="B45" s="23" t="str">
        <f t="shared" si="1"/>
        <v>salles avant 03/2017!</v>
      </c>
      <c r="C45" s="24">
        <f t="shared" si="17"/>
        <v>45</v>
      </c>
      <c r="D45" s="24" t="e">
        <f t="shared" ca="1" si="2"/>
        <v>#REF!</v>
      </c>
      <c r="E45" s="25" t="e">
        <f t="shared" ca="1" si="3"/>
        <v>#REF!</v>
      </c>
      <c r="F45" s="25" t="e">
        <f t="shared" ca="1" si="4"/>
        <v>#REF!</v>
      </c>
      <c r="G45" s="26" t="e">
        <f t="shared" ca="1" si="5"/>
        <v>#REF!</v>
      </c>
      <c r="H45" s="24" t="s">
        <v>34</v>
      </c>
      <c r="I45" s="24" t="e">
        <f t="shared" ca="1" si="6"/>
        <v>#REF!</v>
      </c>
      <c r="J45" s="24" t="e">
        <f t="shared" ca="1" si="7"/>
        <v>#REF!</v>
      </c>
      <c r="K45" s="24" t="e">
        <f t="shared" ca="1" si="8"/>
        <v>#REF!</v>
      </c>
      <c r="L45" s="24" t="e">
        <f t="shared" ca="1" si="9"/>
        <v>#REF!</v>
      </c>
      <c r="M45" s="24" t="e">
        <f t="shared" ca="1" si="10"/>
        <v>#REF!</v>
      </c>
      <c r="N45" s="25" t="e">
        <f t="shared" ca="1" si="11"/>
        <v>#REF!</v>
      </c>
      <c r="O45" s="27" t="e">
        <f t="shared" ca="1" si="12"/>
        <v>#REF!</v>
      </c>
      <c r="P45" s="24" t="e">
        <f t="shared" ca="1" si="13"/>
        <v>#REF!</v>
      </c>
      <c r="Q45" s="28" t="str">
        <f>IF(A45,VALUE(SUBSTITUTE(SUBSTITUTE(LEFT(salles!H45,5),":",","),"30","5")),"")</f>
        <v/>
      </c>
      <c r="R45" s="29" t="str">
        <f t="shared" si="14"/>
        <v/>
      </c>
      <c r="S45" s="29" t="str">
        <f t="shared" si="15"/>
        <v/>
      </c>
      <c r="T45" s="28" t="str">
        <f t="shared" si="16"/>
        <v/>
      </c>
      <c r="U45" s="30">
        <f ca="1">VLOOKUP(H45,variables!J$10:K$130,2,FALSE)</f>
        <v>1</v>
      </c>
      <c r="V45" s="28"/>
      <c r="W45" s="28"/>
      <c r="X45" s="28"/>
      <c r="Y45" s="28"/>
      <c r="Z45" s="28"/>
      <c r="AA45" s="28"/>
      <c r="AB45" s="28"/>
      <c r="AC45" s="28"/>
    </row>
    <row r="46" spans="1:29" ht="14.25" hidden="1">
      <c r="A46" s="22" t="b">
        <f t="shared" si="0"/>
        <v>0</v>
      </c>
      <c r="B46" s="23" t="str">
        <f t="shared" si="1"/>
        <v>salles avant 03/2017!</v>
      </c>
      <c r="C46" s="24">
        <f t="shared" si="17"/>
        <v>46</v>
      </c>
      <c r="D46" s="24" t="e">
        <f t="shared" ca="1" si="2"/>
        <v>#REF!</v>
      </c>
      <c r="E46" s="25" t="e">
        <f t="shared" ca="1" si="3"/>
        <v>#REF!</v>
      </c>
      <c r="F46" s="25" t="e">
        <f t="shared" ca="1" si="4"/>
        <v>#REF!</v>
      </c>
      <c r="G46" s="26" t="e">
        <f t="shared" ca="1" si="5"/>
        <v>#REF!</v>
      </c>
      <c r="H46" s="24" t="s">
        <v>73</v>
      </c>
      <c r="I46" s="24" t="e">
        <f t="shared" ca="1" si="6"/>
        <v>#REF!</v>
      </c>
      <c r="J46" s="24" t="e">
        <f t="shared" ca="1" si="7"/>
        <v>#REF!</v>
      </c>
      <c r="K46" s="24" t="e">
        <f t="shared" ca="1" si="8"/>
        <v>#REF!</v>
      </c>
      <c r="L46" s="24" t="e">
        <f t="shared" ca="1" si="9"/>
        <v>#REF!</v>
      </c>
      <c r="M46" s="24" t="e">
        <f t="shared" ca="1" si="10"/>
        <v>#REF!</v>
      </c>
      <c r="N46" s="25" t="e">
        <f t="shared" ca="1" si="11"/>
        <v>#REF!</v>
      </c>
      <c r="O46" s="27" t="e">
        <f t="shared" ca="1" si="12"/>
        <v>#REF!</v>
      </c>
      <c r="P46" s="24" t="e">
        <f t="shared" ca="1" si="13"/>
        <v>#REF!</v>
      </c>
      <c r="Q46" s="28" t="str">
        <f>IF(A46,VALUE(SUBSTITUTE(SUBSTITUTE(LEFT(salles!H46,5),":",","),"30","5")),"")</f>
        <v/>
      </c>
      <c r="R46" s="29" t="str">
        <f t="shared" si="14"/>
        <v/>
      </c>
      <c r="S46" s="29" t="str">
        <f t="shared" si="15"/>
        <v/>
      </c>
      <c r="T46" s="28" t="str">
        <f t="shared" si="16"/>
        <v/>
      </c>
      <c r="U46" s="30">
        <f ca="1">VLOOKUP(H46,variables!J$10:K$130,2,FALSE)</f>
        <v>1</v>
      </c>
      <c r="V46" s="28"/>
      <c r="W46" s="28"/>
      <c r="X46" s="28"/>
      <c r="Y46" s="28"/>
      <c r="Z46" s="28"/>
      <c r="AA46" s="28"/>
      <c r="AB46" s="28"/>
      <c r="AC46" s="28"/>
    </row>
    <row r="47" spans="1:29" ht="14.25" hidden="1">
      <c r="A47" s="22" t="b">
        <f t="shared" si="0"/>
        <v>0</v>
      </c>
      <c r="B47" s="23" t="str">
        <f t="shared" si="1"/>
        <v>salles avant 03/2017!</v>
      </c>
      <c r="C47" s="24">
        <f t="shared" si="17"/>
        <v>47</v>
      </c>
      <c r="D47" s="24" t="e">
        <f t="shared" ca="1" si="2"/>
        <v>#REF!</v>
      </c>
      <c r="E47" s="25" t="e">
        <f t="shared" ca="1" si="3"/>
        <v>#REF!</v>
      </c>
      <c r="F47" s="25" t="e">
        <f t="shared" ca="1" si="4"/>
        <v>#REF!</v>
      </c>
      <c r="G47" s="26" t="e">
        <f t="shared" ca="1" si="5"/>
        <v>#REF!</v>
      </c>
      <c r="H47" s="24" t="s">
        <v>34</v>
      </c>
      <c r="I47" s="24" t="e">
        <f t="shared" ca="1" si="6"/>
        <v>#REF!</v>
      </c>
      <c r="J47" s="24" t="e">
        <f t="shared" ca="1" si="7"/>
        <v>#REF!</v>
      </c>
      <c r="K47" s="24" t="e">
        <f t="shared" ca="1" si="8"/>
        <v>#REF!</v>
      </c>
      <c r="L47" s="31" t="e">
        <f t="shared" ca="1" si="9"/>
        <v>#REF!</v>
      </c>
      <c r="M47" s="24" t="e">
        <f t="shared" ca="1" si="10"/>
        <v>#REF!</v>
      </c>
      <c r="N47" s="25" t="e">
        <f t="shared" ca="1" si="11"/>
        <v>#REF!</v>
      </c>
      <c r="O47" s="27" t="e">
        <f t="shared" ca="1" si="12"/>
        <v>#REF!</v>
      </c>
      <c r="P47" s="24" t="e">
        <f t="shared" ca="1" si="13"/>
        <v>#REF!</v>
      </c>
      <c r="Q47" s="28" t="str">
        <f>IF(A47,VALUE(SUBSTITUTE(SUBSTITUTE(LEFT(salles!H47,5),":",","),"30","5")),"")</f>
        <v/>
      </c>
      <c r="R47" s="29" t="str">
        <f t="shared" si="14"/>
        <v/>
      </c>
      <c r="S47" s="29" t="str">
        <f t="shared" si="15"/>
        <v/>
      </c>
      <c r="T47" s="28" t="str">
        <f t="shared" si="16"/>
        <v/>
      </c>
      <c r="U47" s="30">
        <f ca="1">VLOOKUP(H47,variables!J$10:K$130,2,FALSE)</f>
        <v>1</v>
      </c>
      <c r="V47" s="28"/>
      <c r="W47" s="28"/>
      <c r="X47" s="28"/>
      <c r="Y47" s="28"/>
      <c r="Z47" s="28"/>
      <c r="AA47" s="28"/>
      <c r="AB47" s="28"/>
      <c r="AC47" s="28"/>
    </row>
    <row r="48" spans="1:29" ht="14.25" hidden="1">
      <c r="A48" s="22" t="b">
        <f t="shared" si="0"/>
        <v>0</v>
      </c>
      <c r="B48" s="23" t="str">
        <f t="shared" si="1"/>
        <v>salles avant 03/2017!</v>
      </c>
      <c r="C48" s="24">
        <f t="shared" si="17"/>
        <v>48</v>
      </c>
      <c r="D48" s="24" t="e">
        <f t="shared" ca="1" si="2"/>
        <v>#REF!</v>
      </c>
      <c r="E48" s="25" t="e">
        <f t="shared" ca="1" si="3"/>
        <v>#REF!</v>
      </c>
      <c r="F48" s="25" t="e">
        <f t="shared" ca="1" si="4"/>
        <v>#REF!</v>
      </c>
      <c r="G48" s="26" t="e">
        <f t="shared" ca="1" si="5"/>
        <v>#REF!</v>
      </c>
      <c r="H48" s="24" t="s">
        <v>34</v>
      </c>
      <c r="I48" s="24" t="e">
        <f t="shared" ca="1" si="6"/>
        <v>#REF!</v>
      </c>
      <c r="J48" s="24" t="e">
        <f t="shared" ca="1" si="7"/>
        <v>#REF!</v>
      </c>
      <c r="K48" s="24" t="e">
        <f t="shared" ca="1" si="8"/>
        <v>#REF!</v>
      </c>
      <c r="L48" s="24" t="e">
        <f t="shared" ca="1" si="9"/>
        <v>#REF!</v>
      </c>
      <c r="M48" s="24" t="e">
        <f t="shared" ca="1" si="10"/>
        <v>#REF!</v>
      </c>
      <c r="N48" s="25" t="e">
        <f t="shared" ca="1" si="11"/>
        <v>#REF!</v>
      </c>
      <c r="O48" s="27" t="e">
        <f t="shared" ca="1" si="12"/>
        <v>#REF!</v>
      </c>
      <c r="P48" s="24" t="e">
        <f t="shared" ca="1" si="13"/>
        <v>#REF!</v>
      </c>
      <c r="Q48" s="28" t="str">
        <f>IF(A48,VALUE(SUBSTITUTE(SUBSTITUTE(LEFT(salles!H48,5),":",","),"30","5")),"")</f>
        <v/>
      </c>
      <c r="R48" s="29" t="str">
        <f t="shared" si="14"/>
        <v/>
      </c>
      <c r="S48" s="29" t="str">
        <f t="shared" si="15"/>
        <v/>
      </c>
      <c r="T48" s="28" t="str">
        <f t="shared" si="16"/>
        <v/>
      </c>
      <c r="U48" s="30">
        <f ca="1">VLOOKUP(H48,variables!J$10:K$130,2,FALSE)</f>
        <v>1</v>
      </c>
      <c r="V48" s="28"/>
      <c r="W48" s="28"/>
      <c r="X48" s="28"/>
      <c r="Y48" s="28"/>
      <c r="Z48" s="28"/>
      <c r="AA48" s="28"/>
      <c r="AB48" s="28"/>
      <c r="AC48" s="28"/>
    </row>
    <row r="49" spans="1:29" ht="14.25" hidden="1">
      <c r="A49" s="22" t="b">
        <f t="shared" si="0"/>
        <v>0</v>
      </c>
      <c r="B49" s="23" t="str">
        <f t="shared" si="1"/>
        <v>salles avant 03/2017!</v>
      </c>
      <c r="C49" s="24">
        <f t="shared" si="17"/>
        <v>49</v>
      </c>
      <c r="D49" s="24" t="e">
        <f t="shared" ca="1" si="2"/>
        <v>#REF!</v>
      </c>
      <c r="E49" s="25" t="e">
        <f t="shared" ca="1" si="3"/>
        <v>#REF!</v>
      </c>
      <c r="F49" s="25" t="e">
        <f t="shared" ca="1" si="4"/>
        <v>#REF!</v>
      </c>
      <c r="G49" s="26" t="e">
        <f t="shared" ca="1" si="5"/>
        <v>#REF!</v>
      </c>
      <c r="H49" s="24" t="s">
        <v>34</v>
      </c>
      <c r="I49" s="24" t="e">
        <f t="shared" ca="1" si="6"/>
        <v>#REF!</v>
      </c>
      <c r="J49" s="24" t="e">
        <f t="shared" ca="1" si="7"/>
        <v>#REF!</v>
      </c>
      <c r="K49" s="24" t="e">
        <f t="shared" ca="1" si="8"/>
        <v>#REF!</v>
      </c>
      <c r="L49" s="24" t="e">
        <f t="shared" ca="1" si="9"/>
        <v>#REF!</v>
      </c>
      <c r="M49" s="24" t="e">
        <f t="shared" ca="1" si="10"/>
        <v>#REF!</v>
      </c>
      <c r="N49" s="25" t="e">
        <f t="shared" ca="1" si="11"/>
        <v>#REF!</v>
      </c>
      <c r="O49" s="27" t="e">
        <f t="shared" ca="1" si="12"/>
        <v>#REF!</v>
      </c>
      <c r="P49" s="24" t="e">
        <f t="shared" ca="1" si="13"/>
        <v>#REF!</v>
      </c>
      <c r="Q49" s="28" t="str">
        <f>IF(A49,VALUE(SUBSTITUTE(SUBSTITUTE(LEFT(salles!H49,5),":",","),"30","5")),"")</f>
        <v/>
      </c>
      <c r="R49" s="29" t="str">
        <f t="shared" si="14"/>
        <v/>
      </c>
      <c r="S49" s="29" t="str">
        <f t="shared" si="15"/>
        <v/>
      </c>
      <c r="T49" s="28" t="str">
        <f t="shared" si="16"/>
        <v/>
      </c>
      <c r="U49" s="30">
        <f ca="1">VLOOKUP(H49,variables!J$10:K$130,2,FALSE)</f>
        <v>1</v>
      </c>
      <c r="V49" s="28"/>
      <c r="W49" s="28"/>
      <c r="X49" s="28"/>
      <c r="Y49" s="28"/>
      <c r="Z49" s="28"/>
      <c r="AA49" s="28"/>
      <c r="AB49" s="28"/>
      <c r="AC49" s="28"/>
    </row>
    <row r="50" spans="1:29" ht="14.25" hidden="1">
      <c r="A50" s="22" t="b">
        <f t="shared" si="0"/>
        <v>0</v>
      </c>
      <c r="B50" s="23" t="str">
        <f t="shared" si="1"/>
        <v>salles avant 03/2017!</v>
      </c>
      <c r="C50" s="24">
        <f t="shared" si="17"/>
        <v>50</v>
      </c>
      <c r="D50" s="24" t="e">
        <f t="shared" ca="1" si="2"/>
        <v>#REF!</v>
      </c>
      <c r="E50" s="25" t="e">
        <f t="shared" ca="1" si="3"/>
        <v>#REF!</v>
      </c>
      <c r="F50" s="25" t="e">
        <f t="shared" ca="1" si="4"/>
        <v>#REF!</v>
      </c>
      <c r="G50" s="26" t="e">
        <f t="shared" ca="1" si="5"/>
        <v>#REF!</v>
      </c>
      <c r="H50" s="24" t="s">
        <v>66</v>
      </c>
      <c r="I50" s="24" t="e">
        <f t="shared" ca="1" si="6"/>
        <v>#REF!</v>
      </c>
      <c r="J50" s="24" t="e">
        <f t="shared" ca="1" si="7"/>
        <v>#REF!</v>
      </c>
      <c r="K50" s="24" t="e">
        <f t="shared" ca="1" si="8"/>
        <v>#REF!</v>
      </c>
      <c r="L50" s="24" t="e">
        <f t="shared" ca="1" si="9"/>
        <v>#REF!</v>
      </c>
      <c r="M50" s="24" t="e">
        <f t="shared" ca="1" si="10"/>
        <v>#REF!</v>
      </c>
      <c r="N50" s="25" t="e">
        <f t="shared" ca="1" si="11"/>
        <v>#REF!</v>
      </c>
      <c r="O50" s="27" t="e">
        <f t="shared" ca="1" si="12"/>
        <v>#REF!</v>
      </c>
      <c r="P50" s="24" t="e">
        <f t="shared" ca="1" si="13"/>
        <v>#REF!</v>
      </c>
      <c r="Q50" s="28" t="str">
        <f>IF(A50,VALUE(SUBSTITUTE(SUBSTITUTE(LEFT(salles!H50,5),":",","),"30","5")),"")</f>
        <v/>
      </c>
      <c r="R50" s="29" t="str">
        <f t="shared" si="14"/>
        <v/>
      </c>
      <c r="S50" s="29" t="str">
        <f t="shared" si="15"/>
        <v/>
      </c>
      <c r="T50" s="28" t="str">
        <f t="shared" si="16"/>
        <v/>
      </c>
      <c r="U50" s="30">
        <f ca="1">VLOOKUP(H50,variables!J$10:K$130,2,FALSE)</f>
        <v>1</v>
      </c>
      <c r="V50" s="28"/>
      <c r="W50" s="28"/>
      <c r="X50" s="28"/>
      <c r="Y50" s="28"/>
      <c r="Z50" s="28"/>
      <c r="AA50" s="28"/>
      <c r="AB50" s="28"/>
      <c r="AC50" s="28"/>
    </row>
    <row r="51" spans="1:29" ht="14.25" hidden="1">
      <c r="A51" s="22" t="b">
        <f t="shared" si="0"/>
        <v>0</v>
      </c>
      <c r="B51" s="23" t="str">
        <f t="shared" si="1"/>
        <v>salles avant 03/2017!</v>
      </c>
      <c r="C51" s="24">
        <f t="shared" si="17"/>
        <v>51</v>
      </c>
      <c r="D51" s="24" t="e">
        <f t="shared" ca="1" si="2"/>
        <v>#REF!</v>
      </c>
      <c r="E51" s="25" t="e">
        <f t="shared" ca="1" si="3"/>
        <v>#REF!</v>
      </c>
      <c r="F51" s="25" t="e">
        <f t="shared" ca="1" si="4"/>
        <v>#REF!</v>
      </c>
      <c r="G51" s="26" t="e">
        <f t="shared" ca="1" si="5"/>
        <v>#REF!</v>
      </c>
      <c r="H51" s="24" t="s">
        <v>60</v>
      </c>
      <c r="I51" s="24" t="e">
        <f t="shared" ca="1" si="6"/>
        <v>#REF!</v>
      </c>
      <c r="J51" s="24" t="e">
        <f t="shared" ca="1" si="7"/>
        <v>#REF!</v>
      </c>
      <c r="K51" s="24" t="e">
        <f t="shared" ca="1" si="8"/>
        <v>#REF!</v>
      </c>
      <c r="L51" s="24" t="e">
        <f t="shared" ca="1" si="9"/>
        <v>#REF!</v>
      </c>
      <c r="M51" s="24" t="e">
        <f t="shared" ca="1" si="10"/>
        <v>#REF!</v>
      </c>
      <c r="N51" s="25" t="e">
        <f t="shared" ca="1" si="11"/>
        <v>#REF!</v>
      </c>
      <c r="O51" s="27" t="e">
        <f t="shared" ca="1" si="12"/>
        <v>#REF!</v>
      </c>
      <c r="P51" s="24" t="e">
        <f t="shared" ca="1" si="13"/>
        <v>#REF!</v>
      </c>
      <c r="Q51" s="28" t="str">
        <f>IF(A51,VALUE(SUBSTITUTE(SUBSTITUTE(LEFT(salles!H51,5),":",","),"30","5")),"")</f>
        <v/>
      </c>
      <c r="R51" s="29" t="str">
        <f t="shared" si="14"/>
        <v/>
      </c>
      <c r="S51" s="29" t="str">
        <f t="shared" si="15"/>
        <v/>
      </c>
      <c r="T51" s="28" t="str">
        <f t="shared" si="16"/>
        <v/>
      </c>
      <c r="U51" s="30">
        <f ca="1">VLOOKUP(H51,variables!J$10:K$130,2,FALSE)</f>
        <v>1</v>
      </c>
      <c r="V51" s="28"/>
      <c r="W51" s="28"/>
      <c r="X51" s="28"/>
      <c r="Y51" s="28"/>
      <c r="Z51" s="28"/>
      <c r="AA51" s="28"/>
      <c r="AB51" s="28"/>
      <c r="AC51" s="28"/>
    </row>
    <row r="52" spans="1:29" ht="14.25" hidden="1">
      <c r="A52" s="22" t="b">
        <f t="shared" si="0"/>
        <v>0</v>
      </c>
      <c r="B52" s="23" t="str">
        <f t="shared" si="1"/>
        <v>salles avant 03/2017!</v>
      </c>
      <c r="C52" s="24">
        <f t="shared" si="17"/>
        <v>52</v>
      </c>
      <c r="D52" s="24" t="e">
        <f t="shared" ca="1" si="2"/>
        <v>#REF!</v>
      </c>
      <c r="E52" s="25" t="e">
        <f t="shared" ca="1" si="3"/>
        <v>#REF!</v>
      </c>
      <c r="F52" s="25" t="e">
        <f t="shared" ca="1" si="4"/>
        <v>#REF!</v>
      </c>
      <c r="G52" s="26" t="e">
        <f t="shared" ca="1" si="5"/>
        <v>#REF!</v>
      </c>
      <c r="H52" s="24" t="s">
        <v>37</v>
      </c>
      <c r="I52" s="24" t="e">
        <f t="shared" ca="1" si="6"/>
        <v>#REF!</v>
      </c>
      <c r="J52" s="24" t="e">
        <f t="shared" ca="1" si="7"/>
        <v>#REF!</v>
      </c>
      <c r="K52" s="24" t="e">
        <f t="shared" ca="1" si="8"/>
        <v>#REF!</v>
      </c>
      <c r="L52" s="24" t="e">
        <f t="shared" ca="1" si="9"/>
        <v>#REF!</v>
      </c>
      <c r="M52" s="24" t="e">
        <f t="shared" ca="1" si="10"/>
        <v>#REF!</v>
      </c>
      <c r="N52" s="25" t="e">
        <f t="shared" ca="1" si="11"/>
        <v>#REF!</v>
      </c>
      <c r="O52" s="27" t="e">
        <f t="shared" ca="1" si="12"/>
        <v>#REF!</v>
      </c>
      <c r="P52" s="24" t="e">
        <f t="shared" ca="1" si="13"/>
        <v>#REF!</v>
      </c>
      <c r="Q52" s="28" t="str">
        <f>IF(A52,VALUE(SUBSTITUTE(SUBSTITUTE(LEFT(salles!H52,5),":",","),"30","5")),"")</f>
        <v/>
      </c>
      <c r="R52" s="29" t="str">
        <f t="shared" si="14"/>
        <v/>
      </c>
      <c r="S52" s="29" t="str">
        <f t="shared" si="15"/>
        <v/>
      </c>
      <c r="T52" s="28" t="str">
        <f t="shared" si="16"/>
        <v/>
      </c>
      <c r="U52" s="30">
        <f ca="1">VLOOKUP(H52,variables!J$10:K$130,2,FALSE)</f>
        <v>1</v>
      </c>
      <c r="V52" s="28"/>
      <c r="W52" s="28"/>
      <c r="X52" s="28"/>
      <c r="Y52" s="28"/>
      <c r="Z52" s="28"/>
      <c r="AA52" s="28"/>
      <c r="AB52" s="28"/>
      <c r="AC52" s="28"/>
    </row>
    <row r="53" spans="1:29" ht="14.25" hidden="1">
      <c r="A53" s="22" t="b">
        <f t="shared" si="0"/>
        <v>0</v>
      </c>
      <c r="B53" s="23" t="str">
        <f t="shared" si="1"/>
        <v>salles avant 03/2017!</v>
      </c>
      <c r="C53" s="24">
        <f t="shared" si="17"/>
        <v>53</v>
      </c>
      <c r="D53" s="24" t="e">
        <f t="shared" ca="1" si="2"/>
        <v>#REF!</v>
      </c>
      <c r="E53" s="25" t="e">
        <f t="shared" ca="1" si="3"/>
        <v>#REF!</v>
      </c>
      <c r="F53" s="25" t="e">
        <f t="shared" ca="1" si="4"/>
        <v>#REF!</v>
      </c>
      <c r="G53" s="26" t="e">
        <f t="shared" ca="1" si="5"/>
        <v>#REF!</v>
      </c>
      <c r="H53" s="24" t="s">
        <v>34</v>
      </c>
      <c r="I53" s="24" t="e">
        <f t="shared" ca="1" si="6"/>
        <v>#REF!</v>
      </c>
      <c r="J53" s="24" t="e">
        <f t="shared" ca="1" si="7"/>
        <v>#REF!</v>
      </c>
      <c r="K53" s="24" t="e">
        <f t="shared" ca="1" si="8"/>
        <v>#REF!</v>
      </c>
      <c r="L53" s="24" t="e">
        <f t="shared" ca="1" si="9"/>
        <v>#REF!</v>
      </c>
      <c r="M53" s="24" t="e">
        <f t="shared" ca="1" si="10"/>
        <v>#REF!</v>
      </c>
      <c r="N53" s="25" t="e">
        <f t="shared" ca="1" si="11"/>
        <v>#REF!</v>
      </c>
      <c r="O53" s="27" t="e">
        <f t="shared" ca="1" si="12"/>
        <v>#REF!</v>
      </c>
      <c r="P53" s="24" t="e">
        <f t="shared" ca="1" si="13"/>
        <v>#REF!</v>
      </c>
      <c r="Q53" s="28" t="str">
        <f>IF(A53,VALUE(SUBSTITUTE(SUBSTITUTE(LEFT(salles!H53,5),":",","),"30","5")),"")</f>
        <v/>
      </c>
      <c r="R53" s="29" t="str">
        <f t="shared" si="14"/>
        <v/>
      </c>
      <c r="S53" s="29" t="str">
        <f t="shared" si="15"/>
        <v/>
      </c>
      <c r="T53" s="28" t="str">
        <f t="shared" si="16"/>
        <v/>
      </c>
      <c r="U53" s="30">
        <f ca="1">VLOOKUP(H53,variables!J$10:K$130,2,FALSE)</f>
        <v>1</v>
      </c>
      <c r="V53" s="28"/>
      <c r="W53" s="28"/>
      <c r="X53" s="28"/>
      <c r="Y53" s="28"/>
      <c r="Z53" s="28"/>
      <c r="AA53" s="28"/>
      <c r="AB53" s="28"/>
      <c r="AC53" s="28"/>
    </row>
    <row r="54" spans="1:29" ht="14.25" hidden="1">
      <c r="A54" s="22" t="b">
        <f t="shared" si="0"/>
        <v>0</v>
      </c>
      <c r="B54" s="23" t="str">
        <f t="shared" si="1"/>
        <v>salles avant 03/2017!</v>
      </c>
      <c r="C54" s="24">
        <f t="shared" si="17"/>
        <v>54</v>
      </c>
      <c r="D54" s="24" t="e">
        <f t="shared" ca="1" si="2"/>
        <v>#REF!</v>
      </c>
      <c r="E54" s="25" t="e">
        <f t="shared" ca="1" si="3"/>
        <v>#REF!</v>
      </c>
      <c r="F54" s="25" t="e">
        <f t="shared" ca="1" si="4"/>
        <v>#REF!</v>
      </c>
      <c r="G54" s="26" t="e">
        <f t="shared" ca="1" si="5"/>
        <v>#REF!</v>
      </c>
      <c r="H54" s="24" t="s">
        <v>37</v>
      </c>
      <c r="I54" s="24" t="e">
        <f t="shared" ca="1" si="6"/>
        <v>#REF!</v>
      </c>
      <c r="J54" s="24" t="e">
        <f t="shared" ca="1" si="7"/>
        <v>#REF!</v>
      </c>
      <c r="K54" s="24" t="e">
        <f t="shared" ca="1" si="8"/>
        <v>#REF!</v>
      </c>
      <c r="L54" s="24" t="e">
        <f t="shared" ca="1" si="9"/>
        <v>#REF!</v>
      </c>
      <c r="M54" s="24" t="e">
        <f t="shared" ca="1" si="10"/>
        <v>#REF!</v>
      </c>
      <c r="N54" s="25" t="e">
        <f t="shared" ca="1" si="11"/>
        <v>#REF!</v>
      </c>
      <c r="O54" s="27" t="e">
        <f t="shared" ca="1" si="12"/>
        <v>#REF!</v>
      </c>
      <c r="P54" s="24" t="e">
        <f t="shared" ca="1" si="13"/>
        <v>#REF!</v>
      </c>
      <c r="Q54" s="28" t="str">
        <f>IF(A54,VALUE(SUBSTITUTE(SUBSTITUTE(LEFT(salles!H54,5),":",","),"30","5")),"")</f>
        <v/>
      </c>
      <c r="R54" s="29" t="str">
        <f t="shared" si="14"/>
        <v/>
      </c>
      <c r="S54" s="29" t="str">
        <f t="shared" si="15"/>
        <v/>
      </c>
      <c r="T54" s="28" t="str">
        <f t="shared" si="16"/>
        <v/>
      </c>
      <c r="U54" s="30">
        <f ca="1">VLOOKUP(H54,variables!J$10:K$130,2,FALSE)</f>
        <v>1</v>
      </c>
      <c r="V54" s="28"/>
      <c r="W54" s="28"/>
      <c r="X54" s="28"/>
      <c r="Y54" s="28"/>
      <c r="Z54" s="28"/>
      <c r="AA54" s="28"/>
      <c r="AB54" s="28"/>
      <c r="AC54" s="28"/>
    </row>
    <row r="55" spans="1:29" ht="14.25" hidden="1">
      <c r="A55" s="22" t="b">
        <f t="shared" si="0"/>
        <v>0</v>
      </c>
      <c r="B55" s="23" t="str">
        <f t="shared" si="1"/>
        <v>salles avant 03/2017!</v>
      </c>
      <c r="C55" s="24">
        <f t="shared" si="17"/>
        <v>55</v>
      </c>
      <c r="D55" s="24" t="e">
        <f t="shared" ca="1" si="2"/>
        <v>#REF!</v>
      </c>
      <c r="E55" s="25" t="e">
        <f t="shared" ca="1" si="3"/>
        <v>#REF!</v>
      </c>
      <c r="F55" s="25" t="e">
        <f t="shared" ca="1" si="4"/>
        <v>#REF!</v>
      </c>
      <c r="G55" s="26" t="e">
        <f t="shared" ca="1" si="5"/>
        <v>#REF!</v>
      </c>
      <c r="H55" s="24" t="s">
        <v>34</v>
      </c>
      <c r="I55" s="24" t="e">
        <f t="shared" ca="1" si="6"/>
        <v>#REF!</v>
      </c>
      <c r="J55" s="24" t="e">
        <f t="shared" ca="1" si="7"/>
        <v>#REF!</v>
      </c>
      <c r="K55" s="24" t="e">
        <f t="shared" ca="1" si="8"/>
        <v>#REF!</v>
      </c>
      <c r="L55" s="24" t="e">
        <f t="shared" ca="1" si="9"/>
        <v>#REF!</v>
      </c>
      <c r="M55" s="24" t="e">
        <f t="shared" ca="1" si="10"/>
        <v>#REF!</v>
      </c>
      <c r="N55" s="25" t="e">
        <f t="shared" ca="1" si="11"/>
        <v>#REF!</v>
      </c>
      <c r="O55" s="27" t="e">
        <f t="shared" ca="1" si="12"/>
        <v>#REF!</v>
      </c>
      <c r="P55" s="24" t="e">
        <f t="shared" ca="1" si="13"/>
        <v>#REF!</v>
      </c>
      <c r="Q55" s="28" t="str">
        <f>IF(A55,VALUE(SUBSTITUTE(SUBSTITUTE(LEFT(salles!H55,5),":",","),"30","5")),"")</f>
        <v/>
      </c>
      <c r="R55" s="29" t="str">
        <f t="shared" si="14"/>
        <v/>
      </c>
      <c r="S55" s="29" t="str">
        <f t="shared" si="15"/>
        <v/>
      </c>
      <c r="T55" s="28" t="str">
        <f t="shared" si="16"/>
        <v/>
      </c>
      <c r="U55" s="30">
        <f ca="1">VLOOKUP(H55,variables!J$10:K$130,2,FALSE)</f>
        <v>1</v>
      </c>
      <c r="V55" s="28"/>
      <c r="W55" s="28"/>
      <c r="X55" s="28"/>
      <c r="Y55" s="28"/>
      <c r="Z55" s="28"/>
      <c r="AA55" s="28"/>
      <c r="AB55" s="28"/>
      <c r="AC55" s="28"/>
    </row>
    <row r="56" spans="1:29" ht="14.25" hidden="1">
      <c r="A56" s="22" t="b">
        <f t="shared" si="0"/>
        <v>0</v>
      </c>
      <c r="B56" s="23" t="str">
        <f t="shared" si="1"/>
        <v>salles avant 03/2017!</v>
      </c>
      <c r="C56" s="24">
        <f t="shared" si="17"/>
        <v>56</v>
      </c>
      <c r="D56" s="24" t="e">
        <f t="shared" ca="1" si="2"/>
        <v>#REF!</v>
      </c>
      <c r="E56" s="25" t="e">
        <f t="shared" ca="1" si="3"/>
        <v>#REF!</v>
      </c>
      <c r="F56" s="25" t="e">
        <f t="shared" ca="1" si="4"/>
        <v>#REF!</v>
      </c>
      <c r="G56" s="26" t="e">
        <f t="shared" ca="1" si="5"/>
        <v>#REF!</v>
      </c>
      <c r="H56" s="24" t="s">
        <v>49</v>
      </c>
      <c r="I56" s="24" t="e">
        <f t="shared" ca="1" si="6"/>
        <v>#REF!</v>
      </c>
      <c r="J56" s="24" t="e">
        <f t="shared" ca="1" si="7"/>
        <v>#REF!</v>
      </c>
      <c r="K56" s="24" t="e">
        <f t="shared" ca="1" si="8"/>
        <v>#REF!</v>
      </c>
      <c r="L56" s="24" t="e">
        <f t="shared" ca="1" si="9"/>
        <v>#REF!</v>
      </c>
      <c r="M56" s="24" t="e">
        <f t="shared" ca="1" si="10"/>
        <v>#REF!</v>
      </c>
      <c r="N56" s="25" t="e">
        <f t="shared" ca="1" si="11"/>
        <v>#REF!</v>
      </c>
      <c r="O56" s="27" t="e">
        <f t="shared" ca="1" si="12"/>
        <v>#REF!</v>
      </c>
      <c r="P56" s="24" t="e">
        <f t="shared" ca="1" si="13"/>
        <v>#REF!</v>
      </c>
      <c r="Q56" s="28" t="str">
        <f>IF(A56,VALUE(SUBSTITUTE(SUBSTITUTE(LEFT(salles!H56,5),":",","),"30","5")),"")</f>
        <v/>
      </c>
      <c r="R56" s="29" t="str">
        <f t="shared" si="14"/>
        <v/>
      </c>
      <c r="S56" s="29" t="str">
        <f t="shared" si="15"/>
        <v/>
      </c>
      <c r="T56" s="28" t="str">
        <f t="shared" si="16"/>
        <v/>
      </c>
      <c r="U56" s="30">
        <f ca="1">VLOOKUP(H56,variables!J$10:K$130,2,FALSE)</f>
        <v>1</v>
      </c>
      <c r="V56" s="28"/>
      <c r="W56" s="28"/>
      <c r="X56" s="28"/>
      <c r="Y56" s="28"/>
      <c r="Z56" s="28"/>
      <c r="AA56" s="28"/>
      <c r="AB56" s="28"/>
      <c r="AC56" s="28"/>
    </row>
    <row r="57" spans="1:29" ht="14.25" hidden="1">
      <c r="A57" s="22" t="b">
        <f t="shared" si="0"/>
        <v>0</v>
      </c>
      <c r="B57" s="23" t="str">
        <f t="shared" si="1"/>
        <v>salles avant 03/2017!</v>
      </c>
      <c r="C57" s="24">
        <f t="shared" si="17"/>
        <v>57</v>
      </c>
      <c r="D57" s="24" t="e">
        <f t="shared" ca="1" si="2"/>
        <v>#REF!</v>
      </c>
      <c r="E57" s="25" t="e">
        <f t="shared" ca="1" si="3"/>
        <v>#REF!</v>
      </c>
      <c r="F57" s="25" t="e">
        <f t="shared" ca="1" si="4"/>
        <v>#REF!</v>
      </c>
      <c r="G57" s="26" t="e">
        <f t="shared" ca="1" si="5"/>
        <v>#REF!</v>
      </c>
      <c r="H57" s="24" t="s">
        <v>34</v>
      </c>
      <c r="I57" s="24" t="e">
        <f t="shared" ca="1" si="6"/>
        <v>#REF!</v>
      </c>
      <c r="J57" s="24" t="e">
        <f t="shared" ca="1" si="7"/>
        <v>#REF!</v>
      </c>
      <c r="K57" s="24" t="e">
        <f t="shared" ca="1" si="8"/>
        <v>#REF!</v>
      </c>
      <c r="L57" s="24" t="e">
        <f t="shared" ca="1" si="9"/>
        <v>#REF!</v>
      </c>
      <c r="M57" s="24" t="e">
        <f t="shared" ca="1" si="10"/>
        <v>#REF!</v>
      </c>
      <c r="N57" s="25" t="e">
        <f t="shared" ca="1" si="11"/>
        <v>#REF!</v>
      </c>
      <c r="O57" s="27" t="e">
        <f t="shared" ca="1" si="12"/>
        <v>#REF!</v>
      </c>
      <c r="P57" s="24" t="e">
        <f t="shared" ca="1" si="13"/>
        <v>#REF!</v>
      </c>
      <c r="Q57" s="28" t="str">
        <f>IF(A57,VALUE(SUBSTITUTE(SUBSTITUTE(LEFT(salles!H57,5),":",","),"30","5")),"")</f>
        <v/>
      </c>
      <c r="R57" s="29" t="str">
        <f t="shared" si="14"/>
        <v/>
      </c>
      <c r="S57" s="29" t="str">
        <f t="shared" si="15"/>
        <v/>
      </c>
      <c r="T57" s="28" t="str">
        <f t="shared" si="16"/>
        <v/>
      </c>
      <c r="U57" s="30">
        <f ca="1">VLOOKUP(H57,variables!J$10:K$130,2,FALSE)</f>
        <v>1</v>
      </c>
      <c r="V57" s="28"/>
      <c r="W57" s="28"/>
      <c r="X57" s="28"/>
      <c r="Y57" s="28"/>
      <c r="Z57" s="28"/>
      <c r="AA57" s="28"/>
      <c r="AB57" s="28"/>
      <c r="AC57" s="28"/>
    </row>
    <row r="58" spans="1:29" ht="14.25" hidden="1">
      <c r="A58" s="22" t="b">
        <f t="shared" si="0"/>
        <v>0</v>
      </c>
      <c r="B58" s="23" t="str">
        <f t="shared" si="1"/>
        <v>salles avant 03/2017!</v>
      </c>
      <c r="C58" s="24">
        <f t="shared" si="17"/>
        <v>58</v>
      </c>
      <c r="D58" s="24" t="e">
        <f t="shared" ca="1" si="2"/>
        <v>#REF!</v>
      </c>
      <c r="E58" s="25" t="e">
        <f t="shared" ca="1" si="3"/>
        <v>#REF!</v>
      </c>
      <c r="F58" s="25" t="e">
        <f t="shared" ca="1" si="4"/>
        <v>#REF!</v>
      </c>
      <c r="G58" s="26" t="e">
        <f t="shared" ca="1" si="5"/>
        <v>#REF!</v>
      </c>
      <c r="H58" s="24" t="s">
        <v>81</v>
      </c>
      <c r="I58" s="24" t="e">
        <f t="shared" ca="1" si="6"/>
        <v>#REF!</v>
      </c>
      <c r="J58" s="24" t="e">
        <f t="shared" ca="1" si="7"/>
        <v>#REF!</v>
      </c>
      <c r="K58" s="24" t="e">
        <f t="shared" ca="1" si="8"/>
        <v>#REF!</v>
      </c>
      <c r="L58" s="24" t="e">
        <f t="shared" ca="1" si="9"/>
        <v>#REF!</v>
      </c>
      <c r="M58" s="24" t="e">
        <f t="shared" ca="1" si="10"/>
        <v>#REF!</v>
      </c>
      <c r="N58" s="25" t="e">
        <f t="shared" ca="1" si="11"/>
        <v>#REF!</v>
      </c>
      <c r="O58" s="27" t="e">
        <f t="shared" ca="1" si="12"/>
        <v>#REF!</v>
      </c>
      <c r="P58" s="24" t="e">
        <f t="shared" ca="1" si="13"/>
        <v>#REF!</v>
      </c>
      <c r="Q58" s="28" t="str">
        <f>IF(A58,VALUE(SUBSTITUTE(SUBSTITUTE(LEFT(salles!H58,5),":",","),"30","5")),"")</f>
        <v/>
      </c>
      <c r="R58" s="29" t="str">
        <f t="shared" si="14"/>
        <v/>
      </c>
      <c r="S58" s="29" t="str">
        <f t="shared" si="15"/>
        <v/>
      </c>
      <c r="T58" s="28" t="str">
        <f t="shared" si="16"/>
        <v/>
      </c>
      <c r="U58" s="30">
        <f ca="1">VLOOKUP(H58,variables!J$10:K$130,2,FALSE)</f>
        <v>0.97619047619047616</v>
      </c>
      <c r="V58" s="28"/>
      <c r="W58" s="28"/>
      <c r="X58" s="28"/>
      <c r="Y58" s="28"/>
      <c r="Z58" s="28"/>
      <c r="AA58" s="28"/>
      <c r="AB58" s="28"/>
      <c r="AC58" s="28"/>
    </row>
    <row r="59" spans="1:29" ht="14.25" hidden="1">
      <c r="A59" s="22" t="b">
        <f t="shared" si="0"/>
        <v>0</v>
      </c>
      <c r="B59" s="23" t="str">
        <f t="shared" si="1"/>
        <v>salles avant 03/2017!</v>
      </c>
      <c r="C59" s="24">
        <f t="shared" si="17"/>
        <v>59</v>
      </c>
      <c r="D59" s="24" t="e">
        <f t="shared" ca="1" si="2"/>
        <v>#REF!</v>
      </c>
      <c r="E59" s="25" t="e">
        <f t="shared" ca="1" si="3"/>
        <v>#REF!</v>
      </c>
      <c r="F59" s="25" t="e">
        <f t="shared" ca="1" si="4"/>
        <v>#REF!</v>
      </c>
      <c r="G59" s="26" t="e">
        <f t="shared" ca="1" si="5"/>
        <v>#REF!</v>
      </c>
      <c r="H59" s="24" t="s">
        <v>34</v>
      </c>
      <c r="I59" s="24" t="e">
        <f t="shared" ca="1" si="6"/>
        <v>#REF!</v>
      </c>
      <c r="J59" s="24" t="e">
        <f t="shared" ca="1" si="7"/>
        <v>#REF!</v>
      </c>
      <c r="K59" s="24" t="e">
        <f t="shared" ca="1" si="8"/>
        <v>#REF!</v>
      </c>
      <c r="L59" s="24" t="e">
        <f t="shared" ca="1" si="9"/>
        <v>#REF!</v>
      </c>
      <c r="M59" s="24" t="e">
        <f t="shared" ca="1" si="10"/>
        <v>#REF!</v>
      </c>
      <c r="N59" s="25" t="e">
        <f t="shared" ca="1" si="11"/>
        <v>#REF!</v>
      </c>
      <c r="O59" s="27" t="e">
        <f t="shared" ca="1" si="12"/>
        <v>#REF!</v>
      </c>
      <c r="P59" s="24" t="e">
        <f t="shared" ca="1" si="13"/>
        <v>#REF!</v>
      </c>
      <c r="Q59" s="28" t="str">
        <f>IF(A59,VALUE(SUBSTITUTE(SUBSTITUTE(LEFT(salles!H59,5),":",","),"30","5")),"")</f>
        <v/>
      </c>
      <c r="R59" s="29" t="str">
        <f t="shared" si="14"/>
        <v/>
      </c>
      <c r="S59" s="29" t="str">
        <f t="shared" si="15"/>
        <v/>
      </c>
      <c r="T59" s="28" t="str">
        <f t="shared" si="16"/>
        <v/>
      </c>
      <c r="U59" s="30">
        <f ca="1">VLOOKUP(H59,variables!J$10:K$130,2,FALSE)</f>
        <v>1</v>
      </c>
      <c r="V59" s="28"/>
      <c r="W59" s="28"/>
      <c r="X59" s="28"/>
      <c r="Y59" s="28"/>
      <c r="Z59" s="28"/>
      <c r="AA59" s="28"/>
      <c r="AB59" s="28"/>
      <c r="AC59" s="28"/>
    </row>
    <row r="60" spans="1:29" ht="14.25" hidden="1">
      <c r="A60" s="22" t="b">
        <f t="shared" si="0"/>
        <v>0</v>
      </c>
      <c r="B60" s="23" t="str">
        <f t="shared" si="1"/>
        <v>salles avant 03/2017!</v>
      </c>
      <c r="C60" s="24">
        <f t="shared" si="17"/>
        <v>60</v>
      </c>
      <c r="D60" s="24" t="e">
        <f t="shared" ca="1" si="2"/>
        <v>#REF!</v>
      </c>
      <c r="E60" s="25" t="e">
        <f t="shared" ca="1" si="3"/>
        <v>#REF!</v>
      </c>
      <c r="F60" s="25" t="e">
        <f t="shared" ca="1" si="4"/>
        <v>#REF!</v>
      </c>
      <c r="G60" s="26" t="e">
        <f t="shared" ca="1" si="5"/>
        <v>#REF!</v>
      </c>
      <c r="H60" s="24" t="s">
        <v>61</v>
      </c>
      <c r="I60" s="24" t="e">
        <f t="shared" ca="1" si="6"/>
        <v>#REF!</v>
      </c>
      <c r="J60" s="24" t="e">
        <f t="shared" ca="1" si="7"/>
        <v>#REF!</v>
      </c>
      <c r="K60" s="24" t="e">
        <f t="shared" ca="1" si="8"/>
        <v>#REF!</v>
      </c>
      <c r="L60" s="24" t="e">
        <f t="shared" ca="1" si="9"/>
        <v>#REF!</v>
      </c>
      <c r="M60" s="24" t="e">
        <f t="shared" ca="1" si="10"/>
        <v>#REF!</v>
      </c>
      <c r="N60" s="25" t="e">
        <f t="shared" ca="1" si="11"/>
        <v>#REF!</v>
      </c>
      <c r="O60" s="27" t="e">
        <f t="shared" ca="1" si="12"/>
        <v>#REF!</v>
      </c>
      <c r="P60" s="24" t="e">
        <f t="shared" ca="1" si="13"/>
        <v>#REF!</v>
      </c>
      <c r="Q60" s="28" t="str">
        <f>IF(A60,VALUE(SUBSTITUTE(SUBSTITUTE(LEFT(salles!H60,5),":",","),"30","5")),"")</f>
        <v/>
      </c>
      <c r="R60" s="29" t="str">
        <f t="shared" si="14"/>
        <v/>
      </c>
      <c r="S60" s="29" t="str">
        <f t="shared" si="15"/>
        <v/>
      </c>
      <c r="T60" s="28" t="str">
        <f t="shared" si="16"/>
        <v/>
      </c>
      <c r="U60" s="30">
        <f ca="1">VLOOKUP(H60,variables!J$10:K$130,2,FALSE)</f>
        <v>1</v>
      </c>
      <c r="V60" s="28"/>
      <c r="W60" s="28"/>
      <c r="X60" s="28"/>
      <c r="Y60" s="28"/>
      <c r="Z60" s="28"/>
      <c r="AA60" s="28"/>
      <c r="AB60" s="28"/>
      <c r="AC60" s="28"/>
    </row>
    <row r="61" spans="1:29" ht="14.25" hidden="1">
      <c r="A61" s="22" t="b">
        <f t="shared" si="0"/>
        <v>0</v>
      </c>
      <c r="B61" s="23" t="str">
        <f t="shared" si="1"/>
        <v>salles avant 03/2017!</v>
      </c>
      <c r="C61" s="24">
        <f t="shared" si="17"/>
        <v>61</v>
      </c>
      <c r="D61" s="24" t="e">
        <f t="shared" ca="1" si="2"/>
        <v>#REF!</v>
      </c>
      <c r="E61" s="25" t="e">
        <f t="shared" ca="1" si="3"/>
        <v>#REF!</v>
      </c>
      <c r="F61" s="25" t="e">
        <f t="shared" ca="1" si="4"/>
        <v>#REF!</v>
      </c>
      <c r="G61" s="26" t="e">
        <f t="shared" ca="1" si="5"/>
        <v>#REF!</v>
      </c>
      <c r="H61" s="24" t="s">
        <v>83</v>
      </c>
      <c r="I61" s="24" t="e">
        <f t="shared" ca="1" si="6"/>
        <v>#REF!</v>
      </c>
      <c r="J61" s="24" t="e">
        <f t="shared" ca="1" si="7"/>
        <v>#REF!</v>
      </c>
      <c r="K61" s="24" t="e">
        <f t="shared" ca="1" si="8"/>
        <v>#REF!</v>
      </c>
      <c r="L61" s="24" t="e">
        <f t="shared" ca="1" si="9"/>
        <v>#REF!</v>
      </c>
      <c r="M61" s="24" t="e">
        <f t="shared" ca="1" si="10"/>
        <v>#REF!</v>
      </c>
      <c r="N61" s="25" t="e">
        <f t="shared" ca="1" si="11"/>
        <v>#REF!</v>
      </c>
      <c r="O61" s="27" t="e">
        <f t="shared" ca="1" si="12"/>
        <v>#REF!</v>
      </c>
      <c r="P61" s="24" t="e">
        <f t="shared" ca="1" si="13"/>
        <v>#REF!</v>
      </c>
      <c r="Q61" s="28" t="str">
        <f>IF(A61,VALUE(SUBSTITUTE(SUBSTITUTE(LEFT(salles!H61,5),":",","),"30","5")),"")</f>
        <v/>
      </c>
      <c r="R61" s="29" t="str">
        <f t="shared" si="14"/>
        <v/>
      </c>
      <c r="S61" s="29" t="str">
        <f t="shared" si="15"/>
        <v/>
      </c>
      <c r="T61" s="28" t="str">
        <f t="shared" si="16"/>
        <v/>
      </c>
      <c r="U61" s="30">
        <f>VLOOKUP(H61,variables!J$10:K$130,2,FALSE)</f>
        <v>5.3E-3</v>
      </c>
      <c r="V61" s="28"/>
      <c r="W61" s="28"/>
      <c r="X61" s="28"/>
      <c r="Y61" s="28"/>
      <c r="Z61" s="28"/>
      <c r="AA61" s="28"/>
      <c r="AB61" s="28"/>
      <c r="AC61" s="28"/>
    </row>
    <row r="62" spans="1:29" ht="14.25" hidden="1">
      <c r="A62" s="22" t="b">
        <f t="shared" si="0"/>
        <v>0</v>
      </c>
      <c r="B62" s="23" t="str">
        <f t="shared" si="1"/>
        <v>salles avant 03/2017!</v>
      </c>
      <c r="C62" s="24">
        <f t="shared" si="17"/>
        <v>62</v>
      </c>
      <c r="D62" s="24" t="e">
        <f t="shared" ca="1" si="2"/>
        <v>#REF!</v>
      </c>
      <c r="E62" s="25" t="e">
        <f t="shared" ca="1" si="3"/>
        <v>#REF!</v>
      </c>
      <c r="F62" s="25" t="e">
        <f t="shared" ca="1" si="4"/>
        <v>#REF!</v>
      </c>
      <c r="G62" s="26" t="e">
        <f t="shared" ca="1" si="5"/>
        <v>#REF!</v>
      </c>
      <c r="H62" s="24" t="s">
        <v>86</v>
      </c>
      <c r="I62" s="24" t="e">
        <f t="shared" ca="1" si="6"/>
        <v>#REF!</v>
      </c>
      <c r="J62" s="24" t="e">
        <f t="shared" ca="1" si="7"/>
        <v>#REF!</v>
      </c>
      <c r="K62" s="24" t="e">
        <f t="shared" ca="1" si="8"/>
        <v>#REF!</v>
      </c>
      <c r="L62" s="24" t="e">
        <f t="shared" ca="1" si="9"/>
        <v>#REF!</v>
      </c>
      <c r="M62" s="24" t="e">
        <f t="shared" ca="1" si="10"/>
        <v>#REF!</v>
      </c>
      <c r="N62" s="25" t="e">
        <f t="shared" ca="1" si="11"/>
        <v>#REF!</v>
      </c>
      <c r="O62" s="27" t="e">
        <f t="shared" ca="1" si="12"/>
        <v>#REF!</v>
      </c>
      <c r="P62" s="24" t="e">
        <f t="shared" ca="1" si="13"/>
        <v>#REF!</v>
      </c>
      <c r="Q62" s="28" t="str">
        <f>IF(A62,VALUE(SUBSTITUTE(SUBSTITUTE(LEFT(salles!H62,5),":",","),"30","5")),"")</f>
        <v/>
      </c>
      <c r="R62" s="29" t="str">
        <f t="shared" si="14"/>
        <v/>
      </c>
      <c r="S62" s="29" t="str">
        <f t="shared" si="15"/>
        <v/>
      </c>
      <c r="T62" s="28" t="str">
        <f t="shared" si="16"/>
        <v/>
      </c>
      <c r="U62" s="30">
        <f>VLOOKUP(H62,variables!J$10:K$130,2,FALSE)</f>
        <v>1</v>
      </c>
      <c r="V62" s="28"/>
      <c r="W62" s="28"/>
      <c r="X62" s="28"/>
      <c r="Y62" s="28"/>
      <c r="Z62" s="28"/>
      <c r="AA62" s="28"/>
      <c r="AB62" s="28"/>
      <c r="AC62" s="28"/>
    </row>
    <row r="63" spans="1:29" ht="14.25" hidden="1">
      <c r="A63" s="22" t="b">
        <f t="shared" si="0"/>
        <v>0</v>
      </c>
      <c r="B63" s="23" t="str">
        <f t="shared" si="1"/>
        <v>salles avant 03/2017!</v>
      </c>
      <c r="C63" s="24">
        <f t="shared" si="17"/>
        <v>63</v>
      </c>
      <c r="D63" s="24" t="e">
        <f t="shared" ca="1" si="2"/>
        <v>#REF!</v>
      </c>
      <c r="E63" s="25" t="e">
        <f t="shared" ca="1" si="3"/>
        <v>#REF!</v>
      </c>
      <c r="F63" s="25" t="e">
        <f t="shared" ca="1" si="4"/>
        <v>#REF!</v>
      </c>
      <c r="G63" s="26" t="e">
        <f t="shared" ca="1" si="5"/>
        <v>#REF!</v>
      </c>
      <c r="H63" s="24" t="s">
        <v>37</v>
      </c>
      <c r="I63" s="24" t="e">
        <f t="shared" ca="1" si="6"/>
        <v>#REF!</v>
      </c>
      <c r="J63" s="24" t="e">
        <f t="shared" ca="1" si="7"/>
        <v>#REF!</v>
      </c>
      <c r="K63" s="24" t="e">
        <f t="shared" ca="1" si="8"/>
        <v>#REF!</v>
      </c>
      <c r="L63" s="24" t="e">
        <f t="shared" ca="1" si="9"/>
        <v>#REF!</v>
      </c>
      <c r="M63" s="24" t="e">
        <f t="shared" ca="1" si="10"/>
        <v>#REF!</v>
      </c>
      <c r="N63" s="25" t="e">
        <f t="shared" ca="1" si="11"/>
        <v>#REF!</v>
      </c>
      <c r="O63" s="27" t="e">
        <f t="shared" ca="1" si="12"/>
        <v>#REF!</v>
      </c>
      <c r="P63" s="24" t="e">
        <f t="shared" ca="1" si="13"/>
        <v>#REF!</v>
      </c>
      <c r="Q63" s="28" t="str">
        <f>IF(A63,VALUE(SUBSTITUTE(SUBSTITUTE(LEFT(salles!H63,5),":",","),"30","5")),"")</f>
        <v/>
      </c>
      <c r="R63" s="29" t="str">
        <f t="shared" si="14"/>
        <v/>
      </c>
      <c r="S63" s="29" t="str">
        <f t="shared" si="15"/>
        <v/>
      </c>
      <c r="T63" s="28" t="str">
        <f t="shared" si="16"/>
        <v/>
      </c>
      <c r="U63" s="30">
        <f ca="1">VLOOKUP(H63,variables!J$10:K$130,2,FALSE)</f>
        <v>1</v>
      </c>
      <c r="V63" s="28"/>
      <c r="W63" s="28"/>
      <c r="X63" s="28"/>
      <c r="Y63" s="28"/>
      <c r="Z63" s="28"/>
      <c r="AA63" s="28"/>
      <c r="AB63" s="28"/>
      <c r="AC63" s="28"/>
    </row>
    <row r="64" spans="1:29" ht="14.25" hidden="1">
      <c r="A64" s="22" t="b">
        <f t="shared" si="0"/>
        <v>0</v>
      </c>
      <c r="B64" s="23" t="str">
        <f t="shared" si="1"/>
        <v>salles avant 03/2017!</v>
      </c>
      <c r="C64" s="24">
        <f t="shared" si="17"/>
        <v>64</v>
      </c>
      <c r="D64" s="24" t="e">
        <f t="shared" ca="1" si="2"/>
        <v>#REF!</v>
      </c>
      <c r="E64" s="25" t="e">
        <f t="shared" ca="1" si="3"/>
        <v>#REF!</v>
      </c>
      <c r="F64" s="25" t="e">
        <f t="shared" ca="1" si="4"/>
        <v>#REF!</v>
      </c>
      <c r="G64" s="26" t="e">
        <f t="shared" ca="1" si="5"/>
        <v>#REF!</v>
      </c>
      <c r="H64" s="24" t="s">
        <v>37</v>
      </c>
      <c r="I64" s="24" t="e">
        <f t="shared" ca="1" si="6"/>
        <v>#REF!</v>
      </c>
      <c r="J64" s="24" t="e">
        <f t="shared" ca="1" si="7"/>
        <v>#REF!</v>
      </c>
      <c r="K64" s="24" t="e">
        <f t="shared" ca="1" si="8"/>
        <v>#REF!</v>
      </c>
      <c r="L64" s="24" t="e">
        <f t="shared" ca="1" si="9"/>
        <v>#REF!</v>
      </c>
      <c r="M64" s="24" t="e">
        <f t="shared" ca="1" si="10"/>
        <v>#REF!</v>
      </c>
      <c r="N64" s="25" t="e">
        <f t="shared" ca="1" si="11"/>
        <v>#REF!</v>
      </c>
      <c r="O64" s="27" t="e">
        <f t="shared" ca="1" si="12"/>
        <v>#REF!</v>
      </c>
      <c r="P64" s="24" t="e">
        <f t="shared" ca="1" si="13"/>
        <v>#REF!</v>
      </c>
      <c r="Q64" s="28" t="str">
        <f>IF(A64,VALUE(SUBSTITUTE(SUBSTITUTE(LEFT(salles!H64,5),":",","),"30","5")),"")</f>
        <v/>
      </c>
      <c r="R64" s="29" t="str">
        <f t="shared" si="14"/>
        <v/>
      </c>
      <c r="S64" s="29" t="str">
        <f t="shared" si="15"/>
        <v/>
      </c>
      <c r="T64" s="28" t="str">
        <f t="shared" si="16"/>
        <v/>
      </c>
      <c r="U64" s="30">
        <f ca="1">VLOOKUP(H64,variables!J$10:K$130,2,FALSE)</f>
        <v>1</v>
      </c>
      <c r="V64" s="28"/>
      <c r="W64" s="28"/>
      <c r="X64" s="28"/>
      <c r="Y64" s="28"/>
      <c r="Z64" s="28"/>
      <c r="AA64" s="28"/>
      <c r="AB64" s="28"/>
      <c r="AC64" s="28"/>
    </row>
    <row r="65" spans="1:29" ht="14.25" hidden="1">
      <c r="A65" s="22" t="b">
        <f t="shared" si="0"/>
        <v>0</v>
      </c>
      <c r="B65" s="23" t="str">
        <f t="shared" si="1"/>
        <v>salles avant 03/2017!</v>
      </c>
      <c r="C65" s="24">
        <f t="shared" si="17"/>
        <v>65</v>
      </c>
      <c r="D65" s="24" t="e">
        <f t="shared" ca="1" si="2"/>
        <v>#REF!</v>
      </c>
      <c r="E65" s="25" t="e">
        <f t="shared" ca="1" si="3"/>
        <v>#REF!</v>
      </c>
      <c r="F65" s="25" t="e">
        <f t="shared" ca="1" si="4"/>
        <v>#REF!</v>
      </c>
      <c r="G65" s="26" t="e">
        <f t="shared" ca="1" si="5"/>
        <v>#REF!</v>
      </c>
      <c r="H65" s="24" t="s">
        <v>37</v>
      </c>
      <c r="I65" s="24" t="e">
        <f t="shared" ca="1" si="6"/>
        <v>#REF!</v>
      </c>
      <c r="J65" s="24" t="e">
        <f t="shared" ca="1" si="7"/>
        <v>#REF!</v>
      </c>
      <c r="K65" s="24" t="e">
        <f t="shared" ca="1" si="8"/>
        <v>#REF!</v>
      </c>
      <c r="L65" s="24" t="e">
        <f t="shared" ca="1" si="9"/>
        <v>#REF!</v>
      </c>
      <c r="M65" s="24" t="e">
        <f t="shared" ca="1" si="10"/>
        <v>#REF!</v>
      </c>
      <c r="N65" s="25" t="e">
        <f t="shared" ca="1" si="11"/>
        <v>#REF!</v>
      </c>
      <c r="O65" s="27" t="e">
        <f t="shared" ca="1" si="12"/>
        <v>#REF!</v>
      </c>
      <c r="P65" s="24" t="e">
        <f t="shared" ca="1" si="13"/>
        <v>#REF!</v>
      </c>
      <c r="Q65" s="28" t="str">
        <f>IF(A65,VALUE(SUBSTITUTE(SUBSTITUTE(LEFT(salles!H65,5),":",","),"30","5")),"")</f>
        <v/>
      </c>
      <c r="R65" s="29" t="str">
        <f t="shared" si="14"/>
        <v/>
      </c>
      <c r="S65" s="29" t="str">
        <f t="shared" si="15"/>
        <v/>
      </c>
      <c r="T65" s="28" t="str">
        <f t="shared" si="16"/>
        <v/>
      </c>
      <c r="U65" s="30">
        <f ca="1">VLOOKUP(H65,variables!J$10:K$130,2,FALSE)</f>
        <v>1</v>
      </c>
      <c r="V65" s="28"/>
      <c r="W65" s="28"/>
      <c r="X65" s="28"/>
      <c r="Y65" s="28"/>
      <c r="Z65" s="28"/>
      <c r="AA65" s="28"/>
      <c r="AB65" s="28"/>
      <c r="AC65" s="28"/>
    </row>
    <row r="66" spans="1:29" ht="14.25" hidden="1">
      <c r="A66" s="22" t="b">
        <f t="shared" ref="A66:A129" si="18">NOT(IF(ISERR(SEARCH(qui,H66)),TRUE,FALSE))</f>
        <v>0</v>
      </c>
      <c r="B66" s="23" t="str">
        <f t="shared" ref="B66:B129" si="19">IF(ROW()&lt;=Tun,Oun,IF(ROW()&lt;=(Tun+Tdeux),Odeux,IF(ROW()&lt;=Tun+Tdeux+Ttrois,Otrois,FALSE)))</f>
        <v>salles avant 03/2017!</v>
      </c>
      <c r="C66" s="24">
        <f t="shared" si="17"/>
        <v>66</v>
      </c>
      <c r="D66" s="24" t="e">
        <f t="shared" ca="1" si="2"/>
        <v>#REF!</v>
      </c>
      <c r="E66" s="25" t="e">
        <f t="shared" ca="1" si="3"/>
        <v>#REF!</v>
      </c>
      <c r="F66" s="25" t="e">
        <f t="shared" ca="1" si="4"/>
        <v>#REF!</v>
      </c>
      <c r="G66" s="26" t="e">
        <f t="shared" ca="1" si="5"/>
        <v>#REF!</v>
      </c>
      <c r="H66" s="24" t="s">
        <v>34</v>
      </c>
      <c r="I66" s="24" t="e">
        <f t="shared" ca="1" si="6"/>
        <v>#REF!</v>
      </c>
      <c r="J66" s="24" t="e">
        <f t="shared" ca="1" si="7"/>
        <v>#REF!</v>
      </c>
      <c r="K66" s="24" t="e">
        <f t="shared" ca="1" si="8"/>
        <v>#REF!</v>
      </c>
      <c r="L66" s="24" t="e">
        <f t="shared" ca="1" si="9"/>
        <v>#REF!</v>
      </c>
      <c r="M66" s="24" t="e">
        <f t="shared" ca="1" si="10"/>
        <v>#REF!</v>
      </c>
      <c r="N66" s="25" t="e">
        <f t="shared" ca="1" si="11"/>
        <v>#REF!</v>
      </c>
      <c r="O66" s="27" t="e">
        <f t="shared" ca="1" si="12"/>
        <v>#REF!</v>
      </c>
      <c r="P66" s="24" t="e">
        <f t="shared" ca="1" si="13"/>
        <v>#REF!</v>
      </c>
      <c r="Q66" s="28" t="str">
        <f>IF(A66,VALUE(SUBSTITUTE(SUBSTITUTE(LEFT(salles!H66,5),":",","),"30","5")),"")</f>
        <v/>
      </c>
      <c r="R66" s="29" t="str">
        <f t="shared" si="14"/>
        <v/>
      </c>
      <c r="S66" s="29" t="str">
        <f t="shared" si="15"/>
        <v/>
      </c>
      <c r="T66" s="28" t="str">
        <f t="shared" si="16"/>
        <v/>
      </c>
      <c r="U66" s="30">
        <f ca="1">VLOOKUP(H66,variables!J$10:K$130,2,FALSE)</f>
        <v>1</v>
      </c>
      <c r="V66" s="28"/>
      <c r="W66" s="28"/>
      <c r="X66" s="28"/>
      <c r="Y66" s="28"/>
      <c r="Z66" s="28"/>
      <c r="AA66" s="28"/>
      <c r="AB66" s="28"/>
      <c r="AC66" s="28"/>
    </row>
    <row r="67" spans="1:29" ht="14.25" hidden="1">
      <c r="A67" s="22" t="b">
        <f t="shared" si="18"/>
        <v>0</v>
      </c>
      <c r="B67" s="23" t="str">
        <f t="shared" si="19"/>
        <v>salles avant 03/2017!</v>
      </c>
      <c r="C67" s="24">
        <f t="shared" ref="C67:C130" si="20">IF(ROW()&lt;=Tun,ROW(),IF(ROW()&lt;=(Tun+Tdeux),ROW()-Tun+1,IF(ROW()&lt;=Tun+Tdeux+Ttrois,ROW()-Tun-Tdeux+1,"")))</f>
        <v>67</v>
      </c>
      <c r="D67" s="24" t="e">
        <f t="shared" ca="1" si="2"/>
        <v>#REF!</v>
      </c>
      <c r="E67" s="25" t="e">
        <f t="shared" ca="1" si="3"/>
        <v>#REF!</v>
      </c>
      <c r="F67" s="25" t="e">
        <f t="shared" ca="1" si="4"/>
        <v>#REF!</v>
      </c>
      <c r="G67" s="26" t="e">
        <f t="shared" ca="1" si="5"/>
        <v>#REF!</v>
      </c>
      <c r="H67" s="24" t="s">
        <v>88</v>
      </c>
      <c r="I67" s="24" t="e">
        <f t="shared" ca="1" si="6"/>
        <v>#REF!</v>
      </c>
      <c r="J67" s="24" t="e">
        <f t="shared" ca="1" si="7"/>
        <v>#REF!</v>
      </c>
      <c r="K67" s="24" t="e">
        <f t="shared" ca="1" si="8"/>
        <v>#REF!</v>
      </c>
      <c r="L67" s="24" t="e">
        <f t="shared" ca="1" si="9"/>
        <v>#REF!</v>
      </c>
      <c r="M67" s="24" t="e">
        <f t="shared" ca="1" si="10"/>
        <v>#REF!</v>
      </c>
      <c r="N67" s="25" t="e">
        <f t="shared" ca="1" si="11"/>
        <v>#REF!</v>
      </c>
      <c r="O67" s="27" t="e">
        <f t="shared" ca="1" si="12"/>
        <v>#REF!</v>
      </c>
      <c r="P67" s="24" t="e">
        <f t="shared" ca="1" si="13"/>
        <v>#REF!</v>
      </c>
      <c r="Q67" s="28" t="str">
        <f>IF(A67,VALUE(SUBSTITUTE(SUBSTITUTE(LEFT(salles!H67,5),":",","),"30","5")),"")</f>
        <v/>
      </c>
      <c r="R67" s="29" t="str">
        <f t="shared" si="14"/>
        <v/>
      </c>
      <c r="S67" s="29" t="str">
        <f t="shared" si="15"/>
        <v/>
      </c>
      <c r="T67" s="28" t="str">
        <f t="shared" si="16"/>
        <v/>
      </c>
      <c r="U67" s="30">
        <f ca="1">VLOOKUP(H67,variables!J$10:K$130,2,FALSE)</f>
        <v>0.94202898550724634</v>
      </c>
      <c r="V67" s="28"/>
      <c r="W67" s="28"/>
      <c r="X67" s="28"/>
      <c r="Y67" s="28"/>
      <c r="Z67" s="28"/>
      <c r="AA67" s="28"/>
      <c r="AB67" s="28"/>
      <c r="AC67" s="28"/>
    </row>
    <row r="68" spans="1:29" ht="14.25" hidden="1">
      <c r="A68" s="22" t="b">
        <f t="shared" si="18"/>
        <v>0</v>
      </c>
      <c r="B68" s="23" t="str">
        <f t="shared" si="19"/>
        <v>salles avant 03/2017!</v>
      </c>
      <c r="C68" s="24">
        <f t="shared" si="20"/>
        <v>68</v>
      </c>
      <c r="D68" s="24" t="e">
        <f t="shared" ca="1" si="2"/>
        <v>#REF!</v>
      </c>
      <c r="E68" s="25" t="e">
        <f t="shared" ca="1" si="3"/>
        <v>#REF!</v>
      </c>
      <c r="F68" s="25" t="e">
        <f t="shared" ca="1" si="4"/>
        <v>#REF!</v>
      </c>
      <c r="G68" s="26" t="e">
        <f t="shared" ca="1" si="5"/>
        <v>#REF!</v>
      </c>
      <c r="H68" s="24" t="s">
        <v>34</v>
      </c>
      <c r="I68" s="24" t="e">
        <f t="shared" ca="1" si="6"/>
        <v>#REF!</v>
      </c>
      <c r="J68" s="24" t="e">
        <f t="shared" ca="1" si="7"/>
        <v>#REF!</v>
      </c>
      <c r="K68" s="24" t="e">
        <f t="shared" ca="1" si="8"/>
        <v>#REF!</v>
      </c>
      <c r="L68" s="24" t="e">
        <f t="shared" ca="1" si="9"/>
        <v>#REF!</v>
      </c>
      <c r="M68" s="24" t="e">
        <f t="shared" ca="1" si="10"/>
        <v>#REF!</v>
      </c>
      <c r="N68" s="25" t="e">
        <f t="shared" ca="1" si="11"/>
        <v>#REF!</v>
      </c>
      <c r="O68" s="27" t="e">
        <f t="shared" ca="1" si="12"/>
        <v>#REF!</v>
      </c>
      <c r="P68" s="24" t="e">
        <f t="shared" ca="1" si="13"/>
        <v>#REF!</v>
      </c>
      <c r="Q68" s="28" t="str">
        <f>IF(A68,VALUE(SUBSTITUTE(SUBSTITUTE(LEFT(salles!H68,5),":",","),"30","5")),"")</f>
        <v/>
      </c>
      <c r="R68" s="29" t="str">
        <f t="shared" si="14"/>
        <v/>
      </c>
      <c r="S68" s="29" t="str">
        <f t="shared" si="15"/>
        <v/>
      </c>
      <c r="T68" s="28" t="str">
        <f t="shared" si="16"/>
        <v/>
      </c>
      <c r="U68" s="30">
        <f ca="1">VLOOKUP(H68,variables!J$10:K$130,2,FALSE)</f>
        <v>1</v>
      </c>
      <c r="V68" s="28"/>
      <c r="W68" s="28"/>
      <c r="X68" s="28"/>
      <c r="Y68" s="28"/>
      <c r="Z68" s="28"/>
      <c r="AA68" s="28"/>
      <c r="AB68" s="28"/>
      <c r="AC68" s="28"/>
    </row>
    <row r="69" spans="1:29" ht="14.25" hidden="1">
      <c r="A69" s="22" t="b">
        <f t="shared" si="18"/>
        <v>0</v>
      </c>
      <c r="B69" s="23" t="str">
        <f t="shared" si="19"/>
        <v>salles avant 03/2017!</v>
      </c>
      <c r="C69" s="24">
        <f t="shared" si="20"/>
        <v>69</v>
      </c>
      <c r="D69" s="24" t="e">
        <f t="shared" ca="1" si="2"/>
        <v>#REF!</v>
      </c>
      <c r="E69" s="25" t="e">
        <f t="shared" ca="1" si="3"/>
        <v>#REF!</v>
      </c>
      <c r="F69" s="25" t="e">
        <f t="shared" ca="1" si="4"/>
        <v>#REF!</v>
      </c>
      <c r="G69" s="26" t="e">
        <f t="shared" ca="1" si="5"/>
        <v>#REF!</v>
      </c>
      <c r="H69" s="24" t="s">
        <v>37</v>
      </c>
      <c r="I69" s="24" t="e">
        <f t="shared" ca="1" si="6"/>
        <v>#REF!</v>
      </c>
      <c r="J69" s="24" t="e">
        <f t="shared" ca="1" si="7"/>
        <v>#REF!</v>
      </c>
      <c r="K69" s="24" t="e">
        <f t="shared" ca="1" si="8"/>
        <v>#REF!</v>
      </c>
      <c r="L69" s="24" t="e">
        <f t="shared" ca="1" si="9"/>
        <v>#REF!</v>
      </c>
      <c r="M69" s="24" t="e">
        <f t="shared" ca="1" si="10"/>
        <v>#REF!</v>
      </c>
      <c r="N69" s="25" t="e">
        <f t="shared" ca="1" si="11"/>
        <v>#REF!</v>
      </c>
      <c r="O69" s="27" t="e">
        <f t="shared" ca="1" si="12"/>
        <v>#REF!</v>
      </c>
      <c r="P69" s="24" t="e">
        <f t="shared" ca="1" si="13"/>
        <v>#REF!</v>
      </c>
      <c r="Q69" s="28" t="str">
        <f>IF(A69,VALUE(SUBSTITUTE(SUBSTITUTE(LEFT(salles!H69,5),":",","),"30","5")),"")</f>
        <v/>
      </c>
      <c r="R69" s="29" t="str">
        <f t="shared" si="14"/>
        <v/>
      </c>
      <c r="S69" s="29" t="str">
        <f t="shared" si="15"/>
        <v/>
      </c>
      <c r="T69" s="28" t="str">
        <f t="shared" si="16"/>
        <v/>
      </c>
      <c r="U69" s="30">
        <f ca="1">VLOOKUP(H69,variables!J$10:K$130,2,FALSE)</f>
        <v>1</v>
      </c>
      <c r="V69" s="28"/>
      <c r="W69" s="28"/>
      <c r="X69" s="28"/>
      <c r="Y69" s="28"/>
      <c r="Z69" s="28"/>
      <c r="AA69" s="28"/>
      <c r="AB69" s="28"/>
      <c r="AC69" s="28"/>
    </row>
    <row r="70" spans="1:29" ht="14.25" hidden="1">
      <c r="A70" s="22" t="b">
        <f t="shared" si="18"/>
        <v>0</v>
      </c>
      <c r="B70" s="23" t="str">
        <f t="shared" si="19"/>
        <v>salles avant 03/2017!</v>
      </c>
      <c r="C70" s="24">
        <f t="shared" si="20"/>
        <v>70</v>
      </c>
      <c r="D70" s="24" t="e">
        <f t="shared" ca="1" si="2"/>
        <v>#REF!</v>
      </c>
      <c r="E70" s="25" t="e">
        <f t="shared" ca="1" si="3"/>
        <v>#REF!</v>
      </c>
      <c r="F70" s="25" t="e">
        <f t="shared" ca="1" si="4"/>
        <v>#REF!</v>
      </c>
      <c r="G70" s="26" t="e">
        <f t="shared" ca="1" si="5"/>
        <v>#REF!</v>
      </c>
      <c r="H70" s="24" t="s">
        <v>43</v>
      </c>
      <c r="I70" s="24" t="e">
        <f t="shared" ca="1" si="6"/>
        <v>#REF!</v>
      </c>
      <c r="J70" s="24" t="e">
        <f t="shared" ca="1" si="7"/>
        <v>#REF!</v>
      </c>
      <c r="K70" s="24" t="e">
        <f t="shared" ca="1" si="8"/>
        <v>#REF!</v>
      </c>
      <c r="L70" s="24" t="e">
        <f t="shared" ca="1" si="9"/>
        <v>#REF!</v>
      </c>
      <c r="M70" s="24" t="e">
        <f t="shared" ca="1" si="10"/>
        <v>#REF!</v>
      </c>
      <c r="N70" s="25" t="e">
        <f t="shared" ca="1" si="11"/>
        <v>#REF!</v>
      </c>
      <c r="O70" s="27" t="e">
        <f t="shared" ca="1" si="12"/>
        <v>#REF!</v>
      </c>
      <c r="P70" s="24" t="e">
        <f t="shared" ca="1" si="13"/>
        <v>#REF!</v>
      </c>
      <c r="Q70" s="28" t="str">
        <f>IF(A70,VALUE(SUBSTITUTE(SUBSTITUTE(LEFT(salles!H70,5),":",","),"30","5")),"")</f>
        <v/>
      </c>
      <c r="R70" s="29" t="str">
        <f t="shared" si="14"/>
        <v/>
      </c>
      <c r="S70" s="29" t="str">
        <f t="shared" si="15"/>
        <v/>
      </c>
      <c r="T70" s="28" t="str">
        <f t="shared" si="16"/>
        <v/>
      </c>
      <c r="U70" s="30">
        <f ca="1">VLOOKUP(H70,variables!J$10:K$130,2,FALSE)</f>
        <v>1</v>
      </c>
      <c r="V70" s="28"/>
      <c r="W70" s="28"/>
      <c r="X70" s="28"/>
      <c r="Y70" s="28"/>
      <c r="Z70" s="28"/>
      <c r="AA70" s="28"/>
      <c r="AB70" s="28"/>
      <c r="AC70" s="28"/>
    </row>
    <row r="71" spans="1:29" ht="14.25" hidden="1">
      <c r="A71" s="22" t="b">
        <f t="shared" si="18"/>
        <v>0</v>
      </c>
      <c r="B71" s="23" t="str">
        <f t="shared" si="19"/>
        <v>salles avant 03/2017!</v>
      </c>
      <c r="C71" s="24">
        <f t="shared" si="20"/>
        <v>71</v>
      </c>
      <c r="D71" s="24" t="e">
        <f t="shared" ca="1" si="2"/>
        <v>#REF!</v>
      </c>
      <c r="E71" s="25" t="e">
        <f t="shared" ca="1" si="3"/>
        <v>#REF!</v>
      </c>
      <c r="F71" s="25" t="e">
        <f t="shared" ca="1" si="4"/>
        <v>#REF!</v>
      </c>
      <c r="G71" s="26" t="e">
        <f t="shared" ca="1" si="5"/>
        <v>#REF!</v>
      </c>
      <c r="H71" s="24" t="s">
        <v>61</v>
      </c>
      <c r="I71" s="24" t="e">
        <f t="shared" ca="1" si="6"/>
        <v>#REF!</v>
      </c>
      <c r="J71" s="24" t="e">
        <f t="shared" ca="1" si="7"/>
        <v>#REF!</v>
      </c>
      <c r="K71" s="24" t="e">
        <f t="shared" ca="1" si="8"/>
        <v>#REF!</v>
      </c>
      <c r="L71" s="24" t="e">
        <f t="shared" ca="1" si="9"/>
        <v>#REF!</v>
      </c>
      <c r="M71" s="24" t="e">
        <f t="shared" ca="1" si="10"/>
        <v>#REF!</v>
      </c>
      <c r="N71" s="25" t="e">
        <f t="shared" ca="1" si="11"/>
        <v>#REF!</v>
      </c>
      <c r="O71" s="27" t="e">
        <f t="shared" ca="1" si="12"/>
        <v>#REF!</v>
      </c>
      <c r="P71" s="24" t="e">
        <f t="shared" ca="1" si="13"/>
        <v>#REF!</v>
      </c>
      <c r="Q71" s="28" t="str">
        <f>IF(A71,VALUE(SUBSTITUTE(SUBSTITUTE(LEFT(salles!H71,5),":",","),"30","5")),"")</f>
        <v/>
      </c>
      <c r="R71" s="29" t="str">
        <f t="shared" si="14"/>
        <v/>
      </c>
      <c r="S71" s="29" t="str">
        <f t="shared" si="15"/>
        <v/>
      </c>
      <c r="T71" s="28" t="str">
        <f t="shared" si="16"/>
        <v/>
      </c>
      <c r="U71" s="30">
        <f ca="1">VLOOKUP(H71,variables!J$10:K$130,2,FALSE)</f>
        <v>1</v>
      </c>
      <c r="V71" s="28"/>
      <c r="W71" s="28"/>
      <c r="X71" s="28"/>
      <c r="Y71" s="28"/>
      <c r="Z71" s="28"/>
      <c r="AA71" s="28"/>
      <c r="AB71" s="28"/>
      <c r="AC71" s="28"/>
    </row>
    <row r="72" spans="1:29" ht="14.25" hidden="1">
      <c r="A72" s="22" t="b">
        <f t="shared" si="18"/>
        <v>0</v>
      </c>
      <c r="B72" s="23" t="str">
        <f t="shared" si="19"/>
        <v>salles avant 03/2017!</v>
      </c>
      <c r="C72" s="24">
        <f t="shared" si="20"/>
        <v>72</v>
      </c>
      <c r="D72" s="24" t="e">
        <f t="shared" ca="1" si="2"/>
        <v>#REF!</v>
      </c>
      <c r="E72" s="25" t="e">
        <f t="shared" ca="1" si="3"/>
        <v>#REF!</v>
      </c>
      <c r="F72" s="25" t="e">
        <f t="shared" ca="1" si="4"/>
        <v>#REF!</v>
      </c>
      <c r="G72" s="26" t="e">
        <f t="shared" ca="1" si="5"/>
        <v>#REF!</v>
      </c>
      <c r="H72" s="24" t="s">
        <v>63</v>
      </c>
      <c r="I72" s="24" t="e">
        <f t="shared" ca="1" si="6"/>
        <v>#REF!</v>
      </c>
      <c r="J72" s="24" t="e">
        <f t="shared" ca="1" si="7"/>
        <v>#REF!</v>
      </c>
      <c r="K72" s="24" t="e">
        <f t="shared" ca="1" si="8"/>
        <v>#REF!</v>
      </c>
      <c r="L72" s="24" t="e">
        <f t="shared" ca="1" si="9"/>
        <v>#REF!</v>
      </c>
      <c r="M72" s="24" t="e">
        <f t="shared" ca="1" si="10"/>
        <v>#REF!</v>
      </c>
      <c r="N72" s="25" t="e">
        <f t="shared" ca="1" si="11"/>
        <v>#REF!</v>
      </c>
      <c r="O72" s="27" t="e">
        <f t="shared" ca="1" si="12"/>
        <v>#REF!</v>
      </c>
      <c r="P72" s="24" t="e">
        <f t="shared" ca="1" si="13"/>
        <v>#REF!</v>
      </c>
      <c r="Q72" s="28" t="str">
        <f>IF(A72,VALUE(SUBSTITUTE(SUBSTITUTE(LEFT(salles!H72,5),":",","),"30","5")),"")</f>
        <v/>
      </c>
      <c r="R72" s="29" t="str">
        <f t="shared" si="14"/>
        <v/>
      </c>
      <c r="S72" s="29" t="str">
        <f t="shared" si="15"/>
        <v/>
      </c>
      <c r="T72" s="28" t="str">
        <f t="shared" si="16"/>
        <v/>
      </c>
      <c r="U72" s="30">
        <f ca="1">VLOOKUP(H72,variables!J$10:K$130,2,FALSE)</f>
        <v>1</v>
      </c>
      <c r="V72" s="28"/>
      <c r="W72" s="28"/>
      <c r="X72" s="28"/>
      <c r="Y72" s="28"/>
      <c r="Z72" s="28"/>
      <c r="AA72" s="28"/>
      <c r="AB72" s="28"/>
      <c r="AC72" s="28"/>
    </row>
    <row r="73" spans="1:29" ht="14.25" hidden="1">
      <c r="A73" s="22" t="b">
        <f t="shared" si="18"/>
        <v>0</v>
      </c>
      <c r="B73" s="23" t="str">
        <f t="shared" si="19"/>
        <v>salles avant 03/2017!</v>
      </c>
      <c r="C73" s="24">
        <f t="shared" si="20"/>
        <v>73</v>
      </c>
      <c r="D73" s="24" t="e">
        <f t="shared" ca="1" si="2"/>
        <v>#REF!</v>
      </c>
      <c r="E73" s="25" t="e">
        <f t="shared" ca="1" si="3"/>
        <v>#REF!</v>
      </c>
      <c r="F73" s="25" t="e">
        <f t="shared" ca="1" si="4"/>
        <v>#REF!</v>
      </c>
      <c r="G73" s="26" t="e">
        <f t="shared" ca="1" si="5"/>
        <v>#REF!</v>
      </c>
      <c r="H73" s="24" t="s">
        <v>37</v>
      </c>
      <c r="I73" s="24" t="e">
        <f t="shared" ca="1" si="6"/>
        <v>#REF!</v>
      </c>
      <c r="J73" s="24" t="e">
        <f t="shared" ca="1" si="7"/>
        <v>#REF!</v>
      </c>
      <c r="K73" s="24" t="e">
        <f t="shared" ca="1" si="8"/>
        <v>#REF!</v>
      </c>
      <c r="L73" s="24" t="e">
        <f t="shared" ca="1" si="9"/>
        <v>#REF!</v>
      </c>
      <c r="M73" s="24" t="e">
        <f t="shared" ca="1" si="10"/>
        <v>#REF!</v>
      </c>
      <c r="N73" s="25" t="e">
        <f t="shared" ca="1" si="11"/>
        <v>#REF!</v>
      </c>
      <c r="O73" s="27" t="e">
        <f t="shared" ca="1" si="12"/>
        <v>#REF!</v>
      </c>
      <c r="P73" s="24" t="e">
        <f t="shared" ca="1" si="13"/>
        <v>#REF!</v>
      </c>
      <c r="Q73" s="28" t="str">
        <f>IF(A73,VALUE(SUBSTITUTE(SUBSTITUTE(LEFT(salles!H73,5),":",","),"30","5")),"")</f>
        <v/>
      </c>
      <c r="R73" s="29" t="str">
        <f t="shared" si="14"/>
        <v/>
      </c>
      <c r="S73" s="29" t="str">
        <f t="shared" si="15"/>
        <v/>
      </c>
      <c r="T73" s="28" t="str">
        <f t="shared" si="16"/>
        <v/>
      </c>
      <c r="U73" s="30">
        <f ca="1">VLOOKUP(H73,variables!J$10:K$130,2,FALSE)</f>
        <v>1</v>
      </c>
      <c r="V73" s="28"/>
      <c r="W73" s="28"/>
      <c r="X73" s="28"/>
      <c r="Y73" s="28"/>
      <c r="Z73" s="28"/>
      <c r="AA73" s="28"/>
      <c r="AB73" s="28"/>
      <c r="AC73" s="28"/>
    </row>
    <row r="74" spans="1:29" ht="14.25" hidden="1">
      <c r="A74" s="22" t="b">
        <f t="shared" si="18"/>
        <v>0</v>
      </c>
      <c r="B74" s="23" t="str">
        <f t="shared" si="19"/>
        <v>salles avant 03/2017!</v>
      </c>
      <c r="C74" s="24">
        <f t="shared" si="20"/>
        <v>74</v>
      </c>
      <c r="D74" s="24" t="e">
        <f t="shared" ca="1" si="2"/>
        <v>#REF!</v>
      </c>
      <c r="E74" s="25" t="e">
        <f t="shared" ca="1" si="3"/>
        <v>#REF!</v>
      </c>
      <c r="F74" s="25" t="e">
        <f t="shared" ca="1" si="4"/>
        <v>#REF!</v>
      </c>
      <c r="G74" s="26" t="e">
        <f t="shared" ca="1" si="5"/>
        <v>#REF!</v>
      </c>
      <c r="H74" s="24" t="s">
        <v>37</v>
      </c>
      <c r="I74" s="24" t="e">
        <f t="shared" ca="1" si="6"/>
        <v>#REF!</v>
      </c>
      <c r="J74" s="24" t="e">
        <f t="shared" ca="1" si="7"/>
        <v>#REF!</v>
      </c>
      <c r="K74" s="24" t="e">
        <f t="shared" ca="1" si="8"/>
        <v>#REF!</v>
      </c>
      <c r="L74" s="24" t="e">
        <f t="shared" ca="1" si="9"/>
        <v>#REF!</v>
      </c>
      <c r="M74" s="24" t="e">
        <f t="shared" ca="1" si="10"/>
        <v>#REF!</v>
      </c>
      <c r="N74" s="25" t="e">
        <f t="shared" ca="1" si="11"/>
        <v>#REF!</v>
      </c>
      <c r="O74" s="27" t="e">
        <f t="shared" ca="1" si="12"/>
        <v>#REF!</v>
      </c>
      <c r="P74" s="24" t="e">
        <f t="shared" ca="1" si="13"/>
        <v>#REF!</v>
      </c>
      <c r="Q74" s="28" t="str">
        <f>IF(A74,VALUE(SUBSTITUTE(SUBSTITUTE(LEFT(salles!H74,5),":",","),"30","5")),"")</f>
        <v/>
      </c>
      <c r="R74" s="29" t="str">
        <f t="shared" si="14"/>
        <v/>
      </c>
      <c r="S74" s="29" t="str">
        <f t="shared" si="15"/>
        <v/>
      </c>
      <c r="T74" s="28" t="str">
        <f t="shared" si="16"/>
        <v/>
      </c>
      <c r="U74" s="30">
        <f ca="1">VLOOKUP(H74,variables!J$10:K$130,2,FALSE)</f>
        <v>1</v>
      </c>
      <c r="V74" s="28"/>
      <c r="W74" s="28"/>
      <c r="X74" s="28"/>
      <c r="Y74" s="28"/>
      <c r="Z74" s="28"/>
      <c r="AA74" s="28"/>
      <c r="AB74" s="28"/>
      <c r="AC74" s="28"/>
    </row>
    <row r="75" spans="1:29" ht="14.25" hidden="1">
      <c r="A75" s="22" t="b">
        <f t="shared" si="18"/>
        <v>0</v>
      </c>
      <c r="B75" s="23" t="str">
        <f t="shared" si="19"/>
        <v>salles avant 03/2017!</v>
      </c>
      <c r="C75" s="24">
        <f t="shared" si="20"/>
        <v>75</v>
      </c>
      <c r="D75" s="24" t="e">
        <f t="shared" ca="1" si="2"/>
        <v>#REF!</v>
      </c>
      <c r="E75" s="25" t="e">
        <f t="shared" ca="1" si="3"/>
        <v>#REF!</v>
      </c>
      <c r="F75" s="25" t="e">
        <f t="shared" ca="1" si="4"/>
        <v>#REF!</v>
      </c>
      <c r="G75" s="26" t="e">
        <f t="shared" ca="1" si="5"/>
        <v>#REF!</v>
      </c>
      <c r="H75" s="24" t="s">
        <v>49</v>
      </c>
      <c r="I75" s="24" t="e">
        <f t="shared" ca="1" si="6"/>
        <v>#REF!</v>
      </c>
      <c r="J75" s="24" t="e">
        <f t="shared" ca="1" si="7"/>
        <v>#REF!</v>
      </c>
      <c r="K75" s="24" t="e">
        <f t="shared" ca="1" si="8"/>
        <v>#REF!</v>
      </c>
      <c r="L75" s="24" t="e">
        <f t="shared" ca="1" si="9"/>
        <v>#REF!</v>
      </c>
      <c r="M75" s="24" t="e">
        <f t="shared" ca="1" si="10"/>
        <v>#REF!</v>
      </c>
      <c r="N75" s="25" t="e">
        <f t="shared" ca="1" si="11"/>
        <v>#REF!</v>
      </c>
      <c r="O75" s="27" t="e">
        <f t="shared" ca="1" si="12"/>
        <v>#REF!</v>
      </c>
      <c r="P75" s="24" t="e">
        <f t="shared" ca="1" si="13"/>
        <v>#REF!</v>
      </c>
      <c r="Q75" s="28" t="str">
        <f>IF(A75,VALUE(SUBSTITUTE(SUBSTITUTE(LEFT(salles!H75,5),":",","),"30","5")),"")</f>
        <v/>
      </c>
      <c r="R75" s="29" t="str">
        <f t="shared" si="14"/>
        <v/>
      </c>
      <c r="S75" s="29" t="str">
        <f t="shared" si="15"/>
        <v/>
      </c>
      <c r="T75" s="28" t="str">
        <f t="shared" si="16"/>
        <v/>
      </c>
      <c r="U75" s="30">
        <f ca="1">VLOOKUP(H75,variables!J$10:K$130,2,FALSE)</f>
        <v>1</v>
      </c>
      <c r="V75" s="28"/>
      <c r="W75" s="28"/>
      <c r="X75" s="28"/>
      <c r="Y75" s="28"/>
      <c r="Z75" s="28"/>
      <c r="AA75" s="28"/>
      <c r="AB75" s="28"/>
      <c r="AC75" s="28"/>
    </row>
    <row r="76" spans="1:29" ht="14.25" hidden="1">
      <c r="A76" s="22" t="b">
        <f t="shared" si="18"/>
        <v>0</v>
      </c>
      <c r="B76" s="23" t="str">
        <f t="shared" si="19"/>
        <v>salles avant 03/2017!</v>
      </c>
      <c r="C76" s="24">
        <f t="shared" si="20"/>
        <v>76</v>
      </c>
      <c r="D76" s="24" t="e">
        <f t="shared" ca="1" si="2"/>
        <v>#REF!</v>
      </c>
      <c r="E76" s="25" t="e">
        <f t="shared" ca="1" si="3"/>
        <v>#REF!</v>
      </c>
      <c r="F76" s="25" t="e">
        <f t="shared" ca="1" si="4"/>
        <v>#REF!</v>
      </c>
      <c r="G76" s="26" t="e">
        <f t="shared" ca="1" si="5"/>
        <v>#REF!</v>
      </c>
      <c r="H76" s="24" t="s">
        <v>81</v>
      </c>
      <c r="I76" s="24" t="e">
        <f t="shared" ca="1" si="6"/>
        <v>#REF!</v>
      </c>
      <c r="J76" s="24" t="e">
        <f t="shared" ca="1" si="7"/>
        <v>#REF!</v>
      </c>
      <c r="K76" s="24" t="e">
        <f t="shared" ca="1" si="8"/>
        <v>#REF!</v>
      </c>
      <c r="L76" s="24" t="e">
        <f t="shared" ca="1" si="9"/>
        <v>#REF!</v>
      </c>
      <c r="M76" s="24" t="e">
        <f t="shared" ca="1" si="10"/>
        <v>#REF!</v>
      </c>
      <c r="N76" s="25" t="e">
        <f t="shared" ca="1" si="11"/>
        <v>#REF!</v>
      </c>
      <c r="O76" s="27" t="e">
        <f t="shared" ca="1" si="12"/>
        <v>#REF!</v>
      </c>
      <c r="P76" s="24" t="e">
        <f t="shared" ca="1" si="13"/>
        <v>#REF!</v>
      </c>
      <c r="Q76" s="28" t="str">
        <f>IF(A76,VALUE(SUBSTITUTE(SUBSTITUTE(LEFT(salles!H76,5),":",","),"30","5")),"")</f>
        <v/>
      </c>
      <c r="R76" s="29" t="str">
        <f t="shared" si="14"/>
        <v/>
      </c>
      <c r="S76" s="29" t="str">
        <f t="shared" si="15"/>
        <v/>
      </c>
      <c r="T76" s="28" t="str">
        <f t="shared" si="16"/>
        <v/>
      </c>
      <c r="U76" s="30">
        <f ca="1">VLOOKUP(H76,variables!J$10:K$130,2,FALSE)</f>
        <v>0.97619047619047616</v>
      </c>
      <c r="V76" s="28"/>
      <c r="W76" s="28"/>
      <c r="X76" s="28"/>
      <c r="Y76" s="28"/>
      <c r="Z76" s="28"/>
      <c r="AA76" s="28"/>
      <c r="AB76" s="28"/>
      <c r="AC76" s="28"/>
    </row>
    <row r="77" spans="1:29" ht="14.25" hidden="1">
      <c r="A77" s="22" t="b">
        <f t="shared" si="18"/>
        <v>0</v>
      </c>
      <c r="B77" s="23" t="str">
        <f t="shared" si="19"/>
        <v>salles avant 03/2017!</v>
      </c>
      <c r="C77" s="24">
        <f t="shared" si="20"/>
        <v>77</v>
      </c>
      <c r="D77" s="24" t="e">
        <f t="shared" ca="1" si="2"/>
        <v>#REF!</v>
      </c>
      <c r="E77" s="25" t="e">
        <f t="shared" ca="1" si="3"/>
        <v>#REF!</v>
      </c>
      <c r="F77" s="25" t="e">
        <f t="shared" ca="1" si="4"/>
        <v>#REF!</v>
      </c>
      <c r="G77" s="26" t="e">
        <f t="shared" ca="1" si="5"/>
        <v>#REF!</v>
      </c>
      <c r="H77" s="24" t="s">
        <v>83</v>
      </c>
      <c r="I77" s="24" t="e">
        <f t="shared" ca="1" si="6"/>
        <v>#REF!</v>
      </c>
      <c r="J77" s="24" t="e">
        <f t="shared" ca="1" si="7"/>
        <v>#REF!</v>
      </c>
      <c r="K77" s="24" t="e">
        <f t="shared" ca="1" si="8"/>
        <v>#REF!</v>
      </c>
      <c r="L77" s="24" t="e">
        <f t="shared" ca="1" si="9"/>
        <v>#REF!</v>
      </c>
      <c r="M77" s="24" t="e">
        <f t="shared" ca="1" si="10"/>
        <v>#REF!</v>
      </c>
      <c r="N77" s="25" t="e">
        <f t="shared" ca="1" si="11"/>
        <v>#REF!</v>
      </c>
      <c r="O77" s="27" t="e">
        <f t="shared" ca="1" si="12"/>
        <v>#REF!</v>
      </c>
      <c r="P77" s="24" t="e">
        <f t="shared" ca="1" si="13"/>
        <v>#REF!</v>
      </c>
      <c r="Q77" s="28" t="str">
        <f>IF(A77,VALUE(SUBSTITUTE(SUBSTITUTE(LEFT(salles!H77,5),":",","),"30","5")),"")</f>
        <v/>
      </c>
      <c r="R77" s="29" t="str">
        <f t="shared" si="14"/>
        <v/>
      </c>
      <c r="S77" s="29" t="str">
        <f t="shared" si="15"/>
        <v/>
      </c>
      <c r="T77" s="28" t="str">
        <f t="shared" si="16"/>
        <v/>
      </c>
      <c r="U77" s="30">
        <f>VLOOKUP(H77,variables!J$10:K$130,2,FALSE)</f>
        <v>5.3E-3</v>
      </c>
      <c r="V77" s="28"/>
      <c r="W77" s="28"/>
      <c r="X77" s="28"/>
      <c r="Y77" s="28"/>
      <c r="Z77" s="28"/>
      <c r="AA77" s="28"/>
      <c r="AB77" s="28"/>
      <c r="AC77" s="28"/>
    </row>
    <row r="78" spans="1:29" ht="14.25" hidden="1">
      <c r="A78" s="22" t="b">
        <f t="shared" si="18"/>
        <v>0</v>
      </c>
      <c r="B78" s="23" t="str">
        <f t="shared" si="19"/>
        <v>salles avant 03/2017!</v>
      </c>
      <c r="C78" s="24">
        <f t="shared" si="20"/>
        <v>78</v>
      </c>
      <c r="D78" s="24" t="e">
        <f t="shared" ca="1" si="2"/>
        <v>#REF!</v>
      </c>
      <c r="E78" s="25" t="e">
        <f t="shared" ca="1" si="3"/>
        <v>#REF!</v>
      </c>
      <c r="F78" s="25" t="e">
        <f t="shared" ca="1" si="4"/>
        <v>#REF!</v>
      </c>
      <c r="G78" s="26" t="e">
        <f t="shared" ca="1" si="5"/>
        <v>#REF!</v>
      </c>
      <c r="H78" s="24" t="s">
        <v>34</v>
      </c>
      <c r="I78" s="24" t="e">
        <f t="shared" ca="1" si="6"/>
        <v>#REF!</v>
      </c>
      <c r="J78" s="24" t="e">
        <f t="shared" ca="1" si="7"/>
        <v>#REF!</v>
      </c>
      <c r="K78" s="24" t="e">
        <f t="shared" ca="1" si="8"/>
        <v>#REF!</v>
      </c>
      <c r="L78" s="24" t="e">
        <f t="shared" ca="1" si="9"/>
        <v>#REF!</v>
      </c>
      <c r="M78" s="24" t="e">
        <f t="shared" ca="1" si="10"/>
        <v>#REF!</v>
      </c>
      <c r="N78" s="25" t="e">
        <f t="shared" ca="1" si="11"/>
        <v>#REF!</v>
      </c>
      <c r="O78" s="27" t="e">
        <f t="shared" ca="1" si="12"/>
        <v>#REF!</v>
      </c>
      <c r="P78" s="24" t="e">
        <f t="shared" ca="1" si="13"/>
        <v>#REF!</v>
      </c>
      <c r="Q78" s="28" t="str">
        <f>IF(A78,VALUE(SUBSTITUTE(SUBSTITUTE(LEFT(salles!H78,5),":",","),"30","5")),"")</f>
        <v/>
      </c>
      <c r="R78" s="29" t="str">
        <f t="shared" si="14"/>
        <v/>
      </c>
      <c r="S78" s="29" t="str">
        <f t="shared" si="15"/>
        <v/>
      </c>
      <c r="T78" s="28" t="str">
        <f t="shared" si="16"/>
        <v/>
      </c>
      <c r="U78" s="30">
        <f ca="1">VLOOKUP(H78,variables!J$10:K$130,2,FALSE)</f>
        <v>1</v>
      </c>
      <c r="V78" s="28"/>
      <c r="W78" s="28"/>
      <c r="X78" s="28"/>
      <c r="Y78" s="28"/>
      <c r="Z78" s="28"/>
      <c r="AA78" s="28"/>
      <c r="AB78" s="28"/>
      <c r="AC78" s="28"/>
    </row>
    <row r="79" spans="1:29" ht="14.25" hidden="1">
      <c r="A79" s="22" t="b">
        <f t="shared" si="18"/>
        <v>0</v>
      </c>
      <c r="B79" s="23" t="str">
        <f t="shared" si="19"/>
        <v>salles avant 03/2017!</v>
      </c>
      <c r="C79" s="24">
        <f t="shared" si="20"/>
        <v>79</v>
      </c>
      <c r="D79" s="24" t="e">
        <f t="shared" ca="1" si="2"/>
        <v>#REF!</v>
      </c>
      <c r="E79" s="25" t="e">
        <f t="shared" ca="1" si="3"/>
        <v>#REF!</v>
      </c>
      <c r="F79" s="25" t="e">
        <f t="shared" ca="1" si="4"/>
        <v>#REF!</v>
      </c>
      <c r="G79" s="26" t="e">
        <f t="shared" ca="1" si="5"/>
        <v>#REF!</v>
      </c>
      <c r="H79" s="24" t="s">
        <v>34</v>
      </c>
      <c r="I79" s="24" t="e">
        <f t="shared" ca="1" si="6"/>
        <v>#REF!</v>
      </c>
      <c r="J79" s="24" t="e">
        <f t="shared" ca="1" si="7"/>
        <v>#REF!</v>
      </c>
      <c r="K79" s="24" t="e">
        <f t="shared" ca="1" si="8"/>
        <v>#REF!</v>
      </c>
      <c r="L79" s="24" t="e">
        <f t="shared" ca="1" si="9"/>
        <v>#REF!</v>
      </c>
      <c r="M79" s="24" t="e">
        <f t="shared" ca="1" si="10"/>
        <v>#REF!</v>
      </c>
      <c r="N79" s="25" t="e">
        <f t="shared" ca="1" si="11"/>
        <v>#REF!</v>
      </c>
      <c r="O79" s="27" t="e">
        <f t="shared" ca="1" si="12"/>
        <v>#REF!</v>
      </c>
      <c r="P79" s="24" t="e">
        <f t="shared" ca="1" si="13"/>
        <v>#REF!</v>
      </c>
      <c r="Q79" s="28" t="str">
        <f>IF(A79,VALUE(SUBSTITUTE(SUBSTITUTE(LEFT(salles!H79,5),":",","),"30","5")),"")</f>
        <v/>
      </c>
      <c r="R79" s="29" t="str">
        <f t="shared" si="14"/>
        <v/>
      </c>
      <c r="S79" s="29" t="str">
        <f t="shared" si="15"/>
        <v/>
      </c>
      <c r="T79" s="28" t="str">
        <f t="shared" si="16"/>
        <v/>
      </c>
      <c r="U79" s="30">
        <f ca="1">VLOOKUP(H79,variables!J$10:K$130,2,FALSE)</f>
        <v>1</v>
      </c>
      <c r="V79" s="28"/>
      <c r="W79" s="28"/>
      <c r="X79" s="28"/>
      <c r="Y79" s="28"/>
      <c r="Z79" s="28"/>
      <c r="AA79" s="28"/>
      <c r="AB79" s="28"/>
      <c r="AC79" s="28"/>
    </row>
    <row r="80" spans="1:29" ht="14.25" hidden="1">
      <c r="A80" s="22" t="b">
        <f t="shared" si="18"/>
        <v>0</v>
      </c>
      <c r="B80" s="23" t="str">
        <f t="shared" si="19"/>
        <v>salles avant 03/2017!</v>
      </c>
      <c r="C80" s="24">
        <f t="shared" si="20"/>
        <v>80</v>
      </c>
      <c r="D80" s="24" t="e">
        <f t="shared" ca="1" si="2"/>
        <v>#REF!</v>
      </c>
      <c r="E80" s="25" t="e">
        <f t="shared" ca="1" si="3"/>
        <v>#REF!</v>
      </c>
      <c r="F80" s="25" t="e">
        <f t="shared" ca="1" si="4"/>
        <v>#REF!</v>
      </c>
      <c r="G80" s="26" t="e">
        <f t="shared" ca="1" si="5"/>
        <v>#REF!</v>
      </c>
      <c r="H80" s="24" t="s">
        <v>37</v>
      </c>
      <c r="I80" s="24" t="e">
        <f t="shared" ca="1" si="6"/>
        <v>#REF!</v>
      </c>
      <c r="J80" s="24" t="e">
        <f t="shared" ca="1" si="7"/>
        <v>#REF!</v>
      </c>
      <c r="K80" s="24" t="e">
        <f t="shared" ca="1" si="8"/>
        <v>#REF!</v>
      </c>
      <c r="L80" s="24" t="e">
        <f t="shared" ca="1" si="9"/>
        <v>#REF!</v>
      </c>
      <c r="M80" s="24" t="e">
        <f t="shared" ca="1" si="10"/>
        <v>#REF!</v>
      </c>
      <c r="N80" s="25" t="e">
        <f t="shared" ca="1" si="11"/>
        <v>#REF!</v>
      </c>
      <c r="O80" s="27" t="e">
        <f t="shared" ca="1" si="12"/>
        <v>#REF!</v>
      </c>
      <c r="P80" s="24" t="e">
        <f t="shared" ca="1" si="13"/>
        <v>#REF!</v>
      </c>
      <c r="Q80" s="28" t="str">
        <f>IF(A80,VALUE(SUBSTITUTE(SUBSTITUTE(LEFT(salles!H80,5),":",","),"30","5")),"")</f>
        <v/>
      </c>
      <c r="R80" s="29" t="str">
        <f t="shared" si="14"/>
        <v/>
      </c>
      <c r="S80" s="29" t="str">
        <f t="shared" si="15"/>
        <v/>
      </c>
      <c r="T80" s="28" t="str">
        <f t="shared" si="16"/>
        <v/>
      </c>
      <c r="U80" s="30">
        <f ca="1">VLOOKUP(H80,variables!J$10:K$130,2,FALSE)</f>
        <v>1</v>
      </c>
      <c r="V80" s="28"/>
      <c r="W80" s="28"/>
      <c r="X80" s="28"/>
      <c r="Y80" s="28"/>
      <c r="Z80" s="28"/>
      <c r="AA80" s="28"/>
      <c r="AB80" s="28"/>
      <c r="AC80" s="28"/>
    </row>
    <row r="81" spans="1:29" ht="14.25" hidden="1">
      <c r="A81" s="22" t="b">
        <f t="shared" si="18"/>
        <v>0</v>
      </c>
      <c r="B81" s="23" t="str">
        <f t="shared" si="19"/>
        <v>salles avant 03/2017!</v>
      </c>
      <c r="C81" s="24">
        <f t="shared" si="20"/>
        <v>81</v>
      </c>
      <c r="D81" s="24" t="e">
        <f t="shared" ca="1" si="2"/>
        <v>#REF!</v>
      </c>
      <c r="E81" s="25" t="e">
        <f t="shared" ca="1" si="3"/>
        <v>#REF!</v>
      </c>
      <c r="F81" s="25" t="e">
        <f t="shared" ca="1" si="4"/>
        <v>#REF!</v>
      </c>
      <c r="G81" s="26" t="e">
        <f t="shared" ca="1" si="5"/>
        <v>#REF!</v>
      </c>
      <c r="H81" s="24" t="s">
        <v>34</v>
      </c>
      <c r="I81" s="24" t="e">
        <f t="shared" ca="1" si="6"/>
        <v>#REF!</v>
      </c>
      <c r="J81" s="24" t="e">
        <f t="shared" ca="1" si="7"/>
        <v>#REF!</v>
      </c>
      <c r="K81" s="24" t="e">
        <f t="shared" ca="1" si="8"/>
        <v>#REF!</v>
      </c>
      <c r="L81" s="24" t="e">
        <f t="shared" ca="1" si="9"/>
        <v>#REF!</v>
      </c>
      <c r="M81" s="24" t="e">
        <f t="shared" ca="1" si="10"/>
        <v>#REF!</v>
      </c>
      <c r="N81" s="25" t="e">
        <f t="shared" ca="1" si="11"/>
        <v>#REF!</v>
      </c>
      <c r="O81" s="27" t="e">
        <f t="shared" ca="1" si="12"/>
        <v>#REF!</v>
      </c>
      <c r="P81" s="24" t="e">
        <f t="shared" ca="1" si="13"/>
        <v>#REF!</v>
      </c>
      <c r="Q81" s="28" t="str">
        <f>IF(A81,VALUE(SUBSTITUTE(SUBSTITUTE(LEFT(salles!H81,5),":",","),"30","5")),"")</f>
        <v/>
      </c>
      <c r="R81" s="29" t="str">
        <f t="shared" si="14"/>
        <v/>
      </c>
      <c r="S81" s="29" t="str">
        <f t="shared" si="15"/>
        <v/>
      </c>
      <c r="T81" s="28" t="str">
        <f t="shared" si="16"/>
        <v/>
      </c>
      <c r="U81" s="30">
        <f ca="1">VLOOKUP(H81,variables!J$10:K$130,2,FALSE)</f>
        <v>1</v>
      </c>
      <c r="V81" s="28"/>
      <c r="W81" s="28"/>
      <c r="X81" s="28"/>
      <c r="Y81" s="28"/>
      <c r="Z81" s="28"/>
      <c r="AA81" s="28"/>
      <c r="AB81" s="28"/>
      <c r="AC81" s="28"/>
    </row>
    <row r="82" spans="1:29" ht="14.25" hidden="1">
      <c r="A82" s="22" t="b">
        <f t="shared" si="18"/>
        <v>0</v>
      </c>
      <c r="B82" s="23" t="str">
        <f t="shared" si="19"/>
        <v>salles avant 03/2017!</v>
      </c>
      <c r="C82" s="24">
        <f t="shared" si="20"/>
        <v>82</v>
      </c>
      <c r="D82" s="24" t="e">
        <f t="shared" ca="1" si="2"/>
        <v>#REF!</v>
      </c>
      <c r="E82" s="25" t="e">
        <f t="shared" ca="1" si="3"/>
        <v>#REF!</v>
      </c>
      <c r="F82" s="25" t="e">
        <f t="shared" ca="1" si="4"/>
        <v>#REF!</v>
      </c>
      <c r="G82" s="26" t="e">
        <f t="shared" ca="1" si="5"/>
        <v>#REF!</v>
      </c>
      <c r="H82" s="24" t="s">
        <v>88</v>
      </c>
      <c r="I82" s="24" t="e">
        <f t="shared" ca="1" si="6"/>
        <v>#REF!</v>
      </c>
      <c r="J82" s="24" t="e">
        <f t="shared" ca="1" si="7"/>
        <v>#REF!</v>
      </c>
      <c r="K82" s="24" t="e">
        <f t="shared" ca="1" si="8"/>
        <v>#REF!</v>
      </c>
      <c r="L82" s="24" t="e">
        <f t="shared" ca="1" si="9"/>
        <v>#REF!</v>
      </c>
      <c r="M82" s="24" t="e">
        <f t="shared" ca="1" si="10"/>
        <v>#REF!</v>
      </c>
      <c r="N82" s="25" t="e">
        <f t="shared" ca="1" si="11"/>
        <v>#REF!</v>
      </c>
      <c r="O82" s="27" t="e">
        <f t="shared" ca="1" si="12"/>
        <v>#REF!</v>
      </c>
      <c r="P82" s="24" t="e">
        <f t="shared" ca="1" si="13"/>
        <v>#REF!</v>
      </c>
      <c r="Q82" s="28" t="str">
        <f>IF(A82,VALUE(SUBSTITUTE(SUBSTITUTE(LEFT(salles!H82,5),":",","),"30","5")),"")</f>
        <v/>
      </c>
      <c r="R82" s="29" t="str">
        <f t="shared" si="14"/>
        <v/>
      </c>
      <c r="S82" s="29" t="str">
        <f t="shared" si="15"/>
        <v/>
      </c>
      <c r="T82" s="28" t="str">
        <f t="shared" si="16"/>
        <v/>
      </c>
      <c r="U82" s="30">
        <f ca="1">VLOOKUP(H82,variables!J$10:K$130,2,FALSE)</f>
        <v>0.94202898550724634</v>
      </c>
      <c r="V82" s="28"/>
      <c r="W82" s="28"/>
      <c r="X82" s="28"/>
      <c r="Y82" s="28"/>
      <c r="Z82" s="28"/>
      <c r="AA82" s="28"/>
      <c r="AB82" s="28"/>
      <c r="AC82" s="28"/>
    </row>
    <row r="83" spans="1:29" ht="14.25" hidden="1">
      <c r="A83" s="22" t="b">
        <f t="shared" si="18"/>
        <v>0</v>
      </c>
      <c r="B83" s="23" t="str">
        <f t="shared" si="19"/>
        <v>salles avant 03/2017!</v>
      </c>
      <c r="C83" s="24">
        <f t="shared" si="20"/>
        <v>83</v>
      </c>
      <c r="D83" s="24" t="e">
        <f t="shared" ca="1" si="2"/>
        <v>#REF!</v>
      </c>
      <c r="E83" s="25" t="e">
        <f t="shared" ca="1" si="3"/>
        <v>#REF!</v>
      </c>
      <c r="F83" s="25" t="e">
        <f t="shared" ca="1" si="4"/>
        <v>#REF!</v>
      </c>
      <c r="G83" s="26" t="e">
        <f t="shared" ca="1" si="5"/>
        <v>#REF!</v>
      </c>
      <c r="H83" s="24" t="s">
        <v>37</v>
      </c>
      <c r="I83" s="24" t="e">
        <f t="shared" ca="1" si="6"/>
        <v>#REF!</v>
      </c>
      <c r="J83" s="24" t="e">
        <f t="shared" ca="1" si="7"/>
        <v>#REF!</v>
      </c>
      <c r="K83" s="24" t="e">
        <f t="shared" ca="1" si="8"/>
        <v>#REF!</v>
      </c>
      <c r="L83" s="24" t="e">
        <f t="shared" ca="1" si="9"/>
        <v>#REF!</v>
      </c>
      <c r="M83" s="24" t="e">
        <f t="shared" ca="1" si="10"/>
        <v>#REF!</v>
      </c>
      <c r="N83" s="25" t="e">
        <f t="shared" ca="1" si="11"/>
        <v>#REF!</v>
      </c>
      <c r="O83" s="27" t="e">
        <f t="shared" ca="1" si="12"/>
        <v>#REF!</v>
      </c>
      <c r="P83" s="24" t="e">
        <f t="shared" ca="1" si="13"/>
        <v>#REF!</v>
      </c>
      <c r="Q83" s="28" t="str">
        <f>IF(A83,VALUE(SUBSTITUTE(SUBSTITUTE(LEFT(salles!H83,5),":",","),"30","5")),"")</f>
        <v/>
      </c>
      <c r="R83" s="29" t="str">
        <f t="shared" si="14"/>
        <v/>
      </c>
      <c r="S83" s="29" t="str">
        <f t="shared" si="15"/>
        <v/>
      </c>
      <c r="T83" s="28" t="str">
        <f t="shared" si="16"/>
        <v/>
      </c>
      <c r="U83" s="30">
        <f ca="1">VLOOKUP(H83,variables!J$10:K$130,2,FALSE)</f>
        <v>1</v>
      </c>
      <c r="V83" s="28"/>
      <c r="W83" s="28"/>
      <c r="X83" s="28"/>
      <c r="Y83" s="28"/>
      <c r="Z83" s="28"/>
      <c r="AA83" s="28"/>
      <c r="AB83" s="28"/>
      <c r="AC83" s="28"/>
    </row>
    <row r="84" spans="1:29" ht="14.25" hidden="1">
      <c r="A84" s="22" t="b">
        <f t="shared" si="18"/>
        <v>0</v>
      </c>
      <c r="B84" s="23" t="str">
        <f t="shared" si="19"/>
        <v>salles avant 03/2017!</v>
      </c>
      <c r="C84" s="24">
        <f t="shared" si="20"/>
        <v>84</v>
      </c>
      <c r="D84" s="24" t="e">
        <f t="shared" ca="1" si="2"/>
        <v>#REF!</v>
      </c>
      <c r="E84" s="25" t="e">
        <f t="shared" ca="1" si="3"/>
        <v>#REF!</v>
      </c>
      <c r="F84" s="25" t="e">
        <f t="shared" ca="1" si="4"/>
        <v>#REF!</v>
      </c>
      <c r="G84" s="26" t="e">
        <f t="shared" ca="1" si="5"/>
        <v>#REF!</v>
      </c>
      <c r="H84" s="24" t="s">
        <v>49</v>
      </c>
      <c r="I84" s="24" t="e">
        <f t="shared" ca="1" si="6"/>
        <v>#REF!</v>
      </c>
      <c r="J84" s="24" t="e">
        <f t="shared" ca="1" si="7"/>
        <v>#REF!</v>
      </c>
      <c r="K84" s="24" t="e">
        <f t="shared" ca="1" si="8"/>
        <v>#REF!</v>
      </c>
      <c r="L84" s="24" t="e">
        <f t="shared" ca="1" si="9"/>
        <v>#REF!</v>
      </c>
      <c r="M84" s="24" t="e">
        <f t="shared" ca="1" si="10"/>
        <v>#REF!</v>
      </c>
      <c r="N84" s="25" t="e">
        <f t="shared" ca="1" si="11"/>
        <v>#REF!</v>
      </c>
      <c r="O84" s="27" t="e">
        <f t="shared" ca="1" si="12"/>
        <v>#REF!</v>
      </c>
      <c r="P84" s="24" t="e">
        <f t="shared" ca="1" si="13"/>
        <v>#REF!</v>
      </c>
      <c r="Q84" s="28" t="str">
        <f>IF(A84,VALUE(SUBSTITUTE(SUBSTITUTE(LEFT(salles!H84,5),":",","),"30","5")),"")</f>
        <v/>
      </c>
      <c r="R84" s="29" t="str">
        <f t="shared" si="14"/>
        <v/>
      </c>
      <c r="S84" s="29" t="str">
        <f t="shared" si="15"/>
        <v/>
      </c>
      <c r="T84" s="28" t="str">
        <f t="shared" si="16"/>
        <v/>
      </c>
      <c r="U84" s="30">
        <f ca="1">VLOOKUP(H84,variables!J$10:K$130,2,FALSE)</f>
        <v>1</v>
      </c>
      <c r="V84" s="28"/>
      <c r="W84" s="28"/>
      <c r="X84" s="28"/>
      <c r="Y84" s="28"/>
      <c r="Z84" s="28"/>
      <c r="AA84" s="28"/>
      <c r="AB84" s="28"/>
      <c r="AC84" s="28"/>
    </row>
    <row r="85" spans="1:29" ht="14.25" hidden="1">
      <c r="A85" s="22" t="b">
        <f t="shared" si="18"/>
        <v>0</v>
      </c>
      <c r="B85" s="23" t="str">
        <f t="shared" si="19"/>
        <v>salles avant 03/2017!</v>
      </c>
      <c r="C85" s="24">
        <f t="shared" si="20"/>
        <v>85</v>
      </c>
      <c r="D85" s="24" t="e">
        <f t="shared" ca="1" si="2"/>
        <v>#REF!</v>
      </c>
      <c r="E85" s="25" t="e">
        <f t="shared" ca="1" si="3"/>
        <v>#REF!</v>
      </c>
      <c r="F85" s="25" t="e">
        <f t="shared" ca="1" si="4"/>
        <v>#REF!</v>
      </c>
      <c r="G85" s="26" t="e">
        <f t="shared" ca="1" si="5"/>
        <v>#REF!</v>
      </c>
      <c r="H85" s="24" t="s">
        <v>100</v>
      </c>
      <c r="I85" s="24" t="e">
        <f t="shared" ca="1" si="6"/>
        <v>#REF!</v>
      </c>
      <c r="J85" s="24" t="e">
        <f t="shared" ca="1" si="7"/>
        <v>#REF!</v>
      </c>
      <c r="K85" s="24" t="e">
        <f t="shared" ca="1" si="8"/>
        <v>#REF!</v>
      </c>
      <c r="L85" s="24" t="e">
        <f t="shared" ca="1" si="9"/>
        <v>#REF!</v>
      </c>
      <c r="M85" s="24" t="e">
        <f t="shared" ca="1" si="10"/>
        <v>#REF!</v>
      </c>
      <c r="N85" s="25" t="e">
        <f t="shared" ca="1" si="11"/>
        <v>#REF!</v>
      </c>
      <c r="O85" s="27" t="e">
        <f t="shared" ca="1" si="12"/>
        <v>#REF!</v>
      </c>
      <c r="P85" s="24" t="e">
        <f t="shared" ca="1" si="13"/>
        <v>#REF!</v>
      </c>
      <c r="Q85" s="28" t="str">
        <f>IF(A85,VALUE(SUBSTITUTE(SUBSTITUTE(LEFT(salles!H85,5),":",","),"30","5")),"")</f>
        <v/>
      </c>
      <c r="R85" s="29" t="str">
        <f t="shared" si="14"/>
        <v/>
      </c>
      <c r="S85" s="29" t="str">
        <f t="shared" si="15"/>
        <v/>
      </c>
      <c r="T85" s="28" t="str">
        <f t="shared" si="16"/>
        <v/>
      </c>
      <c r="U85" s="30">
        <f ca="1">VLOOKUP(H85,variables!J$10:K$130,2,FALSE)</f>
        <v>1</v>
      </c>
      <c r="V85" s="28"/>
      <c r="W85" s="28"/>
      <c r="X85" s="28"/>
      <c r="Y85" s="28"/>
      <c r="Z85" s="28"/>
      <c r="AA85" s="28"/>
      <c r="AB85" s="28"/>
      <c r="AC85" s="28"/>
    </row>
    <row r="86" spans="1:29" ht="14.25" hidden="1">
      <c r="A86" s="22" t="b">
        <f t="shared" si="18"/>
        <v>0</v>
      </c>
      <c r="B86" s="23" t="str">
        <f t="shared" si="19"/>
        <v>salles avant 03/2017!</v>
      </c>
      <c r="C86" s="24">
        <f t="shared" si="20"/>
        <v>86</v>
      </c>
      <c r="D86" s="24" t="e">
        <f t="shared" ca="1" si="2"/>
        <v>#REF!</v>
      </c>
      <c r="E86" s="25" t="e">
        <f t="shared" ca="1" si="3"/>
        <v>#REF!</v>
      </c>
      <c r="F86" s="25" t="e">
        <f t="shared" ca="1" si="4"/>
        <v>#REF!</v>
      </c>
      <c r="G86" s="26" t="e">
        <f t="shared" ca="1" si="5"/>
        <v>#REF!</v>
      </c>
      <c r="H86" s="24" t="s">
        <v>81</v>
      </c>
      <c r="I86" s="24" t="e">
        <f t="shared" ca="1" si="6"/>
        <v>#REF!</v>
      </c>
      <c r="J86" s="24" t="e">
        <f t="shared" ca="1" si="7"/>
        <v>#REF!</v>
      </c>
      <c r="K86" s="24" t="e">
        <f t="shared" ca="1" si="8"/>
        <v>#REF!</v>
      </c>
      <c r="L86" s="24" t="e">
        <f t="shared" ca="1" si="9"/>
        <v>#REF!</v>
      </c>
      <c r="M86" s="24" t="e">
        <f t="shared" ca="1" si="10"/>
        <v>#REF!</v>
      </c>
      <c r="N86" s="25" t="e">
        <f t="shared" ca="1" si="11"/>
        <v>#REF!</v>
      </c>
      <c r="O86" s="27" t="e">
        <f t="shared" ca="1" si="12"/>
        <v>#REF!</v>
      </c>
      <c r="P86" s="24" t="e">
        <f t="shared" ca="1" si="13"/>
        <v>#REF!</v>
      </c>
      <c r="Q86" s="28" t="str">
        <f>IF(A86,VALUE(SUBSTITUTE(SUBSTITUTE(LEFT(salles!H86,5),":",","),"30","5")),"")</f>
        <v/>
      </c>
      <c r="R86" s="29" t="str">
        <f t="shared" si="14"/>
        <v/>
      </c>
      <c r="S86" s="29" t="str">
        <f t="shared" si="15"/>
        <v/>
      </c>
      <c r="T86" s="28" t="str">
        <f t="shared" si="16"/>
        <v/>
      </c>
      <c r="U86" s="30">
        <f ca="1">VLOOKUP(H86,variables!J$10:K$130,2,FALSE)</f>
        <v>0.97619047619047616</v>
      </c>
      <c r="V86" s="28"/>
      <c r="W86" s="28"/>
      <c r="X86" s="28"/>
      <c r="Y86" s="28"/>
      <c r="Z86" s="28"/>
      <c r="AA86" s="28"/>
      <c r="AB86" s="28"/>
      <c r="AC86" s="28"/>
    </row>
    <row r="87" spans="1:29" ht="14.25" hidden="1">
      <c r="A87" s="22" t="b">
        <f t="shared" si="18"/>
        <v>0</v>
      </c>
      <c r="B87" s="23" t="str">
        <f t="shared" si="19"/>
        <v>salles avant 03/2017!</v>
      </c>
      <c r="C87" s="24">
        <f t="shared" si="20"/>
        <v>87</v>
      </c>
      <c r="D87" s="24" t="e">
        <f t="shared" ca="1" si="2"/>
        <v>#REF!</v>
      </c>
      <c r="E87" s="25" t="e">
        <f t="shared" ca="1" si="3"/>
        <v>#REF!</v>
      </c>
      <c r="F87" s="25" t="e">
        <f t="shared" ca="1" si="4"/>
        <v>#REF!</v>
      </c>
      <c r="G87" s="26" t="e">
        <f t="shared" ca="1" si="5"/>
        <v>#REF!</v>
      </c>
      <c r="H87" s="24" t="s">
        <v>61</v>
      </c>
      <c r="I87" s="24" t="e">
        <f t="shared" ca="1" si="6"/>
        <v>#REF!</v>
      </c>
      <c r="J87" s="24" t="e">
        <f t="shared" ca="1" si="7"/>
        <v>#REF!</v>
      </c>
      <c r="K87" s="24" t="e">
        <f t="shared" ca="1" si="8"/>
        <v>#REF!</v>
      </c>
      <c r="L87" s="24" t="e">
        <f t="shared" ca="1" si="9"/>
        <v>#REF!</v>
      </c>
      <c r="M87" s="24" t="e">
        <f t="shared" ca="1" si="10"/>
        <v>#REF!</v>
      </c>
      <c r="N87" s="25" t="e">
        <f t="shared" ca="1" si="11"/>
        <v>#REF!</v>
      </c>
      <c r="O87" s="27" t="e">
        <f t="shared" ca="1" si="12"/>
        <v>#REF!</v>
      </c>
      <c r="P87" s="24" t="e">
        <f t="shared" ca="1" si="13"/>
        <v>#REF!</v>
      </c>
      <c r="Q87" s="28" t="str">
        <f>IF(A87,VALUE(SUBSTITUTE(SUBSTITUTE(LEFT(salles!H87,5),":",","),"30","5")),"")</f>
        <v/>
      </c>
      <c r="R87" s="29" t="str">
        <f t="shared" si="14"/>
        <v/>
      </c>
      <c r="S87" s="29" t="str">
        <f t="shared" si="15"/>
        <v/>
      </c>
      <c r="T87" s="28" t="str">
        <f t="shared" si="16"/>
        <v/>
      </c>
      <c r="U87" s="30">
        <f ca="1">VLOOKUP(H87,variables!J$10:K$130,2,FALSE)</f>
        <v>1</v>
      </c>
      <c r="V87" s="28"/>
      <c r="W87" s="28"/>
      <c r="X87" s="28"/>
      <c r="Y87" s="28"/>
      <c r="Z87" s="28"/>
      <c r="AA87" s="28"/>
      <c r="AB87" s="28"/>
      <c r="AC87" s="28"/>
    </row>
    <row r="88" spans="1:29" ht="14.25" hidden="1">
      <c r="A88" s="22" t="b">
        <f t="shared" si="18"/>
        <v>0</v>
      </c>
      <c r="B88" s="23" t="str">
        <f t="shared" si="19"/>
        <v>salles avant 03/2017!</v>
      </c>
      <c r="C88" s="24">
        <f t="shared" si="20"/>
        <v>88</v>
      </c>
      <c r="D88" s="24" t="e">
        <f t="shared" ca="1" si="2"/>
        <v>#REF!</v>
      </c>
      <c r="E88" s="25" t="e">
        <f t="shared" ca="1" si="3"/>
        <v>#REF!</v>
      </c>
      <c r="F88" s="25" t="e">
        <f t="shared" ca="1" si="4"/>
        <v>#REF!</v>
      </c>
      <c r="G88" s="26" t="e">
        <f t="shared" ca="1" si="5"/>
        <v>#REF!</v>
      </c>
      <c r="H88" s="24" t="s">
        <v>88</v>
      </c>
      <c r="I88" s="24" t="e">
        <f t="shared" ca="1" si="6"/>
        <v>#REF!</v>
      </c>
      <c r="J88" s="24" t="e">
        <f t="shared" ca="1" si="7"/>
        <v>#REF!</v>
      </c>
      <c r="K88" s="24" t="e">
        <f t="shared" ca="1" si="8"/>
        <v>#REF!</v>
      </c>
      <c r="L88" s="24" t="e">
        <f t="shared" ca="1" si="9"/>
        <v>#REF!</v>
      </c>
      <c r="M88" s="24" t="e">
        <f t="shared" ca="1" si="10"/>
        <v>#REF!</v>
      </c>
      <c r="N88" s="25" t="e">
        <f t="shared" ca="1" si="11"/>
        <v>#REF!</v>
      </c>
      <c r="O88" s="27" t="e">
        <f t="shared" ca="1" si="12"/>
        <v>#REF!</v>
      </c>
      <c r="P88" s="24" t="e">
        <f t="shared" ca="1" si="13"/>
        <v>#REF!</v>
      </c>
      <c r="Q88" s="28" t="str">
        <f>IF(A88,VALUE(SUBSTITUTE(SUBSTITUTE(LEFT(salles!H88,5),":",","),"30","5")),"")</f>
        <v/>
      </c>
      <c r="R88" s="29" t="str">
        <f t="shared" si="14"/>
        <v/>
      </c>
      <c r="S88" s="29" t="str">
        <f t="shared" si="15"/>
        <v/>
      </c>
      <c r="T88" s="28" t="str">
        <f t="shared" si="16"/>
        <v/>
      </c>
      <c r="U88" s="30">
        <f ca="1">VLOOKUP(H88,variables!J$10:K$130,2,FALSE)</f>
        <v>0.94202898550724634</v>
      </c>
      <c r="V88" s="28"/>
      <c r="W88" s="28"/>
      <c r="X88" s="28"/>
      <c r="Y88" s="28"/>
      <c r="Z88" s="28"/>
      <c r="AA88" s="28"/>
      <c r="AB88" s="28"/>
      <c r="AC88" s="28"/>
    </row>
    <row r="89" spans="1:29" ht="14.25" hidden="1">
      <c r="A89" s="22" t="b">
        <f t="shared" si="18"/>
        <v>0</v>
      </c>
      <c r="B89" s="23" t="str">
        <f t="shared" si="19"/>
        <v>salles avant 03/2017!</v>
      </c>
      <c r="C89" s="24">
        <f t="shared" si="20"/>
        <v>89</v>
      </c>
      <c r="D89" s="24" t="e">
        <f t="shared" ca="1" si="2"/>
        <v>#REF!</v>
      </c>
      <c r="E89" s="25" t="e">
        <f t="shared" ca="1" si="3"/>
        <v>#REF!</v>
      </c>
      <c r="F89" s="25" t="e">
        <f t="shared" ca="1" si="4"/>
        <v>#REF!</v>
      </c>
      <c r="G89" s="26" t="e">
        <f t="shared" ca="1" si="5"/>
        <v>#REF!</v>
      </c>
      <c r="H89" s="24" t="s">
        <v>34</v>
      </c>
      <c r="I89" s="24" t="e">
        <f t="shared" ca="1" si="6"/>
        <v>#REF!</v>
      </c>
      <c r="J89" s="24" t="e">
        <f t="shared" ca="1" si="7"/>
        <v>#REF!</v>
      </c>
      <c r="K89" s="24" t="e">
        <f t="shared" ca="1" si="8"/>
        <v>#REF!</v>
      </c>
      <c r="L89" s="24" t="e">
        <f t="shared" ca="1" si="9"/>
        <v>#REF!</v>
      </c>
      <c r="M89" s="24" t="e">
        <f t="shared" ca="1" si="10"/>
        <v>#REF!</v>
      </c>
      <c r="N89" s="25" t="e">
        <f t="shared" ca="1" si="11"/>
        <v>#REF!</v>
      </c>
      <c r="O89" s="27" t="e">
        <f t="shared" ca="1" si="12"/>
        <v>#REF!</v>
      </c>
      <c r="P89" s="24" t="e">
        <f t="shared" ca="1" si="13"/>
        <v>#REF!</v>
      </c>
      <c r="Q89" s="28" t="str">
        <f>IF(A89,VALUE(SUBSTITUTE(SUBSTITUTE(LEFT(salles!H89,5),":",","),"30","5")),"")</f>
        <v/>
      </c>
      <c r="R89" s="29" t="str">
        <f t="shared" si="14"/>
        <v/>
      </c>
      <c r="S89" s="29" t="str">
        <f t="shared" si="15"/>
        <v/>
      </c>
      <c r="T89" s="28" t="str">
        <f t="shared" si="16"/>
        <v/>
      </c>
      <c r="U89" s="30">
        <f ca="1">VLOOKUP(H89,variables!J$10:K$130,2,FALSE)</f>
        <v>1</v>
      </c>
      <c r="V89" s="28"/>
      <c r="W89" s="28"/>
      <c r="X89" s="28"/>
      <c r="Y89" s="28"/>
      <c r="Z89" s="28"/>
      <c r="AA89" s="28"/>
      <c r="AB89" s="28"/>
      <c r="AC89" s="28"/>
    </row>
    <row r="90" spans="1:29" ht="14.25" hidden="1">
      <c r="A90" s="22" t="b">
        <f t="shared" si="18"/>
        <v>0</v>
      </c>
      <c r="B90" s="23" t="str">
        <f t="shared" si="19"/>
        <v>salles avant 03/2017!</v>
      </c>
      <c r="C90" s="24">
        <f t="shared" si="20"/>
        <v>90</v>
      </c>
      <c r="D90" s="24" t="e">
        <f t="shared" ca="1" si="2"/>
        <v>#REF!</v>
      </c>
      <c r="E90" s="25" t="e">
        <f t="shared" ca="1" si="3"/>
        <v>#REF!</v>
      </c>
      <c r="F90" s="25" t="e">
        <f t="shared" ca="1" si="4"/>
        <v>#REF!</v>
      </c>
      <c r="G90" s="26" t="e">
        <f t="shared" ca="1" si="5"/>
        <v>#REF!</v>
      </c>
      <c r="H90" s="24" t="s">
        <v>100</v>
      </c>
      <c r="I90" s="24" t="e">
        <f t="shared" ca="1" si="6"/>
        <v>#REF!</v>
      </c>
      <c r="J90" s="24" t="e">
        <f t="shared" ca="1" si="7"/>
        <v>#REF!</v>
      </c>
      <c r="K90" s="24" t="e">
        <f t="shared" ca="1" si="8"/>
        <v>#REF!</v>
      </c>
      <c r="L90" s="24" t="e">
        <f t="shared" ca="1" si="9"/>
        <v>#REF!</v>
      </c>
      <c r="M90" s="24" t="e">
        <f t="shared" ca="1" si="10"/>
        <v>#REF!</v>
      </c>
      <c r="N90" s="25" t="e">
        <f t="shared" ca="1" si="11"/>
        <v>#REF!</v>
      </c>
      <c r="O90" s="27" t="e">
        <f t="shared" ca="1" si="12"/>
        <v>#REF!</v>
      </c>
      <c r="P90" s="24" t="e">
        <f t="shared" ca="1" si="13"/>
        <v>#REF!</v>
      </c>
      <c r="Q90" s="28" t="str">
        <f>IF(A90,VALUE(SUBSTITUTE(SUBSTITUTE(LEFT(salles!H90,5),":",","),"30","5")),"")</f>
        <v/>
      </c>
      <c r="R90" s="29" t="str">
        <f t="shared" si="14"/>
        <v/>
      </c>
      <c r="S90" s="29" t="str">
        <f t="shared" si="15"/>
        <v/>
      </c>
      <c r="T90" s="28" t="str">
        <f t="shared" si="16"/>
        <v/>
      </c>
      <c r="U90" s="30">
        <f ca="1">VLOOKUP(H90,variables!J$10:K$130,2,FALSE)</f>
        <v>1</v>
      </c>
      <c r="V90" s="28"/>
      <c r="W90" s="28"/>
      <c r="X90" s="28"/>
      <c r="Y90" s="28"/>
      <c r="Z90" s="28"/>
      <c r="AA90" s="28"/>
      <c r="AB90" s="28"/>
      <c r="AC90" s="28"/>
    </row>
    <row r="91" spans="1:29" ht="14.25" hidden="1">
      <c r="A91" s="22" t="b">
        <f t="shared" si="18"/>
        <v>0</v>
      </c>
      <c r="B91" s="23" t="str">
        <f t="shared" si="19"/>
        <v>salles avant 03/2017!</v>
      </c>
      <c r="C91" s="24">
        <f t="shared" si="20"/>
        <v>91</v>
      </c>
      <c r="D91" s="24" t="e">
        <f t="shared" ca="1" si="2"/>
        <v>#REF!</v>
      </c>
      <c r="E91" s="25" t="e">
        <f t="shared" ca="1" si="3"/>
        <v>#REF!</v>
      </c>
      <c r="F91" s="25" t="e">
        <f t="shared" ca="1" si="4"/>
        <v>#REF!</v>
      </c>
      <c r="G91" s="26" t="e">
        <f t="shared" ca="1" si="5"/>
        <v>#REF!</v>
      </c>
      <c r="H91" s="24" t="s">
        <v>34</v>
      </c>
      <c r="I91" s="24" t="e">
        <f t="shared" ca="1" si="6"/>
        <v>#REF!</v>
      </c>
      <c r="J91" s="24" t="e">
        <f t="shared" ca="1" si="7"/>
        <v>#REF!</v>
      </c>
      <c r="K91" s="24" t="e">
        <f t="shared" ca="1" si="8"/>
        <v>#REF!</v>
      </c>
      <c r="L91" s="24" t="e">
        <f t="shared" ca="1" si="9"/>
        <v>#REF!</v>
      </c>
      <c r="M91" s="24" t="e">
        <f t="shared" ca="1" si="10"/>
        <v>#REF!</v>
      </c>
      <c r="N91" s="25" t="e">
        <f t="shared" ca="1" si="11"/>
        <v>#REF!</v>
      </c>
      <c r="O91" s="27" t="e">
        <f t="shared" ca="1" si="12"/>
        <v>#REF!</v>
      </c>
      <c r="P91" s="24" t="e">
        <f t="shared" ca="1" si="13"/>
        <v>#REF!</v>
      </c>
      <c r="Q91" s="28" t="str">
        <f>IF(A91,VALUE(SUBSTITUTE(SUBSTITUTE(LEFT(salles!H91,5),":",","),"30","5")),"")</f>
        <v/>
      </c>
      <c r="R91" s="29" t="str">
        <f t="shared" si="14"/>
        <v/>
      </c>
      <c r="S91" s="29" t="str">
        <f t="shared" si="15"/>
        <v/>
      </c>
      <c r="T91" s="28" t="str">
        <f t="shared" si="16"/>
        <v/>
      </c>
      <c r="U91" s="30">
        <f ca="1">VLOOKUP(H91,variables!J$10:K$130,2,FALSE)</f>
        <v>1</v>
      </c>
      <c r="V91" s="28"/>
      <c r="W91" s="28"/>
      <c r="X91" s="28"/>
      <c r="Y91" s="28"/>
      <c r="Z91" s="28"/>
      <c r="AA91" s="28"/>
      <c r="AB91" s="28"/>
      <c r="AC91" s="28"/>
    </row>
    <row r="92" spans="1:29" ht="14.25" hidden="1">
      <c r="A92" s="22" t="b">
        <f t="shared" si="18"/>
        <v>0</v>
      </c>
      <c r="B92" s="23" t="str">
        <f t="shared" si="19"/>
        <v>salles avant 03/2017!</v>
      </c>
      <c r="C92" s="24">
        <f t="shared" si="20"/>
        <v>92</v>
      </c>
      <c r="D92" s="24" t="e">
        <f t="shared" ca="1" si="2"/>
        <v>#REF!</v>
      </c>
      <c r="E92" s="25" t="e">
        <f t="shared" ca="1" si="3"/>
        <v>#REF!</v>
      </c>
      <c r="F92" s="25" t="e">
        <f t="shared" ca="1" si="4"/>
        <v>#REF!</v>
      </c>
      <c r="G92" s="26" t="e">
        <f t="shared" ca="1" si="5"/>
        <v>#REF!</v>
      </c>
      <c r="H92" s="24" t="s">
        <v>37</v>
      </c>
      <c r="I92" s="24" t="e">
        <f t="shared" ca="1" si="6"/>
        <v>#REF!</v>
      </c>
      <c r="J92" s="24" t="e">
        <f t="shared" ca="1" si="7"/>
        <v>#REF!</v>
      </c>
      <c r="K92" s="24" t="e">
        <f t="shared" ca="1" si="8"/>
        <v>#REF!</v>
      </c>
      <c r="L92" s="24" t="e">
        <f t="shared" ca="1" si="9"/>
        <v>#REF!</v>
      </c>
      <c r="M92" s="24" t="e">
        <f t="shared" ca="1" si="10"/>
        <v>#REF!</v>
      </c>
      <c r="N92" s="25" t="e">
        <f t="shared" ca="1" si="11"/>
        <v>#REF!</v>
      </c>
      <c r="O92" s="27" t="e">
        <f t="shared" ca="1" si="12"/>
        <v>#REF!</v>
      </c>
      <c r="P92" s="24" t="e">
        <f t="shared" ca="1" si="13"/>
        <v>#REF!</v>
      </c>
      <c r="Q92" s="28" t="str">
        <f>IF(A92,VALUE(SUBSTITUTE(SUBSTITUTE(LEFT(salles!H92,5),":",","),"30","5")),"")</f>
        <v/>
      </c>
      <c r="R92" s="29" t="str">
        <f t="shared" si="14"/>
        <v/>
      </c>
      <c r="S92" s="29" t="str">
        <f t="shared" si="15"/>
        <v/>
      </c>
      <c r="T92" s="28" t="str">
        <f t="shared" si="16"/>
        <v/>
      </c>
      <c r="U92" s="30">
        <f ca="1">VLOOKUP(H92,variables!J$10:K$130,2,FALSE)</f>
        <v>1</v>
      </c>
      <c r="V92" s="28"/>
      <c r="W92" s="28"/>
      <c r="X92" s="28"/>
      <c r="Y92" s="28"/>
      <c r="Z92" s="28"/>
      <c r="AA92" s="28"/>
      <c r="AB92" s="28"/>
      <c r="AC92" s="28"/>
    </row>
    <row r="93" spans="1:29" ht="14.25" hidden="1">
      <c r="A93" s="22" t="b">
        <f t="shared" si="18"/>
        <v>0</v>
      </c>
      <c r="B93" s="23" t="str">
        <f t="shared" si="19"/>
        <v>salles avant 03/2017!</v>
      </c>
      <c r="C93" s="24">
        <f t="shared" si="20"/>
        <v>93</v>
      </c>
      <c r="D93" s="24" t="e">
        <f t="shared" ca="1" si="2"/>
        <v>#REF!</v>
      </c>
      <c r="E93" s="25" t="e">
        <f t="shared" ca="1" si="3"/>
        <v>#REF!</v>
      </c>
      <c r="F93" s="25" t="e">
        <f t="shared" ca="1" si="4"/>
        <v>#REF!</v>
      </c>
      <c r="G93" s="26" t="e">
        <f t="shared" ca="1" si="5"/>
        <v>#REF!</v>
      </c>
      <c r="H93" s="24" t="s">
        <v>88</v>
      </c>
      <c r="I93" s="24" t="e">
        <f t="shared" ca="1" si="6"/>
        <v>#REF!</v>
      </c>
      <c r="J93" s="24" t="e">
        <f t="shared" ca="1" si="7"/>
        <v>#REF!</v>
      </c>
      <c r="K93" s="24" t="e">
        <f t="shared" ca="1" si="8"/>
        <v>#REF!</v>
      </c>
      <c r="L93" s="24" t="e">
        <f t="shared" ca="1" si="9"/>
        <v>#REF!</v>
      </c>
      <c r="M93" s="24" t="e">
        <f t="shared" ca="1" si="10"/>
        <v>#REF!</v>
      </c>
      <c r="N93" s="25" t="e">
        <f t="shared" ca="1" si="11"/>
        <v>#REF!</v>
      </c>
      <c r="O93" s="27" t="e">
        <f t="shared" ca="1" si="12"/>
        <v>#REF!</v>
      </c>
      <c r="P93" s="24" t="e">
        <f t="shared" ca="1" si="13"/>
        <v>#REF!</v>
      </c>
      <c r="Q93" s="28" t="str">
        <f>IF(A93,VALUE(SUBSTITUTE(SUBSTITUTE(LEFT(salles!H93,5),":",","),"30","5")),"")</f>
        <v/>
      </c>
      <c r="R93" s="29" t="str">
        <f t="shared" si="14"/>
        <v/>
      </c>
      <c r="S93" s="29" t="str">
        <f t="shared" si="15"/>
        <v/>
      </c>
      <c r="T93" s="28" t="str">
        <f t="shared" si="16"/>
        <v/>
      </c>
      <c r="U93" s="30">
        <f ca="1">VLOOKUP(H93,variables!J$10:K$130,2,FALSE)</f>
        <v>0.94202898550724634</v>
      </c>
      <c r="V93" s="28"/>
      <c r="W93" s="28"/>
      <c r="X93" s="28"/>
      <c r="Y93" s="28"/>
      <c r="Z93" s="28"/>
      <c r="AA93" s="28"/>
      <c r="AB93" s="28"/>
      <c r="AC93" s="28"/>
    </row>
    <row r="94" spans="1:29" ht="14.25" hidden="1">
      <c r="A94" s="22" t="b">
        <f t="shared" si="18"/>
        <v>0</v>
      </c>
      <c r="B94" s="23" t="str">
        <f t="shared" si="19"/>
        <v>salles avant 03/2017!</v>
      </c>
      <c r="C94" s="24">
        <f t="shared" si="20"/>
        <v>94</v>
      </c>
      <c r="D94" s="24" t="e">
        <f t="shared" ca="1" si="2"/>
        <v>#REF!</v>
      </c>
      <c r="E94" s="25" t="e">
        <f t="shared" ca="1" si="3"/>
        <v>#REF!</v>
      </c>
      <c r="F94" s="25" t="e">
        <f t="shared" ca="1" si="4"/>
        <v>#REF!</v>
      </c>
      <c r="G94" s="26" t="e">
        <f t="shared" ca="1" si="5"/>
        <v>#REF!</v>
      </c>
      <c r="H94" s="24" t="s">
        <v>13</v>
      </c>
      <c r="I94" s="24" t="e">
        <f t="shared" ca="1" si="6"/>
        <v>#REF!</v>
      </c>
      <c r="J94" s="24" t="e">
        <f t="shared" ca="1" si="7"/>
        <v>#REF!</v>
      </c>
      <c r="K94" s="24" t="e">
        <f t="shared" ca="1" si="8"/>
        <v>#REF!</v>
      </c>
      <c r="L94" s="24" t="e">
        <f t="shared" ca="1" si="9"/>
        <v>#REF!</v>
      </c>
      <c r="M94" s="24" t="e">
        <f t="shared" ca="1" si="10"/>
        <v>#REF!</v>
      </c>
      <c r="N94" s="25" t="e">
        <f t="shared" ca="1" si="11"/>
        <v>#REF!</v>
      </c>
      <c r="O94" s="27" t="e">
        <f t="shared" ca="1" si="12"/>
        <v>#REF!</v>
      </c>
      <c r="P94" s="24" t="e">
        <f t="shared" ca="1" si="13"/>
        <v>#REF!</v>
      </c>
      <c r="Q94" s="28" t="str">
        <f>IF(A94,VALUE(SUBSTITUTE(SUBSTITUTE(LEFT(salles!H94,5),":",","),"30","5")),"")</f>
        <v/>
      </c>
      <c r="R94" s="29" t="str">
        <f t="shared" si="14"/>
        <v/>
      </c>
      <c r="S94" s="29" t="str">
        <f t="shared" si="15"/>
        <v/>
      </c>
      <c r="T94" s="28" t="str">
        <f t="shared" si="16"/>
        <v/>
      </c>
      <c r="U94" s="30">
        <f>VLOOKUP(H94,variables!J$10:K$130,2,FALSE)</f>
        <v>0</v>
      </c>
      <c r="V94" s="28"/>
      <c r="W94" s="28"/>
      <c r="X94" s="28"/>
      <c r="Y94" s="28"/>
      <c r="Z94" s="28"/>
      <c r="AA94" s="28"/>
      <c r="AB94" s="28"/>
      <c r="AC94" s="28"/>
    </row>
    <row r="95" spans="1:29" ht="14.25" hidden="1">
      <c r="A95" s="22" t="b">
        <f t="shared" si="18"/>
        <v>0</v>
      </c>
      <c r="B95" s="23" t="str">
        <f t="shared" si="19"/>
        <v>salles avant 03/2017!</v>
      </c>
      <c r="C95" s="24">
        <f t="shared" si="20"/>
        <v>95</v>
      </c>
      <c r="D95" s="24" t="e">
        <f t="shared" ca="1" si="2"/>
        <v>#REF!</v>
      </c>
      <c r="E95" s="25" t="e">
        <f t="shared" ca="1" si="3"/>
        <v>#REF!</v>
      </c>
      <c r="F95" s="25" t="e">
        <f t="shared" ca="1" si="4"/>
        <v>#REF!</v>
      </c>
      <c r="G95" s="26" t="e">
        <f t="shared" ca="1" si="5"/>
        <v>#REF!</v>
      </c>
      <c r="H95" s="24" t="s">
        <v>13</v>
      </c>
      <c r="I95" s="24" t="e">
        <f t="shared" ca="1" si="6"/>
        <v>#REF!</v>
      </c>
      <c r="J95" s="24" t="e">
        <f t="shared" ca="1" si="7"/>
        <v>#REF!</v>
      </c>
      <c r="K95" s="24" t="e">
        <f t="shared" ca="1" si="8"/>
        <v>#REF!</v>
      </c>
      <c r="L95" s="24" t="e">
        <f t="shared" ca="1" si="9"/>
        <v>#REF!</v>
      </c>
      <c r="M95" s="24" t="e">
        <f t="shared" ca="1" si="10"/>
        <v>#REF!</v>
      </c>
      <c r="N95" s="25" t="e">
        <f t="shared" ca="1" si="11"/>
        <v>#REF!</v>
      </c>
      <c r="O95" s="27" t="e">
        <f t="shared" ca="1" si="12"/>
        <v>#REF!</v>
      </c>
      <c r="P95" s="24" t="e">
        <f t="shared" ca="1" si="13"/>
        <v>#REF!</v>
      </c>
      <c r="Q95" s="28" t="str">
        <f>IF(A95,VALUE(SUBSTITUTE(SUBSTITUTE(LEFT(salles!H95,5),":",","),"30","5")),"")</f>
        <v/>
      </c>
      <c r="R95" s="29" t="str">
        <f t="shared" si="14"/>
        <v/>
      </c>
      <c r="S95" s="29" t="str">
        <f t="shared" si="15"/>
        <v/>
      </c>
      <c r="T95" s="28" t="str">
        <f t="shared" si="16"/>
        <v/>
      </c>
      <c r="U95" s="30">
        <f>VLOOKUP(H95,variables!J$10:K$130,2,FALSE)</f>
        <v>0</v>
      </c>
      <c r="V95" s="28"/>
      <c r="W95" s="28"/>
      <c r="X95" s="28"/>
      <c r="Y95" s="28"/>
      <c r="Z95" s="28"/>
      <c r="AA95" s="28"/>
      <c r="AB95" s="28"/>
      <c r="AC95" s="28"/>
    </row>
    <row r="96" spans="1:29" ht="14.25" hidden="1">
      <c r="A96" s="22" t="b">
        <f t="shared" si="18"/>
        <v>0</v>
      </c>
      <c r="B96" s="23" t="str">
        <f t="shared" si="19"/>
        <v>salles avant 03/2017!</v>
      </c>
      <c r="C96" s="24">
        <f t="shared" si="20"/>
        <v>96</v>
      </c>
      <c r="D96" s="24" t="e">
        <f t="shared" ca="1" si="2"/>
        <v>#REF!</v>
      </c>
      <c r="E96" s="25" t="e">
        <f t="shared" ca="1" si="3"/>
        <v>#REF!</v>
      </c>
      <c r="F96" s="25" t="e">
        <f t="shared" ca="1" si="4"/>
        <v>#REF!</v>
      </c>
      <c r="G96" s="26" t="e">
        <f t="shared" ca="1" si="5"/>
        <v>#REF!</v>
      </c>
      <c r="H96" s="24" t="s">
        <v>107</v>
      </c>
      <c r="I96" s="24" t="e">
        <f t="shared" ca="1" si="6"/>
        <v>#REF!</v>
      </c>
      <c r="J96" s="24" t="e">
        <f t="shared" ca="1" si="7"/>
        <v>#REF!</v>
      </c>
      <c r="K96" s="24" t="e">
        <f t="shared" ca="1" si="8"/>
        <v>#REF!</v>
      </c>
      <c r="L96" s="24" t="e">
        <f t="shared" ca="1" si="9"/>
        <v>#REF!</v>
      </c>
      <c r="M96" s="24" t="e">
        <f t="shared" ca="1" si="10"/>
        <v>#REF!</v>
      </c>
      <c r="N96" s="25" t="e">
        <f t="shared" ca="1" si="11"/>
        <v>#REF!</v>
      </c>
      <c r="O96" s="27" t="e">
        <f t="shared" ca="1" si="12"/>
        <v>#REF!</v>
      </c>
      <c r="P96" s="24" t="e">
        <f t="shared" ca="1" si="13"/>
        <v>#REF!</v>
      </c>
      <c r="Q96" s="28" t="str">
        <f>IF(A96,VALUE(SUBSTITUTE(SUBSTITUTE(LEFT(salles!H96,5),":",","),"30","5")),"")</f>
        <v/>
      </c>
      <c r="R96" s="29" t="str">
        <f t="shared" si="14"/>
        <v/>
      </c>
      <c r="S96" s="29" t="str">
        <f t="shared" si="15"/>
        <v/>
      </c>
      <c r="T96" s="28" t="str">
        <f t="shared" si="16"/>
        <v/>
      </c>
      <c r="U96" s="30">
        <f ca="1">VLOOKUP(H96,variables!J$10:K$130,2,FALSE)</f>
        <v>1</v>
      </c>
      <c r="V96" s="28"/>
      <c r="W96" s="28"/>
      <c r="X96" s="28"/>
      <c r="Y96" s="28"/>
      <c r="Z96" s="28"/>
      <c r="AA96" s="28"/>
      <c r="AB96" s="28"/>
      <c r="AC96" s="28"/>
    </row>
    <row r="97" spans="1:29" ht="14.25" hidden="1">
      <c r="A97" s="22" t="b">
        <f t="shared" si="18"/>
        <v>0</v>
      </c>
      <c r="B97" s="23" t="str">
        <f t="shared" si="19"/>
        <v>salles avant 03/2017!</v>
      </c>
      <c r="C97" s="24">
        <f t="shared" si="20"/>
        <v>97</v>
      </c>
      <c r="D97" s="24" t="e">
        <f t="shared" ca="1" si="2"/>
        <v>#REF!</v>
      </c>
      <c r="E97" s="25" t="e">
        <f t="shared" ca="1" si="3"/>
        <v>#REF!</v>
      </c>
      <c r="F97" s="25" t="e">
        <f t="shared" ca="1" si="4"/>
        <v>#REF!</v>
      </c>
      <c r="G97" s="26" t="e">
        <f t="shared" ca="1" si="5"/>
        <v>#REF!</v>
      </c>
      <c r="H97" s="24" t="s">
        <v>37</v>
      </c>
      <c r="I97" s="24" t="e">
        <f t="shared" ca="1" si="6"/>
        <v>#REF!</v>
      </c>
      <c r="J97" s="24" t="e">
        <f t="shared" ca="1" si="7"/>
        <v>#REF!</v>
      </c>
      <c r="K97" s="24" t="e">
        <f t="shared" ca="1" si="8"/>
        <v>#REF!</v>
      </c>
      <c r="L97" s="24" t="e">
        <f t="shared" ca="1" si="9"/>
        <v>#REF!</v>
      </c>
      <c r="M97" s="24" t="e">
        <f t="shared" ca="1" si="10"/>
        <v>#REF!</v>
      </c>
      <c r="N97" s="25" t="e">
        <f t="shared" ca="1" si="11"/>
        <v>#REF!</v>
      </c>
      <c r="O97" s="27" t="e">
        <f t="shared" ca="1" si="12"/>
        <v>#REF!</v>
      </c>
      <c r="P97" s="24" t="e">
        <f t="shared" ca="1" si="13"/>
        <v>#REF!</v>
      </c>
      <c r="Q97" s="28" t="str">
        <f>IF(A97,VALUE(SUBSTITUTE(SUBSTITUTE(LEFT(salles!H97,5),":",","),"30","5")),"")</f>
        <v/>
      </c>
      <c r="R97" s="29" t="str">
        <f t="shared" si="14"/>
        <v/>
      </c>
      <c r="S97" s="29" t="str">
        <f t="shared" si="15"/>
        <v/>
      </c>
      <c r="T97" s="28" t="str">
        <f t="shared" si="16"/>
        <v/>
      </c>
      <c r="U97" s="30">
        <f ca="1">VLOOKUP(H97,variables!J$10:K$130,2,FALSE)</f>
        <v>1</v>
      </c>
      <c r="V97" s="28"/>
      <c r="W97" s="28"/>
      <c r="X97" s="28"/>
      <c r="Y97" s="28"/>
      <c r="Z97" s="28"/>
      <c r="AA97" s="28"/>
      <c r="AB97" s="28"/>
      <c r="AC97" s="28"/>
    </row>
    <row r="98" spans="1:29" ht="14.25" hidden="1">
      <c r="A98" s="22" t="b">
        <f t="shared" si="18"/>
        <v>0</v>
      </c>
      <c r="B98" s="23" t="str">
        <f t="shared" si="19"/>
        <v>salles avant 03/2017!</v>
      </c>
      <c r="C98" s="24">
        <f t="shared" si="20"/>
        <v>98</v>
      </c>
      <c r="D98" s="24" t="e">
        <f t="shared" ca="1" si="2"/>
        <v>#REF!</v>
      </c>
      <c r="E98" s="25" t="e">
        <f t="shared" ca="1" si="3"/>
        <v>#REF!</v>
      </c>
      <c r="F98" s="25" t="e">
        <f t="shared" ca="1" si="4"/>
        <v>#REF!</v>
      </c>
      <c r="G98" s="26" t="e">
        <f t="shared" ca="1" si="5"/>
        <v>#REF!</v>
      </c>
      <c r="H98" s="24" t="s">
        <v>88</v>
      </c>
      <c r="I98" s="24" t="e">
        <f t="shared" ca="1" si="6"/>
        <v>#REF!</v>
      </c>
      <c r="J98" s="24" t="e">
        <f t="shared" ca="1" si="7"/>
        <v>#REF!</v>
      </c>
      <c r="K98" s="24" t="e">
        <f t="shared" ca="1" si="8"/>
        <v>#REF!</v>
      </c>
      <c r="L98" s="24" t="e">
        <f t="shared" ca="1" si="9"/>
        <v>#REF!</v>
      </c>
      <c r="M98" s="24" t="e">
        <f t="shared" ca="1" si="10"/>
        <v>#REF!</v>
      </c>
      <c r="N98" s="25" t="e">
        <f t="shared" ca="1" si="11"/>
        <v>#REF!</v>
      </c>
      <c r="O98" s="27" t="e">
        <f t="shared" ca="1" si="12"/>
        <v>#REF!</v>
      </c>
      <c r="P98" s="24" t="e">
        <f t="shared" ca="1" si="13"/>
        <v>#REF!</v>
      </c>
      <c r="Q98" s="28" t="str">
        <f>IF(A98,VALUE(SUBSTITUTE(SUBSTITUTE(LEFT(salles!H98,5),":",","),"30","5")),"")</f>
        <v/>
      </c>
      <c r="R98" s="29" t="str">
        <f t="shared" si="14"/>
        <v/>
      </c>
      <c r="S98" s="29" t="str">
        <f t="shared" si="15"/>
        <v/>
      </c>
      <c r="T98" s="28" t="str">
        <f t="shared" si="16"/>
        <v/>
      </c>
      <c r="U98" s="30">
        <f ca="1">VLOOKUP(H98,variables!J$10:K$130,2,FALSE)</f>
        <v>0.94202898550724634</v>
      </c>
      <c r="V98" s="28"/>
      <c r="W98" s="28"/>
      <c r="X98" s="28"/>
      <c r="Y98" s="28"/>
      <c r="Z98" s="28"/>
      <c r="AA98" s="28"/>
      <c r="AB98" s="28"/>
      <c r="AC98" s="28"/>
    </row>
    <row r="99" spans="1:29" ht="14.25" hidden="1">
      <c r="A99" s="22" t="b">
        <f t="shared" si="18"/>
        <v>0</v>
      </c>
      <c r="B99" s="23" t="str">
        <f t="shared" si="19"/>
        <v>salles avant 03/2017!</v>
      </c>
      <c r="C99" s="24">
        <f t="shared" si="20"/>
        <v>99</v>
      </c>
      <c r="D99" s="24" t="e">
        <f t="shared" ca="1" si="2"/>
        <v>#REF!</v>
      </c>
      <c r="E99" s="25" t="e">
        <f t="shared" ca="1" si="3"/>
        <v>#REF!</v>
      </c>
      <c r="F99" s="25" t="e">
        <f t="shared" ca="1" si="4"/>
        <v>#REF!</v>
      </c>
      <c r="G99" s="26" t="e">
        <f t="shared" ca="1" si="5"/>
        <v>#REF!</v>
      </c>
      <c r="H99" s="24" t="s">
        <v>37</v>
      </c>
      <c r="I99" s="24" t="e">
        <f t="shared" ca="1" si="6"/>
        <v>#REF!</v>
      </c>
      <c r="J99" s="24" t="e">
        <f t="shared" ca="1" si="7"/>
        <v>#REF!</v>
      </c>
      <c r="K99" s="24" t="e">
        <f t="shared" ca="1" si="8"/>
        <v>#REF!</v>
      </c>
      <c r="L99" s="24" t="e">
        <f t="shared" ca="1" si="9"/>
        <v>#REF!</v>
      </c>
      <c r="M99" s="24" t="e">
        <f t="shared" ca="1" si="10"/>
        <v>#REF!</v>
      </c>
      <c r="N99" s="25" t="e">
        <f t="shared" ca="1" si="11"/>
        <v>#REF!</v>
      </c>
      <c r="O99" s="27" t="e">
        <f t="shared" ca="1" si="12"/>
        <v>#REF!</v>
      </c>
      <c r="P99" s="24" t="e">
        <f t="shared" ca="1" si="13"/>
        <v>#REF!</v>
      </c>
      <c r="Q99" s="28" t="str">
        <f>IF(A99,VALUE(SUBSTITUTE(SUBSTITUTE(LEFT(salles!H99,5),":",","),"30","5")),"")</f>
        <v/>
      </c>
      <c r="R99" s="29" t="str">
        <f t="shared" si="14"/>
        <v/>
      </c>
      <c r="S99" s="29" t="str">
        <f t="shared" si="15"/>
        <v/>
      </c>
      <c r="T99" s="28" t="str">
        <f t="shared" si="16"/>
        <v/>
      </c>
      <c r="U99" s="30">
        <f ca="1">VLOOKUP(H99,variables!J$10:K$130,2,FALSE)</f>
        <v>1</v>
      </c>
      <c r="V99" s="28"/>
      <c r="W99" s="28"/>
      <c r="X99" s="28"/>
      <c r="Y99" s="28"/>
      <c r="Z99" s="28"/>
      <c r="AA99" s="28"/>
      <c r="AB99" s="28"/>
      <c r="AC99" s="28"/>
    </row>
    <row r="100" spans="1:29" ht="14.25" hidden="1">
      <c r="A100" s="22" t="b">
        <f t="shared" si="18"/>
        <v>0</v>
      </c>
      <c r="B100" s="23" t="str">
        <f t="shared" si="19"/>
        <v>salles avant 03/2017!</v>
      </c>
      <c r="C100" s="24">
        <f t="shared" si="20"/>
        <v>100</v>
      </c>
      <c r="D100" s="24" t="e">
        <f t="shared" ca="1" si="2"/>
        <v>#REF!</v>
      </c>
      <c r="E100" s="25" t="e">
        <f t="shared" ca="1" si="3"/>
        <v>#REF!</v>
      </c>
      <c r="F100" s="25" t="e">
        <f t="shared" ca="1" si="4"/>
        <v>#REF!</v>
      </c>
      <c r="G100" s="26" t="e">
        <f t="shared" ca="1" si="5"/>
        <v>#REF!</v>
      </c>
      <c r="H100" s="24" t="s">
        <v>37</v>
      </c>
      <c r="I100" s="24" t="e">
        <f t="shared" ca="1" si="6"/>
        <v>#REF!</v>
      </c>
      <c r="J100" s="24" t="e">
        <f t="shared" ca="1" si="7"/>
        <v>#REF!</v>
      </c>
      <c r="K100" s="24" t="e">
        <f t="shared" ca="1" si="8"/>
        <v>#REF!</v>
      </c>
      <c r="L100" s="24" t="e">
        <f t="shared" ca="1" si="9"/>
        <v>#REF!</v>
      </c>
      <c r="M100" s="24" t="e">
        <f t="shared" ca="1" si="10"/>
        <v>#REF!</v>
      </c>
      <c r="N100" s="25" t="e">
        <f t="shared" ca="1" si="11"/>
        <v>#REF!</v>
      </c>
      <c r="O100" s="27" t="e">
        <f t="shared" ca="1" si="12"/>
        <v>#REF!</v>
      </c>
      <c r="P100" s="24" t="e">
        <f t="shared" ca="1" si="13"/>
        <v>#REF!</v>
      </c>
      <c r="Q100" s="28" t="str">
        <f>IF(A100,VALUE(SUBSTITUTE(SUBSTITUTE(LEFT(salles!H100,5),":",","),"30","5")),"")</f>
        <v/>
      </c>
      <c r="R100" s="29" t="str">
        <f t="shared" si="14"/>
        <v/>
      </c>
      <c r="S100" s="29" t="str">
        <f t="shared" si="15"/>
        <v/>
      </c>
      <c r="T100" s="28" t="str">
        <f t="shared" si="16"/>
        <v/>
      </c>
      <c r="U100" s="30">
        <f ca="1">VLOOKUP(H100,variables!J$10:K$130,2,FALSE)</f>
        <v>1</v>
      </c>
      <c r="V100" s="28"/>
      <c r="W100" s="28"/>
      <c r="X100" s="28"/>
      <c r="Y100" s="28"/>
      <c r="Z100" s="28"/>
      <c r="AA100" s="28"/>
      <c r="AB100" s="28"/>
      <c r="AC100" s="28"/>
    </row>
    <row r="101" spans="1:29" ht="14.25" hidden="1">
      <c r="A101" s="22" t="b">
        <f t="shared" si="18"/>
        <v>0</v>
      </c>
      <c r="B101" s="23" t="str">
        <f t="shared" si="19"/>
        <v>salles avant 03/2017!</v>
      </c>
      <c r="C101" s="24">
        <f t="shared" si="20"/>
        <v>101</v>
      </c>
      <c r="D101" s="24" t="e">
        <f t="shared" ca="1" si="2"/>
        <v>#REF!</v>
      </c>
      <c r="E101" s="25" t="e">
        <f t="shared" ca="1" si="3"/>
        <v>#REF!</v>
      </c>
      <c r="F101" s="25" t="e">
        <f t="shared" ca="1" si="4"/>
        <v>#REF!</v>
      </c>
      <c r="G101" s="26" t="e">
        <f t="shared" ca="1" si="5"/>
        <v>#REF!</v>
      </c>
      <c r="H101" s="24" t="s">
        <v>34</v>
      </c>
      <c r="I101" s="24" t="e">
        <f t="shared" ca="1" si="6"/>
        <v>#REF!</v>
      </c>
      <c r="J101" s="24" t="e">
        <f t="shared" ca="1" si="7"/>
        <v>#REF!</v>
      </c>
      <c r="K101" s="24" t="e">
        <f t="shared" ca="1" si="8"/>
        <v>#REF!</v>
      </c>
      <c r="L101" s="24" t="e">
        <f t="shared" ca="1" si="9"/>
        <v>#REF!</v>
      </c>
      <c r="M101" s="24" t="e">
        <f t="shared" ca="1" si="10"/>
        <v>#REF!</v>
      </c>
      <c r="N101" s="25" t="e">
        <f t="shared" ca="1" si="11"/>
        <v>#REF!</v>
      </c>
      <c r="O101" s="27" t="e">
        <f t="shared" ca="1" si="12"/>
        <v>#REF!</v>
      </c>
      <c r="P101" s="24" t="e">
        <f t="shared" ca="1" si="13"/>
        <v>#REF!</v>
      </c>
      <c r="Q101" s="28" t="str">
        <f>IF(A101,VALUE(SUBSTITUTE(SUBSTITUTE(LEFT(salles!H101,5),":",","),"30","5")),"")</f>
        <v/>
      </c>
      <c r="R101" s="29" t="str">
        <f t="shared" si="14"/>
        <v/>
      </c>
      <c r="S101" s="29" t="str">
        <f t="shared" si="15"/>
        <v/>
      </c>
      <c r="T101" s="28" t="str">
        <f t="shared" si="16"/>
        <v/>
      </c>
      <c r="U101" s="30">
        <f ca="1">VLOOKUP(H101,variables!J$10:K$130,2,FALSE)</f>
        <v>1</v>
      </c>
      <c r="V101" s="28"/>
      <c r="W101" s="28"/>
      <c r="X101" s="28"/>
      <c r="Y101" s="28"/>
      <c r="Z101" s="28"/>
      <c r="AA101" s="28"/>
      <c r="AB101" s="28"/>
      <c r="AC101" s="28"/>
    </row>
    <row r="102" spans="1:29" ht="14.25" hidden="1">
      <c r="A102" s="22" t="b">
        <f t="shared" si="18"/>
        <v>0</v>
      </c>
      <c r="B102" s="23" t="str">
        <f t="shared" si="19"/>
        <v>salles avant 03/2017!</v>
      </c>
      <c r="C102" s="24">
        <f t="shared" si="20"/>
        <v>102</v>
      </c>
      <c r="D102" s="24" t="e">
        <f t="shared" ca="1" si="2"/>
        <v>#REF!</v>
      </c>
      <c r="E102" s="25" t="e">
        <f t="shared" ca="1" si="3"/>
        <v>#REF!</v>
      </c>
      <c r="F102" s="25" t="e">
        <f t="shared" ca="1" si="4"/>
        <v>#REF!</v>
      </c>
      <c r="G102" s="26" t="e">
        <f t="shared" ca="1" si="5"/>
        <v>#REF!</v>
      </c>
      <c r="H102" s="24" t="s">
        <v>49</v>
      </c>
      <c r="I102" s="24" t="e">
        <f t="shared" ca="1" si="6"/>
        <v>#REF!</v>
      </c>
      <c r="J102" s="24" t="e">
        <f t="shared" ca="1" si="7"/>
        <v>#REF!</v>
      </c>
      <c r="K102" s="24" t="e">
        <f t="shared" ca="1" si="8"/>
        <v>#REF!</v>
      </c>
      <c r="L102" s="24" t="e">
        <f t="shared" ca="1" si="9"/>
        <v>#REF!</v>
      </c>
      <c r="M102" s="24" t="e">
        <f t="shared" ca="1" si="10"/>
        <v>#REF!</v>
      </c>
      <c r="N102" s="25" t="e">
        <f t="shared" ca="1" si="11"/>
        <v>#REF!</v>
      </c>
      <c r="O102" s="27" t="e">
        <f t="shared" ca="1" si="12"/>
        <v>#REF!</v>
      </c>
      <c r="P102" s="24" t="e">
        <f t="shared" ca="1" si="13"/>
        <v>#REF!</v>
      </c>
      <c r="Q102" s="28" t="str">
        <f>IF(A102,VALUE(SUBSTITUTE(SUBSTITUTE(LEFT(salles!H102,5),":",","),"30","5")),"")</f>
        <v/>
      </c>
      <c r="R102" s="29" t="str">
        <f t="shared" si="14"/>
        <v/>
      </c>
      <c r="S102" s="29" t="str">
        <f t="shared" si="15"/>
        <v/>
      </c>
      <c r="T102" s="28" t="str">
        <f t="shared" si="16"/>
        <v/>
      </c>
      <c r="U102" s="30">
        <f ca="1">VLOOKUP(H102,variables!J$10:K$130,2,FALSE)</f>
        <v>1</v>
      </c>
      <c r="V102" s="28"/>
      <c r="W102" s="28"/>
      <c r="X102" s="28"/>
      <c r="Y102" s="28"/>
      <c r="Z102" s="28"/>
      <c r="AA102" s="28"/>
      <c r="AB102" s="28"/>
      <c r="AC102" s="28"/>
    </row>
    <row r="103" spans="1:29" ht="14.25" hidden="1">
      <c r="A103" s="22" t="b">
        <f t="shared" si="18"/>
        <v>0</v>
      </c>
      <c r="B103" s="23" t="str">
        <f t="shared" si="19"/>
        <v>salles avant 03/2017!</v>
      </c>
      <c r="C103" s="24">
        <f t="shared" si="20"/>
        <v>103</v>
      </c>
      <c r="D103" s="24" t="e">
        <f t="shared" ca="1" si="2"/>
        <v>#REF!</v>
      </c>
      <c r="E103" s="25" t="e">
        <f t="shared" ca="1" si="3"/>
        <v>#REF!</v>
      </c>
      <c r="F103" s="25" t="e">
        <f t="shared" ca="1" si="4"/>
        <v>#REF!</v>
      </c>
      <c r="G103" s="26" t="e">
        <f t="shared" ca="1" si="5"/>
        <v>#REF!</v>
      </c>
      <c r="H103" s="24" t="s">
        <v>34</v>
      </c>
      <c r="I103" s="24" t="e">
        <f t="shared" ca="1" si="6"/>
        <v>#REF!</v>
      </c>
      <c r="J103" s="24" t="e">
        <f t="shared" ca="1" si="7"/>
        <v>#REF!</v>
      </c>
      <c r="K103" s="24" t="e">
        <f t="shared" ca="1" si="8"/>
        <v>#REF!</v>
      </c>
      <c r="L103" s="24" t="e">
        <f t="shared" ca="1" si="9"/>
        <v>#REF!</v>
      </c>
      <c r="M103" s="24" t="e">
        <f t="shared" ca="1" si="10"/>
        <v>#REF!</v>
      </c>
      <c r="N103" s="25" t="e">
        <f t="shared" ca="1" si="11"/>
        <v>#REF!</v>
      </c>
      <c r="O103" s="27" t="e">
        <f t="shared" ca="1" si="12"/>
        <v>#REF!</v>
      </c>
      <c r="P103" s="24" t="e">
        <f t="shared" ca="1" si="13"/>
        <v>#REF!</v>
      </c>
      <c r="Q103" s="28" t="str">
        <f>IF(A103,VALUE(SUBSTITUTE(SUBSTITUTE(LEFT(salles!H103,5),":",","),"30","5")),"")</f>
        <v/>
      </c>
      <c r="R103" s="29" t="str">
        <f t="shared" si="14"/>
        <v/>
      </c>
      <c r="S103" s="29" t="str">
        <f t="shared" si="15"/>
        <v/>
      </c>
      <c r="T103" s="28" t="str">
        <f t="shared" si="16"/>
        <v/>
      </c>
      <c r="U103" s="30">
        <f ca="1">VLOOKUP(H103,variables!J$10:K$130,2,FALSE)</f>
        <v>1</v>
      </c>
      <c r="V103" s="28"/>
      <c r="W103" s="28"/>
      <c r="X103" s="28"/>
      <c r="Y103" s="28"/>
      <c r="Z103" s="28"/>
      <c r="AA103" s="28"/>
      <c r="AB103" s="28"/>
      <c r="AC103" s="28"/>
    </row>
    <row r="104" spans="1:29" ht="14.25" hidden="1">
      <c r="A104" s="22" t="b">
        <f t="shared" si="18"/>
        <v>0</v>
      </c>
      <c r="B104" s="23" t="str">
        <f t="shared" si="19"/>
        <v>salles avant 03/2017!</v>
      </c>
      <c r="C104" s="24">
        <f t="shared" si="20"/>
        <v>104</v>
      </c>
      <c r="D104" s="24" t="e">
        <f t="shared" ca="1" si="2"/>
        <v>#REF!</v>
      </c>
      <c r="E104" s="25" t="e">
        <f t="shared" ca="1" si="3"/>
        <v>#REF!</v>
      </c>
      <c r="F104" s="25" t="e">
        <f t="shared" ca="1" si="4"/>
        <v>#REF!</v>
      </c>
      <c r="G104" s="26" t="e">
        <f t="shared" ca="1" si="5"/>
        <v>#REF!</v>
      </c>
      <c r="H104" s="24" t="s">
        <v>63</v>
      </c>
      <c r="I104" s="24" t="e">
        <f t="shared" ca="1" si="6"/>
        <v>#REF!</v>
      </c>
      <c r="J104" s="24" t="e">
        <f t="shared" ca="1" si="7"/>
        <v>#REF!</v>
      </c>
      <c r="K104" s="24" t="e">
        <f t="shared" ca="1" si="8"/>
        <v>#REF!</v>
      </c>
      <c r="L104" s="24" t="e">
        <f t="shared" ca="1" si="9"/>
        <v>#REF!</v>
      </c>
      <c r="M104" s="24" t="e">
        <f t="shared" ca="1" si="10"/>
        <v>#REF!</v>
      </c>
      <c r="N104" s="25" t="e">
        <f t="shared" ca="1" si="11"/>
        <v>#REF!</v>
      </c>
      <c r="O104" s="27" t="e">
        <f t="shared" ca="1" si="12"/>
        <v>#REF!</v>
      </c>
      <c r="P104" s="24" t="e">
        <f t="shared" ca="1" si="13"/>
        <v>#REF!</v>
      </c>
      <c r="Q104" s="28" t="str">
        <f>IF(A104,VALUE(SUBSTITUTE(SUBSTITUTE(LEFT(salles!H104,5),":",","),"30","5")),"")</f>
        <v/>
      </c>
      <c r="R104" s="29" t="str">
        <f t="shared" si="14"/>
        <v/>
      </c>
      <c r="S104" s="29" t="str">
        <f t="shared" si="15"/>
        <v/>
      </c>
      <c r="T104" s="28" t="str">
        <f t="shared" si="16"/>
        <v/>
      </c>
      <c r="U104" s="30">
        <f ca="1">VLOOKUP(H104,variables!J$10:K$130,2,FALSE)</f>
        <v>1</v>
      </c>
      <c r="V104" s="28"/>
      <c r="W104" s="28"/>
      <c r="X104" s="28"/>
      <c r="Y104" s="28"/>
      <c r="Z104" s="28"/>
      <c r="AA104" s="28"/>
      <c r="AB104" s="28"/>
      <c r="AC104" s="28"/>
    </row>
    <row r="105" spans="1:29" ht="14.25" hidden="1">
      <c r="A105" s="22" t="b">
        <f t="shared" si="18"/>
        <v>0</v>
      </c>
      <c r="B105" s="23" t="str">
        <f t="shared" si="19"/>
        <v>salles avant 03/2017!</v>
      </c>
      <c r="C105" s="24">
        <f t="shared" si="20"/>
        <v>105</v>
      </c>
      <c r="D105" s="24" t="e">
        <f t="shared" ca="1" si="2"/>
        <v>#REF!</v>
      </c>
      <c r="E105" s="25" t="e">
        <f t="shared" ca="1" si="3"/>
        <v>#REF!</v>
      </c>
      <c r="F105" s="25" t="e">
        <f t="shared" ca="1" si="4"/>
        <v>#REF!</v>
      </c>
      <c r="G105" s="26" t="e">
        <f t="shared" ca="1" si="5"/>
        <v>#REF!</v>
      </c>
      <c r="H105" s="24" t="s">
        <v>88</v>
      </c>
      <c r="I105" s="24" t="e">
        <f t="shared" ca="1" si="6"/>
        <v>#REF!</v>
      </c>
      <c r="J105" s="24" t="e">
        <f t="shared" ca="1" si="7"/>
        <v>#REF!</v>
      </c>
      <c r="K105" s="24" t="e">
        <f t="shared" ca="1" si="8"/>
        <v>#REF!</v>
      </c>
      <c r="L105" s="24" t="e">
        <f t="shared" ca="1" si="9"/>
        <v>#REF!</v>
      </c>
      <c r="M105" s="24" t="e">
        <f t="shared" ca="1" si="10"/>
        <v>#REF!</v>
      </c>
      <c r="N105" s="25" t="e">
        <f t="shared" ca="1" si="11"/>
        <v>#REF!</v>
      </c>
      <c r="O105" s="27" t="e">
        <f t="shared" ca="1" si="12"/>
        <v>#REF!</v>
      </c>
      <c r="P105" s="24" t="e">
        <f t="shared" ca="1" si="13"/>
        <v>#REF!</v>
      </c>
      <c r="Q105" s="28" t="str">
        <f>IF(A105,VALUE(SUBSTITUTE(SUBSTITUTE(LEFT(salles!H105,5),":",","),"30","5")),"")</f>
        <v/>
      </c>
      <c r="R105" s="29" t="str">
        <f t="shared" si="14"/>
        <v/>
      </c>
      <c r="S105" s="29" t="str">
        <f t="shared" si="15"/>
        <v/>
      </c>
      <c r="T105" s="28" t="str">
        <f t="shared" si="16"/>
        <v/>
      </c>
      <c r="U105" s="30">
        <f ca="1">VLOOKUP(H105,variables!J$10:K$130,2,FALSE)</f>
        <v>0.94202898550724634</v>
      </c>
      <c r="V105" s="28"/>
      <c r="W105" s="28"/>
      <c r="X105" s="28"/>
      <c r="Y105" s="28"/>
      <c r="Z105" s="28"/>
      <c r="AA105" s="28"/>
      <c r="AB105" s="28"/>
      <c r="AC105" s="28"/>
    </row>
    <row r="106" spans="1:29" ht="14.25" hidden="1">
      <c r="A106" s="22" t="b">
        <f t="shared" si="18"/>
        <v>0</v>
      </c>
      <c r="B106" s="23" t="str">
        <f t="shared" si="19"/>
        <v>salles avant 03/2017!</v>
      </c>
      <c r="C106" s="24">
        <f t="shared" si="20"/>
        <v>106</v>
      </c>
      <c r="D106" s="24" t="e">
        <f t="shared" ca="1" si="2"/>
        <v>#REF!</v>
      </c>
      <c r="E106" s="25" t="e">
        <f t="shared" ca="1" si="3"/>
        <v>#REF!</v>
      </c>
      <c r="F106" s="25" t="e">
        <f t="shared" ca="1" si="4"/>
        <v>#REF!</v>
      </c>
      <c r="G106" s="26" t="e">
        <f t="shared" ca="1" si="5"/>
        <v>#REF!</v>
      </c>
      <c r="H106" s="24" t="s">
        <v>66</v>
      </c>
      <c r="I106" s="24" t="e">
        <f t="shared" ca="1" si="6"/>
        <v>#REF!</v>
      </c>
      <c r="J106" s="24" t="e">
        <f t="shared" ca="1" si="7"/>
        <v>#REF!</v>
      </c>
      <c r="K106" s="24" t="e">
        <f t="shared" ca="1" si="8"/>
        <v>#REF!</v>
      </c>
      <c r="L106" s="24" t="e">
        <f t="shared" ca="1" si="9"/>
        <v>#REF!</v>
      </c>
      <c r="M106" s="24" t="e">
        <f t="shared" ca="1" si="10"/>
        <v>#REF!</v>
      </c>
      <c r="N106" s="25" t="e">
        <f t="shared" ca="1" si="11"/>
        <v>#REF!</v>
      </c>
      <c r="O106" s="27" t="e">
        <f t="shared" ca="1" si="12"/>
        <v>#REF!</v>
      </c>
      <c r="P106" s="24" t="e">
        <f t="shared" ca="1" si="13"/>
        <v>#REF!</v>
      </c>
      <c r="Q106" s="28" t="str">
        <f>IF(A106,VALUE(SUBSTITUTE(SUBSTITUTE(LEFT(salles!H106,5),":",","),"30","5")),"")</f>
        <v/>
      </c>
      <c r="R106" s="29" t="str">
        <f t="shared" si="14"/>
        <v/>
      </c>
      <c r="S106" s="29" t="str">
        <f t="shared" si="15"/>
        <v/>
      </c>
      <c r="T106" s="28" t="str">
        <f t="shared" si="16"/>
        <v/>
      </c>
      <c r="U106" s="30">
        <f ca="1">VLOOKUP(H106,variables!J$10:K$130,2,FALSE)</f>
        <v>1</v>
      </c>
      <c r="V106" s="28"/>
      <c r="W106" s="28"/>
      <c r="X106" s="28"/>
      <c r="Y106" s="28"/>
      <c r="Z106" s="28"/>
      <c r="AA106" s="28"/>
      <c r="AB106" s="28"/>
      <c r="AC106" s="28"/>
    </row>
    <row r="107" spans="1:29" ht="14.25" hidden="1">
      <c r="A107" s="22" t="b">
        <f t="shared" si="18"/>
        <v>0</v>
      </c>
      <c r="B107" s="23" t="str">
        <f t="shared" si="19"/>
        <v>salles avant 03/2017!</v>
      </c>
      <c r="C107" s="24">
        <f t="shared" si="20"/>
        <v>107</v>
      </c>
      <c r="D107" s="24" t="e">
        <f t="shared" ca="1" si="2"/>
        <v>#REF!</v>
      </c>
      <c r="E107" s="25" t="e">
        <f t="shared" ca="1" si="3"/>
        <v>#REF!</v>
      </c>
      <c r="F107" s="25" t="e">
        <f t="shared" ca="1" si="4"/>
        <v>#REF!</v>
      </c>
      <c r="G107" s="26" t="e">
        <f t="shared" ca="1" si="5"/>
        <v>#REF!</v>
      </c>
      <c r="H107" s="24" t="s">
        <v>61</v>
      </c>
      <c r="I107" s="24" t="e">
        <f t="shared" ca="1" si="6"/>
        <v>#REF!</v>
      </c>
      <c r="J107" s="24" t="e">
        <f t="shared" ca="1" si="7"/>
        <v>#REF!</v>
      </c>
      <c r="K107" s="24" t="e">
        <f t="shared" ca="1" si="8"/>
        <v>#REF!</v>
      </c>
      <c r="L107" s="24" t="e">
        <f t="shared" ca="1" si="9"/>
        <v>#REF!</v>
      </c>
      <c r="M107" s="24" t="e">
        <f t="shared" ca="1" si="10"/>
        <v>#REF!</v>
      </c>
      <c r="N107" s="25" t="e">
        <f t="shared" ca="1" si="11"/>
        <v>#REF!</v>
      </c>
      <c r="O107" s="27" t="e">
        <f t="shared" ca="1" si="12"/>
        <v>#REF!</v>
      </c>
      <c r="P107" s="24" t="e">
        <f t="shared" ca="1" si="13"/>
        <v>#REF!</v>
      </c>
      <c r="Q107" s="28" t="str">
        <f>IF(A107,VALUE(SUBSTITUTE(SUBSTITUTE(LEFT(salles!H107,5),":",","),"30","5")),"")</f>
        <v/>
      </c>
      <c r="R107" s="29" t="str">
        <f t="shared" si="14"/>
        <v/>
      </c>
      <c r="S107" s="29" t="str">
        <f t="shared" si="15"/>
        <v/>
      </c>
      <c r="T107" s="28" t="str">
        <f t="shared" si="16"/>
        <v/>
      </c>
      <c r="U107" s="30">
        <f ca="1">VLOOKUP(H107,variables!J$10:K$130,2,FALSE)</f>
        <v>1</v>
      </c>
      <c r="V107" s="28"/>
      <c r="W107" s="28"/>
      <c r="X107" s="28"/>
      <c r="Y107" s="28"/>
      <c r="Z107" s="28"/>
      <c r="AA107" s="28"/>
      <c r="AB107" s="28"/>
      <c r="AC107" s="28"/>
    </row>
    <row r="108" spans="1:29" ht="14.25" hidden="1">
      <c r="A108" s="22" t="b">
        <f t="shared" si="18"/>
        <v>0</v>
      </c>
      <c r="B108" s="23" t="str">
        <f t="shared" si="19"/>
        <v>salles avant 03/2017!</v>
      </c>
      <c r="C108" s="24">
        <f t="shared" si="20"/>
        <v>108</v>
      </c>
      <c r="D108" s="24" t="e">
        <f t="shared" ca="1" si="2"/>
        <v>#REF!</v>
      </c>
      <c r="E108" s="25" t="e">
        <f t="shared" ca="1" si="3"/>
        <v>#REF!</v>
      </c>
      <c r="F108" s="25" t="e">
        <f t="shared" ca="1" si="4"/>
        <v>#REF!</v>
      </c>
      <c r="G108" s="26" t="e">
        <f t="shared" ca="1" si="5"/>
        <v>#REF!</v>
      </c>
      <c r="H108" s="24" t="s">
        <v>37</v>
      </c>
      <c r="I108" s="24" t="e">
        <f t="shared" ca="1" si="6"/>
        <v>#REF!</v>
      </c>
      <c r="J108" s="24" t="e">
        <f t="shared" ca="1" si="7"/>
        <v>#REF!</v>
      </c>
      <c r="K108" s="24" t="e">
        <f t="shared" ca="1" si="8"/>
        <v>#REF!</v>
      </c>
      <c r="L108" s="24" t="e">
        <f t="shared" ca="1" si="9"/>
        <v>#REF!</v>
      </c>
      <c r="M108" s="24" t="e">
        <f t="shared" ca="1" si="10"/>
        <v>#REF!</v>
      </c>
      <c r="N108" s="25" t="e">
        <f t="shared" ca="1" si="11"/>
        <v>#REF!</v>
      </c>
      <c r="O108" s="27" t="e">
        <f t="shared" ca="1" si="12"/>
        <v>#REF!</v>
      </c>
      <c r="P108" s="24" t="e">
        <f t="shared" ca="1" si="13"/>
        <v>#REF!</v>
      </c>
      <c r="Q108" s="28" t="str">
        <f>IF(A108,VALUE(SUBSTITUTE(SUBSTITUTE(LEFT(salles!H108,5),":",","),"30","5")),"")</f>
        <v/>
      </c>
      <c r="R108" s="29" t="str">
        <f t="shared" si="14"/>
        <v/>
      </c>
      <c r="S108" s="29" t="str">
        <f t="shared" si="15"/>
        <v/>
      </c>
      <c r="T108" s="28" t="str">
        <f t="shared" si="16"/>
        <v/>
      </c>
      <c r="U108" s="30">
        <f ca="1">VLOOKUP(H108,variables!J$10:K$130,2,FALSE)</f>
        <v>1</v>
      </c>
      <c r="V108" s="28"/>
      <c r="W108" s="28"/>
      <c r="X108" s="28"/>
      <c r="Y108" s="28"/>
      <c r="Z108" s="28"/>
      <c r="AA108" s="28"/>
      <c r="AB108" s="28"/>
      <c r="AC108" s="28"/>
    </row>
    <row r="109" spans="1:29" ht="14.25" hidden="1">
      <c r="A109" s="22" t="b">
        <f t="shared" si="18"/>
        <v>0</v>
      </c>
      <c r="B109" s="23" t="str">
        <f t="shared" si="19"/>
        <v>salles avant 03/2017!</v>
      </c>
      <c r="C109" s="24">
        <f t="shared" si="20"/>
        <v>109</v>
      </c>
      <c r="D109" s="24" t="e">
        <f t="shared" ca="1" si="2"/>
        <v>#REF!</v>
      </c>
      <c r="E109" s="25" t="e">
        <f t="shared" ca="1" si="3"/>
        <v>#REF!</v>
      </c>
      <c r="F109" s="25" t="e">
        <f t="shared" ca="1" si="4"/>
        <v>#REF!</v>
      </c>
      <c r="G109" s="26" t="e">
        <f t="shared" ca="1" si="5"/>
        <v>#REF!</v>
      </c>
      <c r="H109" s="24" t="s">
        <v>34</v>
      </c>
      <c r="I109" s="24" t="e">
        <f t="shared" ca="1" si="6"/>
        <v>#REF!</v>
      </c>
      <c r="J109" s="24" t="e">
        <f t="shared" ca="1" si="7"/>
        <v>#REF!</v>
      </c>
      <c r="K109" s="24" t="e">
        <f t="shared" ca="1" si="8"/>
        <v>#REF!</v>
      </c>
      <c r="L109" s="24" t="e">
        <f t="shared" ca="1" si="9"/>
        <v>#REF!</v>
      </c>
      <c r="M109" s="24" t="e">
        <f t="shared" ca="1" si="10"/>
        <v>#REF!</v>
      </c>
      <c r="N109" s="25" t="e">
        <f t="shared" ca="1" si="11"/>
        <v>#REF!</v>
      </c>
      <c r="O109" s="27" t="e">
        <f t="shared" ca="1" si="12"/>
        <v>#REF!</v>
      </c>
      <c r="P109" s="24" t="e">
        <f t="shared" ca="1" si="13"/>
        <v>#REF!</v>
      </c>
      <c r="Q109" s="28" t="str">
        <f>IF(A109,VALUE(SUBSTITUTE(SUBSTITUTE(LEFT(salles!H109,5),":",","),"30","5")),"")</f>
        <v/>
      </c>
      <c r="R109" s="29" t="str">
        <f t="shared" si="14"/>
        <v/>
      </c>
      <c r="S109" s="29" t="str">
        <f t="shared" si="15"/>
        <v/>
      </c>
      <c r="T109" s="28" t="str">
        <f t="shared" si="16"/>
        <v/>
      </c>
      <c r="U109" s="30">
        <f ca="1">VLOOKUP(H109,variables!J$10:K$130,2,FALSE)</f>
        <v>1</v>
      </c>
      <c r="V109" s="28"/>
      <c r="W109" s="28"/>
      <c r="X109" s="28"/>
      <c r="Y109" s="28"/>
      <c r="Z109" s="28"/>
      <c r="AA109" s="28"/>
      <c r="AB109" s="28"/>
      <c r="AC109" s="28"/>
    </row>
    <row r="110" spans="1:29" ht="14.25" hidden="1">
      <c r="A110" s="22" t="b">
        <f t="shared" si="18"/>
        <v>0</v>
      </c>
      <c r="B110" s="23" t="str">
        <f t="shared" si="19"/>
        <v>salles avant 03/2017!</v>
      </c>
      <c r="C110" s="24">
        <f t="shared" si="20"/>
        <v>110</v>
      </c>
      <c r="D110" s="24" t="e">
        <f t="shared" ca="1" si="2"/>
        <v>#REF!</v>
      </c>
      <c r="E110" s="25" t="e">
        <f t="shared" ca="1" si="3"/>
        <v>#REF!</v>
      </c>
      <c r="F110" s="25" t="e">
        <f t="shared" ca="1" si="4"/>
        <v>#REF!</v>
      </c>
      <c r="G110" s="26" t="e">
        <f t="shared" ca="1" si="5"/>
        <v>#REF!</v>
      </c>
      <c r="H110" s="24" t="s">
        <v>112</v>
      </c>
      <c r="I110" s="24" t="e">
        <f t="shared" ca="1" si="6"/>
        <v>#REF!</v>
      </c>
      <c r="J110" s="24" t="e">
        <f t="shared" ca="1" si="7"/>
        <v>#REF!</v>
      </c>
      <c r="K110" s="24" t="e">
        <f t="shared" ca="1" si="8"/>
        <v>#REF!</v>
      </c>
      <c r="L110" s="24" t="e">
        <f t="shared" ca="1" si="9"/>
        <v>#REF!</v>
      </c>
      <c r="M110" s="24" t="e">
        <f t="shared" ca="1" si="10"/>
        <v>#REF!</v>
      </c>
      <c r="N110" s="25" t="e">
        <f t="shared" ca="1" si="11"/>
        <v>#REF!</v>
      </c>
      <c r="O110" s="27" t="e">
        <f t="shared" ca="1" si="12"/>
        <v>#REF!</v>
      </c>
      <c r="P110" s="24" t="e">
        <f t="shared" ca="1" si="13"/>
        <v>#REF!</v>
      </c>
      <c r="Q110" s="28" t="str">
        <f>IF(A110,VALUE(SUBSTITUTE(SUBSTITUTE(LEFT(salles!H110,5),":",","),"30","5")),"")</f>
        <v/>
      </c>
      <c r="R110" s="29" t="str">
        <f t="shared" si="14"/>
        <v/>
      </c>
      <c r="S110" s="29" t="str">
        <f t="shared" si="15"/>
        <v/>
      </c>
      <c r="T110" s="28" t="str">
        <f t="shared" si="16"/>
        <v/>
      </c>
      <c r="U110" s="30">
        <f ca="1">VLOOKUP(H110,variables!J$10:K$130,2,FALSE)</f>
        <v>1</v>
      </c>
      <c r="V110" s="28"/>
      <c r="W110" s="28"/>
      <c r="X110" s="28"/>
      <c r="Y110" s="28"/>
      <c r="Z110" s="28"/>
      <c r="AA110" s="28"/>
      <c r="AB110" s="28"/>
      <c r="AC110" s="28"/>
    </row>
    <row r="111" spans="1:29" ht="14.25" hidden="1">
      <c r="A111" s="22" t="b">
        <f t="shared" si="18"/>
        <v>0</v>
      </c>
      <c r="B111" s="23" t="str">
        <f t="shared" si="19"/>
        <v>salles avant 03/2017!</v>
      </c>
      <c r="C111" s="24">
        <f t="shared" si="20"/>
        <v>111</v>
      </c>
      <c r="D111" s="24" t="e">
        <f t="shared" ca="1" si="2"/>
        <v>#REF!</v>
      </c>
      <c r="E111" s="25" t="e">
        <f t="shared" ca="1" si="3"/>
        <v>#REF!</v>
      </c>
      <c r="F111" s="25" t="e">
        <f t="shared" ca="1" si="4"/>
        <v>#REF!</v>
      </c>
      <c r="G111" s="26" t="e">
        <f t="shared" ca="1" si="5"/>
        <v>#REF!</v>
      </c>
      <c r="H111" s="24" t="s">
        <v>88</v>
      </c>
      <c r="I111" s="24" t="e">
        <f t="shared" ca="1" si="6"/>
        <v>#REF!</v>
      </c>
      <c r="J111" s="24" t="e">
        <f t="shared" ca="1" si="7"/>
        <v>#REF!</v>
      </c>
      <c r="K111" s="24" t="e">
        <f t="shared" ca="1" si="8"/>
        <v>#REF!</v>
      </c>
      <c r="L111" s="24" t="e">
        <f t="shared" ca="1" si="9"/>
        <v>#REF!</v>
      </c>
      <c r="M111" s="24" t="e">
        <f t="shared" ca="1" si="10"/>
        <v>#REF!</v>
      </c>
      <c r="N111" s="25" t="e">
        <f t="shared" ca="1" si="11"/>
        <v>#REF!</v>
      </c>
      <c r="O111" s="27" t="e">
        <f t="shared" ca="1" si="12"/>
        <v>#REF!</v>
      </c>
      <c r="P111" s="24" t="e">
        <f t="shared" ca="1" si="13"/>
        <v>#REF!</v>
      </c>
      <c r="Q111" s="28" t="str">
        <f>IF(A111,VALUE(SUBSTITUTE(SUBSTITUTE(LEFT(salles!H111,5),":",","),"30","5")),"")</f>
        <v/>
      </c>
      <c r="R111" s="29" t="str">
        <f t="shared" si="14"/>
        <v/>
      </c>
      <c r="S111" s="29" t="str">
        <f t="shared" si="15"/>
        <v/>
      </c>
      <c r="T111" s="28" t="str">
        <f t="shared" si="16"/>
        <v/>
      </c>
      <c r="U111" s="30">
        <f ca="1">VLOOKUP(H111,variables!J$10:K$130,2,FALSE)</f>
        <v>0.94202898550724634</v>
      </c>
      <c r="V111" s="28"/>
      <c r="W111" s="28"/>
      <c r="X111" s="28"/>
      <c r="Y111" s="28"/>
      <c r="Z111" s="28"/>
      <c r="AA111" s="28"/>
      <c r="AB111" s="28"/>
      <c r="AC111" s="28"/>
    </row>
    <row r="112" spans="1:29" ht="14.25" hidden="1">
      <c r="A112" s="22" t="b">
        <f t="shared" si="18"/>
        <v>0</v>
      </c>
      <c r="B112" s="23" t="str">
        <f t="shared" si="19"/>
        <v>salles avant 03/2017!</v>
      </c>
      <c r="C112" s="24">
        <f t="shared" si="20"/>
        <v>112</v>
      </c>
      <c r="D112" s="24" t="e">
        <f t="shared" ca="1" si="2"/>
        <v>#REF!</v>
      </c>
      <c r="E112" s="25" t="e">
        <f t="shared" ca="1" si="3"/>
        <v>#REF!</v>
      </c>
      <c r="F112" s="25" t="e">
        <f t="shared" ca="1" si="4"/>
        <v>#REF!</v>
      </c>
      <c r="G112" s="26" t="e">
        <f t="shared" ca="1" si="5"/>
        <v>#REF!</v>
      </c>
      <c r="H112" s="24" t="s">
        <v>34</v>
      </c>
      <c r="I112" s="24" t="e">
        <f t="shared" ca="1" si="6"/>
        <v>#REF!</v>
      </c>
      <c r="J112" s="24" t="e">
        <f t="shared" ca="1" si="7"/>
        <v>#REF!</v>
      </c>
      <c r="K112" s="24" t="e">
        <f t="shared" ca="1" si="8"/>
        <v>#REF!</v>
      </c>
      <c r="L112" s="24" t="e">
        <f t="shared" ca="1" si="9"/>
        <v>#REF!</v>
      </c>
      <c r="M112" s="24" t="e">
        <f t="shared" ca="1" si="10"/>
        <v>#REF!</v>
      </c>
      <c r="N112" s="25" t="e">
        <f t="shared" ca="1" si="11"/>
        <v>#REF!</v>
      </c>
      <c r="O112" s="27" t="e">
        <f t="shared" ca="1" si="12"/>
        <v>#REF!</v>
      </c>
      <c r="P112" s="24" t="e">
        <f t="shared" ca="1" si="13"/>
        <v>#REF!</v>
      </c>
      <c r="Q112" s="28" t="str">
        <f>IF(A112,VALUE(SUBSTITUTE(SUBSTITUTE(LEFT(salles!H112,5),":",","),"30","5")),"")</f>
        <v/>
      </c>
      <c r="R112" s="29" t="str">
        <f t="shared" si="14"/>
        <v/>
      </c>
      <c r="S112" s="29" t="str">
        <f t="shared" si="15"/>
        <v/>
      </c>
      <c r="T112" s="28" t="str">
        <f t="shared" si="16"/>
        <v/>
      </c>
      <c r="U112" s="30">
        <f ca="1">VLOOKUP(H112,variables!J$10:K$130,2,FALSE)</f>
        <v>1</v>
      </c>
      <c r="V112" s="28"/>
      <c r="W112" s="28"/>
      <c r="X112" s="28"/>
      <c r="Y112" s="28"/>
      <c r="Z112" s="28"/>
      <c r="AA112" s="28"/>
      <c r="AB112" s="28"/>
      <c r="AC112" s="28"/>
    </row>
    <row r="113" spans="1:29" ht="14.25" hidden="1">
      <c r="A113" s="22" t="b">
        <f t="shared" si="18"/>
        <v>0</v>
      </c>
      <c r="B113" s="23" t="str">
        <f t="shared" si="19"/>
        <v>salles avant 03/2017!</v>
      </c>
      <c r="C113" s="24">
        <f t="shared" si="20"/>
        <v>113</v>
      </c>
      <c r="D113" s="24" t="e">
        <f t="shared" ca="1" si="2"/>
        <v>#REF!</v>
      </c>
      <c r="E113" s="25" t="e">
        <f t="shared" ca="1" si="3"/>
        <v>#REF!</v>
      </c>
      <c r="F113" s="25" t="e">
        <f t="shared" ca="1" si="4"/>
        <v>#REF!</v>
      </c>
      <c r="G113" s="26" t="e">
        <f t="shared" ca="1" si="5"/>
        <v>#REF!</v>
      </c>
      <c r="H113" s="24" t="s">
        <v>107</v>
      </c>
      <c r="I113" s="24" t="e">
        <f t="shared" ca="1" si="6"/>
        <v>#REF!</v>
      </c>
      <c r="J113" s="24" t="e">
        <f t="shared" ca="1" si="7"/>
        <v>#REF!</v>
      </c>
      <c r="K113" s="24" t="e">
        <f t="shared" ca="1" si="8"/>
        <v>#REF!</v>
      </c>
      <c r="L113" s="24" t="e">
        <f t="shared" ca="1" si="9"/>
        <v>#REF!</v>
      </c>
      <c r="M113" s="24" t="e">
        <f t="shared" ca="1" si="10"/>
        <v>#REF!</v>
      </c>
      <c r="N113" s="25" t="e">
        <f t="shared" ca="1" si="11"/>
        <v>#REF!</v>
      </c>
      <c r="O113" s="27" t="e">
        <f t="shared" ca="1" si="12"/>
        <v>#REF!</v>
      </c>
      <c r="P113" s="24" t="e">
        <f t="shared" ca="1" si="13"/>
        <v>#REF!</v>
      </c>
      <c r="Q113" s="28" t="str">
        <f>IF(A113,VALUE(SUBSTITUTE(SUBSTITUTE(LEFT(salles!H113,5),":",","),"30","5")),"")</f>
        <v/>
      </c>
      <c r="R113" s="29" t="str">
        <f t="shared" si="14"/>
        <v/>
      </c>
      <c r="S113" s="29" t="str">
        <f t="shared" si="15"/>
        <v/>
      </c>
      <c r="T113" s="28" t="str">
        <f t="shared" si="16"/>
        <v/>
      </c>
      <c r="U113" s="30">
        <f ca="1">VLOOKUP(H113,variables!J$10:K$130,2,FALSE)</f>
        <v>1</v>
      </c>
      <c r="V113" s="28"/>
      <c r="W113" s="28"/>
      <c r="X113" s="28"/>
      <c r="Y113" s="28"/>
      <c r="Z113" s="28"/>
      <c r="AA113" s="28"/>
      <c r="AB113" s="28"/>
      <c r="AC113" s="28"/>
    </row>
    <row r="114" spans="1:29" ht="14.25" hidden="1">
      <c r="A114" s="22" t="b">
        <f t="shared" si="18"/>
        <v>0</v>
      </c>
      <c r="B114" s="23" t="str">
        <f t="shared" si="19"/>
        <v>salles avant 03/2017!</v>
      </c>
      <c r="C114" s="24">
        <f t="shared" si="20"/>
        <v>114</v>
      </c>
      <c r="D114" s="24" t="e">
        <f t="shared" ca="1" si="2"/>
        <v>#REF!</v>
      </c>
      <c r="E114" s="25" t="e">
        <f t="shared" ca="1" si="3"/>
        <v>#REF!</v>
      </c>
      <c r="F114" s="25" t="e">
        <f t="shared" ca="1" si="4"/>
        <v>#REF!</v>
      </c>
      <c r="G114" s="26" t="e">
        <f t="shared" ca="1" si="5"/>
        <v>#REF!</v>
      </c>
      <c r="H114" s="24" t="s">
        <v>100</v>
      </c>
      <c r="I114" s="24" t="e">
        <f t="shared" ca="1" si="6"/>
        <v>#REF!</v>
      </c>
      <c r="J114" s="24" t="e">
        <f t="shared" ca="1" si="7"/>
        <v>#REF!</v>
      </c>
      <c r="K114" s="24" t="e">
        <f t="shared" ca="1" si="8"/>
        <v>#REF!</v>
      </c>
      <c r="L114" s="24" t="e">
        <f t="shared" ca="1" si="9"/>
        <v>#REF!</v>
      </c>
      <c r="M114" s="24" t="e">
        <f t="shared" ca="1" si="10"/>
        <v>#REF!</v>
      </c>
      <c r="N114" s="25" t="e">
        <f t="shared" ca="1" si="11"/>
        <v>#REF!</v>
      </c>
      <c r="O114" s="27" t="e">
        <f t="shared" ca="1" si="12"/>
        <v>#REF!</v>
      </c>
      <c r="P114" s="24" t="e">
        <f t="shared" ca="1" si="13"/>
        <v>#REF!</v>
      </c>
      <c r="Q114" s="28" t="str">
        <f>IF(A114,VALUE(SUBSTITUTE(SUBSTITUTE(LEFT(salles!H114,5),":",","),"30","5")),"")</f>
        <v/>
      </c>
      <c r="R114" s="29" t="str">
        <f t="shared" si="14"/>
        <v/>
      </c>
      <c r="S114" s="29" t="str">
        <f t="shared" si="15"/>
        <v/>
      </c>
      <c r="T114" s="28" t="str">
        <f t="shared" si="16"/>
        <v/>
      </c>
      <c r="U114" s="30">
        <f ca="1">VLOOKUP(H114,variables!J$10:K$130,2,FALSE)</f>
        <v>1</v>
      </c>
      <c r="V114" s="28"/>
      <c r="W114" s="28"/>
      <c r="X114" s="28"/>
      <c r="Y114" s="28"/>
      <c r="Z114" s="28"/>
      <c r="AA114" s="28"/>
      <c r="AB114" s="28"/>
      <c r="AC114" s="28"/>
    </row>
    <row r="115" spans="1:29" ht="14.25" hidden="1">
      <c r="A115" s="22" t="b">
        <f t="shared" si="18"/>
        <v>0</v>
      </c>
      <c r="B115" s="23" t="str">
        <f t="shared" si="19"/>
        <v>salles avant 03/2017!</v>
      </c>
      <c r="C115" s="24">
        <f t="shared" si="20"/>
        <v>115</v>
      </c>
      <c r="D115" s="24" t="e">
        <f t="shared" ca="1" si="2"/>
        <v>#REF!</v>
      </c>
      <c r="E115" s="25" t="e">
        <f t="shared" ca="1" si="3"/>
        <v>#REF!</v>
      </c>
      <c r="F115" s="25" t="e">
        <f t="shared" ca="1" si="4"/>
        <v>#REF!</v>
      </c>
      <c r="G115" s="26" t="e">
        <f t="shared" ca="1" si="5"/>
        <v>#REF!</v>
      </c>
      <c r="H115" s="24" t="s">
        <v>88</v>
      </c>
      <c r="I115" s="24" t="e">
        <f t="shared" ca="1" si="6"/>
        <v>#REF!</v>
      </c>
      <c r="J115" s="24" t="e">
        <f t="shared" ca="1" si="7"/>
        <v>#REF!</v>
      </c>
      <c r="K115" s="24" t="e">
        <f t="shared" ca="1" si="8"/>
        <v>#REF!</v>
      </c>
      <c r="L115" s="24" t="e">
        <f t="shared" ca="1" si="9"/>
        <v>#REF!</v>
      </c>
      <c r="M115" s="24" t="e">
        <f t="shared" ca="1" si="10"/>
        <v>#REF!</v>
      </c>
      <c r="N115" s="25" t="e">
        <f t="shared" ca="1" si="11"/>
        <v>#REF!</v>
      </c>
      <c r="O115" s="27" t="e">
        <f t="shared" ca="1" si="12"/>
        <v>#REF!</v>
      </c>
      <c r="P115" s="24" t="e">
        <f t="shared" ca="1" si="13"/>
        <v>#REF!</v>
      </c>
      <c r="Q115" s="28" t="str">
        <f>IF(A115,VALUE(SUBSTITUTE(SUBSTITUTE(LEFT(salles!H115,5),":",","),"30","5")),"")</f>
        <v/>
      </c>
      <c r="R115" s="29" t="str">
        <f t="shared" si="14"/>
        <v/>
      </c>
      <c r="S115" s="29" t="str">
        <f t="shared" si="15"/>
        <v/>
      </c>
      <c r="T115" s="28" t="str">
        <f t="shared" si="16"/>
        <v/>
      </c>
      <c r="U115" s="30">
        <f ca="1">VLOOKUP(H115,variables!J$10:K$130,2,FALSE)</f>
        <v>0.94202898550724634</v>
      </c>
      <c r="V115" s="28"/>
      <c r="W115" s="28"/>
      <c r="X115" s="28"/>
      <c r="Y115" s="28"/>
      <c r="Z115" s="28"/>
      <c r="AA115" s="28"/>
      <c r="AB115" s="28"/>
      <c r="AC115" s="28"/>
    </row>
    <row r="116" spans="1:29" ht="14.25" hidden="1">
      <c r="A116" s="22" t="b">
        <f t="shared" si="18"/>
        <v>0</v>
      </c>
      <c r="B116" s="23" t="str">
        <f t="shared" si="19"/>
        <v>salles avant 03/2017!</v>
      </c>
      <c r="C116" s="24">
        <f t="shared" si="20"/>
        <v>116</v>
      </c>
      <c r="D116" s="24" t="e">
        <f t="shared" ca="1" si="2"/>
        <v>#REF!</v>
      </c>
      <c r="E116" s="25" t="e">
        <f t="shared" ca="1" si="3"/>
        <v>#REF!</v>
      </c>
      <c r="F116" s="25" t="e">
        <f t="shared" ca="1" si="4"/>
        <v>#REF!</v>
      </c>
      <c r="G116" s="26" t="e">
        <f t="shared" ca="1" si="5"/>
        <v>#REF!</v>
      </c>
      <c r="H116" s="24" t="s">
        <v>37</v>
      </c>
      <c r="I116" s="24" t="e">
        <f t="shared" ca="1" si="6"/>
        <v>#REF!</v>
      </c>
      <c r="J116" s="24" t="e">
        <f t="shared" ca="1" si="7"/>
        <v>#REF!</v>
      </c>
      <c r="K116" s="24" t="e">
        <f t="shared" ca="1" si="8"/>
        <v>#REF!</v>
      </c>
      <c r="L116" s="24" t="e">
        <f t="shared" ca="1" si="9"/>
        <v>#REF!</v>
      </c>
      <c r="M116" s="24" t="e">
        <f t="shared" ca="1" si="10"/>
        <v>#REF!</v>
      </c>
      <c r="N116" s="25" t="e">
        <f t="shared" ca="1" si="11"/>
        <v>#REF!</v>
      </c>
      <c r="O116" s="27" t="e">
        <f t="shared" ca="1" si="12"/>
        <v>#REF!</v>
      </c>
      <c r="P116" s="24" t="e">
        <f t="shared" ca="1" si="13"/>
        <v>#REF!</v>
      </c>
      <c r="Q116" s="28" t="str">
        <f>IF(A116,VALUE(SUBSTITUTE(SUBSTITUTE(LEFT(salles!H116,5),":",","),"30","5")),"")</f>
        <v/>
      </c>
      <c r="R116" s="29" t="str">
        <f t="shared" si="14"/>
        <v/>
      </c>
      <c r="S116" s="29" t="str">
        <f t="shared" si="15"/>
        <v/>
      </c>
      <c r="T116" s="28" t="str">
        <f t="shared" si="16"/>
        <v/>
      </c>
      <c r="U116" s="30">
        <f ca="1">VLOOKUP(H116,variables!J$10:K$130,2,FALSE)</f>
        <v>1</v>
      </c>
      <c r="V116" s="28"/>
      <c r="W116" s="28"/>
      <c r="X116" s="28"/>
      <c r="Y116" s="28"/>
      <c r="Z116" s="28"/>
      <c r="AA116" s="28"/>
      <c r="AB116" s="28"/>
      <c r="AC116" s="28"/>
    </row>
    <row r="117" spans="1:29" ht="14.25" hidden="1">
      <c r="A117" s="22" t="b">
        <f t="shared" si="18"/>
        <v>0</v>
      </c>
      <c r="B117" s="23" t="str">
        <f t="shared" si="19"/>
        <v>salles avant 03/2017!</v>
      </c>
      <c r="C117" s="24">
        <f t="shared" si="20"/>
        <v>117</v>
      </c>
      <c r="D117" s="24" t="e">
        <f t="shared" ca="1" si="2"/>
        <v>#REF!</v>
      </c>
      <c r="E117" s="25" t="e">
        <f t="shared" ca="1" si="3"/>
        <v>#REF!</v>
      </c>
      <c r="F117" s="25" t="e">
        <f t="shared" ca="1" si="4"/>
        <v>#REF!</v>
      </c>
      <c r="G117" s="26" t="e">
        <f t="shared" ca="1" si="5"/>
        <v>#REF!</v>
      </c>
      <c r="H117" s="24" t="s">
        <v>37</v>
      </c>
      <c r="I117" s="24" t="e">
        <f t="shared" ca="1" si="6"/>
        <v>#REF!</v>
      </c>
      <c r="J117" s="24" t="e">
        <f t="shared" ca="1" si="7"/>
        <v>#REF!</v>
      </c>
      <c r="K117" s="24" t="e">
        <f t="shared" ca="1" si="8"/>
        <v>#REF!</v>
      </c>
      <c r="L117" s="24" t="e">
        <f t="shared" ca="1" si="9"/>
        <v>#REF!</v>
      </c>
      <c r="M117" s="24" t="e">
        <f t="shared" ca="1" si="10"/>
        <v>#REF!</v>
      </c>
      <c r="N117" s="25" t="e">
        <f t="shared" ca="1" si="11"/>
        <v>#REF!</v>
      </c>
      <c r="O117" s="27" t="e">
        <f t="shared" ca="1" si="12"/>
        <v>#REF!</v>
      </c>
      <c r="P117" s="24" t="e">
        <f t="shared" ca="1" si="13"/>
        <v>#REF!</v>
      </c>
      <c r="Q117" s="28" t="str">
        <f>IF(A117,VALUE(SUBSTITUTE(SUBSTITUTE(LEFT(salles!H117,5),":",","),"30","5")),"")</f>
        <v/>
      </c>
      <c r="R117" s="29" t="str">
        <f t="shared" si="14"/>
        <v/>
      </c>
      <c r="S117" s="29" t="str">
        <f t="shared" si="15"/>
        <v/>
      </c>
      <c r="T117" s="28" t="str">
        <f t="shared" si="16"/>
        <v/>
      </c>
      <c r="U117" s="30">
        <f ca="1">VLOOKUP(H117,variables!J$10:K$130,2,FALSE)</f>
        <v>1</v>
      </c>
      <c r="V117" s="28"/>
      <c r="W117" s="28"/>
      <c r="X117" s="28"/>
      <c r="Y117" s="28"/>
      <c r="Z117" s="28"/>
      <c r="AA117" s="28"/>
      <c r="AB117" s="28"/>
      <c r="AC117" s="28"/>
    </row>
    <row r="118" spans="1:29" ht="14.25" hidden="1">
      <c r="A118" s="22" t="b">
        <f t="shared" si="18"/>
        <v>0</v>
      </c>
      <c r="B118" s="23" t="str">
        <f t="shared" si="19"/>
        <v>salles avant 03/2017!</v>
      </c>
      <c r="C118" s="24">
        <f t="shared" si="20"/>
        <v>118</v>
      </c>
      <c r="D118" s="24" t="e">
        <f t="shared" ca="1" si="2"/>
        <v>#REF!</v>
      </c>
      <c r="E118" s="25" t="e">
        <f t="shared" ca="1" si="3"/>
        <v>#REF!</v>
      </c>
      <c r="F118" s="25" t="e">
        <f t="shared" ca="1" si="4"/>
        <v>#REF!</v>
      </c>
      <c r="G118" s="26" t="e">
        <f t="shared" ca="1" si="5"/>
        <v>#REF!</v>
      </c>
      <c r="H118" s="24" t="s">
        <v>119</v>
      </c>
      <c r="I118" s="24" t="e">
        <f t="shared" ca="1" si="6"/>
        <v>#REF!</v>
      </c>
      <c r="J118" s="24" t="e">
        <f t="shared" ca="1" si="7"/>
        <v>#REF!</v>
      </c>
      <c r="K118" s="24" t="e">
        <f t="shared" ca="1" si="8"/>
        <v>#REF!</v>
      </c>
      <c r="L118" s="24" t="e">
        <f t="shared" ca="1" si="9"/>
        <v>#REF!</v>
      </c>
      <c r="M118" s="24" t="e">
        <f t="shared" ca="1" si="10"/>
        <v>#REF!</v>
      </c>
      <c r="N118" s="25" t="e">
        <f t="shared" ca="1" si="11"/>
        <v>#REF!</v>
      </c>
      <c r="O118" s="27" t="e">
        <f t="shared" ca="1" si="12"/>
        <v>#REF!</v>
      </c>
      <c r="P118" s="24" t="e">
        <f t="shared" ca="1" si="13"/>
        <v>#REF!</v>
      </c>
      <c r="Q118" s="28" t="str">
        <f>IF(A118,VALUE(SUBSTITUTE(SUBSTITUTE(LEFT(salles!H118,5),":",","),"30","5")),"")</f>
        <v/>
      </c>
      <c r="R118" s="29" t="str">
        <f t="shared" si="14"/>
        <v/>
      </c>
      <c r="S118" s="29" t="str">
        <f t="shared" si="15"/>
        <v/>
      </c>
      <c r="T118" s="28" t="str">
        <f t="shared" si="16"/>
        <v/>
      </c>
      <c r="U118" s="30">
        <f ca="1">VLOOKUP(H118,variables!J$10:K$130,2,FALSE)</f>
        <v>1</v>
      </c>
      <c r="V118" s="28"/>
      <c r="W118" s="28"/>
      <c r="X118" s="28"/>
      <c r="Y118" s="28"/>
      <c r="Z118" s="28"/>
      <c r="AA118" s="28"/>
      <c r="AB118" s="28"/>
      <c r="AC118" s="28"/>
    </row>
    <row r="119" spans="1:29" ht="14.25" hidden="1">
      <c r="A119" s="22" t="b">
        <f t="shared" si="18"/>
        <v>0</v>
      </c>
      <c r="B119" s="23" t="str">
        <f t="shared" si="19"/>
        <v>salles avant 03/2017!</v>
      </c>
      <c r="C119" s="24">
        <f t="shared" si="20"/>
        <v>119</v>
      </c>
      <c r="D119" s="24" t="e">
        <f t="shared" ca="1" si="2"/>
        <v>#REF!</v>
      </c>
      <c r="E119" s="25" t="e">
        <f t="shared" ca="1" si="3"/>
        <v>#REF!</v>
      </c>
      <c r="F119" s="25" t="e">
        <f t="shared" ca="1" si="4"/>
        <v>#REF!</v>
      </c>
      <c r="G119" s="26" t="e">
        <f t="shared" ca="1" si="5"/>
        <v>#REF!</v>
      </c>
      <c r="H119" s="24" t="s">
        <v>88</v>
      </c>
      <c r="I119" s="24" t="e">
        <f t="shared" ca="1" si="6"/>
        <v>#REF!</v>
      </c>
      <c r="J119" s="24" t="e">
        <f t="shared" ca="1" si="7"/>
        <v>#REF!</v>
      </c>
      <c r="K119" s="24" t="e">
        <f t="shared" ca="1" si="8"/>
        <v>#REF!</v>
      </c>
      <c r="L119" s="24" t="e">
        <f t="shared" ca="1" si="9"/>
        <v>#REF!</v>
      </c>
      <c r="M119" s="24" t="e">
        <f t="shared" ca="1" si="10"/>
        <v>#REF!</v>
      </c>
      <c r="N119" s="25" t="e">
        <f t="shared" ca="1" si="11"/>
        <v>#REF!</v>
      </c>
      <c r="O119" s="27" t="e">
        <f t="shared" ca="1" si="12"/>
        <v>#REF!</v>
      </c>
      <c r="P119" s="24" t="e">
        <f t="shared" ca="1" si="13"/>
        <v>#REF!</v>
      </c>
      <c r="Q119" s="28" t="str">
        <f>IF(A119,VALUE(SUBSTITUTE(SUBSTITUTE(LEFT(salles!H119,5),":",","),"30","5")),"")</f>
        <v/>
      </c>
      <c r="R119" s="29" t="str">
        <f t="shared" si="14"/>
        <v/>
      </c>
      <c r="S119" s="29" t="str">
        <f t="shared" si="15"/>
        <v/>
      </c>
      <c r="T119" s="28" t="str">
        <f t="shared" si="16"/>
        <v/>
      </c>
      <c r="U119" s="30">
        <f ca="1">VLOOKUP(H119,variables!J$10:K$130,2,FALSE)</f>
        <v>0.94202898550724634</v>
      </c>
      <c r="V119" s="28"/>
      <c r="W119" s="28"/>
      <c r="X119" s="28"/>
      <c r="Y119" s="28"/>
      <c r="Z119" s="28"/>
      <c r="AA119" s="28"/>
      <c r="AB119" s="28"/>
      <c r="AC119" s="28"/>
    </row>
    <row r="120" spans="1:29" ht="14.25" hidden="1">
      <c r="A120" s="22" t="b">
        <f t="shared" si="18"/>
        <v>0</v>
      </c>
      <c r="B120" s="23" t="str">
        <f t="shared" si="19"/>
        <v>salles avant 03/2017!</v>
      </c>
      <c r="C120" s="24">
        <f t="shared" si="20"/>
        <v>120</v>
      </c>
      <c r="D120" s="24" t="e">
        <f t="shared" ca="1" si="2"/>
        <v>#REF!</v>
      </c>
      <c r="E120" s="25" t="e">
        <f t="shared" ca="1" si="3"/>
        <v>#REF!</v>
      </c>
      <c r="F120" s="25" t="e">
        <f t="shared" ca="1" si="4"/>
        <v>#REF!</v>
      </c>
      <c r="G120" s="26" t="e">
        <f t="shared" ca="1" si="5"/>
        <v>#REF!</v>
      </c>
      <c r="H120" s="24" t="s">
        <v>107</v>
      </c>
      <c r="I120" s="24" t="e">
        <f t="shared" ca="1" si="6"/>
        <v>#REF!</v>
      </c>
      <c r="J120" s="24" t="e">
        <f t="shared" ca="1" si="7"/>
        <v>#REF!</v>
      </c>
      <c r="K120" s="24" t="e">
        <f t="shared" ca="1" si="8"/>
        <v>#REF!</v>
      </c>
      <c r="L120" s="24" t="e">
        <f t="shared" ca="1" si="9"/>
        <v>#REF!</v>
      </c>
      <c r="M120" s="24" t="e">
        <f t="shared" ca="1" si="10"/>
        <v>#REF!</v>
      </c>
      <c r="N120" s="25" t="e">
        <f t="shared" ca="1" si="11"/>
        <v>#REF!</v>
      </c>
      <c r="O120" s="27" t="e">
        <f t="shared" ca="1" si="12"/>
        <v>#REF!</v>
      </c>
      <c r="P120" s="24" t="e">
        <f t="shared" ca="1" si="13"/>
        <v>#REF!</v>
      </c>
      <c r="Q120" s="28" t="str">
        <f>IF(A120,VALUE(SUBSTITUTE(SUBSTITUTE(LEFT(salles!H120,5),":",","),"30","5")),"")</f>
        <v/>
      </c>
      <c r="R120" s="29" t="str">
        <f t="shared" si="14"/>
        <v/>
      </c>
      <c r="S120" s="29" t="str">
        <f t="shared" si="15"/>
        <v/>
      </c>
      <c r="T120" s="28" t="str">
        <f t="shared" si="16"/>
        <v/>
      </c>
      <c r="U120" s="30">
        <f ca="1">VLOOKUP(H120,variables!J$10:K$130,2,FALSE)</f>
        <v>1</v>
      </c>
      <c r="V120" s="28"/>
      <c r="W120" s="28"/>
      <c r="X120" s="28"/>
      <c r="Y120" s="28"/>
      <c r="Z120" s="28"/>
      <c r="AA120" s="28"/>
      <c r="AB120" s="28"/>
      <c r="AC120" s="28"/>
    </row>
    <row r="121" spans="1:29" ht="14.25" hidden="1">
      <c r="A121" s="22" t="b">
        <f t="shared" si="18"/>
        <v>0</v>
      </c>
      <c r="B121" s="23" t="str">
        <f t="shared" si="19"/>
        <v>salles avant 03/2017!</v>
      </c>
      <c r="C121" s="24">
        <f t="shared" si="20"/>
        <v>121</v>
      </c>
      <c r="D121" s="24" t="e">
        <f t="shared" ca="1" si="2"/>
        <v>#REF!</v>
      </c>
      <c r="E121" s="25" t="e">
        <f t="shared" ca="1" si="3"/>
        <v>#REF!</v>
      </c>
      <c r="F121" s="25" t="e">
        <f t="shared" ca="1" si="4"/>
        <v>#REF!</v>
      </c>
      <c r="G121" s="26" t="e">
        <f t="shared" ca="1" si="5"/>
        <v>#REF!</v>
      </c>
      <c r="H121" s="24" t="s">
        <v>88</v>
      </c>
      <c r="I121" s="24" t="e">
        <f t="shared" ca="1" si="6"/>
        <v>#REF!</v>
      </c>
      <c r="J121" s="24" t="e">
        <f t="shared" ca="1" si="7"/>
        <v>#REF!</v>
      </c>
      <c r="K121" s="24" t="e">
        <f t="shared" ca="1" si="8"/>
        <v>#REF!</v>
      </c>
      <c r="L121" s="24" t="e">
        <f t="shared" ca="1" si="9"/>
        <v>#REF!</v>
      </c>
      <c r="M121" s="24" t="e">
        <f t="shared" ca="1" si="10"/>
        <v>#REF!</v>
      </c>
      <c r="N121" s="25" t="e">
        <f t="shared" ca="1" si="11"/>
        <v>#REF!</v>
      </c>
      <c r="O121" s="27" t="e">
        <f t="shared" ca="1" si="12"/>
        <v>#REF!</v>
      </c>
      <c r="P121" s="24" t="e">
        <f t="shared" ca="1" si="13"/>
        <v>#REF!</v>
      </c>
      <c r="Q121" s="28" t="str">
        <f>IF(A121,VALUE(SUBSTITUTE(SUBSTITUTE(LEFT(salles!H121,5),":",","),"30","5")),"")</f>
        <v/>
      </c>
      <c r="R121" s="29" t="str">
        <f t="shared" si="14"/>
        <v/>
      </c>
      <c r="S121" s="29" t="str">
        <f t="shared" si="15"/>
        <v/>
      </c>
      <c r="T121" s="28" t="str">
        <f t="shared" si="16"/>
        <v/>
      </c>
      <c r="U121" s="30">
        <f ca="1">VLOOKUP(H121,variables!J$10:K$130,2,FALSE)</f>
        <v>0.94202898550724634</v>
      </c>
      <c r="V121" s="28"/>
      <c r="W121" s="28"/>
      <c r="X121" s="28"/>
      <c r="Y121" s="28"/>
      <c r="Z121" s="28"/>
      <c r="AA121" s="28"/>
      <c r="AB121" s="28"/>
      <c r="AC121" s="28"/>
    </row>
    <row r="122" spans="1:29" ht="14.25" hidden="1">
      <c r="A122" s="22" t="b">
        <f t="shared" si="18"/>
        <v>0</v>
      </c>
      <c r="B122" s="23" t="str">
        <f t="shared" si="19"/>
        <v>salles avant 03/2017!</v>
      </c>
      <c r="C122" s="24">
        <f t="shared" si="20"/>
        <v>122</v>
      </c>
      <c r="D122" s="24" t="e">
        <f t="shared" ca="1" si="2"/>
        <v>#REF!</v>
      </c>
      <c r="E122" s="25" t="e">
        <f t="shared" ca="1" si="3"/>
        <v>#REF!</v>
      </c>
      <c r="F122" s="25" t="e">
        <f t="shared" ca="1" si="4"/>
        <v>#REF!</v>
      </c>
      <c r="G122" s="26" t="e">
        <f t="shared" ca="1" si="5"/>
        <v>#REF!</v>
      </c>
      <c r="H122" s="24" t="s">
        <v>37</v>
      </c>
      <c r="I122" s="24" t="e">
        <f t="shared" ca="1" si="6"/>
        <v>#REF!</v>
      </c>
      <c r="J122" s="24" t="e">
        <f t="shared" ca="1" si="7"/>
        <v>#REF!</v>
      </c>
      <c r="K122" s="24" t="e">
        <f t="shared" ca="1" si="8"/>
        <v>#REF!</v>
      </c>
      <c r="L122" s="24" t="e">
        <f t="shared" ca="1" si="9"/>
        <v>#REF!</v>
      </c>
      <c r="M122" s="24" t="e">
        <f t="shared" ca="1" si="10"/>
        <v>#REF!</v>
      </c>
      <c r="N122" s="25" t="e">
        <f t="shared" ca="1" si="11"/>
        <v>#REF!</v>
      </c>
      <c r="O122" s="27" t="e">
        <f t="shared" ca="1" si="12"/>
        <v>#REF!</v>
      </c>
      <c r="P122" s="24" t="e">
        <f t="shared" ca="1" si="13"/>
        <v>#REF!</v>
      </c>
      <c r="Q122" s="28" t="str">
        <f>IF(A122,VALUE(SUBSTITUTE(SUBSTITUTE(LEFT(salles!H122,5),":",","),"30","5")),"")</f>
        <v/>
      </c>
      <c r="R122" s="29" t="str">
        <f t="shared" si="14"/>
        <v/>
      </c>
      <c r="S122" s="29" t="str">
        <f t="shared" si="15"/>
        <v/>
      </c>
      <c r="T122" s="28" t="str">
        <f t="shared" si="16"/>
        <v/>
      </c>
      <c r="U122" s="30">
        <f ca="1">VLOOKUP(H122,variables!J$10:K$130,2,FALSE)</f>
        <v>1</v>
      </c>
      <c r="V122" s="28"/>
      <c r="W122" s="28"/>
      <c r="X122" s="28"/>
      <c r="Y122" s="28"/>
      <c r="Z122" s="28"/>
      <c r="AA122" s="28"/>
      <c r="AB122" s="28"/>
      <c r="AC122" s="28"/>
    </row>
    <row r="123" spans="1:29" ht="14.25" hidden="1">
      <c r="A123" s="22" t="b">
        <f t="shared" si="18"/>
        <v>0</v>
      </c>
      <c r="B123" s="23" t="str">
        <f t="shared" si="19"/>
        <v>salles avant 03/2017!</v>
      </c>
      <c r="C123" s="24">
        <f t="shared" si="20"/>
        <v>123</v>
      </c>
      <c r="D123" s="24" t="e">
        <f t="shared" ca="1" si="2"/>
        <v>#REF!</v>
      </c>
      <c r="E123" s="25" t="e">
        <f t="shared" ca="1" si="3"/>
        <v>#REF!</v>
      </c>
      <c r="F123" s="25" t="e">
        <f t="shared" ca="1" si="4"/>
        <v>#REF!</v>
      </c>
      <c r="G123" s="26" t="e">
        <f t="shared" ca="1" si="5"/>
        <v>#REF!</v>
      </c>
      <c r="H123" s="24" t="s">
        <v>63</v>
      </c>
      <c r="I123" s="24" t="e">
        <f t="shared" ca="1" si="6"/>
        <v>#REF!</v>
      </c>
      <c r="J123" s="24" t="e">
        <f t="shared" ca="1" si="7"/>
        <v>#REF!</v>
      </c>
      <c r="K123" s="24" t="e">
        <f t="shared" ca="1" si="8"/>
        <v>#REF!</v>
      </c>
      <c r="L123" s="24" t="e">
        <f t="shared" ca="1" si="9"/>
        <v>#REF!</v>
      </c>
      <c r="M123" s="24" t="e">
        <f t="shared" ca="1" si="10"/>
        <v>#REF!</v>
      </c>
      <c r="N123" s="25" t="e">
        <f t="shared" ca="1" si="11"/>
        <v>#REF!</v>
      </c>
      <c r="O123" s="27" t="e">
        <f t="shared" ca="1" si="12"/>
        <v>#REF!</v>
      </c>
      <c r="P123" s="24" t="e">
        <f t="shared" ca="1" si="13"/>
        <v>#REF!</v>
      </c>
      <c r="Q123" s="28" t="str">
        <f>IF(A123,VALUE(SUBSTITUTE(SUBSTITUTE(LEFT(salles!H123,5),":",","),"30","5")),"")</f>
        <v/>
      </c>
      <c r="R123" s="29" t="str">
        <f t="shared" si="14"/>
        <v/>
      </c>
      <c r="S123" s="29" t="str">
        <f t="shared" si="15"/>
        <v/>
      </c>
      <c r="T123" s="28" t="str">
        <f t="shared" si="16"/>
        <v/>
      </c>
      <c r="U123" s="30">
        <f ca="1">VLOOKUP(H123,variables!J$10:K$130,2,FALSE)</f>
        <v>1</v>
      </c>
      <c r="V123" s="28"/>
      <c r="W123" s="28"/>
      <c r="X123" s="28"/>
      <c r="Y123" s="28"/>
      <c r="Z123" s="28"/>
      <c r="AA123" s="28"/>
      <c r="AB123" s="28"/>
      <c r="AC123" s="28"/>
    </row>
    <row r="124" spans="1:29" ht="14.25" hidden="1">
      <c r="A124" s="22" t="b">
        <f t="shared" si="18"/>
        <v>0</v>
      </c>
      <c r="B124" s="23" t="str">
        <f t="shared" si="19"/>
        <v>salles avant 03/2017!</v>
      </c>
      <c r="C124" s="24">
        <f t="shared" si="20"/>
        <v>124</v>
      </c>
      <c r="D124" s="24" t="e">
        <f t="shared" ca="1" si="2"/>
        <v>#REF!</v>
      </c>
      <c r="E124" s="25" t="e">
        <f t="shared" ca="1" si="3"/>
        <v>#REF!</v>
      </c>
      <c r="F124" s="25" t="e">
        <f t="shared" ca="1" si="4"/>
        <v>#REF!</v>
      </c>
      <c r="G124" s="26" t="e">
        <f t="shared" ca="1" si="5"/>
        <v>#REF!</v>
      </c>
      <c r="H124" s="24" t="s">
        <v>49</v>
      </c>
      <c r="I124" s="24" t="e">
        <f t="shared" ca="1" si="6"/>
        <v>#REF!</v>
      </c>
      <c r="J124" s="24" t="e">
        <f t="shared" ca="1" si="7"/>
        <v>#REF!</v>
      </c>
      <c r="K124" s="24" t="e">
        <f t="shared" ca="1" si="8"/>
        <v>#REF!</v>
      </c>
      <c r="L124" s="24" t="e">
        <f t="shared" ca="1" si="9"/>
        <v>#REF!</v>
      </c>
      <c r="M124" s="24" t="e">
        <f t="shared" ca="1" si="10"/>
        <v>#REF!</v>
      </c>
      <c r="N124" s="25" t="e">
        <f t="shared" ca="1" si="11"/>
        <v>#REF!</v>
      </c>
      <c r="O124" s="27" t="e">
        <f t="shared" ca="1" si="12"/>
        <v>#REF!</v>
      </c>
      <c r="P124" s="24" t="e">
        <f t="shared" ca="1" si="13"/>
        <v>#REF!</v>
      </c>
      <c r="Q124" s="28" t="str">
        <f>IF(A124,VALUE(SUBSTITUTE(SUBSTITUTE(LEFT(salles!H124,5),":",","),"30","5")),"")</f>
        <v/>
      </c>
      <c r="R124" s="29" t="str">
        <f t="shared" si="14"/>
        <v/>
      </c>
      <c r="S124" s="29" t="str">
        <f t="shared" si="15"/>
        <v/>
      </c>
      <c r="T124" s="28" t="str">
        <f t="shared" si="16"/>
        <v/>
      </c>
      <c r="U124" s="30">
        <f ca="1">VLOOKUP(H124,variables!J$10:K$130,2,FALSE)</f>
        <v>1</v>
      </c>
      <c r="V124" s="28"/>
      <c r="W124" s="28"/>
      <c r="X124" s="28"/>
      <c r="Y124" s="28"/>
      <c r="Z124" s="28"/>
      <c r="AA124" s="28"/>
      <c r="AB124" s="28"/>
      <c r="AC124" s="28"/>
    </row>
    <row r="125" spans="1:29" ht="14.25" hidden="1">
      <c r="A125" s="22" t="b">
        <f t="shared" si="18"/>
        <v>0</v>
      </c>
      <c r="B125" s="23" t="str">
        <f t="shared" si="19"/>
        <v>salles avant 03/2017!</v>
      </c>
      <c r="C125" s="24">
        <f t="shared" si="20"/>
        <v>125</v>
      </c>
      <c r="D125" s="24" t="e">
        <f t="shared" ca="1" si="2"/>
        <v>#REF!</v>
      </c>
      <c r="E125" s="25" t="e">
        <f t="shared" ca="1" si="3"/>
        <v>#REF!</v>
      </c>
      <c r="F125" s="25" t="e">
        <f t="shared" ca="1" si="4"/>
        <v>#REF!</v>
      </c>
      <c r="G125" s="26" t="e">
        <f t="shared" ca="1" si="5"/>
        <v>#REF!</v>
      </c>
      <c r="H125" s="24" t="s">
        <v>34</v>
      </c>
      <c r="I125" s="24" t="e">
        <f t="shared" ca="1" si="6"/>
        <v>#REF!</v>
      </c>
      <c r="J125" s="24" t="e">
        <f t="shared" ca="1" si="7"/>
        <v>#REF!</v>
      </c>
      <c r="K125" s="24" t="e">
        <f t="shared" ca="1" si="8"/>
        <v>#REF!</v>
      </c>
      <c r="L125" s="24" t="e">
        <f t="shared" ca="1" si="9"/>
        <v>#REF!</v>
      </c>
      <c r="M125" s="24" t="e">
        <f t="shared" ca="1" si="10"/>
        <v>#REF!</v>
      </c>
      <c r="N125" s="25" t="e">
        <f t="shared" ca="1" si="11"/>
        <v>#REF!</v>
      </c>
      <c r="O125" s="27" t="e">
        <f t="shared" ca="1" si="12"/>
        <v>#REF!</v>
      </c>
      <c r="P125" s="24" t="e">
        <f t="shared" ca="1" si="13"/>
        <v>#REF!</v>
      </c>
      <c r="Q125" s="28" t="str">
        <f>IF(A125,VALUE(SUBSTITUTE(SUBSTITUTE(LEFT(salles!H125,5),":",","),"30","5")),"")</f>
        <v/>
      </c>
      <c r="R125" s="29" t="str">
        <f t="shared" si="14"/>
        <v/>
      </c>
      <c r="S125" s="29" t="str">
        <f t="shared" si="15"/>
        <v/>
      </c>
      <c r="T125" s="28" t="str">
        <f t="shared" si="16"/>
        <v/>
      </c>
      <c r="U125" s="30">
        <f ca="1">VLOOKUP(H125,variables!J$10:K$130,2,FALSE)</f>
        <v>1</v>
      </c>
      <c r="V125" s="28"/>
      <c r="W125" s="28"/>
      <c r="X125" s="28"/>
      <c r="Y125" s="28"/>
      <c r="Z125" s="28"/>
      <c r="AA125" s="28"/>
      <c r="AB125" s="28"/>
      <c r="AC125" s="28"/>
    </row>
    <row r="126" spans="1:29" ht="14.25" hidden="1">
      <c r="A126" s="22" t="b">
        <f t="shared" si="18"/>
        <v>0</v>
      </c>
      <c r="B126" s="23" t="str">
        <f t="shared" si="19"/>
        <v>salles avant 03/2017!</v>
      </c>
      <c r="C126" s="24">
        <f t="shared" si="20"/>
        <v>126</v>
      </c>
      <c r="D126" s="24" t="e">
        <f t="shared" ca="1" si="2"/>
        <v>#REF!</v>
      </c>
      <c r="E126" s="25" t="e">
        <f t="shared" ca="1" si="3"/>
        <v>#REF!</v>
      </c>
      <c r="F126" s="25" t="e">
        <f t="shared" ca="1" si="4"/>
        <v>#REF!</v>
      </c>
      <c r="G126" s="26" t="e">
        <f t="shared" ca="1" si="5"/>
        <v>#REF!</v>
      </c>
      <c r="H126" s="24" t="s">
        <v>88</v>
      </c>
      <c r="I126" s="24" t="e">
        <f t="shared" ca="1" si="6"/>
        <v>#REF!</v>
      </c>
      <c r="J126" s="24" t="e">
        <f t="shared" ca="1" si="7"/>
        <v>#REF!</v>
      </c>
      <c r="K126" s="24" t="e">
        <f t="shared" ca="1" si="8"/>
        <v>#REF!</v>
      </c>
      <c r="L126" s="24" t="e">
        <f t="shared" ca="1" si="9"/>
        <v>#REF!</v>
      </c>
      <c r="M126" s="24" t="e">
        <f t="shared" ca="1" si="10"/>
        <v>#REF!</v>
      </c>
      <c r="N126" s="25" t="e">
        <f t="shared" ca="1" si="11"/>
        <v>#REF!</v>
      </c>
      <c r="O126" s="27" t="e">
        <f t="shared" ca="1" si="12"/>
        <v>#REF!</v>
      </c>
      <c r="P126" s="24" t="e">
        <f t="shared" ca="1" si="13"/>
        <v>#REF!</v>
      </c>
      <c r="Q126" s="28" t="str">
        <f>IF(A126,VALUE(SUBSTITUTE(SUBSTITUTE(LEFT(salles!H126,5),":",","),"30","5")),"")</f>
        <v/>
      </c>
      <c r="R126" s="29" t="str">
        <f t="shared" si="14"/>
        <v/>
      </c>
      <c r="S126" s="29" t="str">
        <f t="shared" si="15"/>
        <v/>
      </c>
      <c r="T126" s="28" t="str">
        <f t="shared" si="16"/>
        <v/>
      </c>
      <c r="U126" s="30">
        <f ca="1">VLOOKUP(H126,variables!J$10:K$130,2,FALSE)</f>
        <v>0.94202898550724634</v>
      </c>
      <c r="V126" s="28"/>
      <c r="W126" s="28"/>
      <c r="X126" s="28"/>
      <c r="Y126" s="28"/>
      <c r="Z126" s="28"/>
      <c r="AA126" s="28"/>
      <c r="AB126" s="28"/>
      <c r="AC126" s="28"/>
    </row>
    <row r="127" spans="1:29" ht="14.25" hidden="1">
      <c r="A127" s="22" t="b">
        <f t="shared" si="18"/>
        <v>0</v>
      </c>
      <c r="B127" s="23" t="str">
        <f t="shared" si="19"/>
        <v>salles avant 03/2017!</v>
      </c>
      <c r="C127" s="24">
        <f t="shared" si="20"/>
        <v>127</v>
      </c>
      <c r="D127" s="24" t="e">
        <f t="shared" ca="1" si="2"/>
        <v>#REF!</v>
      </c>
      <c r="E127" s="25" t="e">
        <f t="shared" ca="1" si="3"/>
        <v>#REF!</v>
      </c>
      <c r="F127" s="25" t="e">
        <f t="shared" ca="1" si="4"/>
        <v>#REF!</v>
      </c>
      <c r="G127" s="26" t="e">
        <f t="shared" ca="1" si="5"/>
        <v>#REF!</v>
      </c>
      <c r="H127" s="24" t="s">
        <v>34</v>
      </c>
      <c r="I127" s="24" t="e">
        <f t="shared" ca="1" si="6"/>
        <v>#REF!</v>
      </c>
      <c r="J127" s="24" t="e">
        <f t="shared" ca="1" si="7"/>
        <v>#REF!</v>
      </c>
      <c r="K127" s="24" t="e">
        <f t="shared" ca="1" si="8"/>
        <v>#REF!</v>
      </c>
      <c r="L127" s="24" t="e">
        <f t="shared" ca="1" si="9"/>
        <v>#REF!</v>
      </c>
      <c r="M127" s="24" t="e">
        <f t="shared" ca="1" si="10"/>
        <v>#REF!</v>
      </c>
      <c r="N127" s="25" t="e">
        <f t="shared" ca="1" si="11"/>
        <v>#REF!</v>
      </c>
      <c r="O127" s="27" t="e">
        <f t="shared" ca="1" si="12"/>
        <v>#REF!</v>
      </c>
      <c r="P127" s="24" t="e">
        <f t="shared" ca="1" si="13"/>
        <v>#REF!</v>
      </c>
      <c r="Q127" s="28" t="str">
        <f>IF(A127,VALUE(SUBSTITUTE(SUBSTITUTE(LEFT(salles!H127,5),":",","),"30","5")),"")</f>
        <v/>
      </c>
      <c r="R127" s="29" t="str">
        <f t="shared" si="14"/>
        <v/>
      </c>
      <c r="S127" s="29" t="str">
        <f t="shared" si="15"/>
        <v/>
      </c>
      <c r="T127" s="28" t="str">
        <f t="shared" si="16"/>
        <v/>
      </c>
      <c r="U127" s="30">
        <f ca="1">VLOOKUP(H127,variables!J$10:K$130,2,FALSE)</f>
        <v>1</v>
      </c>
      <c r="V127" s="28"/>
      <c r="W127" s="28"/>
      <c r="X127" s="28"/>
      <c r="Y127" s="28"/>
      <c r="Z127" s="28"/>
      <c r="AA127" s="28"/>
      <c r="AB127" s="28"/>
      <c r="AC127" s="28"/>
    </row>
    <row r="128" spans="1:29" ht="14.25" hidden="1">
      <c r="A128" s="22" t="b">
        <f t="shared" si="18"/>
        <v>0</v>
      </c>
      <c r="B128" s="23" t="str">
        <f t="shared" si="19"/>
        <v>salles avant 03/2017!</v>
      </c>
      <c r="C128" s="24">
        <f t="shared" si="20"/>
        <v>128</v>
      </c>
      <c r="D128" s="24" t="e">
        <f t="shared" ca="1" si="2"/>
        <v>#REF!</v>
      </c>
      <c r="E128" s="25" t="e">
        <f t="shared" ca="1" si="3"/>
        <v>#REF!</v>
      </c>
      <c r="F128" s="25" t="e">
        <f t="shared" ca="1" si="4"/>
        <v>#REF!</v>
      </c>
      <c r="G128" s="26" t="e">
        <f t="shared" ca="1" si="5"/>
        <v>#REF!</v>
      </c>
      <c r="H128" s="24" t="s">
        <v>81</v>
      </c>
      <c r="I128" s="24" t="e">
        <f t="shared" ca="1" si="6"/>
        <v>#REF!</v>
      </c>
      <c r="J128" s="24" t="e">
        <f t="shared" ca="1" si="7"/>
        <v>#REF!</v>
      </c>
      <c r="K128" s="24" t="e">
        <f t="shared" ca="1" si="8"/>
        <v>#REF!</v>
      </c>
      <c r="L128" s="24" t="e">
        <f t="shared" ca="1" si="9"/>
        <v>#REF!</v>
      </c>
      <c r="M128" s="24" t="e">
        <f t="shared" ca="1" si="10"/>
        <v>#REF!</v>
      </c>
      <c r="N128" s="25" t="e">
        <f t="shared" ca="1" si="11"/>
        <v>#REF!</v>
      </c>
      <c r="O128" s="27" t="e">
        <f t="shared" ca="1" si="12"/>
        <v>#REF!</v>
      </c>
      <c r="P128" s="24" t="e">
        <f t="shared" ca="1" si="13"/>
        <v>#REF!</v>
      </c>
      <c r="Q128" s="28" t="str">
        <f>IF(A128,VALUE(SUBSTITUTE(SUBSTITUTE(LEFT(salles!H128,5),":",","),"30","5")),"")</f>
        <v/>
      </c>
      <c r="R128" s="29" t="str">
        <f t="shared" si="14"/>
        <v/>
      </c>
      <c r="S128" s="29" t="str">
        <f t="shared" si="15"/>
        <v/>
      </c>
      <c r="T128" s="28" t="str">
        <f t="shared" si="16"/>
        <v/>
      </c>
      <c r="U128" s="30">
        <f ca="1">VLOOKUP(H128,variables!J$10:K$130,2,FALSE)</f>
        <v>0.97619047619047616</v>
      </c>
      <c r="V128" s="28"/>
      <c r="W128" s="28"/>
      <c r="X128" s="28"/>
      <c r="Y128" s="28"/>
      <c r="Z128" s="28"/>
      <c r="AA128" s="28"/>
      <c r="AB128" s="28"/>
      <c r="AC128" s="28"/>
    </row>
    <row r="129" spans="1:29" ht="14.25" hidden="1">
      <c r="A129" s="22" t="b">
        <f t="shared" si="18"/>
        <v>0</v>
      </c>
      <c r="B129" s="23" t="str">
        <f t="shared" si="19"/>
        <v>salles avant 03/2017!</v>
      </c>
      <c r="C129" s="24">
        <f t="shared" si="20"/>
        <v>129</v>
      </c>
      <c r="D129" s="24" t="e">
        <f t="shared" ca="1" si="2"/>
        <v>#REF!</v>
      </c>
      <c r="E129" s="25" t="e">
        <f t="shared" ca="1" si="3"/>
        <v>#REF!</v>
      </c>
      <c r="F129" s="25" t="e">
        <f t="shared" ca="1" si="4"/>
        <v>#REF!</v>
      </c>
      <c r="G129" s="26" t="e">
        <f t="shared" ca="1" si="5"/>
        <v>#REF!</v>
      </c>
      <c r="H129" s="24" t="s">
        <v>37</v>
      </c>
      <c r="I129" s="24" t="e">
        <f t="shared" ca="1" si="6"/>
        <v>#REF!</v>
      </c>
      <c r="J129" s="24" t="e">
        <f t="shared" ca="1" si="7"/>
        <v>#REF!</v>
      </c>
      <c r="K129" s="24" t="e">
        <f t="shared" ca="1" si="8"/>
        <v>#REF!</v>
      </c>
      <c r="L129" s="24" t="e">
        <f t="shared" ca="1" si="9"/>
        <v>#REF!</v>
      </c>
      <c r="M129" s="24" t="e">
        <f t="shared" ca="1" si="10"/>
        <v>#REF!</v>
      </c>
      <c r="N129" s="25" t="e">
        <f t="shared" ca="1" si="11"/>
        <v>#REF!</v>
      </c>
      <c r="O129" s="27" t="e">
        <f t="shared" ca="1" si="12"/>
        <v>#REF!</v>
      </c>
      <c r="P129" s="24" t="e">
        <f t="shared" ca="1" si="13"/>
        <v>#REF!</v>
      </c>
      <c r="Q129" s="28" t="str">
        <f>IF(A129,VALUE(SUBSTITUTE(SUBSTITUTE(LEFT(salles!H129,5),":",","),"30","5")),"")</f>
        <v/>
      </c>
      <c r="R129" s="29" t="str">
        <f t="shared" si="14"/>
        <v/>
      </c>
      <c r="S129" s="29" t="str">
        <f t="shared" si="15"/>
        <v/>
      </c>
      <c r="T129" s="28" t="str">
        <f t="shared" si="16"/>
        <v/>
      </c>
      <c r="U129" s="30">
        <f ca="1">VLOOKUP(H129,variables!J$10:K$130,2,FALSE)</f>
        <v>1</v>
      </c>
      <c r="V129" s="28"/>
      <c r="W129" s="28"/>
      <c r="X129" s="28"/>
      <c r="Y129" s="28"/>
      <c r="Z129" s="28"/>
      <c r="AA129" s="28"/>
      <c r="AB129" s="28"/>
      <c r="AC129" s="28"/>
    </row>
    <row r="130" spans="1:29" ht="14.25" hidden="1">
      <c r="A130" s="22" t="b">
        <f t="shared" ref="A130:A193" si="21">NOT(IF(ISERR(SEARCH(qui,H130)),TRUE,FALSE))</f>
        <v>0</v>
      </c>
      <c r="B130" s="23" t="str">
        <f t="shared" ref="B130:B193" si="22">IF(ROW()&lt;=Tun,Oun,IF(ROW()&lt;=(Tun+Tdeux),Odeux,IF(ROW()&lt;=Tun+Tdeux+Ttrois,Otrois,FALSE)))</f>
        <v>salles avant 03/2017!</v>
      </c>
      <c r="C130" s="24">
        <f t="shared" si="20"/>
        <v>130</v>
      </c>
      <c r="D130" s="24" t="e">
        <f t="shared" ca="1" si="2"/>
        <v>#REF!</v>
      </c>
      <c r="E130" s="25" t="e">
        <f t="shared" ca="1" si="3"/>
        <v>#REF!</v>
      </c>
      <c r="F130" s="25" t="e">
        <f t="shared" ca="1" si="4"/>
        <v>#REF!</v>
      </c>
      <c r="G130" s="26" t="e">
        <f t="shared" ca="1" si="5"/>
        <v>#REF!</v>
      </c>
      <c r="H130" s="24" t="s">
        <v>37</v>
      </c>
      <c r="I130" s="24" t="e">
        <f t="shared" ca="1" si="6"/>
        <v>#REF!</v>
      </c>
      <c r="J130" s="24" t="e">
        <f t="shared" ca="1" si="7"/>
        <v>#REF!</v>
      </c>
      <c r="K130" s="24" t="e">
        <f t="shared" ca="1" si="8"/>
        <v>#REF!</v>
      </c>
      <c r="L130" s="24" t="e">
        <f t="shared" ca="1" si="9"/>
        <v>#REF!</v>
      </c>
      <c r="M130" s="24" t="e">
        <f t="shared" ca="1" si="10"/>
        <v>#REF!</v>
      </c>
      <c r="N130" s="25" t="e">
        <f t="shared" ca="1" si="11"/>
        <v>#REF!</v>
      </c>
      <c r="O130" s="27" t="e">
        <f t="shared" ca="1" si="12"/>
        <v>#REF!</v>
      </c>
      <c r="P130" s="24" t="e">
        <f t="shared" ca="1" si="13"/>
        <v>#REF!</v>
      </c>
      <c r="Q130" s="28" t="str">
        <f>IF(A130,VALUE(SUBSTITUTE(SUBSTITUTE(LEFT(salles!H130,5),":",","),"30","5")),"")</f>
        <v/>
      </c>
      <c r="R130" s="29" t="str">
        <f t="shared" si="14"/>
        <v/>
      </c>
      <c r="S130" s="29" t="str">
        <f t="shared" si="15"/>
        <v/>
      </c>
      <c r="T130" s="28" t="str">
        <f t="shared" si="16"/>
        <v/>
      </c>
      <c r="U130" s="30">
        <f ca="1">VLOOKUP(H130,variables!J$10:K$130,2,FALSE)</f>
        <v>1</v>
      </c>
      <c r="V130" s="28"/>
      <c r="W130" s="28"/>
      <c r="X130" s="28"/>
      <c r="Y130" s="28"/>
      <c r="Z130" s="28"/>
      <c r="AA130" s="28"/>
      <c r="AB130" s="28"/>
      <c r="AC130" s="28"/>
    </row>
    <row r="131" spans="1:29" ht="14.25" hidden="1">
      <c r="A131" s="22" t="b">
        <f t="shared" si="21"/>
        <v>0</v>
      </c>
      <c r="B131" s="23" t="str">
        <f t="shared" si="22"/>
        <v>salles avant 03/2017!</v>
      </c>
      <c r="C131" s="24">
        <f t="shared" ref="C131:C194" si="23">IF(ROW()&lt;=Tun,ROW(),IF(ROW()&lt;=(Tun+Tdeux),ROW()-Tun+1,IF(ROW()&lt;=Tun+Tdeux+Ttrois,ROW()-Tun-Tdeux+1,"")))</f>
        <v>131</v>
      </c>
      <c r="D131" s="24" t="e">
        <f t="shared" ca="1" si="2"/>
        <v>#REF!</v>
      </c>
      <c r="E131" s="25" t="e">
        <f t="shared" ca="1" si="3"/>
        <v>#REF!</v>
      </c>
      <c r="F131" s="25" t="e">
        <f t="shared" ca="1" si="4"/>
        <v>#REF!</v>
      </c>
      <c r="G131" s="26" t="e">
        <f t="shared" ca="1" si="5"/>
        <v>#REF!</v>
      </c>
      <c r="H131" s="24" t="s">
        <v>88</v>
      </c>
      <c r="I131" s="24" t="e">
        <f t="shared" ca="1" si="6"/>
        <v>#REF!</v>
      </c>
      <c r="J131" s="24" t="e">
        <f t="shared" ca="1" si="7"/>
        <v>#REF!</v>
      </c>
      <c r="K131" s="24" t="e">
        <f t="shared" ca="1" si="8"/>
        <v>#REF!</v>
      </c>
      <c r="L131" s="24" t="e">
        <f t="shared" ca="1" si="9"/>
        <v>#REF!</v>
      </c>
      <c r="M131" s="24" t="e">
        <f t="shared" ca="1" si="10"/>
        <v>#REF!</v>
      </c>
      <c r="N131" s="25" t="e">
        <f t="shared" ca="1" si="11"/>
        <v>#REF!</v>
      </c>
      <c r="O131" s="27" t="e">
        <f t="shared" ca="1" si="12"/>
        <v>#REF!</v>
      </c>
      <c r="P131" s="24" t="e">
        <f t="shared" ca="1" si="13"/>
        <v>#REF!</v>
      </c>
      <c r="Q131" s="28" t="str">
        <f>IF(A131,VALUE(SUBSTITUTE(SUBSTITUTE(LEFT(salles!H131,5),":",","),"30","5")),"")</f>
        <v/>
      </c>
      <c r="R131" s="29" t="str">
        <f t="shared" si="14"/>
        <v/>
      </c>
      <c r="S131" s="29" t="str">
        <f t="shared" si="15"/>
        <v/>
      </c>
      <c r="T131" s="28" t="str">
        <f t="shared" si="16"/>
        <v/>
      </c>
      <c r="U131" s="30">
        <f ca="1">VLOOKUP(H131,variables!J$10:K$130,2,FALSE)</f>
        <v>0.94202898550724634</v>
      </c>
      <c r="V131" s="28"/>
      <c r="W131" s="28"/>
      <c r="X131" s="28"/>
      <c r="Y131" s="28"/>
      <c r="Z131" s="28"/>
      <c r="AA131" s="28"/>
      <c r="AB131" s="28"/>
      <c r="AC131" s="28"/>
    </row>
    <row r="132" spans="1:29" ht="14.25" hidden="1">
      <c r="A132" s="22" t="b">
        <f t="shared" si="21"/>
        <v>0</v>
      </c>
      <c r="B132" s="23" t="str">
        <f t="shared" si="22"/>
        <v>salles avant 03/2017!</v>
      </c>
      <c r="C132" s="24">
        <f t="shared" si="23"/>
        <v>132</v>
      </c>
      <c r="D132" s="24" t="e">
        <f t="shared" ca="1" si="2"/>
        <v>#REF!</v>
      </c>
      <c r="E132" s="25" t="e">
        <f t="shared" ca="1" si="3"/>
        <v>#REF!</v>
      </c>
      <c r="F132" s="25" t="e">
        <f t="shared" ca="1" si="4"/>
        <v>#REF!</v>
      </c>
      <c r="G132" s="26" t="e">
        <f t="shared" ca="1" si="5"/>
        <v>#REF!</v>
      </c>
      <c r="H132" s="24" t="s">
        <v>88</v>
      </c>
      <c r="I132" s="24" t="e">
        <f t="shared" ca="1" si="6"/>
        <v>#REF!</v>
      </c>
      <c r="J132" s="24" t="e">
        <f t="shared" ca="1" si="7"/>
        <v>#REF!</v>
      </c>
      <c r="K132" s="24" t="e">
        <f t="shared" ca="1" si="8"/>
        <v>#REF!</v>
      </c>
      <c r="L132" s="24" t="e">
        <f t="shared" ca="1" si="9"/>
        <v>#REF!</v>
      </c>
      <c r="M132" s="24" t="e">
        <f t="shared" ca="1" si="10"/>
        <v>#REF!</v>
      </c>
      <c r="N132" s="25" t="e">
        <f t="shared" ca="1" si="11"/>
        <v>#REF!</v>
      </c>
      <c r="O132" s="27" t="e">
        <f t="shared" ca="1" si="12"/>
        <v>#REF!</v>
      </c>
      <c r="P132" s="24" t="e">
        <f t="shared" ca="1" si="13"/>
        <v>#REF!</v>
      </c>
      <c r="Q132" s="28" t="str">
        <f>IF(A132,VALUE(SUBSTITUTE(SUBSTITUTE(LEFT(salles!H132,5),":",","),"30","5")),"")</f>
        <v/>
      </c>
      <c r="R132" s="29" t="str">
        <f t="shared" si="14"/>
        <v/>
      </c>
      <c r="S132" s="29" t="str">
        <f t="shared" si="15"/>
        <v/>
      </c>
      <c r="T132" s="28" t="str">
        <f t="shared" si="16"/>
        <v/>
      </c>
      <c r="U132" s="30">
        <f ca="1">VLOOKUP(H132,variables!J$10:K$130,2,FALSE)</f>
        <v>0.94202898550724634</v>
      </c>
      <c r="V132" s="28"/>
      <c r="W132" s="28"/>
      <c r="X132" s="28"/>
      <c r="Y132" s="28"/>
      <c r="Z132" s="28"/>
      <c r="AA132" s="28"/>
      <c r="AB132" s="28"/>
      <c r="AC132" s="28"/>
    </row>
    <row r="133" spans="1:29" ht="14.25" hidden="1">
      <c r="A133" s="22" t="b">
        <f t="shared" si="21"/>
        <v>0</v>
      </c>
      <c r="B133" s="23" t="str">
        <f t="shared" si="22"/>
        <v>salles avant 03/2017!</v>
      </c>
      <c r="C133" s="24">
        <f t="shared" si="23"/>
        <v>133</v>
      </c>
      <c r="D133" s="24" t="e">
        <f t="shared" ca="1" si="2"/>
        <v>#REF!</v>
      </c>
      <c r="E133" s="25" t="e">
        <f t="shared" ca="1" si="3"/>
        <v>#REF!</v>
      </c>
      <c r="F133" s="25" t="e">
        <f t="shared" ca="1" si="4"/>
        <v>#REF!</v>
      </c>
      <c r="G133" s="26" t="e">
        <f t="shared" ca="1" si="5"/>
        <v>#REF!</v>
      </c>
      <c r="H133" s="24" t="s">
        <v>25</v>
      </c>
      <c r="I133" s="24" t="e">
        <f t="shared" ca="1" si="6"/>
        <v>#REF!</v>
      </c>
      <c r="J133" s="24" t="e">
        <f t="shared" ca="1" si="7"/>
        <v>#REF!</v>
      </c>
      <c r="K133" s="24" t="e">
        <f t="shared" ca="1" si="8"/>
        <v>#REF!</v>
      </c>
      <c r="L133" s="24" t="e">
        <f t="shared" ca="1" si="9"/>
        <v>#REF!</v>
      </c>
      <c r="M133" s="24" t="e">
        <f t="shared" ca="1" si="10"/>
        <v>#REF!</v>
      </c>
      <c r="N133" s="25" t="e">
        <f t="shared" ca="1" si="11"/>
        <v>#REF!</v>
      </c>
      <c r="O133" s="27" t="e">
        <f t="shared" ca="1" si="12"/>
        <v>#REF!</v>
      </c>
      <c r="P133" s="24" t="e">
        <f t="shared" ca="1" si="13"/>
        <v>#REF!</v>
      </c>
      <c r="Q133" s="28" t="str">
        <f>IF(A133,VALUE(SUBSTITUTE(SUBSTITUTE(LEFT(salles!H133,5),":",","),"30","5")),"")</f>
        <v/>
      </c>
      <c r="R133" s="29" t="str">
        <f t="shared" si="14"/>
        <v/>
      </c>
      <c r="S133" s="29" t="str">
        <f t="shared" si="15"/>
        <v/>
      </c>
      <c r="T133" s="28" t="str">
        <f t="shared" si="16"/>
        <v/>
      </c>
      <c r="U133" s="30">
        <f ca="1">VLOOKUP(H133,variables!J$10:K$130,2,FALSE)</f>
        <v>1</v>
      </c>
      <c r="V133" s="28"/>
      <c r="W133" s="28"/>
      <c r="X133" s="28"/>
      <c r="Y133" s="28"/>
      <c r="Z133" s="28"/>
      <c r="AA133" s="28"/>
      <c r="AB133" s="28"/>
      <c r="AC133" s="28"/>
    </row>
    <row r="134" spans="1:29" ht="14.25" hidden="1">
      <c r="A134" s="22" t="b">
        <f t="shared" si="21"/>
        <v>0</v>
      </c>
      <c r="B134" s="23" t="str">
        <f t="shared" si="22"/>
        <v>salles avant 03/2017!</v>
      </c>
      <c r="C134" s="24">
        <f t="shared" si="23"/>
        <v>134</v>
      </c>
      <c r="D134" s="24" t="e">
        <f t="shared" ca="1" si="2"/>
        <v>#REF!</v>
      </c>
      <c r="E134" s="25" t="e">
        <f t="shared" ca="1" si="3"/>
        <v>#REF!</v>
      </c>
      <c r="F134" s="25" t="e">
        <f t="shared" ca="1" si="4"/>
        <v>#REF!</v>
      </c>
      <c r="G134" s="26" t="e">
        <f t="shared" ca="1" si="5"/>
        <v>#REF!</v>
      </c>
      <c r="H134" s="24" t="s">
        <v>49</v>
      </c>
      <c r="I134" s="24" t="e">
        <f t="shared" ca="1" si="6"/>
        <v>#REF!</v>
      </c>
      <c r="J134" s="24" t="e">
        <f t="shared" ca="1" si="7"/>
        <v>#REF!</v>
      </c>
      <c r="K134" s="24" t="e">
        <f t="shared" ca="1" si="8"/>
        <v>#REF!</v>
      </c>
      <c r="L134" s="24" t="e">
        <f t="shared" ca="1" si="9"/>
        <v>#REF!</v>
      </c>
      <c r="M134" s="24" t="e">
        <f t="shared" ca="1" si="10"/>
        <v>#REF!</v>
      </c>
      <c r="N134" s="25" t="e">
        <f t="shared" ca="1" si="11"/>
        <v>#REF!</v>
      </c>
      <c r="O134" s="27" t="e">
        <f t="shared" ca="1" si="12"/>
        <v>#REF!</v>
      </c>
      <c r="P134" s="24" t="e">
        <f t="shared" ca="1" si="13"/>
        <v>#REF!</v>
      </c>
      <c r="Q134" s="28" t="str">
        <f>IF(A134,VALUE(SUBSTITUTE(SUBSTITUTE(LEFT(salles!H134,5),":",","),"30","5")),"")</f>
        <v/>
      </c>
      <c r="R134" s="29" t="str">
        <f t="shared" si="14"/>
        <v/>
      </c>
      <c r="S134" s="29" t="str">
        <f t="shared" si="15"/>
        <v/>
      </c>
      <c r="T134" s="28" t="str">
        <f t="shared" si="16"/>
        <v/>
      </c>
      <c r="U134" s="30">
        <f ca="1">VLOOKUP(H134,variables!J$10:K$130,2,FALSE)</f>
        <v>1</v>
      </c>
      <c r="V134" s="28"/>
      <c r="W134" s="28"/>
      <c r="X134" s="28"/>
      <c r="Y134" s="28"/>
      <c r="Z134" s="28"/>
      <c r="AA134" s="28"/>
      <c r="AB134" s="28"/>
      <c r="AC134" s="28"/>
    </row>
    <row r="135" spans="1:29" ht="14.25" hidden="1">
      <c r="A135" s="22" t="b">
        <f t="shared" si="21"/>
        <v>0</v>
      </c>
      <c r="B135" s="23" t="str">
        <f t="shared" si="22"/>
        <v>salles avant 03/2017!</v>
      </c>
      <c r="C135" s="24">
        <f t="shared" si="23"/>
        <v>135</v>
      </c>
      <c r="D135" s="24" t="e">
        <f t="shared" ca="1" si="2"/>
        <v>#REF!</v>
      </c>
      <c r="E135" s="25" t="e">
        <f t="shared" ca="1" si="3"/>
        <v>#REF!</v>
      </c>
      <c r="F135" s="25" t="e">
        <f t="shared" ca="1" si="4"/>
        <v>#REF!</v>
      </c>
      <c r="G135" s="26" t="e">
        <f t="shared" ca="1" si="5"/>
        <v>#REF!</v>
      </c>
      <c r="H135" s="24" t="s">
        <v>34</v>
      </c>
      <c r="I135" s="24" t="e">
        <f t="shared" ca="1" si="6"/>
        <v>#REF!</v>
      </c>
      <c r="J135" s="24" t="e">
        <f t="shared" ca="1" si="7"/>
        <v>#REF!</v>
      </c>
      <c r="K135" s="24" t="e">
        <f t="shared" ca="1" si="8"/>
        <v>#REF!</v>
      </c>
      <c r="L135" s="24" t="e">
        <f t="shared" ca="1" si="9"/>
        <v>#REF!</v>
      </c>
      <c r="M135" s="24" t="e">
        <f t="shared" ca="1" si="10"/>
        <v>#REF!</v>
      </c>
      <c r="N135" s="25" t="e">
        <f t="shared" ca="1" si="11"/>
        <v>#REF!</v>
      </c>
      <c r="O135" s="27" t="e">
        <f t="shared" ca="1" si="12"/>
        <v>#REF!</v>
      </c>
      <c r="P135" s="24" t="e">
        <f t="shared" ca="1" si="13"/>
        <v>#REF!</v>
      </c>
      <c r="Q135" s="28" t="str">
        <f>IF(A135,VALUE(SUBSTITUTE(SUBSTITUTE(LEFT(salles!H135,5),":",","),"30","5")),"")</f>
        <v/>
      </c>
      <c r="R135" s="29" t="str">
        <f t="shared" si="14"/>
        <v/>
      </c>
      <c r="S135" s="29" t="str">
        <f t="shared" si="15"/>
        <v/>
      </c>
      <c r="T135" s="28" t="str">
        <f t="shared" si="16"/>
        <v/>
      </c>
      <c r="U135" s="30">
        <f ca="1">VLOOKUP(H135,variables!J$10:K$130,2,FALSE)</f>
        <v>1</v>
      </c>
      <c r="V135" s="28"/>
      <c r="W135" s="28"/>
      <c r="X135" s="28"/>
      <c r="Y135" s="28"/>
      <c r="Z135" s="28"/>
      <c r="AA135" s="28"/>
      <c r="AB135" s="28"/>
      <c r="AC135" s="28"/>
    </row>
    <row r="136" spans="1:29" ht="14.25" hidden="1">
      <c r="A136" s="22" t="b">
        <f t="shared" si="21"/>
        <v>0</v>
      </c>
      <c r="B136" s="23" t="str">
        <f t="shared" si="22"/>
        <v>salles avant 03/2017!</v>
      </c>
      <c r="C136" s="24">
        <f t="shared" si="23"/>
        <v>136</v>
      </c>
      <c r="D136" s="24" t="e">
        <f t="shared" ca="1" si="2"/>
        <v>#REF!</v>
      </c>
      <c r="E136" s="25" t="e">
        <f t="shared" ca="1" si="3"/>
        <v>#REF!</v>
      </c>
      <c r="F136" s="25" t="e">
        <f t="shared" ca="1" si="4"/>
        <v>#REF!</v>
      </c>
      <c r="G136" s="26" t="e">
        <f t="shared" ca="1" si="5"/>
        <v>#REF!</v>
      </c>
      <c r="H136" s="24" t="s">
        <v>63</v>
      </c>
      <c r="I136" s="24" t="e">
        <f t="shared" ca="1" si="6"/>
        <v>#REF!</v>
      </c>
      <c r="J136" s="24" t="e">
        <f t="shared" ca="1" si="7"/>
        <v>#REF!</v>
      </c>
      <c r="K136" s="24" t="e">
        <f t="shared" ca="1" si="8"/>
        <v>#REF!</v>
      </c>
      <c r="L136" s="24" t="e">
        <f t="shared" ca="1" si="9"/>
        <v>#REF!</v>
      </c>
      <c r="M136" s="24" t="e">
        <f t="shared" ca="1" si="10"/>
        <v>#REF!</v>
      </c>
      <c r="N136" s="25" t="e">
        <f t="shared" ca="1" si="11"/>
        <v>#REF!</v>
      </c>
      <c r="O136" s="27" t="e">
        <f t="shared" ca="1" si="12"/>
        <v>#REF!</v>
      </c>
      <c r="P136" s="24" t="e">
        <f t="shared" ca="1" si="13"/>
        <v>#REF!</v>
      </c>
      <c r="Q136" s="28" t="str">
        <f>IF(A136,VALUE(SUBSTITUTE(SUBSTITUTE(LEFT(salles!H136,5),":",","),"30","5")),"")</f>
        <v/>
      </c>
      <c r="R136" s="29" t="str">
        <f t="shared" si="14"/>
        <v/>
      </c>
      <c r="S136" s="29" t="str">
        <f t="shared" si="15"/>
        <v/>
      </c>
      <c r="T136" s="28" t="str">
        <f t="shared" si="16"/>
        <v/>
      </c>
      <c r="U136" s="30">
        <f ca="1">VLOOKUP(H136,variables!J$10:K$130,2,FALSE)</f>
        <v>1</v>
      </c>
      <c r="V136" s="28"/>
      <c r="W136" s="28"/>
      <c r="X136" s="28"/>
      <c r="Y136" s="28"/>
      <c r="Z136" s="28"/>
      <c r="AA136" s="28"/>
      <c r="AB136" s="28"/>
      <c r="AC136" s="28"/>
    </row>
    <row r="137" spans="1:29" ht="14.25" hidden="1">
      <c r="A137" s="22" t="b">
        <f t="shared" si="21"/>
        <v>0</v>
      </c>
      <c r="B137" s="23" t="str">
        <f t="shared" si="22"/>
        <v>salles avant 03/2017!</v>
      </c>
      <c r="C137" s="24">
        <f t="shared" si="23"/>
        <v>137</v>
      </c>
      <c r="D137" s="24" t="e">
        <f t="shared" ca="1" si="2"/>
        <v>#REF!</v>
      </c>
      <c r="E137" s="25" t="e">
        <f t="shared" ca="1" si="3"/>
        <v>#REF!</v>
      </c>
      <c r="F137" s="25" t="e">
        <f t="shared" ca="1" si="4"/>
        <v>#REF!</v>
      </c>
      <c r="G137" s="26" t="e">
        <f t="shared" ca="1" si="5"/>
        <v>#REF!</v>
      </c>
      <c r="H137" s="24" t="s">
        <v>112</v>
      </c>
      <c r="I137" s="24" t="e">
        <f t="shared" ca="1" si="6"/>
        <v>#REF!</v>
      </c>
      <c r="J137" s="24" t="e">
        <f t="shared" ca="1" si="7"/>
        <v>#REF!</v>
      </c>
      <c r="K137" s="24" t="e">
        <f t="shared" ca="1" si="8"/>
        <v>#REF!</v>
      </c>
      <c r="L137" s="24" t="e">
        <f t="shared" ca="1" si="9"/>
        <v>#REF!</v>
      </c>
      <c r="M137" s="24" t="e">
        <f t="shared" ca="1" si="10"/>
        <v>#REF!</v>
      </c>
      <c r="N137" s="25" t="e">
        <f t="shared" ca="1" si="11"/>
        <v>#REF!</v>
      </c>
      <c r="O137" s="27" t="e">
        <f t="shared" ca="1" si="12"/>
        <v>#REF!</v>
      </c>
      <c r="P137" s="24" t="e">
        <f t="shared" ca="1" si="13"/>
        <v>#REF!</v>
      </c>
      <c r="Q137" s="28" t="str">
        <f>IF(A137,VALUE(SUBSTITUTE(SUBSTITUTE(LEFT(salles!H137,5),":",","),"30","5")),"")</f>
        <v/>
      </c>
      <c r="R137" s="29" t="str">
        <f t="shared" si="14"/>
        <v/>
      </c>
      <c r="S137" s="29" t="str">
        <f t="shared" si="15"/>
        <v/>
      </c>
      <c r="T137" s="28" t="str">
        <f t="shared" si="16"/>
        <v/>
      </c>
      <c r="U137" s="30">
        <f ca="1">VLOOKUP(H137,variables!J$10:K$130,2,FALSE)</f>
        <v>1</v>
      </c>
      <c r="V137" s="28"/>
      <c r="W137" s="28"/>
      <c r="X137" s="28"/>
      <c r="Y137" s="28"/>
      <c r="Z137" s="28"/>
      <c r="AA137" s="28"/>
      <c r="AB137" s="28"/>
      <c r="AC137" s="28"/>
    </row>
    <row r="138" spans="1:29" ht="14.25" hidden="1">
      <c r="A138" s="22" t="b">
        <f t="shared" si="21"/>
        <v>0</v>
      </c>
      <c r="B138" s="23" t="str">
        <f t="shared" si="22"/>
        <v>salles avant 03/2017!</v>
      </c>
      <c r="C138" s="24">
        <f t="shared" si="23"/>
        <v>138</v>
      </c>
      <c r="D138" s="24" t="e">
        <f t="shared" ca="1" si="2"/>
        <v>#REF!</v>
      </c>
      <c r="E138" s="25" t="e">
        <f t="shared" ca="1" si="3"/>
        <v>#REF!</v>
      </c>
      <c r="F138" s="25" t="e">
        <f t="shared" ca="1" si="4"/>
        <v>#REF!</v>
      </c>
      <c r="G138" s="26" t="e">
        <f t="shared" ca="1" si="5"/>
        <v>#REF!</v>
      </c>
      <c r="H138" s="24" t="s">
        <v>37</v>
      </c>
      <c r="I138" s="24" t="e">
        <f t="shared" ca="1" si="6"/>
        <v>#REF!</v>
      </c>
      <c r="J138" s="24" t="e">
        <f t="shared" ca="1" si="7"/>
        <v>#REF!</v>
      </c>
      <c r="K138" s="24" t="e">
        <f t="shared" ca="1" si="8"/>
        <v>#REF!</v>
      </c>
      <c r="L138" s="24" t="e">
        <f t="shared" ca="1" si="9"/>
        <v>#REF!</v>
      </c>
      <c r="M138" s="24" t="e">
        <f t="shared" ca="1" si="10"/>
        <v>#REF!</v>
      </c>
      <c r="N138" s="25" t="e">
        <f t="shared" ca="1" si="11"/>
        <v>#REF!</v>
      </c>
      <c r="O138" s="27" t="e">
        <f t="shared" ca="1" si="12"/>
        <v>#REF!</v>
      </c>
      <c r="P138" s="24" t="e">
        <f t="shared" ca="1" si="13"/>
        <v>#REF!</v>
      </c>
      <c r="Q138" s="28" t="str">
        <f>IF(A138,VALUE(SUBSTITUTE(SUBSTITUTE(LEFT(salles!H138,5),":",","),"30","5")),"")</f>
        <v/>
      </c>
      <c r="R138" s="29" t="str">
        <f t="shared" si="14"/>
        <v/>
      </c>
      <c r="S138" s="29" t="str">
        <f t="shared" si="15"/>
        <v/>
      </c>
      <c r="T138" s="28" t="str">
        <f t="shared" si="16"/>
        <v/>
      </c>
      <c r="U138" s="30">
        <f ca="1">VLOOKUP(H138,variables!J$10:K$130,2,FALSE)</f>
        <v>1</v>
      </c>
      <c r="V138" s="28"/>
      <c r="W138" s="28"/>
      <c r="X138" s="28"/>
      <c r="Y138" s="28"/>
      <c r="Z138" s="28"/>
      <c r="AA138" s="28"/>
      <c r="AB138" s="28"/>
      <c r="AC138" s="28"/>
    </row>
    <row r="139" spans="1:29" ht="14.25" hidden="1">
      <c r="A139" s="22" t="b">
        <f t="shared" si="21"/>
        <v>0</v>
      </c>
      <c r="B139" s="23" t="str">
        <f t="shared" si="22"/>
        <v>salles avant 03/2017!</v>
      </c>
      <c r="C139" s="24">
        <f t="shared" si="23"/>
        <v>139</v>
      </c>
      <c r="D139" s="24" t="e">
        <f t="shared" ca="1" si="2"/>
        <v>#REF!</v>
      </c>
      <c r="E139" s="25" t="e">
        <f t="shared" ca="1" si="3"/>
        <v>#REF!</v>
      </c>
      <c r="F139" s="25" t="e">
        <f t="shared" ca="1" si="4"/>
        <v>#REF!</v>
      </c>
      <c r="G139" s="26" t="e">
        <f t="shared" ca="1" si="5"/>
        <v>#REF!</v>
      </c>
      <c r="H139" s="24" t="s">
        <v>88</v>
      </c>
      <c r="I139" s="24" t="e">
        <f t="shared" ca="1" si="6"/>
        <v>#REF!</v>
      </c>
      <c r="J139" s="24" t="e">
        <f t="shared" ca="1" si="7"/>
        <v>#REF!</v>
      </c>
      <c r="K139" s="24" t="e">
        <f t="shared" ca="1" si="8"/>
        <v>#REF!</v>
      </c>
      <c r="L139" s="24" t="e">
        <f t="shared" ca="1" si="9"/>
        <v>#REF!</v>
      </c>
      <c r="M139" s="24" t="e">
        <f t="shared" ca="1" si="10"/>
        <v>#REF!</v>
      </c>
      <c r="N139" s="25" t="e">
        <f t="shared" ca="1" si="11"/>
        <v>#REF!</v>
      </c>
      <c r="O139" s="27" t="e">
        <f t="shared" ca="1" si="12"/>
        <v>#REF!</v>
      </c>
      <c r="P139" s="24" t="e">
        <f t="shared" ca="1" si="13"/>
        <v>#REF!</v>
      </c>
      <c r="Q139" s="28" t="str">
        <f>IF(A139,VALUE(SUBSTITUTE(SUBSTITUTE(LEFT(salles!H139,5),":",","),"30","5")),"")</f>
        <v/>
      </c>
      <c r="R139" s="29" t="str">
        <f t="shared" si="14"/>
        <v/>
      </c>
      <c r="S139" s="29" t="str">
        <f t="shared" si="15"/>
        <v/>
      </c>
      <c r="T139" s="28" t="str">
        <f t="shared" si="16"/>
        <v/>
      </c>
      <c r="U139" s="30">
        <f ca="1">VLOOKUP(H139,variables!J$10:K$130,2,FALSE)</f>
        <v>0.94202898550724634</v>
      </c>
      <c r="V139" s="28"/>
      <c r="W139" s="28"/>
      <c r="X139" s="28"/>
      <c r="Y139" s="28"/>
      <c r="Z139" s="28"/>
      <c r="AA139" s="28"/>
      <c r="AB139" s="28"/>
      <c r="AC139" s="28"/>
    </row>
    <row r="140" spans="1:29" ht="14.25" hidden="1">
      <c r="A140" s="22" t="b">
        <f t="shared" si="21"/>
        <v>0</v>
      </c>
      <c r="B140" s="23" t="str">
        <f t="shared" si="22"/>
        <v>salles avant 03/2017!</v>
      </c>
      <c r="C140" s="24">
        <f t="shared" si="23"/>
        <v>140</v>
      </c>
      <c r="D140" s="24" t="e">
        <f t="shared" ca="1" si="2"/>
        <v>#REF!</v>
      </c>
      <c r="E140" s="25" t="e">
        <f t="shared" ca="1" si="3"/>
        <v>#REF!</v>
      </c>
      <c r="F140" s="25" t="e">
        <f t="shared" ca="1" si="4"/>
        <v>#REF!</v>
      </c>
      <c r="G140" s="26" t="e">
        <f t="shared" ca="1" si="5"/>
        <v>#REF!</v>
      </c>
      <c r="H140" s="24" t="s">
        <v>61</v>
      </c>
      <c r="I140" s="24" t="e">
        <f t="shared" ca="1" si="6"/>
        <v>#REF!</v>
      </c>
      <c r="J140" s="24" t="e">
        <f t="shared" ca="1" si="7"/>
        <v>#REF!</v>
      </c>
      <c r="K140" s="24" t="e">
        <f t="shared" ca="1" si="8"/>
        <v>#REF!</v>
      </c>
      <c r="L140" s="24" t="e">
        <f t="shared" ca="1" si="9"/>
        <v>#REF!</v>
      </c>
      <c r="M140" s="24" t="e">
        <f t="shared" ca="1" si="10"/>
        <v>#REF!</v>
      </c>
      <c r="N140" s="25" t="e">
        <f t="shared" ca="1" si="11"/>
        <v>#REF!</v>
      </c>
      <c r="O140" s="27" t="e">
        <f t="shared" ca="1" si="12"/>
        <v>#REF!</v>
      </c>
      <c r="P140" s="24" t="e">
        <f t="shared" ca="1" si="13"/>
        <v>#REF!</v>
      </c>
      <c r="Q140" s="28" t="str">
        <f>IF(A140,VALUE(SUBSTITUTE(SUBSTITUTE(LEFT(salles!H140,5),":",","),"30","5")),"")</f>
        <v/>
      </c>
      <c r="R140" s="29" t="str">
        <f t="shared" si="14"/>
        <v/>
      </c>
      <c r="S140" s="29" t="str">
        <f t="shared" si="15"/>
        <v/>
      </c>
      <c r="T140" s="28" t="str">
        <f t="shared" si="16"/>
        <v/>
      </c>
      <c r="U140" s="30">
        <f ca="1">VLOOKUP(H140,variables!J$10:K$130,2,FALSE)</f>
        <v>1</v>
      </c>
      <c r="V140" s="28"/>
      <c r="W140" s="28"/>
      <c r="X140" s="28"/>
      <c r="Y140" s="28"/>
      <c r="Z140" s="28"/>
      <c r="AA140" s="28"/>
      <c r="AB140" s="28"/>
      <c r="AC140" s="28"/>
    </row>
    <row r="141" spans="1:29" ht="14.25">
      <c r="A141" s="22" t="b">
        <f t="shared" si="21"/>
        <v>1</v>
      </c>
      <c r="B141" s="23" t="str">
        <f t="shared" si="22"/>
        <v>salles avant 03/2017!</v>
      </c>
      <c r="C141" s="24">
        <f t="shared" si="23"/>
        <v>141</v>
      </c>
      <c r="D141" s="24" t="e">
        <f t="shared" ca="1" si="2"/>
        <v>#REF!</v>
      </c>
      <c r="E141" s="25" t="e">
        <f t="shared" ca="1" si="3"/>
        <v>#REF!</v>
      </c>
      <c r="F141" s="25" t="e">
        <f t="shared" ca="1" si="4"/>
        <v>#REF!</v>
      </c>
      <c r="G141" s="26" t="e">
        <f t="shared" ca="1" si="5"/>
        <v>#REF!</v>
      </c>
      <c r="H141" s="24" t="s">
        <v>140</v>
      </c>
      <c r="I141" s="24" t="e">
        <f t="shared" ca="1" si="6"/>
        <v>#REF!</v>
      </c>
      <c r="J141" s="24" t="e">
        <f t="shared" ca="1" si="7"/>
        <v>#REF!</v>
      </c>
      <c r="K141" s="24" t="e">
        <f t="shared" ca="1" si="8"/>
        <v>#REF!</v>
      </c>
      <c r="L141" s="24" t="e">
        <f t="shared" ca="1" si="9"/>
        <v>#REF!</v>
      </c>
      <c r="M141" s="24" t="e">
        <f t="shared" ca="1" si="10"/>
        <v>#REF!</v>
      </c>
      <c r="N141" s="25" t="e">
        <f t="shared" ca="1" si="11"/>
        <v>#REF!</v>
      </c>
      <c r="O141" s="27" t="e">
        <f t="shared" ca="1" si="12"/>
        <v>#REF!</v>
      </c>
      <c r="P141" s="24" t="e">
        <f t="shared" ca="1" si="13"/>
        <v>#REF!</v>
      </c>
      <c r="Q141" s="28">
        <f>IF(A141,VALUE(SUBSTITUTE(SUBSTITUTE(LEFT(salles!H141,5),":",","),"30","5")),"")</f>
        <v>1</v>
      </c>
      <c r="R141" s="29" t="e">
        <f t="shared" ca="1" si="14"/>
        <v>#REF!</v>
      </c>
      <c r="S141" s="29" t="e">
        <f t="shared" ca="1" si="15"/>
        <v>#REF!</v>
      </c>
      <c r="T141" s="28" t="e">
        <f t="shared" ca="1" si="16"/>
        <v>#REF!</v>
      </c>
      <c r="U141" s="30">
        <f ca="1">VLOOKUP(H141,variables!J$10:K$130,2,FALSE)</f>
        <v>0.93262411347517726</v>
      </c>
      <c r="V141" s="28"/>
      <c r="W141" s="28"/>
      <c r="X141" s="28"/>
      <c r="Y141" s="28"/>
      <c r="Z141" s="28"/>
      <c r="AA141" s="28"/>
      <c r="AB141" s="28"/>
      <c r="AC141" s="28"/>
    </row>
    <row r="142" spans="1:29" ht="14.25">
      <c r="A142" s="22" t="b">
        <f t="shared" si="21"/>
        <v>1</v>
      </c>
      <c r="B142" s="23" t="str">
        <f t="shared" si="22"/>
        <v>salles avant 03/2017!</v>
      </c>
      <c r="C142" s="24">
        <f t="shared" si="23"/>
        <v>142</v>
      </c>
      <c r="D142" s="24" t="e">
        <f t="shared" ca="1" si="2"/>
        <v>#REF!</v>
      </c>
      <c r="E142" s="25" t="e">
        <f t="shared" ca="1" si="3"/>
        <v>#REF!</v>
      </c>
      <c r="F142" s="25" t="e">
        <f t="shared" ca="1" si="4"/>
        <v>#REF!</v>
      </c>
      <c r="G142" s="26" t="e">
        <f t="shared" ca="1" si="5"/>
        <v>#REF!</v>
      </c>
      <c r="H142" s="24" t="s">
        <v>140</v>
      </c>
      <c r="I142" s="24" t="e">
        <f t="shared" ca="1" si="6"/>
        <v>#REF!</v>
      </c>
      <c r="J142" s="24" t="e">
        <f t="shared" ca="1" si="7"/>
        <v>#REF!</v>
      </c>
      <c r="K142" s="24" t="e">
        <f t="shared" ca="1" si="8"/>
        <v>#REF!</v>
      </c>
      <c r="L142" s="24" t="e">
        <f t="shared" ca="1" si="9"/>
        <v>#REF!</v>
      </c>
      <c r="M142" s="24" t="e">
        <f t="shared" ca="1" si="10"/>
        <v>#REF!</v>
      </c>
      <c r="N142" s="25" t="e">
        <f t="shared" ca="1" si="11"/>
        <v>#REF!</v>
      </c>
      <c r="O142" s="27" t="e">
        <f t="shared" ca="1" si="12"/>
        <v>#REF!</v>
      </c>
      <c r="P142" s="24" t="e">
        <f t="shared" ca="1" si="13"/>
        <v>#REF!</v>
      </c>
      <c r="Q142" s="28">
        <f>IF(A142,VALUE(SUBSTITUTE(SUBSTITUTE(LEFT(salles!H142,5),":",","),"30","5")),"")</f>
        <v>1</v>
      </c>
      <c r="R142" s="29" t="e">
        <f t="shared" ca="1" si="14"/>
        <v>#REF!</v>
      </c>
      <c r="S142" s="29" t="e">
        <f t="shared" ca="1" si="15"/>
        <v>#REF!</v>
      </c>
      <c r="T142" s="28" t="e">
        <f t="shared" ca="1" si="16"/>
        <v>#REF!</v>
      </c>
      <c r="U142" s="30">
        <f ca="1">VLOOKUP(H142,variables!J$10:K$130,2,FALSE)</f>
        <v>0.93262411347517726</v>
      </c>
      <c r="V142" s="28"/>
      <c r="W142" s="28"/>
      <c r="X142" s="28"/>
      <c r="Y142" s="28"/>
      <c r="Z142" s="28"/>
      <c r="AA142" s="28"/>
      <c r="AB142" s="28"/>
      <c r="AC142" s="28"/>
    </row>
    <row r="143" spans="1:29" ht="14.25">
      <c r="A143" s="22" t="b">
        <f t="shared" si="21"/>
        <v>1</v>
      </c>
      <c r="B143" s="23" t="str">
        <f t="shared" si="22"/>
        <v>salles avant 03/2017!</v>
      </c>
      <c r="C143" s="24">
        <f t="shared" si="23"/>
        <v>143</v>
      </c>
      <c r="D143" s="24" t="e">
        <f t="shared" ca="1" si="2"/>
        <v>#REF!</v>
      </c>
      <c r="E143" s="25" t="e">
        <f t="shared" ca="1" si="3"/>
        <v>#REF!</v>
      </c>
      <c r="F143" s="25" t="e">
        <f t="shared" ca="1" si="4"/>
        <v>#REF!</v>
      </c>
      <c r="G143" s="26" t="e">
        <f t="shared" ca="1" si="5"/>
        <v>#REF!</v>
      </c>
      <c r="H143" s="24" t="s">
        <v>140</v>
      </c>
      <c r="I143" s="24" t="e">
        <f t="shared" ca="1" si="6"/>
        <v>#REF!</v>
      </c>
      <c r="J143" s="24" t="e">
        <f t="shared" ca="1" si="7"/>
        <v>#REF!</v>
      </c>
      <c r="K143" s="24" t="e">
        <f t="shared" ca="1" si="8"/>
        <v>#REF!</v>
      </c>
      <c r="L143" s="24" t="e">
        <f t="shared" ca="1" si="9"/>
        <v>#REF!</v>
      </c>
      <c r="M143" s="24" t="e">
        <f t="shared" ca="1" si="10"/>
        <v>#REF!</v>
      </c>
      <c r="N143" s="25" t="e">
        <f t="shared" ca="1" si="11"/>
        <v>#REF!</v>
      </c>
      <c r="O143" s="27" t="e">
        <f t="shared" ca="1" si="12"/>
        <v>#REF!</v>
      </c>
      <c r="P143" s="24" t="e">
        <f t="shared" ca="1" si="13"/>
        <v>#REF!</v>
      </c>
      <c r="Q143" s="28">
        <f>IF(A143,VALUE(SUBSTITUTE(SUBSTITUTE(LEFT(salles!H143,5),":",","),"30","5")),"")</f>
        <v>1.5</v>
      </c>
      <c r="R143" s="29" t="e">
        <f t="shared" ca="1" si="14"/>
        <v>#REF!</v>
      </c>
      <c r="S143" s="29" t="e">
        <f t="shared" ca="1" si="15"/>
        <v>#REF!</v>
      </c>
      <c r="T143" s="28" t="e">
        <f t="shared" ca="1" si="16"/>
        <v>#REF!</v>
      </c>
      <c r="U143" s="30">
        <f ca="1">VLOOKUP(H143,variables!J$10:K$130,2,FALSE)</f>
        <v>0.93262411347517726</v>
      </c>
      <c r="V143" s="28"/>
      <c r="W143" s="28"/>
      <c r="X143" s="28"/>
      <c r="Y143" s="28"/>
      <c r="Z143" s="28"/>
      <c r="AA143" s="28"/>
      <c r="AB143" s="28"/>
      <c r="AC143" s="28"/>
    </row>
    <row r="144" spans="1:29" ht="14.25" hidden="1">
      <c r="A144" s="22" t="b">
        <f t="shared" si="21"/>
        <v>0</v>
      </c>
      <c r="B144" s="23" t="str">
        <f t="shared" si="22"/>
        <v>salles avant 03/2017!</v>
      </c>
      <c r="C144" s="24">
        <f t="shared" si="23"/>
        <v>144</v>
      </c>
      <c r="D144" s="24" t="e">
        <f t="shared" ca="1" si="2"/>
        <v>#REF!</v>
      </c>
      <c r="E144" s="25" t="e">
        <f t="shared" ca="1" si="3"/>
        <v>#REF!</v>
      </c>
      <c r="F144" s="25" t="e">
        <f t="shared" ca="1" si="4"/>
        <v>#REF!</v>
      </c>
      <c r="G144" s="26" t="e">
        <f t="shared" ca="1" si="5"/>
        <v>#REF!</v>
      </c>
      <c r="H144" s="24" t="s">
        <v>63</v>
      </c>
      <c r="I144" s="24" t="e">
        <f t="shared" ca="1" si="6"/>
        <v>#REF!</v>
      </c>
      <c r="J144" s="24" t="e">
        <f t="shared" ca="1" si="7"/>
        <v>#REF!</v>
      </c>
      <c r="K144" s="24" t="e">
        <f t="shared" ca="1" si="8"/>
        <v>#REF!</v>
      </c>
      <c r="L144" s="24" t="e">
        <f t="shared" ca="1" si="9"/>
        <v>#REF!</v>
      </c>
      <c r="M144" s="24" t="e">
        <f t="shared" ca="1" si="10"/>
        <v>#REF!</v>
      </c>
      <c r="N144" s="25" t="e">
        <f t="shared" ca="1" si="11"/>
        <v>#REF!</v>
      </c>
      <c r="O144" s="27" t="e">
        <f t="shared" ca="1" si="12"/>
        <v>#REF!</v>
      </c>
      <c r="P144" s="24" t="e">
        <f t="shared" ca="1" si="13"/>
        <v>#REF!</v>
      </c>
      <c r="Q144" s="28" t="str">
        <f>IF(A144,VALUE(SUBSTITUTE(SUBSTITUTE(LEFT(salles!H144,5),":",","),"30","5")),"")</f>
        <v/>
      </c>
      <c r="R144" s="29" t="str">
        <f t="shared" si="14"/>
        <v/>
      </c>
      <c r="S144" s="29" t="str">
        <f t="shared" si="15"/>
        <v/>
      </c>
      <c r="T144" s="28" t="str">
        <f t="shared" si="16"/>
        <v/>
      </c>
      <c r="U144" s="30">
        <f ca="1">VLOOKUP(H144,variables!J$10:K$130,2,FALSE)</f>
        <v>1</v>
      </c>
      <c r="V144" s="28"/>
      <c r="W144" s="28"/>
      <c r="X144" s="28"/>
      <c r="Y144" s="28"/>
      <c r="Z144" s="28"/>
      <c r="AA144" s="28"/>
      <c r="AB144" s="28"/>
      <c r="AC144" s="28"/>
    </row>
    <row r="145" spans="1:29" ht="14.25" hidden="1">
      <c r="A145" s="22" t="b">
        <f t="shared" si="21"/>
        <v>0</v>
      </c>
      <c r="B145" s="23" t="str">
        <f t="shared" si="22"/>
        <v>salles avant 03/2017!</v>
      </c>
      <c r="C145" s="24">
        <f t="shared" si="23"/>
        <v>145</v>
      </c>
      <c r="D145" s="24" t="e">
        <f t="shared" ca="1" si="2"/>
        <v>#REF!</v>
      </c>
      <c r="E145" s="25" t="e">
        <f t="shared" ca="1" si="3"/>
        <v>#REF!</v>
      </c>
      <c r="F145" s="25" t="e">
        <f t="shared" ca="1" si="4"/>
        <v>#REF!</v>
      </c>
      <c r="G145" s="26" t="e">
        <f t="shared" ca="1" si="5"/>
        <v>#REF!</v>
      </c>
      <c r="H145" s="24" t="s">
        <v>37</v>
      </c>
      <c r="I145" s="24" t="e">
        <f t="shared" ca="1" si="6"/>
        <v>#REF!</v>
      </c>
      <c r="J145" s="24" t="e">
        <f t="shared" ca="1" si="7"/>
        <v>#REF!</v>
      </c>
      <c r="K145" s="24" t="e">
        <f t="shared" ca="1" si="8"/>
        <v>#REF!</v>
      </c>
      <c r="L145" s="24" t="e">
        <f t="shared" ca="1" si="9"/>
        <v>#REF!</v>
      </c>
      <c r="M145" s="24" t="e">
        <f t="shared" ca="1" si="10"/>
        <v>#REF!</v>
      </c>
      <c r="N145" s="25" t="e">
        <f t="shared" ca="1" si="11"/>
        <v>#REF!</v>
      </c>
      <c r="O145" s="27" t="e">
        <f t="shared" ca="1" si="12"/>
        <v>#REF!</v>
      </c>
      <c r="P145" s="24" t="e">
        <f t="shared" ca="1" si="13"/>
        <v>#REF!</v>
      </c>
      <c r="Q145" s="28" t="str">
        <f>IF(A145,VALUE(SUBSTITUTE(SUBSTITUTE(LEFT(salles!H145,5),":",","),"30","5")),"")</f>
        <v/>
      </c>
      <c r="R145" s="29" t="str">
        <f t="shared" si="14"/>
        <v/>
      </c>
      <c r="S145" s="29" t="str">
        <f t="shared" si="15"/>
        <v/>
      </c>
      <c r="T145" s="28" t="str">
        <f t="shared" si="16"/>
        <v/>
      </c>
      <c r="U145" s="30">
        <f ca="1">VLOOKUP(H145,variables!J$10:K$130,2,FALSE)</f>
        <v>1</v>
      </c>
      <c r="V145" s="28"/>
      <c r="W145" s="28"/>
      <c r="X145" s="28"/>
      <c r="Y145" s="28"/>
      <c r="Z145" s="28"/>
      <c r="AA145" s="28"/>
      <c r="AB145" s="28"/>
      <c r="AC145" s="28"/>
    </row>
    <row r="146" spans="1:29" ht="14.25">
      <c r="A146" s="22" t="b">
        <f t="shared" si="21"/>
        <v>1</v>
      </c>
      <c r="B146" s="23" t="str">
        <f t="shared" si="22"/>
        <v>salles avant 03/2017!</v>
      </c>
      <c r="C146" s="24">
        <f t="shared" si="23"/>
        <v>146</v>
      </c>
      <c r="D146" s="24" t="e">
        <f t="shared" ca="1" si="2"/>
        <v>#REF!</v>
      </c>
      <c r="E146" s="25" t="e">
        <f t="shared" ca="1" si="3"/>
        <v>#REF!</v>
      </c>
      <c r="F146" s="25" t="e">
        <f t="shared" ca="1" si="4"/>
        <v>#REF!</v>
      </c>
      <c r="G146" s="26" t="e">
        <f t="shared" ca="1" si="5"/>
        <v>#REF!</v>
      </c>
      <c r="H146" s="24" t="s">
        <v>140</v>
      </c>
      <c r="I146" s="24" t="e">
        <f t="shared" ca="1" si="6"/>
        <v>#REF!</v>
      </c>
      <c r="J146" s="24" t="e">
        <f t="shared" ca="1" si="7"/>
        <v>#REF!</v>
      </c>
      <c r="K146" s="24" t="e">
        <f t="shared" ca="1" si="8"/>
        <v>#REF!</v>
      </c>
      <c r="L146" s="24" t="e">
        <f t="shared" ca="1" si="9"/>
        <v>#REF!</v>
      </c>
      <c r="M146" s="24" t="e">
        <f t="shared" ca="1" si="10"/>
        <v>#REF!</v>
      </c>
      <c r="N146" s="25" t="e">
        <f t="shared" ca="1" si="11"/>
        <v>#REF!</v>
      </c>
      <c r="O146" s="27" t="e">
        <f t="shared" ca="1" si="12"/>
        <v>#REF!</v>
      </c>
      <c r="P146" s="24" t="e">
        <f t="shared" ca="1" si="13"/>
        <v>#REF!</v>
      </c>
      <c r="Q146" s="28">
        <f>IF(A146,VALUE(SUBSTITUTE(SUBSTITUTE(LEFT(salles!H146,5),":",","),"30","5")),"")</f>
        <v>1</v>
      </c>
      <c r="R146" s="29" t="e">
        <f t="shared" ca="1" si="14"/>
        <v>#REF!</v>
      </c>
      <c r="S146" s="29" t="e">
        <f t="shared" ca="1" si="15"/>
        <v>#REF!</v>
      </c>
      <c r="T146" s="28" t="e">
        <f t="shared" ca="1" si="16"/>
        <v>#REF!</v>
      </c>
      <c r="U146" s="30">
        <f ca="1">VLOOKUP(H146,variables!J$10:K$130,2,FALSE)</f>
        <v>0.93262411347517726</v>
      </c>
      <c r="V146" s="28"/>
      <c r="W146" s="28"/>
      <c r="X146" s="28"/>
      <c r="Y146" s="28"/>
      <c r="Z146" s="28"/>
      <c r="AA146" s="28"/>
      <c r="AB146" s="28"/>
      <c r="AC146" s="28"/>
    </row>
    <row r="147" spans="1:29" ht="14.25" hidden="1">
      <c r="A147" s="22" t="b">
        <f t="shared" si="21"/>
        <v>0</v>
      </c>
      <c r="B147" s="23" t="str">
        <f t="shared" si="22"/>
        <v>salles avant 03/2017!</v>
      </c>
      <c r="C147" s="24">
        <f t="shared" si="23"/>
        <v>147</v>
      </c>
      <c r="D147" s="24" t="e">
        <f t="shared" ca="1" si="2"/>
        <v>#REF!</v>
      </c>
      <c r="E147" s="25" t="e">
        <f t="shared" ca="1" si="3"/>
        <v>#REF!</v>
      </c>
      <c r="F147" s="25" t="e">
        <f t="shared" ca="1" si="4"/>
        <v>#REF!</v>
      </c>
      <c r="G147" s="26" t="e">
        <f t="shared" ca="1" si="5"/>
        <v>#REF!</v>
      </c>
      <c r="H147" s="24" t="s">
        <v>34</v>
      </c>
      <c r="I147" s="24" t="e">
        <f t="shared" ca="1" si="6"/>
        <v>#REF!</v>
      </c>
      <c r="J147" s="24" t="e">
        <f t="shared" ca="1" si="7"/>
        <v>#REF!</v>
      </c>
      <c r="K147" s="24" t="e">
        <f t="shared" ca="1" si="8"/>
        <v>#REF!</v>
      </c>
      <c r="L147" s="24" t="e">
        <f t="shared" ca="1" si="9"/>
        <v>#REF!</v>
      </c>
      <c r="M147" s="24" t="e">
        <f t="shared" ca="1" si="10"/>
        <v>#REF!</v>
      </c>
      <c r="N147" s="25" t="e">
        <f t="shared" ca="1" si="11"/>
        <v>#REF!</v>
      </c>
      <c r="O147" s="27" t="e">
        <f t="shared" ca="1" si="12"/>
        <v>#REF!</v>
      </c>
      <c r="P147" s="24" t="e">
        <f t="shared" ca="1" si="13"/>
        <v>#REF!</v>
      </c>
      <c r="Q147" s="28" t="str">
        <f>IF(A147,VALUE(SUBSTITUTE(SUBSTITUTE(LEFT(salles!H147,5),":",","),"30","5")),"")</f>
        <v/>
      </c>
      <c r="R147" s="29" t="str">
        <f t="shared" si="14"/>
        <v/>
      </c>
      <c r="S147" s="29" t="str">
        <f t="shared" si="15"/>
        <v/>
      </c>
      <c r="T147" s="28" t="str">
        <f t="shared" si="16"/>
        <v/>
      </c>
      <c r="U147" s="30">
        <f ca="1">VLOOKUP(H147,variables!J$10:K$130,2,FALSE)</f>
        <v>1</v>
      </c>
      <c r="V147" s="28"/>
      <c r="W147" s="28"/>
      <c r="X147" s="28"/>
      <c r="Y147" s="28"/>
      <c r="Z147" s="28"/>
      <c r="AA147" s="28"/>
      <c r="AB147" s="28"/>
      <c r="AC147" s="28"/>
    </row>
    <row r="148" spans="1:29" ht="14.25">
      <c r="A148" s="22" t="b">
        <f t="shared" si="21"/>
        <v>1</v>
      </c>
      <c r="B148" s="23" t="str">
        <f t="shared" si="22"/>
        <v>salles avant 03/2017!</v>
      </c>
      <c r="C148" s="24">
        <f t="shared" si="23"/>
        <v>148</v>
      </c>
      <c r="D148" s="24" t="e">
        <f t="shared" ca="1" si="2"/>
        <v>#REF!</v>
      </c>
      <c r="E148" s="25" t="e">
        <f t="shared" ca="1" si="3"/>
        <v>#REF!</v>
      </c>
      <c r="F148" s="25" t="e">
        <f t="shared" ca="1" si="4"/>
        <v>#REF!</v>
      </c>
      <c r="G148" s="26" t="e">
        <f t="shared" ca="1" si="5"/>
        <v>#REF!</v>
      </c>
      <c r="H148" s="24" t="s">
        <v>140</v>
      </c>
      <c r="I148" s="24" t="e">
        <f t="shared" ca="1" si="6"/>
        <v>#REF!</v>
      </c>
      <c r="J148" s="24" t="e">
        <f t="shared" ca="1" si="7"/>
        <v>#REF!</v>
      </c>
      <c r="K148" s="24" t="e">
        <f t="shared" ca="1" si="8"/>
        <v>#REF!</v>
      </c>
      <c r="L148" s="24" t="e">
        <f t="shared" ca="1" si="9"/>
        <v>#REF!</v>
      </c>
      <c r="M148" s="24" t="e">
        <f t="shared" ca="1" si="10"/>
        <v>#REF!</v>
      </c>
      <c r="N148" s="25" t="e">
        <f t="shared" ca="1" si="11"/>
        <v>#REF!</v>
      </c>
      <c r="O148" s="27" t="e">
        <f t="shared" ca="1" si="12"/>
        <v>#REF!</v>
      </c>
      <c r="P148" s="24" t="e">
        <f t="shared" ca="1" si="13"/>
        <v>#REF!</v>
      </c>
      <c r="Q148" s="28">
        <f>IF(A148,VALUE(SUBSTITUTE(SUBSTITUTE(LEFT(salles!H148,5),":",","),"30","5")),"")</f>
        <v>1.5</v>
      </c>
      <c r="R148" s="29" t="e">
        <f t="shared" ca="1" si="14"/>
        <v>#REF!</v>
      </c>
      <c r="S148" s="29" t="e">
        <f t="shared" ca="1" si="15"/>
        <v>#REF!</v>
      </c>
      <c r="T148" s="28" t="e">
        <f t="shared" ca="1" si="16"/>
        <v>#REF!</v>
      </c>
      <c r="U148" s="30">
        <f ca="1">VLOOKUP(H148,variables!J$10:K$130,2,FALSE)</f>
        <v>0.93262411347517726</v>
      </c>
      <c r="V148" s="28"/>
      <c r="W148" s="28"/>
      <c r="X148" s="28"/>
      <c r="Y148" s="28"/>
      <c r="Z148" s="28"/>
      <c r="AA148" s="28"/>
      <c r="AB148" s="28"/>
      <c r="AC148" s="28"/>
    </row>
    <row r="149" spans="1:29" ht="14.25" hidden="1">
      <c r="A149" s="22" t="b">
        <f t="shared" si="21"/>
        <v>0</v>
      </c>
      <c r="B149" s="23" t="str">
        <f t="shared" si="22"/>
        <v>salles avant 03/2017!</v>
      </c>
      <c r="C149" s="24">
        <f t="shared" si="23"/>
        <v>149</v>
      </c>
      <c r="D149" s="24" t="e">
        <f t="shared" ca="1" si="2"/>
        <v>#REF!</v>
      </c>
      <c r="E149" s="25" t="e">
        <f t="shared" ca="1" si="3"/>
        <v>#REF!</v>
      </c>
      <c r="F149" s="25" t="e">
        <f t="shared" ca="1" si="4"/>
        <v>#REF!</v>
      </c>
      <c r="G149" s="26" t="e">
        <f t="shared" ca="1" si="5"/>
        <v>#REF!</v>
      </c>
      <c r="H149" s="24" t="s">
        <v>49</v>
      </c>
      <c r="I149" s="24" t="e">
        <f t="shared" ca="1" si="6"/>
        <v>#REF!</v>
      </c>
      <c r="J149" s="24" t="e">
        <f t="shared" ca="1" si="7"/>
        <v>#REF!</v>
      </c>
      <c r="K149" s="24" t="e">
        <f t="shared" ca="1" si="8"/>
        <v>#REF!</v>
      </c>
      <c r="L149" s="24" t="e">
        <f t="shared" ca="1" si="9"/>
        <v>#REF!</v>
      </c>
      <c r="M149" s="24" t="e">
        <f t="shared" ca="1" si="10"/>
        <v>#REF!</v>
      </c>
      <c r="N149" s="25" t="e">
        <f t="shared" ca="1" si="11"/>
        <v>#REF!</v>
      </c>
      <c r="O149" s="27" t="e">
        <f t="shared" ca="1" si="12"/>
        <v>#REF!</v>
      </c>
      <c r="P149" s="24" t="e">
        <f t="shared" ca="1" si="13"/>
        <v>#REF!</v>
      </c>
      <c r="Q149" s="28" t="str">
        <f>IF(A149,VALUE(SUBSTITUTE(SUBSTITUTE(LEFT(salles!H149,5),":",","),"30","5")),"")</f>
        <v/>
      </c>
      <c r="R149" s="29" t="str">
        <f t="shared" si="14"/>
        <v/>
      </c>
      <c r="S149" s="29" t="str">
        <f t="shared" si="15"/>
        <v/>
      </c>
      <c r="T149" s="28" t="str">
        <f t="shared" si="16"/>
        <v/>
      </c>
      <c r="U149" s="30">
        <f ca="1">VLOOKUP(H149,variables!J$10:K$130,2,FALSE)</f>
        <v>1</v>
      </c>
      <c r="V149" s="28"/>
      <c r="W149" s="28"/>
      <c r="X149" s="28"/>
      <c r="Y149" s="28"/>
      <c r="Z149" s="28"/>
      <c r="AA149" s="28"/>
      <c r="AB149" s="28"/>
      <c r="AC149" s="28"/>
    </row>
    <row r="150" spans="1:29" ht="14.25" hidden="1">
      <c r="A150" s="22" t="b">
        <f t="shared" si="21"/>
        <v>0</v>
      </c>
      <c r="B150" s="23" t="str">
        <f t="shared" si="22"/>
        <v>salles avant 03/2017!</v>
      </c>
      <c r="C150" s="24">
        <f t="shared" si="23"/>
        <v>150</v>
      </c>
      <c r="D150" s="24" t="e">
        <f t="shared" ca="1" si="2"/>
        <v>#REF!</v>
      </c>
      <c r="E150" s="25" t="e">
        <f t="shared" ca="1" si="3"/>
        <v>#REF!</v>
      </c>
      <c r="F150" s="25" t="e">
        <f t="shared" ca="1" si="4"/>
        <v>#REF!</v>
      </c>
      <c r="G150" s="26" t="e">
        <f t="shared" ca="1" si="5"/>
        <v>#REF!</v>
      </c>
      <c r="H150" s="24" t="s">
        <v>63</v>
      </c>
      <c r="I150" s="24" t="e">
        <f t="shared" ca="1" si="6"/>
        <v>#REF!</v>
      </c>
      <c r="J150" s="24" t="e">
        <f t="shared" ca="1" si="7"/>
        <v>#REF!</v>
      </c>
      <c r="K150" s="24" t="e">
        <f t="shared" ca="1" si="8"/>
        <v>#REF!</v>
      </c>
      <c r="L150" s="24" t="e">
        <f t="shared" ca="1" si="9"/>
        <v>#REF!</v>
      </c>
      <c r="M150" s="24" t="e">
        <f t="shared" ca="1" si="10"/>
        <v>#REF!</v>
      </c>
      <c r="N150" s="25" t="e">
        <f t="shared" ca="1" si="11"/>
        <v>#REF!</v>
      </c>
      <c r="O150" s="27" t="e">
        <f t="shared" ca="1" si="12"/>
        <v>#REF!</v>
      </c>
      <c r="P150" s="24" t="e">
        <f t="shared" ca="1" si="13"/>
        <v>#REF!</v>
      </c>
      <c r="Q150" s="28" t="str">
        <f>IF(A150,VALUE(SUBSTITUTE(SUBSTITUTE(LEFT(salles!H150,5),":",","),"30","5")),"")</f>
        <v/>
      </c>
      <c r="R150" s="29" t="str">
        <f t="shared" si="14"/>
        <v/>
      </c>
      <c r="S150" s="29" t="str">
        <f t="shared" si="15"/>
        <v/>
      </c>
      <c r="T150" s="28" t="str">
        <f t="shared" si="16"/>
        <v/>
      </c>
      <c r="U150" s="30">
        <f ca="1">VLOOKUP(H150,variables!J$10:K$130,2,FALSE)</f>
        <v>1</v>
      </c>
      <c r="V150" s="28"/>
      <c r="W150" s="28"/>
      <c r="X150" s="28"/>
      <c r="Y150" s="28"/>
      <c r="Z150" s="28"/>
      <c r="AA150" s="28"/>
      <c r="AB150" s="28"/>
      <c r="AC150" s="28"/>
    </row>
    <row r="151" spans="1:29" ht="14.25" hidden="1">
      <c r="A151" s="22" t="b">
        <f t="shared" si="21"/>
        <v>0</v>
      </c>
      <c r="B151" s="23" t="str">
        <f t="shared" si="22"/>
        <v>salles avant 03/2017!</v>
      </c>
      <c r="C151" s="24">
        <f t="shared" si="23"/>
        <v>151</v>
      </c>
      <c r="D151" s="24" t="e">
        <f t="shared" ca="1" si="2"/>
        <v>#REF!</v>
      </c>
      <c r="E151" s="25" t="e">
        <f t="shared" ca="1" si="3"/>
        <v>#REF!</v>
      </c>
      <c r="F151" s="25" t="e">
        <f t="shared" ca="1" si="4"/>
        <v>#REF!</v>
      </c>
      <c r="G151" s="26" t="e">
        <f t="shared" ca="1" si="5"/>
        <v>#REF!</v>
      </c>
      <c r="H151" s="24" t="s">
        <v>100</v>
      </c>
      <c r="I151" s="24" t="e">
        <f t="shared" ca="1" si="6"/>
        <v>#REF!</v>
      </c>
      <c r="J151" s="24" t="e">
        <f t="shared" ca="1" si="7"/>
        <v>#REF!</v>
      </c>
      <c r="K151" s="24" t="e">
        <f t="shared" ca="1" si="8"/>
        <v>#REF!</v>
      </c>
      <c r="L151" s="24" t="e">
        <f t="shared" ca="1" si="9"/>
        <v>#REF!</v>
      </c>
      <c r="M151" s="24" t="e">
        <f t="shared" ca="1" si="10"/>
        <v>#REF!</v>
      </c>
      <c r="N151" s="25" t="e">
        <f t="shared" ca="1" si="11"/>
        <v>#REF!</v>
      </c>
      <c r="O151" s="27" t="e">
        <f t="shared" ca="1" si="12"/>
        <v>#REF!</v>
      </c>
      <c r="P151" s="24" t="e">
        <f t="shared" ca="1" si="13"/>
        <v>#REF!</v>
      </c>
      <c r="Q151" s="28" t="str">
        <f>IF(A151,VALUE(SUBSTITUTE(SUBSTITUTE(LEFT(salles!H151,5),":",","),"30","5")),"")</f>
        <v/>
      </c>
      <c r="R151" s="29" t="str">
        <f t="shared" si="14"/>
        <v/>
      </c>
      <c r="S151" s="29" t="str">
        <f t="shared" si="15"/>
        <v/>
      </c>
      <c r="T151" s="28" t="str">
        <f t="shared" si="16"/>
        <v/>
      </c>
      <c r="U151" s="30">
        <f ca="1">VLOOKUP(H151,variables!J$10:K$130,2,FALSE)</f>
        <v>1</v>
      </c>
      <c r="V151" s="28"/>
      <c r="W151" s="28"/>
      <c r="X151" s="28"/>
      <c r="Y151" s="28"/>
      <c r="Z151" s="28"/>
      <c r="AA151" s="28"/>
      <c r="AB151" s="28"/>
      <c r="AC151" s="28"/>
    </row>
    <row r="152" spans="1:29" ht="14.25" hidden="1">
      <c r="A152" s="22" t="b">
        <f t="shared" si="21"/>
        <v>0</v>
      </c>
      <c r="B152" s="23" t="str">
        <f t="shared" si="22"/>
        <v>salles avant 03/2017!</v>
      </c>
      <c r="C152" s="24">
        <f t="shared" si="23"/>
        <v>152</v>
      </c>
      <c r="D152" s="24" t="e">
        <f t="shared" ca="1" si="2"/>
        <v>#REF!</v>
      </c>
      <c r="E152" s="25" t="e">
        <f t="shared" ca="1" si="3"/>
        <v>#REF!</v>
      </c>
      <c r="F152" s="25" t="e">
        <f t="shared" ca="1" si="4"/>
        <v>#REF!</v>
      </c>
      <c r="G152" s="26" t="e">
        <f t="shared" ca="1" si="5"/>
        <v>#REF!</v>
      </c>
      <c r="H152" s="24" t="s">
        <v>112</v>
      </c>
      <c r="I152" s="24" t="e">
        <f t="shared" ca="1" si="6"/>
        <v>#REF!</v>
      </c>
      <c r="J152" s="24" t="e">
        <f t="shared" ca="1" si="7"/>
        <v>#REF!</v>
      </c>
      <c r="K152" s="24" t="e">
        <f t="shared" ca="1" si="8"/>
        <v>#REF!</v>
      </c>
      <c r="L152" s="24" t="e">
        <f t="shared" ca="1" si="9"/>
        <v>#REF!</v>
      </c>
      <c r="M152" s="24" t="e">
        <f t="shared" ca="1" si="10"/>
        <v>#REF!</v>
      </c>
      <c r="N152" s="25" t="e">
        <f t="shared" ca="1" si="11"/>
        <v>#REF!</v>
      </c>
      <c r="O152" s="27" t="e">
        <f t="shared" ca="1" si="12"/>
        <v>#REF!</v>
      </c>
      <c r="P152" s="24" t="e">
        <f t="shared" ca="1" si="13"/>
        <v>#REF!</v>
      </c>
      <c r="Q152" s="28" t="str">
        <f>IF(A152,VALUE(SUBSTITUTE(SUBSTITUTE(LEFT(salles!H152,5),":",","),"30","5")),"")</f>
        <v/>
      </c>
      <c r="R152" s="29" t="str">
        <f t="shared" si="14"/>
        <v/>
      </c>
      <c r="S152" s="29" t="str">
        <f t="shared" si="15"/>
        <v/>
      </c>
      <c r="T152" s="28" t="str">
        <f t="shared" si="16"/>
        <v/>
      </c>
      <c r="U152" s="30">
        <f ca="1">VLOOKUP(H152,variables!J$10:K$130,2,FALSE)</f>
        <v>1</v>
      </c>
      <c r="V152" s="28"/>
      <c r="W152" s="28"/>
      <c r="X152" s="28"/>
      <c r="Y152" s="28"/>
      <c r="Z152" s="28"/>
      <c r="AA152" s="28"/>
      <c r="AB152" s="28"/>
      <c r="AC152" s="28"/>
    </row>
    <row r="153" spans="1:29" ht="14.25" hidden="1">
      <c r="A153" s="22" t="b">
        <f t="shared" si="21"/>
        <v>0</v>
      </c>
      <c r="B153" s="23" t="str">
        <f t="shared" si="22"/>
        <v>salles avant 03/2017!</v>
      </c>
      <c r="C153" s="24">
        <f t="shared" si="23"/>
        <v>153</v>
      </c>
      <c r="D153" s="24" t="e">
        <f t="shared" ca="1" si="2"/>
        <v>#REF!</v>
      </c>
      <c r="E153" s="25" t="e">
        <f t="shared" ca="1" si="3"/>
        <v>#REF!</v>
      </c>
      <c r="F153" s="25" t="e">
        <f t="shared" ca="1" si="4"/>
        <v>#REF!</v>
      </c>
      <c r="G153" s="26" t="e">
        <f t="shared" ca="1" si="5"/>
        <v>#REF!</v>
      </c>
      <c r="H153" s="24" t="s">
        <v>81</v>
      </c>
      <c r="I153" s="24" t="e">
        <f t="shared" ca="1" si="6"/>
        <v>#REF!</v>
      </c>
      <c r="J153" s="24" t="e">
        <f t="shared" ca="1" si="7"/>
        <v>#REF!</v>
      </c>
      <c r="K153" s="24" t="e">
        <f t="shared" ca="1" si="8"/>
        <v>#REF!</v>
      </c>
      <c r="L153" s="24" t="e">
        <f t="shared" ca="1" si="9"/>
        <v>#REF!</v>
      </c>
      <c r="M153" s="24" t="e">
        <f t="shared" ca="1" si="10"/>
        <v>#REF!</v>
      </c>
      <c r="N153" s="25" t="e">
        <f t="shared" ca="1" si="11"/>
        <v>#REF!</v>
      </c>
      <c r="O153" s="27" t="e">
        <f t="shared" ca="1" si="12"/>
        <v>#REF!</v>
      </c>
      <c r="P153" s="24" t="e">
        <f t="shared" ca="1" si="13"/>
        <v>#REF!</v>
      </c>
      <c r="Q153" s="28" t="str">
        <f>IF(A153,VALUE(SUBSTITUTE(SUBSTITUTE(LEFT(salles!H153,5),":",","),"30","5")),"")</f>
        <v/>
      </c>
      <c r="R153" s="29" t="str">
        <f t="shared" si="14"/>
        <v/>
      </c>
      <c r="S153" s="29" t="str">
        <f t="shared" si="15"/>
        <v/>
      </c>
      <c r="T153" s="28" t="str">
        <f t="shared" si="16"/>
        <v/>
      </c>
      <c r="U153" s="30">
        <f ca="1">VLOOKUP(H153,variables!J$10:K$130,2,FALSE)</f>
        <v>0.97619047619047616</v>
      </c>
      <c r="V153" s="28"/>
      <c r="W153" s="28"/>
      <c r="X153" s="28"/>
      <c r="Y153" s="28"/>
      <c r="Z153" s="28"/>
      <c r="AA153" s="28"/>
      <c r="AB153" s="28"/>
      <c r="AC153" s="28"/>
    </row>
    <row r="154" spans="1:29" ht="14.25">
      <c r="A154" s="22" t="b">
        <f t="shared" si="21"/>
        <v>1</v>
      </c>
      <c r="B154" s="23" t="str">
        <f t="shared" si="22"/>
        <v>salles avant 03/2017!</v>
      </c>
      <c r="C154" s="24">
        <f t="shared" si="23"/>
        <v>154</v>
      </c>
      <c r="D154" s="24" t="e">
        <f t="shared" ca="1" si="2"/>
        <v>#REF!</v>
      </c>
      <c r="E154" s="25" t="e">
        <f t="shared" ca="1" si="3"/>
        <v>#REF!</v>
      </c>
      <c r="F154" s="25" t="e">
        <f t="shared" ca="1" si="4"/>
        <v>#REF!</v>
      </c>
      <c r="G154" s="26" t="e">
        <f t="shared" ca="1" si="5"/>
        <v>#REF!</v>
      </c>
      <c r="H154" s="24" t="s">
        <v>140</v>
      </c>
      <c r="I154" s="24" t="e">
        <f t="shared" ca="1" si="6"/>
        <v>#REF!</v>
      </c>
      <c r="J154" s="24" t="e">
        <f t="shared" ca="1" si="7"/>
        <v>#REF!</v>
      </c>
      <c r="K154" s="24" t="e">
        <f t="shared" ca="1" si="8"/>
        <v>#REF!</v>
      </c>
      <c r="L154" s="24" t="e">
        <f t="shared" ca="1" si="9"/>
        <v>#REF!</v>
      </c>
      <c r="M154" s="24" t="e">
        <f t="shared" ca="1" si="10"/>
        <v>#REF!</v>
      </c>
      <c r="N154" s="25" t="e">
        <f t="shared" ca="1" si="11"/>
        <v>#REF!</v>
      </c>
      <c r="O154" s="27" t="e">
        <f t="shared" ca="1" si="12"/>
        <v>#REF!</v>
      </c>
      <c r="P154" s="24" t="e">
        <f t="shared" ca="1" si="13"/>
        <v>#REF!</v>
      </c>
      <c r="Q154" s="28">
        <f>IF(A154,VALUE(SUBSTITUTE(SUBSTITUTE(LEFT(salles!H154,5),":",","),"30","5")),"")</f>
        <v>1</v>
      </c>
      <c r="R154" s="29" t="e">
        <f t="shared" ca="1" si="14"/>
        <v>#REF!</v>
      </c>
      <c r="S154" s="29" t="e">
        <f t="shared" ca="1" si="15"/>
        <v>#REF!</v>
      </c>
      <c r="T154" s="28" t="e">
        <f t="shared" ca="1" si="16"/>
        <v>#REF!</v>
      </c>
      <c r="U154" s="30">
        <f ca="1">VLOOKUP(H154,variables!J$10:K$130,2,FALSE)</f>
        <v>0.93262411347517726</v>
      </c>
      <c r="V154" s="28"/>
      <c r="W154" s="28"/>
      <c r="X154" s="28"/>
      <c r="Y154" s="28"/>
      <c r="Z154" s="28"/>
      <c r="AA154" s="28"/>
      <c r="AB154" s="28"/>
      <c r="AC154" s="28"/>
    </row>
    <row r="155" spans="1:29" ht="14.25" hidden="1">
      <c r="A155" s="22" t="b">
        <f t="shared" si="21"/>
        <v>0</v>
      </c>
      <c r="B155" s="23" t="str">
        <f t="shared" si="22"/>
        <v>salles avant 03/2017!</v>
      </c>
      <c r="C155" s="24">
        <f t="shared" si="23"/>
        <v>155</v>
      </c>
      <c r="D155" s="24" t="e">
        <f t="shared" ca="1" si="2"/>
        <v>#REF!</v>
      </c>
      <c r="E155" s="25" t="e">
        <f t="shared" ca="1" si="3"/>
        <v>#REF!</v>
      </c>
      <c r="F155" s="25" t="e">
        <f t="shared" ca="1" si="4"/>
        <v>#REF!</v>
      </c>
      <c r="G155" s="26" t="e">
        <f t="shared" ca="1" si="5"/>
        <v>#REF!</v>
      </c>
      <c r="H155" s="24" t="s">
        <v>49</v>
      </c>
      <c r="I155" s="24" t="e">
        <f t="shared" ca="1" si="6"/>
        <v>#REF!</v>
      </c>
      <c r="J155" s="24" t="e">
        <f t="shared" ca="1" si="7"/>
        <v>#REF!</v>
      </c>
      <c r="K155" s="24" t="e">
        <f t="shared" ca="1" si="8"/>
        <v>#REF!</v>
      </c>
      <c r="L155" s="24" t="e">
        <f t="shared" ca="1" si="9"/>
        <v>#REF!</v>
      </c>
      <c r="M155" s="24" t="e">
        <f t="shared" ca="1" si="10"/>
        <v>#REF!</v>
      </c>
      <c r="N155" s="25" t="e">
        <f t="shared" ca="1" si="11"/>
        <v>#REF!</v>
      </c>
      <c r="O155" s="27" t="e">
        <f t="shared" ca="1" si="12"/>
        <v>#REF!</v>
      </c>
      <c r="P155" s="24" t="e">
        <f t="shared" ca="1" si="13"/>
        <v>#REF!</v>
      </c>
      <c r="Q155" s="28" t="str">
        <f>IF(A155,VALUE(SUBSTITUTE(SUBSTITUTE(LEFT(salles!H155,5),":",","),"30","5")),"")</f>
        <v/>
      </c>
      <c r="R155" s="29" t="str">
        <f t="shared" si="14"/>
        <v/>
      </c>
      <c r="S155" s="29" t="str">
        <f t="shared" si="15"/>
        <v/>
      </c>
      <c r="T155" s="28" t="str">
        <f t="shared" si="16"/>
        <v/>
      </c>
      <c r="U155" s="30">
        <f ca="1">VLOOKUP(H155,variables!J$10:K$130,2,FALSE)</f>
        <v>1</v>
      </c>
      <c r="V155" s="28"/>
      <c r="W155" s="28"/>
      <c r="X155" s="28"/>
      <c r="Y155" s="28"/>
      <c r="Z155" s="28"/>
      <c r="AA155" s="28"/>
      <c r="AB155" s="28"/>
      <c r="AC155" s="28"/>
    </row>
    <row r="156" spans="1:29" ht="14.25" hidden="1">
      <c r="A156" s="22" t="b">
        <f t="shared" si="21"/>
        <v>0</v>
      </c>
      <c r="B156" s="23" t="str">
        <f t="shared" si="22"/>
        <v>salles avant 03/2017!</v>
      </c>
      <c r="C156" s="24">
        <f t="shared" si="23"/>
        <v>156</v>
      </c>
      <c r="D156" s="24" t="e">
        <f t="shared" ca="1" si="2"/>
        <v>#REF!</v>
      </c>
      <c r="E156" s="25" t="e">
        <f t="shared" ca="1" si="3"/>
        <v>#REF!</v>
      </c>
      <c r="F156" s="25" t="e">
        <f t="shared" ca="1" si="4"/>
        <v>#REF!</v>
      </c>
      <c r="G156" s="26" t="e">
        <f t="shared" ca="1" si="5"/>
        <v>#REF!</v>
      </c>
      <c r="H156" s="24" t="s">
        <v>34</v>
      </c>
      <c r="I156" s="24" t="e">
        <f t="shared" ca="1" si="6"/>
        <v>#REF!</v>
      </c>
      <c r="J156" s="24" t="e">
        <f t="shared" ca="1" si="7"/>
        <v>#REF!</v>
      </c>
      <c r="K156" s="24" t="e">
        <f t="shared" ca="1" si="8"/>
        <v>#REF!</v>
      </c>
      <c r="L156" s="24" t="e">
        <f t="shared" ca="1" si="9"/>
        <v>#REF!</v>
      </c>
      <c r="M156" s="24" t="e">
        <f t="shared" ca="1" si="10"/>
        <v>#REF!</v>
      </c>
      <c r="N156" s="25" t="e">
        <f t="shared" ca="1" si="11"/>
        <v>#REF!</v>
      </c>
      <c r="O156" s="27" t="e">
        <f t="shared" ca="1" si="12"/>
        <v>#REF!</v>
      </c>
      <c r="P156" s="24" t="e">
        <f t="shared" ca="1" si="13"/>
        <v>#REF!</v>
      </c>
      <c r="Q156" s="28" t="str">
        <f>IF(A156,VALUE(SUBSTITUTE(SUBSTITUTE(LEFT(salles!H156,5),":",","),"30","5")),"")</f>
        <v/>
      </c>
      <c r="R156" s="29" t="str">
        <f t="shared" si="14"/>
        <v/>
      </c>
      <c r="S156" s="29" t="str">
        <f t="shared" si="15"/>
        <v/>
      </c>
      <c r="T156" s="28" t="str">
        <f t="shared" si="16"/>
        <v/>
      </c>
      <c r="U156" s="30">
        <f ca="1">VLOOKUP(H156,variables!J$10:K$130,2,FALSE)</f>
        <v>1</v>
      </c>
      <c r="V156" s="28"/>
      <c r="W156" s="28"/>
      <c r="X156" s="28"/>
      <c r="Y156" s="28"/>
      <c r="Z156" s="28"/>
      <c r="AA156" s="28"/>
      <c r="AB156" s="28"/>
      <c r="AC156" s="28"/>
    </row>
    <row r="157" spans="1:29" ht="14.25" hidden="1">
      <c r="A157" s="22" t="b">
        <f t="shared" si="21"/>
        <v>0</v>
      </c>
      <c r="B157" s="23" t="str">
        <f t="shared" si="22"/>
        <v>salles avant 03/2017!</v>
      </c>
      <c r="C157" s="24">
        <f t="shared" si="23"/>
        <v>157</v>
      </c>
      <c r="D157" s="24" t="e">
        <f t="shared" ca="1" si="2"/>
        <v>#REF!</v>
      </c>
      <c r="E157" s="25" t="e">
        <f t="shared" ca="1" si="3"/>
        <v>#REF!</v>
      </c>
      <c r="F157" s="25" t="e">
        <f t="shared" ca="1" si="4"/>
        <v>#REF!</v>
      </c>
      <c r="G157" s="26" t="e">
        <f t="shared" ca="1" si="5"/>
        <v>#REF!</v>
      </c>
      <c r="H157" s="24" t="s">
        <v>60</v>
      </c>
      <c r="I157" s="24" t="e">
        <f t="shared" ca="1" si="6"/>
        <v>#REF!</v>
      </c>
      <c r="J157" s="24" t="e">
        <f t="shared" ca="1" si="7"/>
        <v>#REF!</v>
      </c>
      <c r="K157" s="24" t="e">
        <f t="shared" ca="1" si="8"/>
        <v>#REF!</v>
      </c>
      <c r="L157" s="24" t="e">
        <f t="shared" ca="1" si="9"/>
        <v>#REF!</v>
      </c>
      <c r="M157" s="24" t="e">
        <f t="shared" ca="1" si="10"/>
        <v>#REF!</v>
      </c>
      <c r="N157" s="25" t="e">
        <f t="shared" ca="1" si="11"/>
        <v>#REF!</v>
      </c>
      <c r="O157" s="27" t="e">
        <f t="shared" ca="1" si="12"/>
        <v>#REF!</v>
      </c>
      <c r="P157" s="24" t="e">
        <f t="shared" ca="1" si="13"/>
        <v>#REF!</v>
      </c>
      <c r="Q157" s="28" t="str">
        <f>IF(A157,VALUE(SUBSTITUTE(SUBSTITUTE(LEFT(salles!H157,5),":",","),"30","5")),"")</f>
        <v/>
      </c>
      <c r="R157" s="29" t="str">
        <f t="shared" si="14"/>
        <v/>
      </c>
      <c r="S157" s="29" t="str">
        <f t="shared" si="15"/>
        <v/>
      </c>
      <c r="T157" s="28" t="str">
        <f t="shared" si="16"/>
        <v/>
      </c>
      <c r="U157" s="30">
        <f ca="1">VLOOKUP(H157,variables!J$10:K$130,2,FALSE)</f>
        <v>1</v>
      </c>
      <c r="V157" s="28"/>
      <c r="W157" s="28"/>
      <c r="X157" s="28"/>
      <c r="Y157" s="28"/>
      <c r="Z157" s="28"/>
      <c r="AA157" s="28"/>
      <c r="AB157" s="28"/>
      <c r="AC157" s="28"/>
    </row>
    <row r="158" spans="1:29" ht="14.25">
      <c r="A158" s="22" t="b">
        <f t="shared" si="21"/>
        <v>1</v>
      </c>
      <c r="B158" s="23" t="str">
        <f t="shared" si="22"/>
        <v>salles avant 03/2017!</v>
      </c>
      <c r="C158" s="24">
        <f t="shared" si="23"/>
        <v>158</v>
      </c>
      <c r="D158" s="24" t="e">
        <f t="shared" ca="1" si="2"/>
        <v>#REF!</v>
      </c>
      <c r="E158" s="25" t="e">
        <f t="shared" ca="1" si="3"/>
        <v>#REF!</v>
      </c>
      <c r="F158" s="25" t="e">
        <f t="shared" ca="1" si="4"/>
        <v>#REF!</v>
      </c>
      <c r="G158" s="26" t="e">
        <f t="shared" ca="1" si="5"/>
        <v>#REF!</v>
      </c>
      <c r="H158" s="24" t="s">
        <v>140</v>
      </c>
      <c r="I158" s="24" t="e">
        <f t="shared" ca="1" si="6"/>
        <v>#REF!</v>
      </c>
      <c r="J158" s="24" t="e">
        <f t="shared" ca="1" si="7"/>
        <v>#REF!</v>
      </c>
      <c r="K158" s="24" t="e">
        <f t="shared" ca="1" si="8"/>
        <v>#REF!</v>
      </c>
      <c r="L158" s="24" t="e">
        <f t="shared" ca="1" si="9"/>
        <v>#REF!</v>
      </c>
      <c r="M158" s="24" t="e">
        <f t="shared" ca="1" si="10"/>
        <v>#REF!</v>
      </c>
      <c r="N158" s="25" t="e">
        <f t="shared" ca="1" si="11"/>
        <v>#REF!</v>
      </c>
      <c r="O158" s="27" t="e">
        <f t="shared" ca="1" si="12"/>
        <v>#REF!</v>
      </c>
      <c r="P158" s="24" t="e">
        <f t="shared" ca="1" si="13"/>
        <v>#REF!</v>
      </c>
      <c r="Q158" s="28">
        <f>IF(A158,VALUE(SUBSTITUTE(SUBSTITUTE(LEFT(salles!H158,5),":",","),"30","5")),"")</f>
        <v>1</v>
      </c>
      <c r="R158" s="29" t="e">
        <f t="shared" ca="1" si="14"/>
        <v>#REF!</v>
      </c>
      <c r="S158" s="29" t="e">
        <f t="shared" ca="1" si="15"/>
        <v>#REF!</v>
      </c>
      <c r="T158" s="28" t="e">
        <f t="shared" ca="1" si="16"/>
        <v>#REF!</v>
      </c>
      <c r="U158" s="30">
        <f ca="1">VLOOKUP(H158,variables!J$10:K$130,2,FALSE)</f>
        <v>0.93262411347517726</v>
      </c>
      <c r="V158" s="28"/>
      <c r="W158" s="28"/>
      <c r="X158" s="28"/>
      <c r="Y158" s="28"/>
      <c r="Z158" s="28"/>
      <c r="AA158" s="28"/>
      <c r="AB158" s="28"/>
      <c r="AC158" s="28"/>
    </row>
    <row r="159" spans="1:29" ht="14.25" hidden="1">
      <c r="A159" s="22" t="b">
        <f t="shared" si="21"/>
        <v>0</v>
      </c>
      <c r="B159" s="23" t="str">
        <f t="shared" si="22"/>
        <v>salles avant 03/2017!</v>
      </c>
      <c r="C159" s="24">
        <f t="shared" si="23"/>
        <v>159</v>
      </c>
      <c r="D159" s="24" t="e">
        <f t="shared" ca="1" si="2"/>
        <v>#REF!</v>
      </c>
      <c r="E159" s="25" t="e">
        <f t="shared" ca="1" si="3"/>
        <v>#REF!</v>
      </c>
      <c r="F159" s="25" t="e">
        <f t="shared" ca="1" si="4"/>
        <v>#REF!</v>
      </c>
      <c r="G159" s="26" t="e">
        <f t="shared" ca="1" si="5"/>
        <v>#REF!</v>
      </c>
      <c r="H159" s="24" t="s">
        <v>88</v>
      </c>
      <c r="I159" s="24" t="e">
        <f t="shared" ca="1" si="6"/>
        <v>#REF!</v>
      </c>
      <c r="J159" s="24" t="e">
        <f t="shared" ca="1" si="7"/>
        <v>#REF!</v>
      </c>
      <c r="K159" s="24" t="e">
        <f t="shared" ca="1" si="8"/>
        <v>#REF!</v>
      </c>
      <c r="L159" s="24" t="e">
        <f t="shared" ca="1" si="9"/>
        <v>#REF!</v>
      </c>
      <c r="M159" s="24" t="e">
        <f t="shared" ca="1" si="10"/>
        <v>#REF!</v>
      </c>
      <c r="N159" s="25" t="e">
        <f t="shared" ca="1" si="11"/>
        <v>#REF!</v>
      </c>
      <c r="O159" s="27" t="e">
        <f t="shared" ca="1" si="12"/>
        <v>#REF!</v>
      </c>
      <c r="P159" s="24" t="e">
        <f t="shared" ca="1" si="13"/>
        <v>#REF!</v>
      </c>
      <c r="Q159" s="28" t="str">
        <f>IF(A159,VALUE(SUBSTITUTE(SUBSTITUTE(LEFT(salles!H159,5),":",","),"30","5")),"")</f>
        <v/>
      </c>
      <c r="R159" s="29" t="str">
        <f t="shared" si="14"/>
        <v/>
      </c>
      <c r="S159" s="29" t="str">
        <f t="shared" si="15"/>
        <v/>
      </c>
      <c r="T159" s="28" t="str">
        <f t="shared" si="16"/>
        <v/>
      </c>
      <c r="U159" s="30">
        <f ca="1">VLOOKUP(H159,variables!J$10:K$130,2,FALSE)</f>
        <v>0.94202898550724634</v>
      </c>
      <c r="V159" s="28"/>
      <c r="W159" s="28"/>
      <c r="X159" s="28"/>
      <c r="Y159" s="28"/>
      <c r="Z159" s="28"/>
      <c r="AA159" s="28"/>
      <c r="AB159" s="28"/>
      <c r="AC159" s="28"/>
    </row>
    <row r="160" spans="1:29" ht="14.25">
      <c r="A160" s="22" t="b">
        <f t="shared" si="21"/>
        <v>1</v>
      </c>
      <c r="B160" s="23" t="str">
        <f t="shared" si="22"/>
        <v>salles avant 03/2017!</v>
      </c>
      <c r="C160" s="24">
        <f t="shared" si="23"/>
        <v>160</v>
      </c>
      <c r="D160" s="24" t="e">
        <f t="shared" ca="1" si="2"/>
        <v>#REF!</v>
      </c>
      <c r="E160" s="25" t="e">
        <f t="shared" ca="1" si="3"/>
        <v>#REF!</v>
      </c>
      <c r="F160" s="25" t="e">
        <f t="shared" ca="1" si="4"/>
        <v>#REF!</v>
      </c>
      <c r="G160" s="26" t="e">
        <f t="shared" ca="1" si="5"/>
        <v>#REF!</v>
      </c>
      <c r="H160" s="24" t="s">
        <v>140</v>
      </c>
      <c r="I160" s="24" t="e">
        <f t="shared" ca="1" si="6"/>
        <v>#REF!</v>
      </c>
      <c r="J160" s="24" t="e">
        <f t="shared" ca="1" si="7"/>
        <v>#REF!</v>
      </c>
      <c r="K160" s="24" t="e">
        <f t="shared" ca="1" si="8"/>
        <v>#REF!</v>
      </c>
      <c r="L160" s="24" t="e">
        <f t="shared" ca="1" si="9"/>
        <v>#REF!</v>
      </c>
      <c r="M160" s="24" t="e">
        <f t="shared" ca="1" si="10"/>
        <v>#REF!</v>
      </c>
      <c r="N160" s="25" t="e">
        <f t="shared" ca="1" si="11"/>
        <v>#REF!</v>
      </c>
      <c r="O160" s="27" t="e">
        <f t="shared" ca="1" si="12"/>
        <v>#REF!</v>
      </c>
      <c r="P160" s="24" t="e">
        <f t="shared" ca="1" si="13"/>
        <v>#REF!</v>
      </c>
      <c r="Q160" s="28">
        <f>IF(A160,VALUE(SUBSTITUTE(SUBSTITUTE(LEFT(salles!H160,5),":",","),"30","5")),"")</f>
        <v>1</v>
      </c>
      <c r="R160" s="29" t="e">
        <f t="shared" ca="1" si="14"/>
        <v>#REF!</v>
      </c>
      <c r="S160" s="29" t="e">
        <f t="shared" ca="1" si="15"/>
        <v>#REF!</v>
      </c>
      <c r="T160" s="28" t="e">
        <f t="shared" ca="1" si="16"/>
        <v>#REF!</v>
      </c>
      <c r="U160" s="30">
        <f ca="1">VLOOKUP(H160,variables!J$10:K$130,2,FALSE)</f>
        <v>0.93262411347517726</v>
      </c>
      <c r="V160" s="28"/>
      <c r="W160" s="28"/>
      <c r="X160" s="28"/>
      <c r="Y160" s="28"/>
      <c r="Z160" s="28"/>
      <c r="AA160" s="28"/>
      <c r="AB160" s="28"/>
      <c r="AC160" s="28"/>
    </row>
    <row r="161" spans="1:29" ht="14.25" hidden="1">
      <c r="A161" s="22" t="b">
        <f t="shared" si="21"/>
        <v>0</v>
      </c>
      <c r="B161" s="23" t="str">
        <f t="shared" si="22"/>
        <v>salles avant 03/2017!</v>
      </c>
      <c r="C161" s="24">
        <f t="shared" si="23"/>
        <v>161</v>
      </c>
      <c r="D161" s="24" t="e">
        <f t="shared" ca="1" si="2"/>
        <v>#REF!</v>
      </c>
      <c r="E161" s="25" t="e">
        <f t="shared" ca="1" si="3"/>
        <v>#REF!</v>
      </c>
      <c r="F161" s="25" t="e">
        <f t="shared" ca="1" si="4"/>
        <v>#REF!</v>
      </c>
      <c r="G161" s="26" t="e">
        <f t="shared" ca="1" si="5"/>
        <v>#REF!</v>
      </c>
      <c r="H161" s="24" t="s">
        <v>88</v>
      </c>
      <c r="I161" s="24" t="e">
        <f t="shared" ca="1" si="6"/>
        <v>#REF!</v>
      </c>
      <c r="J161" s="24" t="e">
        <f t="shared" ca="1" si="7"/>
        <v>#REF!</v>
      </c>
      <c r="K161" s="24" t="e">
        <f t="shared" ca="1" si="8"/>
        <v>#REF!</v>
      </c>
      <c r="L161" s="24" t="e">
        <f t="shared" ca="1" si="9"/>
        <v>#REF!</v>
      </c>
      <c r="M161" s="24" t="e">
        <f t="shared" ca="1" si="10"/>
        <v>#REF!</v>
      </c>
      <c r="N161" s="25" t="e">
        <f t="shared" ca="1" si="11"/>
        <v>#REF!</v>
      </c>
      <c r="O161" s="27" t="e">
        <f t="shared" ca="1" si="12"/>
        <v>#REF!</v>
      </c>
      <c r="P161" s="24" t="e">
        <f t="shared" ca="1" si="13"/>
        <v>#REF!</v>
      </c>
      <c r="Q161" s="28" t="str">
        <f>IF(A161,VALUE(SUBSTITUTE(SUBSTITUTE(LEFT(salles!H161,5),":",","),"30","5")),"")</f>
        <v/>
      </c>
      <c r="R161" s="29" t="str">
        <f t="shared" si="14"/>
        <v/>
      </c>
      <c r="S161" s="29" t="str">
        <f t="shared" si="15"/>
        <v/>
      </c>
      <c r="T161" s="28" t="str">
        <f t="shared" si="16"/>
        <v/>
      </c>
      <c r="U161" s="30">
        <f ca="1">VLOOKUP(H161,variables!J$10:K$130,2,FALSE)</f>
        <v>0.94202898550724634</v>
      </c>
      <c r="V161" s="28"/>
      <c r="W161" s="28"/>
      <c r="X161" s="28"/>
      <c r="Y161" s="28"/>
      <c r="Z161" s="28"/>
      <c r="AA161" s="28"/>
      <c r="AB161" s="28"/>
      <c r="AC161" s="28"/>
    </row>
    <row r="162" spans="1:29" ht="14.25" hidden="1">
      <c r="A162" s="22" t="b">
        <f t="shared" si="21"/>
        <v>0</v>
      </c>
      <c r="B162" s="23" t="str">
        <f t="shared" si="22"/>
        <v>salles avant 03/2017!</v>
      </c>
      <c r="C162" s="24">
        <f t="shared" si="23"/>
        <v>162</v>
      </c>
      <c r="D162" s="24" t="e">
        <f t="shared" ca="1" si="2"/>
        <v>#REF!</v>
      </c>
      <c r="E162" s="25" t="e">
        <f t="shared" ca="1" si="3"/>
        <v>#REF!</v>
      </c>
      <c r="F162" s="25" t="e">
        <f t="shared" ca="1" si="4"/>
        <v>#REF!</v>
      </c>
      <c r="G162" s="26" t="e">
        <f t="shared" ca="1" si="5"/>
        <v>#REF!</v>
      </c>
      <c r="H162" s="24" t="s">
        <v>88</v>
      </c>
      <c r="I162" s="24" t="e">
        <f t="shared" ca="1" si="6"/>
        <v>#REF!</v>
      </c>
      <c r="J162" s="24" t="e">
        <f t="shared" ca="1" si="7"/>
        <v>#REF!</v>
      </c>
      <c r="K162" s="24" t="e">
        <f t="shared" ca="1" si="8"/>
        <v>#REF!</v>
      </c>
      <c r="L162" s="24" t="e">
        <f t="shared" ca="1" si="9"/>
        <v>#REF!</v>
      </c>
      <c r="M162" s="24" t="e">
        <f t="shared" ca="1" si="10"/>
        <v>#REF!</v>
      </c>
      <c r="N162" s="25" t="e">
        <f t="shared" ca="1" si="11"/>
        <v>#REF!</v>
      </c>
      <c r="O162" s="27" t="e">
        <f t="shared" ca="1" si="12"/>
        <v>#REF!</v>
      </c>
      <c r="P162" s="24" t="e">
        <f t="shared" ca="1" si="13"/>
        <v>#REF!</v>
      </c>
      <c r="Q162" s="28" t="str">
        <f>IF(A162,VALUE(SUBSTITUTE(SUBSTITUTE(LEFT(salles!H162,5),":",","),"30","5")),"")</f>
        <v/>
      </c>
      <c r="R162" s="29" t="str">
        <f t="shared" si="14"/>
        <v/>
      </c>
      <c r="S162" s="29" t="str">
        <f t="shared" si="15"/>
        <v/>
      </c>
      <c r="T162" s="28" t="str">
        <f t="shared" si="16"/>
        <v/>
      </c>
      <c r="U162" s="30">
        <f ca="1">VLOOKUP(H162,variables!J$10:K$130,2,FALSE)</f>
        <v>0.94202898550724634</v>
      </c>
      <c r="V162" s="28"/>
      <c r="W162" s="28"/>
      <c r="X162" s="28"/>
      <c r="Y162" s="28"/>
      <c r="Z162" s="28"/>
      <c r="AA162" s="28"/>
      <c r="AB162" s="28"/>
      <c r="AC162" s="28"/>
    </row>
    <row r="163" spans="1:29" ht="14.25">
      <c r="A163" s="22" t="b">
        <f t="shared" si="21"/>
        <v>1</v>
      </c>
      <c r="B163" s="23" t="str">
        <f t="shared" si="22"/>
        <v>salles avant 03/2017!</v>
      </c>
      <c r="C163" s="24">
        <f t="shared" si="23"/>
        <v>163</v>
      </c>
      <c r="D163" s="24" t="e">
        <f t="shared" ca="1" si="2"/>
        <v>#REF!</v>
      </c>
      <c r="E163" s="25" t="e">
        <f t="shared" ca="1" si="3"/>
        <v>#REF!</v>
      </c>
      <c r="F163" s="25" t="e">
        <f t="shared" ca="1" si="4"/>
        <v>#REF!</v>
      </c>
      <c r="G163" s="26" t="e">
        <f t="shared" ca="1" si="5"/>
        <v>#REF!</v>
      </c>
      <c r="H163" s="24" t="s">
        <v>140</v>
      </c>
      <c r="I163" s="24" t="e">
        <f t="shared" ca="1" si="6"/>
        <v>#REF!</v>
      </c>
      <c r="J163" s="24" t="e">
        <f t="shared" ca="1" si="7"/>
        <v>#REF!</v>
      </c>
      <c r="K163" s="24" t="e">
        <f t="shared" ca="1" si="8"/>
        <v>#REF!</v>
      </c>
      <c r="L163" s="24" t="e">
        <f t="shared" ca="1" si="9"/>
        <v>#REF!</v>
      </c>
      <c r="M163" s="24" t="e">
        <f t="shared" ca="1" si="10"/>
        <v>#REF!</v>
      </c>
      <c r="N163" s="25" t="e">
        <f t="shared" ca="1" si="11"/>
        <v>#REF!</v>
      </c>
      <c r="O163" s="27" t="e">
        <f t="shared" ca="1" si="12"/>
        <v>#REF!</v>
      </c>
      <c r="P163" s="24" t="e">
        <f t="shared" ca="1" si="13"/>
        <v>#REF!</v>
      </c>
      <c r="Q163" s="28">
        <f>IF(A163,VALUE(SUBSTITUTE(SUBSTITUTE(LEFT(salles!H163,5),":",","),"30","5")),"")</f>
        <v>1</v>
      </c>
      <c r="R163" s="29" t="e">
        <f t="shared" ca="1" si="14"/>
        <v>#REF!</v>
      </c>
      <c r="S163" s="29" t="e">
        <f t="shared" ca="1" si="15"/>
        <v>#REF!</v>
      </c>
      <c r="T163" s="28" t="e">
        <f t="shared" ca="1" si="16"/>
        <v>#REF!</v>
      </c>
      <c r="U163" s="30">
        <f ca="1">VLOOKUP(H163,variables!J$10:K$130,2,FALSE)</f>
        <v>0.93262411347517726</v>
      </c>
      <c r="V163" s="28"/>
      <c r="W163" s="28"/>
      <c r="X163" s="28"/>
      <c r="Y163" s="28"/>
      <c r="Z163" s="28"/>
      <c r="AA163" s="28"/>
      <c r="AB163" s="28"/>
      <c r="AC163" s="28"/>
    </row>
    <row r="164" spans="1:29" ht="14.25">
      <c r="A164" s="22" t="b">
        <f t="shared" si="21"/>
        <v>1</v>
      </c>
      <c r="B164" s="23" t="str">
        <f t="shared" si="22"/>
        <v>salles avant 03/2017!</v>
      </c>
      <c r="C164" s="24">
        <f t="shared" si="23"/>
        <v>164</v>
      </c>
      <c r="D164" s="24" t="e">
        <f t="shared" ca="1" si="2"/>
        <v>#REF!</v>
      </c>
      <c r="E164" s="25" t="e">
        <f t="shared" ca="1" si="3"/>
        <v>#REF!</v>
      </c>
      <c r="F164" s="25" t="e">
        <f t="shared" ca="1" si="4"/>
        <v>#REF!</v>
      </c>
      <c r="G164" s="26" t="e">
        <f t="shared" ca="1" si="5"/>
        <v>#REF!</v>
      </c>
      <c r="H164" s="24" t="s">
        <v>140</v>
      </c>
      <c r="I164" s="24" t="e">
        <f t="shared" ca="1" si="6"/>
        <v>#REF!</v>
      </c>
      <c r="J164" s="24" t="e">
        <f t="shared" ca="1" si="7"/>
        <v>#REF!</v>
      </c>
      <c r="K164" s="24" t="e">
        <f t="shared" ca="1" si="8"/>
        <v>#REF!</v>
      </c>
      <c r="L164" s="24" t="e">
        <f t="shared" ca="1" si="9"/>
        <v>#REF!</v>
      </c>
      <c r="M164" s="24" t="e">
        <f t="shared" ca="1" si="10"/>
        <v>#REF!</v>
      </c>
      <c r="N164" s="25" t="e">
        <f t="shared" ca="1" si="11"/>
        <v>#REF!</v>
      </c>
      <c r="O164" s="27" t="e">
        <f t="shared" ca="1" si="12"/>
        <v>#REF!</v>
      </c>
      <c r="P164" s="24" t="e">
        <f t="shared" ca="1" si="13"/>
        <v>#REF!</v>
      </c>
      <c r="Q164" s="28">
        <f>IF(A164,VALUE(SUBSTITUTE(SUBSTITUTE(LEFT(salles!H164,5),":",","),"30","5")),"")</f>
        <v>1.5</v>
      </c>
      <c r="R164" s="29" t="e">
        <f t="shared" ca="1" si="14"/>
        <v>#REF!</v>
      </c>
      <c r="S164" s="29" t="e">
        <f t="shared" ca="1" si="15"/>
        <v>#REF!</v>
      </c>
      <c r="T164" s="28" t="e">
        <f t="shared" ca="1" si="16"/>
        <v>#REF!</v>
      </c>
      <c r="U164" s="30">
        <f ca="1">VLOOKUP(H164,variables!J$10:K$130,2,FALSE)</f>
        <v>0.93262411347517726</v>
      </c>
      <c r="V164" s="28"/>
      <c r="W164" s="28"/>
      <c r="X164" s="28"/>
      <c r="Y164" s="28"/>
      <c r="Z164" s="28"/>
      <c r="AA164" s="28"/>
      <c r="AB164" s="28"/>
      <c r="AC164" s="28"/>
    </row>
    <row r="165" spans="1:29" ht="14.25" hidden="1">
      <c r="A165" s="22" t="b">
        <f t="shared" si="21"/>
        <v>0</v>
      </c>
      <c r="B165" s="23" t="str">
        <f t="shared" si="22"/>
        <v>salles avant 03/2017!</v>
      </c>
      <c r="C165" s="24">
        <f t="shared" si="23"/>
        <v>165</v>
      </c>
      <c r="D165" s="24" t="e">
        <f t="shared" ca="1" si="2"/>
        <v>#REF!</v>
      </c>
      <c r="E165" s="25" t="e">
        <f t="shared" ca="1" si="3"/>
        <v>#REF!</v>
      </c>
      <c r="F165" s="25" t="e">
        <f t="shared" ca="1" si="4"/>
        <v>#REF!</v>
      </c>
      <c r="G165" s="26" t="e">
        <f t="shared" ca="1" si="5"/>
        <v>#REF!</v>
      </c>
      <c r="H165" s="24" t="s">
        <v>49</v>
      </c>
      <c r="I165" s="24" t="e">
        <f t="shared" ca="1" si="6"/>
        <v>#REF!</v>
      </c>
      <c r="J165" s="24" t="e">
        <f t="shared" ca="1" si="7"/>
        <v>#REF!</v>
      </c>
      <c r="K165" s="24" t="e">
        <f t="shared" ca="1" si="8"/>
        <v>#REF!</v>
      </c>
      <c r="L165" s="24" t="e">
        <f t="shared" ca="1" si="9"/>
        <v>#REF!</v>
      </c>
      <c r="M165" s="24" t="e">
        <f t="shared" ca="1" si="10"/>
        <v>#REF!</v>
      </c>
      <c r="N165" s="25" t="e">
        <f t="shared" ca="1" si="11"/>
        <v>#REF!</v>
      </c>
      <c r="O165" s="27" t="e">
        <f t="shared" ca="1" si="12"/>
        <v>#REF!</v>
      </c>
      <c r="P165" s="24" t="e">
        <f t="shared" ca="1" si="13"/>
        <v>#REF!</v>
      </c>
      <c r="Q165" s="28" t="str">
        <f>IF(A165,VALUE(SUBSTITUTE(SUBSTITUTE(LEFT(salles!H165,5),":",","),"30","5")),"")</f>
        <v/>
      </c>
      <c r="R165" s="29" t="str">
        <f t="shared" si="14"/>
        <v/>
      </c>
      <c r="S165" s="29" t="str">
        <f t="shared" si="15"/>
        <v/>
      </c>
      <c r="T165" s="28" t="str">
        <f t="shared" si="16"/>
        <v/>
      </c>
      <c r="U165" s="30">
        <f ca="1">VLOOKUP(H165,variables!J$10:K$130,2,FALSE)</f>
        <v>1</v>
      </c>
      <c r="V165" s="28"/>
      <c r="W165" s="28"/>
      <c r="X165" s="28"/>
      <c r="Y165" s="28"/>
      <c r="Z165" s="28"/>
      <c r="AA165" s="28"/>
      <c r="AB165" s="28"/>
      <c r="AC165" s="28"/>
    </row>
    <row r="166" spans="1:29" ht="14.25" hidden="1">
      <c r="A166" s="22" t="b">
        <f t="shared" si="21"/>
        <v>0</v>
      </c>
      <c r="B166" s="23" t="str">
        <f t="shared" si="22"/>
        <v>salles avant 03/2017!</v>
      </c>
      <c r="C166" s="24">
        <f t="shared" si="23"/>
        <v>166</v>
      </c>
      <c r="D166" s="24" t="e">
        <f t="shared" ca="1" si="2"/>
        <v>#REF!</v>
      </c>
      <c r="E166" s="25" t="e">
        <f t="shared" ca="1" si="3"/>
        <v>#REF!</v>
      </c>
      <c r="F166" s="25" t="e">
        <f t="shared" ca="1" si="4"/>
        <v>#REF!</v>
      </c>
      <c r="G166" s="26" t="e">
        <f t="shared" ca="1" si="5"/>
        <v>#REF!</v>
      </c>
      <c r="H166" s="24" t="s">
        <v>63</v>
      </c>
      <c r="I166" s="24" t="e">
        <f t="shared" ca="1" si="6"/>
        <v>#REF!</v>
      </c>
      <c r="J166" s="24" t="e">
        <f t="shared" ca="1" si="7"/>
        <v>#REF!</v>
      </c>
      <c r="K166" s="24" t="e">
        <f t="shared" ca="1" si="8"/>
        <v>#REF!</v>
      </c>
      <c r="L166" s="24" t="e">
        <f t="shared" ca="1" si="9"/>
        <v>#REF!</v>
      </c>
      <c r="M166" s="24" t="e">
        <f t="shared" ca="1" si="10"/>
        <v>#REF!</v>
      </c>
      <c r="N166" s="25" t="e">
        <f t="shared" ca="1" si="11"/>
        <v>#REF!</v>
      </c>
      <c r="O166" s="27" t="e">
        <f t="shared" ca="1" si="12"/>
        <v>#REF!</v>
      </c>
      <c r="P166" s="24" t="e">
        <f t="shared" ca="1" si="13"/>
        <v>#REF!</v>
      </c>
      <c r="Q166" s="28" t="str">
        <f>IF(A166,VALUE(SUBSTITUTE(SUBSTITUTE(LEFT(salles!H166,5),":",","),"30","5")),"")</f>
        <v/>
      </c>
      <c r="R166" s="29" t="str">
        <f t="shared" si="14"/>
        <v/>
      </c>
      <c r="S166" s="29" t="str">
        <f t="shared" si="15"/>
        <v/>
      </c>
      <c r="T166" s="28" t="str">
        <f t="shared" si="16"/>
        <v/>
      </c>
      <c r="U166" s="30">
        <f ca="1">VLOOKUP(H166,variables!J$10:K$130,2,FALSE)</f>
        <v>1</v>
      </c>
      <c r="V166" s="28"/>
      <c r="W166" s="28"/>
      <c r="X166" s="28"/>
      <c r="Y166" s="28"/>
      <c r="Z166" s="28"/>
      <c r="AA166" s="28"/>
      <c r="AB166" s="28"/>
      <c r="AC166" s="28"/>
    </row>
    <row r="167" spans="1:29" ht="14.25" hidden="1">
      <c r="A167" s="22" t="b">
        <f t="shared" si="21"/>
        <v>0</v>
      </c>
      <c r="B167" s="23" t="str">
        <f t="shared" si="22"/>
        <v>salles avant 03/2017!</v>
      </c>
      <c r="C167" s="24">
        <f t="shared" si="23"/>
        <v>167</v>
      </c>
      <c r="D167" s="24" t="e">
        <f t="shared" ca="1" si="2"/>
        <v>#REF!</v>
      </c>
      <c r="E167" s="25" t="e">
        <f t="shared" ca="1" si="3"/>
        <v>#REF!</v>
      </c>
      <c r="F167" s="25" t="e">
        <f t="shared" ca="1" si="4"/>
        <v>#REF!</v>
      </c>
      <c r="G167" s="26" t="e">
        <f t="shared" ca="1" si="5"/>
        <v>#REF!</v>
      </c>
      <c r="H167" s="24" t="s">
        <v>34</v>
      </c>
      <c r="I167" s="24" t="e">
        <f t="shared" ca="1" si="6"/>
        <v>#REF!</v>
      </c>
      <c r="J167" s="24" t="e">
        <f t="shared" ca="1" si="7"/>
        <v>#REF!</v>
      </c>
      <c r="K167" s="24" t="e">
        <f t="shared" ca="1" si="8"/>
        <v>#REF!</v>
      </c>
      <c r="L167" s="24" t="e">
        <f t="shared" ca="1" si="9"/>
        <v>#REF!</v>
      </c>
      <c r="M167" s="24" t="e">
        <f t="shared" ca="1" si="10"/>
        <v>#REF!</v>
      </c>
      <c r="N167" s="25" t="e">
        <f t="shared" ca="1" si="11"/>
        <v>#REF!</v>
      </c>
      <c r="O167" s="27" t="e">
        <f t="shared" ca="1" si="12"/>
        <v>#REF!</v>
      </c>
      <c r="P167" s="24" t="e">
        <f t="shared" ca="1" si="13"/>
        <v>#REF!</v>
      </c>
      <c r="Q167" s="28" t="str">
        <f>IF(A167,VALUE(SUBSTITUTE(SUBSTITUTE(LEFT(salles!H167,5),":",","),"30","5")),"")</f>
        <v/>
      </c>
      <c r="R167" s="29" t="str">
        <f t="shared" si="14"/>
        <v/>
      </c>
      <c r="S167" s="29" t="str">
        <f t="shared" si="15"/>
        <v/>
      </c>
      <c r="T167" s="28" t="str">
        <f t="shared" si="16"/>
        <v/>
      </c>
      <c r="U167" s="30">
        <f ca="1">VLOOKUP(H167,variables!J$10:K$130,2,FALSE)</f>
        <v>1</v>
      </c>
      <c r="V167" s="28"/>
      <c r="W167" s="28"/>
      <c r="X167" s="28"/>
      <c r="Y167" s="28"/>
      <c r="Z167" s="28"/>
      <c r="AA167" s="28"/>
      <c r="AB167" s="28"/>
      <c r="AC167" s="28"/>
    </row>
    <row r="168" spans="1:29" ht="14.25" hidden="1">
      <c r="A168" s="22" t="b">
        <f t="shared" si="21"/>
        <v>0</v>
      </c>
      <c r="B168" s="23" t="str">
        <f t="shared" si="22"/>
        <v>salles avant 03/2017!</v>
      </c>
      <c r="C168" s="24">
        <f t="shared" si="23"/>
        <v>168</v>
      </c>
      <c r="D168" s="24" t="e">
        <f t="shared" ca="1" si="2"/>
        <v>#REF!</v>
      </c>
      <c r="E168" s="25" t="e">
        <f t="shared" ca="1" si="3"/>
        <v>#REF!</v>
      </c>
      <c r="F168" s="25" t="e">
        <f t="shared" ca="1" si="4"/>
        <v>#REF!</v>
      </c>
      <c r="G168" s="26" t="e">
        <f t="shared" ca="1" si="5"/>
        <v>#REF!</v>
      </c>
      <c r="H168" s="24" t="s">
        <v>34</v>
      </c>
      <c r="I168" s="24" t="e">
        <f t="shared" ca="1" si="6"/>
        <v>#REF!</v>
      </c>
      <c r="J168" s="24" t="e">
        <f t="shared" ca="1" si="7"/>
        <v>#REF!</v>
      </c>
      <c r="K168" s="24" t="e">
        <f t="shared" ca="1" si="8"/>
        <v>#REF!</v>
      </c>
      <c r="L168" s="24" t="e">
        <f t="shared" ca="1" si="9"/>
        <v>#REF!</v>
      </c>
      <c r="M168" s="24" t="e">
        <f t="shared" ca="1" si="10"/>
        <v>#REF!</v>
      </c>
      <c r="N168" s="25" t="e">
        <f t="shared" ca="1" si="11"/>
        <v>#REF!</v>
      </c>
      <c r="O168" s="27" t="e">
        <f t="shared" ca="1" si="12"/>
        <v>#REF!</v>
      </c>
      <c r="P168" s="24" t="e">
        <f t="shared" ca="1" si="13"/>
        <v>#REF!</v>
      </c>
      <c r="Q168" s="28" t="str">
        <f>IF(A168,VALUE(SUBSTITUTE(SUBSTITUTE(LEFT(salles!H168,5),":",","),"30","5")),"")</f>
        <v/>
      </c>
      <c r="R168" s="29" t="str">
        <f t="shared" si="14"/>
        <v/>
      </c>
      <c r="S168" s="29" t="str">
        <f t="shared" si="15"/>
        <v/>
      </c>
      <c r="T168" s="28" t="str">
        <f t="shared" si="16"/>
        <v/>
      </c>
      <c r="U168" s="30">
        <f ca="1">VLOOKUP(H168,variables!J$10:K$130,2,FALSE)</f>
        <v>1</v>
      </c>
      <c r="V168" s="28"/>
      <c r="W168" s="28"/>
      <c r="X168" s="28"/>
      <c r="Y168" s="28"/>
      <c r="Z168" s="28"/>
      <c r="AA168" s="28"/>
      <c r="AB168" s="28"/>
      <c r="AC168" s="28"/>
    </row>
    <row r="169" spans="1:29" ht="14.25" hidden="1">
      <c r="A169" s="22" t="b">
        <f t="shared" si="21"/>
        <v>0</v>
      </c>
      <c r="B169" s="23" t="str">
        <f t="shared" si="22"/>
        <v>salles avant 03/2017!</v>
      </c>
      <c r="C169" s="24">
        <f t="shared" si="23"/>
        <v>169</v>
      </c>
      <c r="D169" s="24" t="e">
        <f t="shared" ca="1" si="2"/>
        <v>#REF!</v>
      </c>
      <c r="E169" s="25" t="e">
        <f t="shared" ca="1" si="3"/>
        <v>#REF!</v>
      </c>
      <c r="F169" s="25" t="e">
        <f t="shared" ca="1" si="4"/>
        <v>#REF!</v>
      </c>
      <c r="G169" s="26" t="e">
        <f t="shared" ca="1" si="5"/>
        <v>#REF!</v>
      </c>
      <c r="H169" s="24" t="s">
        <v>81</v>
      </c>
      <c r="I169" s="24" t="e">
        <f t="shared" ca="1" si="6"/>
        <v>#REF!</v>
      </c>
      <c r="J169" s="24" t="e">
        <f t="shared" ca="1" si="7"/>
        <v>#REF!</v>
      </c>
      <c r="K169" s="24" t="e">
        <f t="shared" ca="1" si="8"/>
        <v>#REF!</v>
      </c>
      <c r="L169" s="24" t="e">
        <f t="shared" ca="1" si="9"/>
        <v>#REF!</v>
      </c>
      <c r="M169" s="24" t="e">
        <f t="shared" ca="1" si="10"/>
        <v>#REF!</v>
      </c>
      <c r="N169" s="25" t="e">
        <f t="shared" ca="1" si="11"/>
        <v>#REF!</v>
      </c>
      <c r="O169" s="27" t="e">
        <f t="shared" ca="1" si="12"/>
        <v>#REF!</v>
      </c>
      <c r="P169" s="24" t="e">
        <f t="shared" ca="1" si="13"/>
        <v>#REF!</v>
      </c>
      <c r="Q169" s="28" t="str">
        <f>IF(A169,VALUE(SUBSTITUTE(SUBSTITUTE(LEFT(salles!H169,5),":",","),"30","5")),"")</f>
        <v/>
      </c>
      <c r="R169" s="29" t="str">
        <f t="shared" si="14"/>
        <v/>
      </c>
      <c r="S169" s="29" t="str">
        <f t="shared" si="15"/>
        <v/>
      </c>
      <c r="T169" s="28" t="str">
        <f t="shared" si="16"/>
        <v/>
      </c>
      <c r="U169" s="30">
        <f ca="1">VLOOKUP(H169,variables!J$10:K$130,2,FALSE)</f>
        <v>0.97619047619047616</v>
      </c>
      <c r="V169" s="28"/>
      <c r="W169" s="28"/>
      <c r="X169" s="28"/>
      <c r="Y169" s="28"/>
      <c r="Z169" s="28"/>
      <c r="AA169" s="28"/>
      <c r="AB169" s="28"/>
      <c r="AC169" s="28"/>
    </row>
    <row r="170" spans="1:29" ht="14.25" hidden="1">
      <c r="A170" s="22" t="b">
        <f t="shared" si="21"/>
        <v>0</v>
      </c>
      <c r="B170" s="23" t="str">
        <f t="shared" si="22"/>
        <v>salles avant 03/2017!</v>
      </c>
      <c r="C170" s="24">
        <f t="shared" si="23"/>
        <v>170</v>
      </c>
      <c r="D170" s="24" t="e">
        <f t="shared" ca="1" si="2"/>
        <v>#REF!</v>
      </c>
      <c r="E170" s="25" t="e">
        <f t="shared" ca="1" si="3"/>
        <v>#REF!</v>
      </c>
      <c r="F170" s="25" t="e">
        <f t="shared" ca="1" si="4"/>
        <v>#REF!</v>
      </c>
      <c r="G170" s="26" t="e">
        <f t="shared" ca="1" si="5"/>
        <v>#REF!</v>
      </c>
      <c r="H170" s="24" t="s">
        <v>37</v>
      </c>
      <c r="I170" s="24" t="e">
        <f t="shared" ca="1" si="6"/>
        <v>#REF!</v>
      </c>
      <c r="J170" s="24" t="e">
        <f t="shared" ca="1" si="7"/>
        <v>#REF!</v>
      </c>
      <c r="K170" s="24" t="e">
        <f t="shared" ca="1" si="8"/>
        <v>#REF!</v>
      </c>
      <c r="L170" s="24" t="e">
        <f t="shared" ca="1" si="9"/>
        <v>#REF!</v>
      </c>
      <c r="M170" s="24" t="e">
        <f t="shared" ca="1" si="10"/>
        <v>#REF!</v>
      </c>
      <c r="N170" s="25" t="e">
        <f t="shared" ca="1" si="11"/>
        <v>#REF!</v>
      </c>
      <c r="O170" s="27" t="e">
        <f t="shared" ca="1" si="12"/>
        <v>#REF!</v>
      </c>
      <c r="P170" s="24" t="e">
        <f t="shared" ca="1" si="13"/>
        <v>#REF!</v>
      </c>
      <c r="Q170" s="28" t="str">
        <f>IF(A170,VALUE(SUBSTITUTE(SUBSTITUTE(LEFT(salles!H170,5),":",","),"30","5")),"")</f>
        <v/>
      </c>
      <c r="R170" s="29" t="str">
        <f t="shared" si="14"/>
        <v/>
      </c>
      <c r="S170" s="29" t="str">
        <f t="shared" si="15"/>
        <v/>
      </c>
      <c r="T170" s="28" t="str">
        <f t="shared" si="16"/>
        <v/>
      </c>
      <c r="U170" s="30">
        <f ca="1">VLOOKUP(H170,variables!J$10:K$130,2,FALSE)</f>
        <v>1</v>
      </c>
      <c r="V170" s="28"/>
      <c r="W170" s="28"/>
      <c r="X170" s="28"/>
      <c r="Y170" s="28"/>
      <c r="Z170" s="28"/>
      <c r="AA170" s="28"/>
      <c r="AB170" s="28"/>
      <c r="AC170" s="28"/>
    </row>
    <row r="171" spans="1:29" ht="14.25" hidden="1">
      <c r="A171" s="22" t="b">
        <f t="shared" si="21"/>
        <v>0</v>
      </c>
      <c r="B171" s="23" t="str">
        <f t="shared" si="22"/>
        <v>salles avant 03/2017!</v>
      </c>
      <c r="C171" s="24">
        <f t="shared" si="23"/>
        <v>171</v>
      </c>
      <c r="D171" s="24" t="e">
        <f t="shared" ca="1" si="2"/>
        <v>#REF!</v>
      </c>
      <c r="E171" s="25" t="e">
        <f t="shared" ca="1" si="3"/>
        <v>#REF!</v>
      </c>
      <c r="F171" s="25" t="e">
        <f t="shared" ca="1" si="4"/>
        <v>#REF!</v>
      </c>
      <c r="G171" s="26" t="e">
        <f t="shared" ca="1" si="5"/>
        <v>#REF!</v>
      </c>
      <c r="H171" s="24" t="s">
        <v>73</v>
      </c>
      <c r="I171" s="24" t="e">
        <f t="shared" ca="1" si="6"/>
        <v>#REF!</v>
      </c>
      <c r="J171" s="24" t="e">
        <f t="shared" ca="1" si="7"/>
        <v>#REF!</v>
      </c>
      <c r="K171" s="24" t="e">
        <f t="shared" ca="1" si="8"/>
        <v>#REF!</v>
      </c>
      <c r="L171" s="24" t="e">
        <f t="shared" ca="1" si="9"/>
        <v>#REF!</v>
      </c>
      <c r="M171" s="24" t="e">
        <f t="shared" ca="1" si="10"/>
        <v>#REF!</v>
      </c>
      <c r="N171" s="25" t="e">
        <f t="shared" ca="1" si="11"/>
        <v>#REF!</v>
      </c>
      <c r="O171" s="27" t="e">
        <f t="shared" ca="1" si="12"/>
        <v>#REF!</v>
      </c>
      <c r="P171" s="24" t="e">
        <f t="shared" ca="1" si="13"/>
        <v>#REF!</v>
      </c>
      <c r="Q171" s="28" t="str">
        <f>IF(A171,VALUE(SUBSTITUTE(SUBSTITUTE(LEFT(salles!H171,5),":",","),"30","5")),"")</f>
        <v/>
      </c>
      <c r="R171" s="29" t="str">
        <f t="shared" si="14"/>
        <v/>
      </c>
      <c r="S171" s="29" t="str">
        <f t="shared" si="15"/>
        <v/>
      </c>
      <c r="T171" s="28" t="str">
        <f t="shared" si="16"/>
        <v/>
      </c>
      <c r="U171" s="30">
        <f ca="1">VLOOKUP(H171,variables!J$10:K$130,2,FALSE)</f>
        <v>1</v>
      </c>
      <c r="V171" s="28"/>
      <c r="W171" s="28"/>
      <c r="X171" s="28"/>
      <c r="Y171" s="28"/>
      <c r="Z171" s="28"/>
      <c r="AA171" s="28"/>
      <c r="AB171" s="28"/>
      <c r="AC171" s="28"/>
    </row>
    <row r="172" spans="1:29" ht="14.25">
      <c r="A172" s="22" t="b">
        <f t="shared" si="21"/>
        <v>1</v>
      </c>
      <c r="B172" s="23" t="str">
        <f t="shared" si="22"/>
        <v>salles avant 03/2017!</v>
      </c>
      <c r="C172" s="24">
        <f t="shared" si="23"/>
        <v>172</v>
      </c>
      <c r="D172" s="24" t="e">
        <f t="shared" ca="1" si="2"/>
        <v>#REF!</v>
      </c>
      <c r="E172" s="25" t="e">
        <f t="shared" ca="1" si="3"/>
        <v>#REF!</v>
      </c>
      <c r="F172" s="25" t="e">
        <f t="shared" ca="1" si="4"/>
        <v>#REF!</v>
      </c>
      <c r="G172" s="26" t="e">
        <f t="shared" ca="1" si="5"/>
        <v>#REF!</v>
      </c>
      <c r="H172" s="24" t="s">
        <v>140</v>
      </c>
      <c r="I172" s="24" t="e">
        <f t="shared" ca="1" si="6"/>
        <v>#REF!</v>
      </c>
      <c r="J172" s="24" t="e">
        <f t="shared" ca="1" si="7"/>
        <v>#REF!</v>
      </c>
      <c r="K172" s="24" t="e">
        <f t="shared" ca="1" si="8"/>
        <v>#REF!</v>
      </c>
      <c r="L172" s="24" t="e">
        <f t="shared" ca="1" si="9"/>
        <v>#REF!</v>
      </c>
      <c r="M172" s="24" t="e">
        <f t="shared" ca="1" si="10"/>
        <v>#REF!</v>
      </c>
      <c r="N172" s="25" t="e">
        <f t="shared" ca="1" si="11"/>
        <v>#REF!</v>
      </c>
      <c r="O172" s="27" t="e">
        <f t="shared" ca="1" si="12"/>
        <v>#REF!</v>
      </c>
      <c r="P172" s="24" t="e">
        <f t="shared" ca="1" si="13"/>
        <v>#REF!</v>
      </c>
      <c r="Q172" s="28">
        <f>IF(A172,VALUE(SUBSTITUTE(SUBSTITUTE(LEFT(salles!H172,5),":",","),"30","5")),"")</f>
        <v>1</v>
      </c>
      <c r="R172" s="29" t="e">
        <f t="shared" ca="1" si="14"/>
        <v>#REF!</v>
      </c>
      <c r="S172" s="29" t="e">
        <f t="shared" ca="1" si="15"/>
        <v>#REF!</v>
      </c>
      <c r="T172" s="28" t="e">
        <f t="shared" ca="1" si="16"/>
        <v>#REF!</v>
      </c>
      <c r="U172" s="30">
        <f ca="1">VLOOKUP(H172,variables!J$10:K$130,2,FALSE)</f>
        <v>0.93262411347517726</v>
      </c>
      <c r="V172" s="28"/>
      <c r="W172" s="28"/>
      <c r="X172" s="28"/>
      <c r="Y172" s="28"/>
      <c r="Z172" s="28"/>
      <c r="AA172" s="28"/>
      <c r="AB172" s="28"/>
      <c r="AC172" s="28"/>
    </row>
    <row r="173" spans="1:29" ht="14.25" hidden="1">
      <c r="A173" s="22" t="b">
        <f t="shared" si="21"/>
        <v>0</v>
      </c>
      <c r="B173" s="23" t="str">
        <f t="shared" si="22"/>
        <v>salles avant 03/2017!</v>
      </c>
      <c r="C173" s="24">
        <f t="shared" si="23"/>
        <v>173</v>
      </c>
      <c r="D173" s="24" t="e">
        <f t="shared" ca="1" si="2"/>
        <v>#REF!</v>
      </c>
      <c r="E173" s="25" t="e">
        <f t="shared" ca="1" si="3"/>
        <v>#REF!</v>
      </c>
      <c r="F173" s="25" t="e">
        <f t="shared" ca="1" si="4"/>
        <v>#REF!</v>
      </c>
      <c r="G173" s="26" t="e">
        <f t="shared" ca="1" si="5"/>
        <v>#REF!</v>
      </c>
      <c r="H173" s="24" t="s">
        <v>88</v>
      </c>
      <c r="I173" s="24" t="e">
        <f t="shared" ca="1" si="6"/>
        <v>#REF!</v>
      </c>
      <c r="J173" s="24" t="e">
        <f t="shared" ca="1" si="7"/>
        <v>#REF!</v>
      </c>
      <c r="K173" s="24" t="e">
        <f t="shared" ca="1" si="8"/>
        <v>#REF!</v>
      </c>
      <c r="L173" s="24" t="e">
        <f t="shared" ca="1" si="9"/>
        <v>#REF!</v>
      </c>
      <c r="M173" s="24" t="e">
        <f t="shared" ca="1" si="10"/>
        <v>#REF!</v>
      </c>
      <c r="N173" s="25" t="e">
        <f t="shared" ca="1" si="11"/>
        <v>#REF!</v>
      </c>
      <c r="O173" s="27" t="e">
        <f t="shared" ca="1" si="12"/>
        <v>#REF!</v>
      </c>
      <c r="P173" s="24" t="e">
        <f t="shared" ca="1" si="13"/>
        <v>#REF!</v>
      </c>
      <c r="Q173" s="28" t="str">
        <f>IF(A173,VALUE(SUBSTITUTE(SUBSTITUTE(LEFT(salles!H173,5),":",","),"30","5")),"")</f>
        <v/>
      </c>
      <c r="R173" s="29" t="str">
        <f t="shared" si="14"/>
        <v/>
      </c>
      <c r="S173" s="29" t="str">
        <f t="shared" si="15"/>
        <v/>
      </c>
      <c r="T173" s="28" t="str">
        <f t="shared" si="16"/>
        <v/>
      </c>
      <c r="U173" s="30">
        <f ca="1">VLOOKUP(H173,variables!J$10:K$130,2,FALSE)</f>
        <v>0.94202898550724634</v>
      </c>
      <c r="V173" s="28"/>
      <c r="W173" s="28"/>
      <c r="X173" s="28"/>
      <c r="Y173" s="28"/>
      <c r="Z173" s="28"/>
      <c r="AA173" s="28"/>
      <c r="AB173" s="28"/>
      <c r="AC173" s="28"/>
    </row>
    <row r="174" spans="1:29" ht="14.25" hidden="1">
      <c r="A174" s="22" t="b">
        <f t="shared" si="21"/>
        <v>0</v>
      </c>
      <c r="B174" s="23" t="str">
        <f t="shared" si="22"/>
        <v>salles avant 03/2017!</v>
      </c>
      <c r="C174" s="24">
        <f t="shared" si="23"/>
        <v>174</v>
      </c>
      <c r="D174" s="24" t="e">
        <f t="shared" ca="1" si="2"/>
        <v>#REF!</v>
      </c>
      <c r="E174" s="25" t="e">
        <f t="shared" ca="1" si="3"/>
        <v>#REF!</v>
      </c>
      <c r="F174" s="25" t="e">
        <f t="shared" ca="1" si="4"/>
        <v>#REF!</v>
      </c>
      <c r="G174" s="26" t="e">
        <f t="shared" ca="1" si="5"/>
        <v>#REF!</v>
      </c>
      <c r="H174" s="24" t="s">
        <v>162</v>
      </c>
      <c r="I174" s="24" t="e">
        <f t="shared" ca="1" si="6"/>
        <v>#REF!</v>
      </c>
      <c r="J174" s="24" t="e">
        <f t="shared" ca="1" si="7"/>
        <v>#REF!</v>
      </c>
      <c r="K174" s="24" t="e">
        <f t="shared" ca="1" si="8"/>
        <v>#REF!</v>
      </c>
      <c r="L174" s="24" t="e">
        <f t="shared" ca="1" si="9"/>
        <v>#REF!</v>
      </c>
      <c r="M174" s="24" t="e">
        <f t="shared" ca="1" si="10"/>
        <v>#REF!</v>
      </c>
      <c r="N174" s="25" t="e">
        <f t="shared" ca="1" si="11"/>
        <v>#REF!</v>
      </c>
      <c r="O174" s="27" t="e">
        <f t="shared" ca="1" si="12"/>
        <v>#REF!</v>
      </c>
      <c r="P174" s="24" t="e">
        <f t="shared" ca="1" si="13"/>
        <v>#REF!</v>
      </c>
      <c r="Q174" s="28" t="str">
        <f>IF(A174,VALUE(SUBSTITUTE(SUBSTITUTE(LEFT(salles!H174,5),":",","),"30","5")),"")</f>
        <v/>
      </c>
      <c r="R174" s="29" t="str">
        <f t="shared" si="14"/>
        <v/>
      </c>
      <c r="S174" s="29" t="str">
        <f t="shared" si="15"/>
        <v/>
      </c>
      <c r="T174" s="28" t="str">
        <f t="shared" si="16"/>
        <v/>
      </c>
      <c r="U174" s="30">
        <f>VLOOKUP(H174,variables!J$10:K$130,2,FALSE)</f>
        <v>5.3E-3</v>
      </c>
      <c r="V174" s="28"/>
      <c r="W174" s="28"/>
      <c r="X174" s="28"/>
      <c r="Y174" s="28"/>
      <c r="Z174" s="28"/>
      <c r="AA174" s="28"/>
      <c r="AB174" s="28"/>
      <c r="AC174" s="28"/>
    </row>
    <row r="175" spans="1:29" ht="14.25" hidden="1">
      <c r="A175" s="22" t="b">
        <f t="shared" si="21"/>
        <v>0</v>
      </c>
      <c r="B175" s="23" t="str">
        <f t="shared" si="22"/>
        <v>salles avant 03/2017!</v>
      </c>
      <c r="C175" s="24">
        <f t="shared" si="23"/>
        <v>175</v>
      </c>
      <c r="D175" s="24" t="e">
        <f t="shared" ca="1" si="2"/>
        <v>#REF!</v>
      </c>
      <c r="E175" s="25" t="e">
        <f t="shared" ca="1" si="3"/>
        <v>#REF!</v>
      </c>
      <c r="F175" s="25" t="e">
        <f t="shared" ca="1" si="4"/>
        <v>#REF!</v>
      </c>
      <c r="G175" s="26" t="e">
        <f t="shared" ca="1" si="5"/>
        <v>#REF!</v>
      </c>
      <c r="H175" s="24" t="s">
        <v>63</v>
      </c>
      <c r="I175" s="24" t="e">
        <f t="shared" ca="1" si="6"/>
        <v>#REF!</v>
      </c>
      <c r="J175" s="24" t="e">
        <f t="shared" ca="1" si="7"/>
        <v>#REF!</v>
      </c>
      <c r="K175" s="24" t="e">
        <f t="shared" ca="1" si="8"/>
        <v>#REF!</v>
      </c>
      <c r="L175" s="24" t="e">
        <f t="shared" ca="1" si="9"/>
        <v>#REF!</v>
      </c>
      <c r="M175" s="24" t="e">
        <f t="shared" ca="1" si="10"/>
        <v>#REF!</v>
      </c>
      <c r="N175" s="25" t="e">
        <f t="shared" ca="1" si="11"/>
        <v>#REF!</v>
      </c>
      <c r="O175" s="27" t="e">
        <f t="shared" ca="1" si="12"/>
        <v>#REF!</v>
      </c>
      <c r="P175" s="24" t="e">
        <f t="shared" ca="1" si="13"/>
        <v>#REF!</v>
      </c>
      <c r="Q175" s="28" t="str">
        <f>IF(A175,VALUE(SUBSTITUTE(SUBSTITUTE(LEFT(salles!H175,5),":",","),"30","5")),"")</f>
        <v/>
      </c>
      <c r="R175" s="29" t="str">
        <f t="shared" si="14"/>
        <v/>
      </c>
      <c r="S175" s="29" t="str">
        <f t="shared" si="15"/>
        <v/>
      </c>
      <c r="T175" s="28" t="str">
        <f t="shared" si="16"/>
        <v/>
      </c>
      <c r="U175" s="30">
        <f ca="1">VLOOKUP(H175,variables!J$10:K$130,2,FALSE)</f>
        <v>1</v>
      </c>
      <c r="V175" s="28"/>
      <c r="W175" s="28"/>
      <c r="X175" s="28"/>
      <c r="Y175" s="28"/>
      <c r="Z175" s="28"/>
      <c r="AA175" s="28"/>
      <c r="AB175" s="28"/>
      <c r="AC175" s="28"/>
    </row>
    <row r="176" spans="1:29" ht="14.25" hidden="1">
      <c r="A176" s="22" t="b">
        <f t="shared" si="21"/>
        <v>0</v>
      </c>
      <c r="B176" s="23" t="str">
        <f t="shared" si="22"/>
        <v>salles avant 03/2017!</v>
      </c>
      <c r="C176" s="24">
        <f t="shared" si="23"/>
        <v>176</v>
      </c>
      <c r="D176" s="24" t="e">
        <f t="shared" ca="1" si="2"/>
        <v>#REF!</v>
      </c>
      <c r="E176" s="25" t="e">
        <f t="shared" ca="1" si="3"/>
        <v>#REF!</v>
      </c>
      <c r="F176" s="25" t="e">
        <f t="shared" ca="1" si="4"/>
        <v>#REF!</v>
      </c>
      <c r="G176" s="26" t="e">
        <f t="shared" ca="1" si="5"/>
        <v>#REF!</v>
      </c>
      <c r="H176" s="24" t="s">
        <v>60</v>
      </c>
      <c r="I176" s="24" t="e">
        <f t="shared" ca="1" si="6"/>
        <v>#REF!</v>
      </c>
      <c r="J176" s="24" t="e">
        <f t="shared" ca="1" si="7"/>
        <v>#REF!</v>
      </c>
      <c r="K176" s="24" t="e">
        <f t="shared" ca="1" si="8"/>
        <v>#REF!</v>
      </c>
      <c r="L176" s="24" t="e">
        <f t="shared" ca="1" si="9"/>
        <v>#REF!</v>
      </c>
      <c r="M176" s="24" t="e">
        <f t="shared" ca="1" si="10"/>
        <v>#REF!</v>
      </c>
      <c r="N176" s="25" t="e">
        <f t="shared" ca="1" si="11"/>
        <v>#REF!</v>
      </c>
      <c r="O176" s="27" t="e">
        <f t="shared" ca="1" si="12"/>
        <v>#REF!</v>
      </c>
      <c r="P176" s="24" t="e">
        <f t="shared" ca="1" si="13"/>
        <v>#REF!</v>
      </c>
      <c r="Q176" s="28" t="str">
        <f>IF(A176,VALUE(SUBSTITUTE(SUBSTITUTE(LEFT(salles!H176,5),":",","),"30","5")),"")</f>
        <v/>
      </c>
      <c r="R176" s="29" t="str">
        <f t="shared" si="14"/>
        <v/>
      </c>
      <c r="S176" s="29" t="str">
        <f t="shared" si="15"/>
        <v/>
      </c>
      <c r="T176" s="28" t="str">
        <f t="shared" si="16"/>
        <v/>
      </c>
      <c r="U176" s="30">
        <f ca="1">VLOOKUP(H176,variables!J$10:K$130,2,FALSE)</f>
        <v>1</v>
      </c>
      <c r="V176" s="28"/>
      <c r="W176" s="28"/>
      <c r="X176" s="28"/>
      <c r="Y176" s="28"/>
      <c r="Z176" s="28"/>
      <c r="AA176" s="28"/>
      <c r="AB176" s="28"/>
      <c r="AC176" s="28"/>
    </row>
    <row r="177" spans="1:29" ht="14.25" hidden="1">
      <c r="A177" s="22" t="b">
        <f t="shared" si="21"/>
        <v>0</v>
      </c>
      <c r="B177" s="23" t="str">
        <f t="shared" si="22"/>
        <v>salles avant 03/2017!</v>
      </c>
      <c r="C177" s="24">
        <f t="shared" si="23"/>
        <v>177</v>
      </c>
      <c r="D177" s="24" t="e">
        <f t="shared" ca="1" si="2"/>
        <v>#REF!</v>
      </c>
      <c r="E177" s="25" t="e">
        <f t="shared" ca="1" si="3"/>
        <v>#REF!</v>
      </c>
      <c r="F177" s="25" t="e">
        <f t="shared" ca="1" si="4"/>
        <v>#REF!</v>
      </c>
      <c r="G177" s="26" t="e">
        <f t="shared" ca="1" si="5"/>
        <v>#REF!</v>
      </c>
      <c r="H177" s="24" t="s">
        <v>49</v>
      </c>
      <c r="I177" s="24" t="e">
        <f t="shared" ca="1" si="6"/>
        <v>#REF!</v>
      </c>
      <c r="J177" s="24" t="e">
        <f t="shared" ca="1" si="7"/>
        <v>#REF!</v>
      </c>
      <c r="K177" s="24" t="e">
        <f t="shared" ca="1" si="8"/>
        <v>#REF!</v>
      </c>
      <c r="L177" s="24" t="e">
        <f t="shared" ca="1" si="9"/>
        <v>#REF!</v>
      </c>
      <c r="M177" s="24" t="e">
        <f t="shared" ca="1" si="10"/>
        <v>#REF!</v>
      </c>
      <c r="N177" s="25" t="e">
        <f t="shared" ca="1" si="11"/>
        <v>#REF!</v>
      </c>
      <c r="O177" s="27" t="e">
        <f t="shared" ca="1" si="12"/>
        <v>#REF!</v>
      </c>
      <c r="P177" s="24" t="e">
        <f t="shared" ca="1" si="13"/>
        <v>#REF!</v>
      </c>
      <c r="Q177" s="28" t="str">
        <f>IF(A177,VALUE(SUBSTITUTE(SUBSTITUTE(LEFT(salles!H177,5),":",","),"30","5")),"")</f>
        <v/>
      </c>
      <c r="R177" s="29" t="str">
        <f t="shared" si="14"/>
        <v/>
      </c>
      <c r="S177" s="29" t="str">
        <f t="shared" si="15"/>
        <v/>
      </c>
      <c r="T177" s="28" t="str">
        <f t="shared" si="16"/>
        <v/>
      </c>
      <c r="U177" s="30">
        <f ca="1">VLOOKUP(H177,variables!J$10:K$130,2,FALSE)</f>
        <v>1</v>
      </c>
      <c r="V177" s="28"/>
      <c r="W177" s="28"/>
      <c r="X177" s="28"/>
      <c r="Y177" s="28"/>
      <c r="Z177" s="28"/>
      <c r="AA177" s="28"/>
      <c r="AB177" s="28"/>
      <c r="AC177" s="28"/>
    </row>
    <row r="178" spans="1:29" ht="14.25">
      <c r="A178" s="22" t="b">
        <f t="shared" si="21"/>
        <v>1</v>
      </c>
      <c r="B178" s="23" t="str">
        <f t="shared" si="22"/>
        <v>salles avant 03/2017!</v>
      </c>
      <c r="C178" s="24">
        <f t="shared" si="23"/>
        <v>178</v>
      </c>
      <c r="D178" s="24" t="e">
        <f t="shared" ca="1" si="2"/>
        <v>#REF!</v>
      </c>
      <c r="E178" s="25" t="e">
        <f t="shared" ca="1" si="3"/>
        <v>#REF!</v>
      </c>
      <c r="F178" s="25" t="e">
        <f t="shared" ca="1" si="4"/>
        <v>#REF!</v>
      </c>
      <c r="G178" s="26" t="e">
        <f t="shared" ca="1" si="5"/>
        <v>#REF!</v>
      </c>
      <c r="H178" s="24" t="s">
        <v>140</v>
      </c>
      <c r="I178" s="24" t="e">
        <f t="shared" ca="1" si="6"/>
        <v>#REF!</v>
      </c>
      <c r="J178" s="24" t="e">
        <f t="shared" ca="1" si="7"/>
        <v>#REF!</v>
      </c>
      <c r="K178" s="24" t="e">
        <f t="shared" ca="1" si="8"/>
        <v>#REF!</v>
      </c>
      <c r="L178" s="24" t="e">
        <f t="shared" ca="1" si="9"/>
        <v>#REF!</v>
      </c>
      <c r="M178" s="24" t="e">
        <f t="shared" ca="1" si="10"/>
        <v>#REF!</v>
      </c>
      <c r="N178" s="25" t="e">
        <f t="shared" ca="1" si="11"/>
        <v>#REF!</v>
      </c>
      <c r="O178" s="27" t="e">
        <f t="shared" ca="1" si="12"/>
        <v>#REF!</v>
      </c>
      <c r="P178" s="24" t="e">
        <f t="shared" ca="1" si="13"/>
        <v>#REF!</v>
      </c>
      <c r="Q178" s="28">
        <f>IF(A178,VALUE(SUBSTITUTE(SUBSTITUTE(LEFT(salles!H178,5),":",","),"30","5")),"")</f>
        <v>4</v>
      </c>
      <c r="R178" s="29" t="e">
        <f t="shared" ca="1" si="14"/>
        <v>#REF!</v>
      </c>
      <c r="S178" s="29" t="e">
        <f t="shared" ca="1" si="15"/>
        <v>#REF!</v>
      </c>
      <c r="T178" s="28" t="e">
        <f t="shared" ca="1" si="16"/>
        <v>#REF!</v>
      </c>
      <c r="U178" s="30">
        <f ca="1">VLOOKUP(H178,variables!J$10:K$130,2,FALSE)</f>
        <v>0.93262411347517726</v>
      </c>
      <c r="V178" s="28"/>
      <c r="W178" s="28"/>
      <c r="X178" s="28"/>
      <c r="Y178" s="28"/>
      <c r="Z178" s="28"/>
      <c r="AA178" s="28"/>
      <c r="AB178" s="28"/>
      <c r="AC178" s="28"/>
    </row>
    <row r="179" spans="1:29" ht="14.25" hidden="1">
      <c r="A179" s="22" t="b">
        <f t="shared" si="21"/>
        <v>0</v>
      </c>
      <c r="B179" s="23" t="str">
        <f t="shared" si="22"/>
        <v>salles avant 03/2017!</v>
      </c>
      <c r="C179" s="24">
        <f t="shared" si="23"/>
        <v>179</v>
      </c>
      <c r="D179" s="24" t="e">
        <f t="shared" ca="1" si="2"/>
        <v>#REF!</v>
      </c>
      <c r="E179" s="25" t="e">
        <f t="shared" ca="1" si="3"/>
        <v>#REF!</v>
      </c>
      <c r="F179" s="25" t="e">
        <f t="shared" ca="1" si="4"/>
        <v>#REF!</v>
      </c>
      <c r="G179" s="26" t="e">
        <f t="shared" ca="1" si="5"/>
        <v>#REF!</v>
      </c>
      <c r="H179" s="24" t="s">
        <v>166</v>
      </c>
      <c r="I179" s="24" t="e">
        <f t="shared" ca="1" si="6"/>
        <v>#REF!</v>
      </c>
      <c r="J179" s="24" t="e">
        <f t="shared" ca="1" si="7"/>
        <v>#REF!</v>
      </c>
      <c r="K179" s="24" t="e">
        <f t="shared" ca="1" si="8"/>
        <v>#REF!</v>
      </c>
      <c r="L179" s="24" t="e">
        <f t="shared" ca="1" si="9"/>
        <v>#REF!</v>
      </c>
      <c r="M179" s="24" t="e">
        <f t="shared" ca="1" si="10"/>
        <v>#REF!</v>
      </c>
      <c r="N179" s="25" t="e">
        <f t="shared" ca="1" si="11"/>
        <v>#REF!</v>
      </c>
      <c r="O179" s="27" t="e">
        <f t="shared" ca="1" si="12"/>
        <v>#REF!</v>
      </c>
      <c r="P179" s="24" t="e">
        <f t="shared" ca="1" si="13"/>
        <v>#REF!</v>
      </c>
      <c r="Q179" s="28" t="str">
        <f>IF(A179,VALUE(SUBSTITUTE(SUBSTITUTE(LEFT(salles!H179,5),":",","),"30","5")),"")</f>
        <v/>
      </c>
      <c r="R179" s="29" t="str">
        <f t="shared" si="14"/>
        <v/>
      </c>
      <c r="S179" s="29" t="str">
        <f t="shared" si="15"/>
        <v/>
      </c>
      <c r="T179" s="28" t="str">
        <f t="shared" si="16"/>
        <v/>
      </c>
      <c r="U179" s="30">
        <f ca="1">VLOOKUP(H179,variables!J$10:K$130,2,FALSE)</f>
        <v>1</v>
      </c>
      <c r="V179" s="28"/>
      <c r="W179" s="28"/>
      <c r="X179" s="28"/>
      <c r="Y179" s="28"/>
      <c r="Z179" s="28"/>
      <c r="AA179" s="28"/>
      <c r="AB179" s="28"/>
      <c r="AC179" s="28"/>
    </row>
    <row r="180" spans="1:29" ht="14.25">
      <c r="A180" s="22" t="b">
        <f t="shared" si="21"/>
        <v>1</v>
      </c>
      <c r="B180" s="23" t="str">
        <f t="shared" si="22"/>
        <v>salles avant 03/2017!</v>
      </c>
      <c r="C180" s="24">
        <f t="shared" si="23"/>
        <v>180</v>
      </c>
      <c r="D180" s="24" t="e">
        <f t="shared" ca="1" si="2"/>
        <v>#REF!</v>
      </c>
      <c r="E180" s="25" t="e">
        <f t="shared" ca="1" si="3"/>
        <v>#REF!</v>
      </c>
      <c r="F180" s="25" t="e">
        <f t="shared" ca="1" si="4"/>
        <v>#REF!</v>
      </c>
      <c r="G180" s="26" t="e">
        <f t="shared" ca="1" si="5"/>
        <v>#REF!</v>
      </c>
      <c r="H180" s="24" t="s">
        <v>140</v>
      </c>
      <c r="I180" s="24" t="e">
        <f t="shared" ca="1" si="6"/>
        <v>#REF!</v>
      </c>
      <c r="J180" s="24" t="e">
        <f t="shared" ca="1" si="7"/>
        <v>#REF!</v>
      </c>
      <c r="K180" s="24" t="e">
        <f t="shared" ca="1" si="8"/>
        <v>#REF!</v>
      </c>
      <c r="L180" s="24" t="e">
        <f t="shared" ca="1" si="9"/>
        <v>#REF!</v>
      </c>
      <c r="M180" s="24" t="e">
        <f t="shared" ca="1" si="10"/>
        <v>#REF!</v>
      </c>
      <c r="N180" s="25" t="e">
        <f t="shared" ca="1" si="11"/>
        <v>#REF!</v>
      </c>
      <c r="O180" s="27" t="e">
        <f t="shared" ca="1" si="12"/>
        <v>#REF!</v>
      </c>
      <c r="P180" s="24" t="e">
        <f t="shared" ca="1" si="13"/>
        <v>#REF!</v>
      </c>
      <c r="Q180" s="28">
        <f>IF(A180,VALUE(SUBSTITUTE(SUBSTITUTE(LEFT(salles!H180,5),":",","),"30","5")),"")</f>
        <v>1</v>
      </c>
      <c r="R180" s="29" t="e">
        <f t="shared" ca="1" si="14"/>
        <v>#REF!</v>
      </c>
      <c r="S180" s="29" t="e">
        <f t="shared" ca="1" si="15"/>
        <v>#REF!</v>
      </c>
      <c r="T180" s="28" t="e">
        <f t="shared" ca="1" si="16"/>
        <v>#REF!</v>
      </c>
      <c r="U180" s="30">
        <f ca="1">VLOOKUP(H180,variables!J$10:K$130,2,FALSE)</f>
        <v>0.93262411347517726</v>
      </c>
      <c r="V180" s="28"/>
      <c r="W180" s="28"/>
      <c r="X180" s="28"/>
      <c r="Y180" s="28"/>
      <c r="Z180" s="28"/>
      <c r="AA180" s="28"/>
      <c r="AB180" s="28"/>
      <c r="AC180" s="28"/>
    </row>
    <row r="181" spans="1:29" ht="14.25" hidden="1">
      <c r="A181" s="22" t="b">
        <f t="shared" si="21"/>
        <v>0</v>
      </c>
      <c r="B181" s="23" t="str">
        <f t="shared" si="22"/>
        <v>salles avant 03/2017!</v>
      </c>
      <c r="C181" s="24">
        <f t="shared" si="23"/>
        <v>181</v>
      </c>
      <c r="D181" s="24" t="e">
        <f t="shared" ca="1" si="2"/>
        <v>#REF!</v>
      </c>
      <c r="E181" s="25" t="e">
        <f t="shared" ca="1" si="3"/>
        <v>#REF!</v>
      </c>
      <c r="F181" s="25" t="e">
        <f t="shared" ca="1" si="4"/>
        <v>#REF!</v>
      </c>
      <c r="G181" s="26" t="e">
        <f t="shared" ca="1" si="5"/>
        <v>#REF!</v>
      </c>
      <c r="H181" s="24" t="s">
        <v>168</v>
      </c>
      <c r="I181" s="24" t="e">
        <f t="shared" ca="1" si="6"/>
        <v>#REF!</v>
      </c>
      <c r="J181" s="24" t="e">
        <f t="shared" ca="1" si="7"/>
        <v>#REF!</v>
      </c>
      <c r="K181" s="24" t="e">
        <f t="shared" ca="1" si="8"/>
        <v>#REF!</v>
      </c>
      <c r="L181" s="24" t="e">
        <f t="shared" ca="1" si="9"/>
        <v>#REF!</v>
      </c>
      <c r="M181" s="24" t="e">
        <f t="shared" ca="1" si="10"/>
        <v>#REF!</v>
      </c>
      <c r="N181" s="25" t="e">
        <f t="shared" ca="1" si="11"/>
        <v>#REF!</v>
      </c>
      <c r="O181" s="27" t="e">
        <f t="shared" ca="1" si="12"/>
        <v>#REF!</v>
      </c>
      <c r="P181" s="24" t="e">
        <f t="shared" ca="1" si="13"/>
        <v>#REF!</v>
      </c>
      <c r="Q181" s="28" t="str">
        <f>IF(A181,VALUE(SUBSTITUTE(SUBSTITUTE(LEFT(salles!H181,5),":",","),"30","5")),"")</f>
        <v/>
      </c>
      <c r="R181" s="29" t="str">
        <f t="shared" si="14"/>
        <v/>
      </c>
      <c r="S181" s="29" t="str">
        <f t="shared" si="15"/>
        <v/>
      </c>
      <c r="T181" s="28" t="str">
        <f t="shared" si="16"/>
        <v/>
      </c>
      <c r="U181" s="30">
        <f>VLOOKUP(H181,variables!J$10:K$130,2,FALSE)</f>
        <v>1</v>
      </c>
      <c r="V181" s="28"/>
      <c r="W181" s="28"/>
      <c r="X181" s="28"/>
      <c r="Y181" s="28"/>
      <c r="Z181" s="28"/>
      <c r="AA181" s="28"/>
      <c r="AB181" s="28"/>
      <c r="AC181" s="28"/>
    </row>
    <row r="182" spans="1:29" ht="14.25" hidden="1">
      <c r="A182" s="22" t="b">
        <f t="shared" si="21"/>
        <v>0</v>
      </c>
      <c r="B182" s="23" t="str">
        <f t="shared" si="22"/>
        <v>salles avant 03/2017!</v>
      </c>
      <c r="C182" s="24">
        <f t="shared" si="23"/>
        <v>182</v>
      </c>
      <c r="D182" s="24" t="e">
        <f t="shared" ca="1" si="2"/>
        <v>#REF!</v>
      </c>
      <c r="E182" s="25" t="e">
        <f t="shared" ca="1" si="3"/>
        <v>#REF!</v>
      </c>
      <c r="F182" s="25" t="e">
        <f t="shared" ca="1" si="4"/>
        <v>#REF!</v>
      </c>
      <c r="G182" s="26" t="e">
        <f t="shared" ca="1" si="5"/>
        <v>#REF!</v>
      </c>
      <c r="H182" s="24" t="s">
        <v>88</v>
      </c>
      <c r="I182" s="24" t="e">
        <f t="shared" ca="1" si="6"/>
        <v>#REF!</v>
      </c>
      <c r="J182" s="24" t="e">
        <f t="shared" ca="1" si="7"/>
        <v>#REF!</v>
      </c>
      <c r="K182" s="24" t="e">
        <f t="shared" ca="1" si="8"/>
        <v>#REF!</v>
      </c>
      <c r="L182" s="24" t="e">
        <f t="shared" ca="1" si="9"/>
        <v>#REF!</v>
      </c>
      <c r="M182" s="24" t="e">
        <f t="shared" ca="1" si="10"/>
        <v>#REF!</v>
      </c>
      <c r="N182" s="25" t="e">
        <f t="shared" ca="1" si="11"/>
        <v>#REF!</v>
      </c>
      <c r="O182" s="27" t="e">
        <f t="shared" ca="1" si="12"/>
        <v>#REF!</v>
      </c>
      <c r="P182" s="24" t="e">
        <f t="shared" ca="1" si="13"/>
        <v>#REF!</v>
      </c>
      <c r="Q182" s="28" t="str">
        <f>IF(A182,VALUE(SUBSTITUTE(SUBSTITUTE(LEFT(salles!H182,5),":",","),"30","5")),"")</f>
        <v/>
      </c>
      <c r="R182" s="29" t="str">
        <f t="shared" si="14"/>
        <v/>
      </c>
      <c r="S182" s="29" t="str">
        <f t="shared" si="15"/>
        <v/>
      </c>
      <c r="T182" s="28" t="str">
        <f t="shared" si="16"/>
        <v/>
      </c>
      <c r="U182" s="30">
        <f ca="1">VLOOKUP(H182,variables!J$10:K$130,2,FALSE)</f>
        <v>0.94202898550724634</v>
      </c>
      <c r="V182" s="28"/>
      <c r="W182" s="28"/>
      <c r="X182" s="28"/>
      <c r="Y182" s="28"/>
      <c r="Z182" s="28"/>
      <c r="AA182" s="28"/>
      <c r="AB182" s="28"/>
      <c r="AC182" s="28"/>
    </row>
    <row r="183" spans="1:29" ht="14.25" hidden="1">
      <c r="A183" s="22" t="b">
        <f t="shared" si="21"/>
        <v>0</v>
      </c>
      <c r="B183" s="23" t="str">
        <f t="shared" si="22"/>
        <v>salles avant 03/2017!</v>
      </c>
      <c r="C183" s="24">
        <f t="shared" si="23"/>
        <v>183</v>
      </c>
      <c r="D183" s="24" t="e">
        <f t="shared" ca="1" si="2"/>
        <v>#REF!</v>
      </c>
      <c r="E183" s="25" t="e">
        <f t="shared" ca="1" si="3"/>
        <v>#REF!</v>
      </c>
      <c r="F183" s="25" t="e">
        <f t="shared" ca="1" si="4"/>
        <v>#REF!</v>
      </c>
      <c r="G183" s="26" t="e">
        <f t="shared" ca="1" si="5"/>
        <v>#REF!</v>
      </c>
      <c r="H183" s="24" t="s">
        <v>162</v>
      </c>
      <c r="I183" s="24" t="e">
        <f t="shared" ca="1" si="6"/>
        <v>#REF!</v>
      </c>
      <c r="J183" s="24" t="e">
        <f t="shared" ca="1" si="7"/>
        <v>#REF!</v>
      </c>
      <c r="K183" s="24" t="e">
        <f t="shared" ca="1" si="8"/>
        <v>#REF!</v>
      </c>
      <c r="L183" s="24" t="e">
        <f t="shared" ca="1" si="9"/>
        <v>#REF!</v>
      </c>
      <c r="M183" s="24" t="e">
        <f t="shared" ca="1" si="10"/>
        <v>#REF!</v>
      </c>
      <c r="N183" s="25" t="e">
        <f t="shared" ca="1" si="11"/>
        <v>#REF!</v>
      </c>
      <c r="O183" s="27" t="e">
        <f t="shared" ca="1" si="12"/>
        <v>#REF!</v>
      </c>
      <c r="P183" s="24" t="e">
        <f t="shared" ca="1" si="13"/>
        <v>#REF!</v>
      </c>
      <c r="Q183" s="28" t="str">
        <f>IF(A183,VALUE(SUBSTITUTE(SUBSTITUTE(LEFT(salles!H183,5),":",","),"30","5")),"")</f>
        <v/>
      </c>
      <c r="R183" s="29" t="str">
        <f t="shared" si="14"/>
        <v/>
      </c>
      <c r="S183" s="29" t="str">
        <f t="shared" si="15"/>
        <v/>
      </c>
      <c r="T183" s="28" t="str">
        <f t="shared" si="16"/>
        <v/>
      </c>
      <c r="U183" s="30">
        <f>VLOOKUP(H183,variables!J$10:K$130,2,FALSE)</f>
        <v>5.3E-3</v>
      </c>
      <c r="V183" s="28"/>
      <c r="W183" s="28"/>
      <c r="X183" s="28"/>
      <c r="Y183" s="28"/>
      <c r="Z183" s="28"/>
      <c r="AA183" s="28"/>
      <c r="AB183" s="28"/>
      <c r="AC183" s="28"/>
    </row>
    <row r="184" spans="1:29" ht="14.25">
      <c r="A184" s="22" t="b">
        <f t="shared" si="21"/>
        <v>1</v>
      </c>
      <c r="B184" s="23" t="str">
        <f t="shared" si="22"/>
        <v>salles avant 03/2017!</v>
      </c>
      <c r="C184" s="24">
        <f t="shared" si="23"/>
        <v>184</v>
      </c>
      <c r="D184" s="24" t="e">
        <f t="shared" ca="1" si="2"/>
        <v>#REF!</v>
      </c>
      <c r="E184" s="25" t="e">
        <f t="shared" ca="1" si="3"/>
        <v>#REF!</v>
      </c>
      <c r="F184" s="25" t="e">
        <f t="shared" ca="1" si="4"/>
        <v>#REF!</v>
      </c>
      <c r="G184" s="26" t="e">
        <f t="shared" ca="1" si="5"/>
        <v>#REF!</v>
      </c>
      <c r="H184" s="24" t="s">
        <v>140</v>
      </c>
      <c r="I184" s="24" t="e">
        <f t="shared" ca="1" si="6"/>
        <v>#REF!</v>
      </c>
      <c r="J184" s="24" t="e">
        <f t="shared" ca="1" si="7"/>
        <v>#REF!</v>
      </c>
      <c r="K184" s="24" t="e">
        <f t="shared" ca="1" si="8"/>
        <v>#REF!</v>
      </c>
      <c r="L184" s="24" t="e">
        <f t="shared" ca="1" si="9"/>
        <v>#REF!</v>
      </c>
      <c r="M184" s="24" t="e">
        <f t="shared" ca="1" si="10"/>
        <v>#REF!</v>
      </c>
      <c r="N184" s="25" t="e">
        <f t="shared" ca="1" si="11"/>
        <v>#REF!</v>
      </c>
      <c r="O184" s="27" t="e">
        <f t="shared" ca="1" si="12"/>
        <v>#REF!</v>
      </c>
      <c r="P184" s="24" t="e">
        <f t="shared" ca="1" si="13"/>
        <v>#REF!</v>
      </c>
      <c r="Q184" s="28">
        <f>IF(A184,VALUE(SUBSTITUTE(SUBSTITUTE(LEFT(salles!H184,5),":",","),"30","5")),"")</f>
        <v>1.5</v>
      </c>
      <c r="R184" s="29" t="e">
        <f t="shared" ca="1" si="14"/>
        <v>#REF!</v>
      </c>
      <c r="S184" s="29" t="e">
        <f t="shared" ca="1" si="15"/>
        <v>#REF!</v>
      </c>
      <c r="T184" s="28" t="e">
        <f t="shared" ca="1" si="16"/>
        <v>#REF!</v>
      </c>
      <c r="U184" s="30">
        <f ca="1">VLOOKUP(H184,variables!J$10:K$130,2,FALSE)</f>
        <v>0.93262411347517726</v>
      </c>
      <c r="V184" s="28"/>
      <c r="W184" s="28"/>
      <c r="X184" s="28"/>
      <c r="Y184" s="28"/>
      <c r="Z184" s="28"/>
      <c r="AA184" s="28"/>
      <c r="AB184" s="28"/>
      <c r="AC184" s="28"/>
    </row>
    <row r="185" spans="1:29" ht="14.25" hidden="1">
      <c r="A185" s="22" t="b">
        <f t="shared" si="21"/>
        <v>0</v>
      </c>
      <c r="B185" s="23" t="str">
        <f t="shared" si="22"/>
        <v>salles avant 03/2017!</v>
      </c>
      <c r="C185" s="24">
        <f t="shared" si="23"/>
        <v>185</v>
      </c>
      <c r="D185" s="24" t="e">
        <f t="shared" ca="1" si="2"/>
        <v>#REF!</v>
      </c>
      <c r="E185" s="25" t="e">
        <f t="shared" ca="1" si="3"/>
        <v>#REF!</v>
      </c>
      <c r="F185" s="25" t="e">
        <f t="shared" ca="1" si="4"/>
        <v>#REF!</v>
      </c>
      <c r="G185" s="26" t="e">
        <f t="shared" ca="1" si="5"/>
        <v>#REF!</v>
      </c>
      <c r="H185" s="24" t="s">
        <v>34</v>
      </c>
      <c r="I185" s="24" t="e">
        <f t="shared" ca="1" si="6"/>
        <v>#REF!</v>
      </c>
      <c r="J185" s="24" t="e">
        <f t="shared" ca="1" si="7"/>
        <v>#REF!</v>
      </c>
      <c r="K185" s="24" t="e">
        <f t="shared" ca="1" si="8"/>
        <v>#REF!</v>
      </c>
      <c r="L185" s="24" t="e">
        <f t="shared" ca="1" si="9"/>
        <v>#REF!</v>
      </c>
      <c r="M185" s="24" t="e">
        <f t="shared" ca="1" si="10"/>
        <v>#REF!</v>
      </c>
      <c r="N185" s="25" t="e">
        <f t="shared" ca="1" si="11"/>
        <v>#REF!</v>
      </c>
      <c r="O185" s="27" t="e">
        <f t="shared" ca="1" si="12"/>
        <v>#REF!</v>
      </c>
      <c r="P185" s="24" t="e">
        <f t="shared" ca="1" si="13"/>
        <v>#REF!</v>
      </c>
      <c r="Q185" s="28" t="str">
        <f>IF(A185,VALUE(SUBSTITUTE(SUBSTITUTE(LEFT(salles!H185,5),":",","),"30","5")),"")</f>
        <v/>
      </c>
      <c r="R185" s="29" t="str">
        <f t="shared" si="14"/>
        <v/>
      </c>
      <c r="S185" s="29" t="str">
        <f t="shared" si="15"/>
        <v/>
      </c>
      <c r="T185" s="28" t="str">
        <f t="shared" si="16"/>
        <v/>
      </c>
      <c r="U185" s="30">
        <f ca="1">VLOOKUP(H185,variables!J$10:K$130,2,FALSE)</f>
        <v>1</v>
      </c>
      <c r="V185" s="28"/>
      <c r="W185" s="28"/>
      <c r="X185" s="28"/>
      <c r="Y185" s="28"/>
      <c r="Z185" s="28"/>
      <c r="AA185" s="28"/>
      <c r="AB185" s="28"/>
      <c r="AC185" s="28"/>
    </row>
    <row r="186" spans="1:29" ht="14.25">
      <c r="A186" s="22" t="b">
        <f t="shared" si="21"/>
        <v>1</v>
      </c>
      <c r="B186" s="23" t="str">
        <f t="shared" si="22"/>
        <v>salles avant 03/2017!</v>
      </c>
      <c r="C186" s="24">
        <f t="shared" si="23"/>
        <v>186</v>
      </c>
      <c r="D186" s="24" t="e">
        <f t="shared" ca="1" si="2"/>
        <v>#REF!</v>
      </c>
      <c r="E186" s="25" t="e">
        <f t="shared" ca="1" si="3"/>
        <v>#REF!</v>
      </c>
      <c r="F186" s="25" t="e">
        <f t="shared" ca="1" si="4"/>
        <v>#REF!</v>
      </c>
      <c r="G186" s="26" t="e">
        <f t="shared" ca="1" si="5"/>
        <v>#REF!</v>
      </c>
      <c r="H186" s="24" t="s">
        <v>140</v>
      </c>
      <c r="I186" s="24" t="e">
        <f t="shared" ca="1" si="6"/>
        <v>#REF!</v>
      </c>
      <c r="J186" s="24" t="e">
        <f t="shared" ca="1" si="7"/>
        <v>#REF!</v>
      </c>
      <c r="K186" s="24" t="e">
        <f t="shared" ca="1" si="8"/>
        <v>#REF!</v>
      </c>
      <c r="L186" s="24" t="e">
        <f t="shared" ca="1" si="9"/>
        <v>#REF!</v>
      </c>
      <c r="M186" s="24" t="e">
        <f t="shared" ca="1" si="10"/>
        <v>#REF!</v>
      </c>
      <c r="N186" s="25" t="e">
        <f t="shared" ca="1" si="11"/>
        <v>#REF!</v>
      </c>
      <c r="O186" s="27" t="e">
        <f t="shared" ca="1" si="12"/>
        <v>#REF!</v>
      </c>
      <c r="P186" s="24" t="e">
        <f t="shared" ca="1" si="13"/>
        <v>#REF!</v>
      </c>
      <c r="Q186" s="28">
        <f>IF(A186,VALUE(SUBSTITUTE(SUBSTITUTE(LEFT(salles!H186,5),":",","),"30","5")),"")</f>
        <v>1.5</v>
      </c>
      <c r="R186" s="29" t="e">
        <f t="shared" ca="1" si="14"/>
        <v>#REF!</v>
      </c>
      <c r="S186" s="29" t="e">
        <f t="shared" ca="1" si="15"/>
        <v>#REF!</v>
      </c>
      <c r="T186" s="28" t="e">
        <f t="shared" ca="1" si="16"/>
        <v>#REF!</v>
      </c>
      <c r="U186" s="30">
        <f ca="1">VLOOKUP(H186,variables!J$10:K$130,2,FALSE)</f>
        <v>0.93262411347517726</v>
      </c>
      <c r="V186" s="28"/>
      <c r="W186" s="28"/>
      <c r="X186" s="28"/>
      <c r="Y186" s="28"/>
      <c r="Z186" s="28"/>
      <c r="AA186" s="28"/>
      <c r="AB186" s="28"/>
      <c r="AC186" s="28"/>
    </row>
    <row r="187" spans="1:29" ht="14.25" hidden="1">
      <c r="A187" s="22" t="b">
        <f t="shared" si="21"/>
        <v>0</v>
      </c>
      <c r="B187" s="23" t="str">
        <f t="shared" si="22"/>
        <v>salles avant 03/2017!</v>
      </c>
      <c r="C187" s="24">
        <f t="shared" si="23"/>
        <v>187</v>
      </c>
      <c r="D187" s="24" t="e">
        <f t="shared" ca="1" si="2"/>
        <v>#REF!</v>
      </c>
      <c r="E187" s="25" t="e">
        <f t="shared" ca="1" si="3"/>
        <v>#REF!</v>
      </c>
      <c r="F187" s="25" t="e">
        <f t="shared" ca="1" si="4"/>
        <v>#REF!</v>
      </c>
      <c r="G187" s="26" t="e">
        <f t="shared" ca="1" si="5"/>
        <v>#REF!</v>
      </c>
      <c r="H187" s="24" t="s">
        <v>107</v>
      </c>
      <c r="I187" s="24" t="e">
        <f t="shared" ca="1" si="6"/>
        <v>#REF!</v>
      </c>
      <c r="J187" s="24" t="e">
        <f t="shared" ca="1" si="7"/>
        <v>#REF!</v>
      </c>
      <c r="K187" s="24" t="e">
        <f t="shared" ca="1" si="8"/>
        <v>#REF!</v>
      </c>
      <c r="L187" s="24" t="e">
        <f t="shared" ca="1" si="9"/>
        <v>#REF!</v>
      </c>
      <c r="M187" s="24" t="e">
        <f t="shared" ca="1" si="10"/>
        <v>#REF!</v>
      </c>
      <c r="N187" s="25" t="e">
        <f t="shared" ca="1" si="11"/>
        <v>#REF!</v>
      </c>
      <c r="O187" s="27" t="e">
        <f t="shared" ca="1" si="12"/>
        <v>#REF!</v>
      </c>
      <c r="P187" s="24" t="e">
        <f t="shared" ca="1" si="13"/>
        <v>#REF!</v>
      </c>
      <c r="Q187" s="28" t="str">
        <f>IF(A187,VALUE(SUBSTITUTE(SUBSTITUTE(LEFT(salles!H187,5),":",","),"30","5")),"")</f>
        <v/>
      </c>
      <c r="R187" s="29" t="str">
        <f t="shared" si="14"/>
        <v/>
      </c>
      <c r="S187" s="29" t="str">
        <f t="shared" si="15"/>
        <v/>
      </c>
      <c r="T187" s="28" t="str">
        <f t="shared" si="16"/>
        <v/>
      </c>
      <c r="U187" s="30">
        <f ca="1">VLOOKUP(H187,variables!J$10:K$130,2,FALSE)</f>
        <v>1</v>
      </c>
      <c r="V187" s="28"/>
      <c r="W187" s="28"/>
      <c r="X187" s="28"/>
      <c r="Y187" s="28"/>
      <c r="Z187" s="28"/>
      <c r="AA187" s="28"/>
      <c r="AB187" s="28"/>
      <c r="AC187" s="28"/>
    </row>
    <row r="188" spans="1:29" ht="14.25" hidden="1">
      <c r="A188" s="22" t="b">
        <f t="shared" si="21"/>
        <v>0</v>
      </c>
      <c r="B188" s="23" t="str">
        <f t="shared" si="22"/>
        <v>salles avant 03/2017!</v>
      </c>
      <c r="C188" s="24">
        <f t="shared" si="23"/>
        <v>188</v>
      </c>
      <c r="D188" s="24" t="e">
        <f t="shared" ca="1" si="2"/>
        <v>#REF!</v>
      </c>
      <c r="E188" s="25" t="e">
        <f t="shared" ca="1" si="3"/>
        <v>#REF!</v>
      </c>
      <c r="F188" s="25" t="e">
        <f t="shared" ca="1" si="4"/>
        <v>#REF!</v>
      </c>
      <c r="G188" s="26" t="e">
        <f t="shared" ca="1" si="5"/>
        <v>#REF!</v>
      </c>
      <c r="H188" s="24" t="s">
        <v>37</v>
      </c>
      <c r="I188" s="24" t="e">
        <f t="shared" ca="1" si="6"/>
        <v>#REF!</v>
      </c>
      <c r="J188" s="24" t="e">
        <f t="shared" ca="1" si="7"/>
        <v>#REF!</v>
      </c>
      <c r="K188" s="24" t="e">
        <f t="shared" ca="1" si="8"/>
        <v>#REF!</v>
      </c>
      <c r="L188" s="24" t="e">
        <f t="shared" ca="1" si="9"/>
        <v>#REF!</v>
      </c>
      <c r="M188" s="24" t="e">
        <f t="shared" ca="1" si="10"/>
        <v>#REF!</v>
      </c>
      <c r="N188" s="25" t="e">
        <f t="shared" ca="1" si="11"/>
        <v>#REF!</v>
      </c>
      <c r="O188" s="27" t="e">
        <f t="shared" ca="1" si="12"/>
        <v>#REF!</v>
      </c>
      <c r="P188" s="24" t="e">
        <f t="shared" ca="1" si="13"/>
        <v>#REF!</v>
      </c>
      <c r="Q188" s="28" t="str">
        <f>IF(A188,VALUE(SUBSTITUTE(SUBSTITUTE(LEFT(salles!H188,5),":",","),"30","5")),"")</f>
        <v/>
      </c>
      <c r="R188" s="29" t="str">
        <f t="shared" si="14"/>
        <v/>
      </c>
      <c r="S188" s="29" t="str">
        <f t="shared" si="15"/>
        <v/>
      </c>
      <c r="T188" s="28" t="str">
        <f t="shared" si="16"/>
        <v/>
      </c>
      <c r="U188" s="30">
        <f ca="1">VLOOKUP(H188,variables!J$10:K$130,2,FALSE)</f>
        <v>1</v>
      </c>
      <c r="V188" s="28"/>
      <c r="W188" s="28"/>
      <c r="X188" s="28"/>
      <c r="Y188" s="28"/>
      <c r="Z188" s="28"/>
      <c r="AA188" s="28"/>
      <c r="AB188" s="28"/>
      <c r="AC188" s="28"/>
    </row>
    <row r="189" spans="1:29" ht="14.25" hidden="1">
      <c r="A189" s="22" t="b">
        <f t="shared" si="21"/>
        <v>0</v>
      </c>
      <c r="B189" s="23" t="str">
        <f t="shared" si="22"/>
        <v>salles avant 03/2017!</v>
      </c>
      <c r="C189" s="24">
        <f t="shared" si="23"/>
        <v>189</v>
      </c>
      <c r="D189" s="24" t="e">
        <f t="shared" ca="1" si="2"/>
        <v>#REF!</v>
      </c>
      <c r="E189" s="25" t="e">
        <f t="shared" ca="1" si="3"/>
        <v>#REF!</v>
      </c>
      <c r="F189" s="25" t="e">
        <f t="shared" ca="1" si="4"/>
        <v>#REF!</v>
      </c>
      <c r="G189" s="26" t="e">
        <f t="shared" ca="1" si="5"/>
        <v>#REF!</v>
      </c>
      <c r="H189" s="24" t="s">
        <v>166</v>
      </c>
      <c r="I189" s="24" t="e">
        <f t="shared" ca="1" si="6"/>
        <v>#REF!</v>
      </c>
      <c r="J189" s="24" t="e">
        <f t="shared" ca="1" si="7"/>
        <v>#REF!</v>
      </c>
      <c r="K189" s="24" t="e">
        <f t="shared" ca="1" si="8"/>
        <v>#REF!</v>
      </c>
      <c r="L189" s="24" t="e">
        <f t="shared" ca="1" si="9"/>
        <v>#REF!</v>
      </c>
      <c r="M189" s="24" t="e">
        <f t="shared" ca="1" si="10"/>
        <v>#REF!</v>
      </c>
      <c r="N189" s="25" t="e">
        <f t="shared" ca="1" si="11"/>
        <v>#REF!</v>
      </c>
      <c r="O189" s="27" t="e">
        <f t="shared" ca="1" si="12"/>
        <v>#REF!</v>
      </c>
      <c r="P189" s="24" t="e">
        <f t="shared" ca="1" si="13"/>
        <v>#REF!</v>
      </c>
      <c r="Q189" s="28" t="str">
        <f>IF(A189,VALUE(SUBSTITUTE(SUBSTITUTE(LEFT(salles!H189,5),":",","),"30","5")),"")</f>
        <v/>
      </c>
      <c r="R189" s="29" t="str">
        <f t="shared" si="14"/>
        <v/>
      </c>
      <c r="S189" s="29" t="str">
        <f t="shared" si="15"/>
        <v/>
      </c>
      <c r="T189" s="28" t="str">
        <f t="shared" si="16"/>
        <v/>
      </c>
      <c r="U189" s="30">
        <f ca="1">VLOOKUP(H189,variables!J$10:K$130,2,FALSE)</f>
        <v>1</v>
      </c>
      <c r="V189" s="28"/>
      <c r="W189" s="28"/>
      <c r="X189" s="28"/>
      <c r="Y189" s="28"/>
      <c r="Z189" s="28"/>
      <c r="AA189" s="28"/>
      <c r="AB189" s="28"/>
      <c r="AC189" s="28"/>
    </row>
    <row r="190" spans="1:29" ht="14.25" hidden="1">
      <c r="A190" s="22" t="b">
        <f t="shared" si="21"/>
        <v>0</v>
      </c>
      <c r="B190" s="23" t="str">
        <f t="shared" si="22"/>
        <v>salles avant 03/2017!</v>
      </c>
      <c r="C190" s="24">
        <f t="shared" si="23"/>
        <v>190</v>
      </c>
      <c r="D190" s="24" t="e">
        <f t="shared" ca="1" si="2"/>
        <v>#REF!</v>
      </c>
      <c r="E190" s="25" t="e">
        <f t="shared" ca="1" si="3"/>
        <v>#REF!</v>
      </c>
      <c r="F190" s="25" t="e">
        <f t="shared" ca="1" si="4"/>
        <v>#REF!</v>
      </c>
      <c r="G190" s="26" t="e">
        <f t="shared" ca="1" si="5"/>
        <v>#REF!</v>
      </c>
      <c r="H190" s="24" t="s">
        <v>63</v>
      </c>
      <c r="I190" s="24" t="e">
        <f t="shared" ca="1" si="6"/>
        <v>#REF!</v>
      </c>
      <c r="J190" s="24" t="e">
        <f t="shared" ca="1" si="7"/>
        <v>#REF!</v>
      </c>
      <c r="K190" s="24" t="e">
        <f t="shared" ca="1" si="8"/>
        <v>#REF!</v>
      </c>
      <c r="L190" s="24" t="e">
        <f t="shared" ca="1" si="9"/>
        <v>#REF!</v>
      </c>
      <c r="M190" s="24" t="e">
        <f t="shared" ca="1" si="10"/>
        <v>#REF!</v>
      </c>
      <c r="N190" s="25" t="e">
        <f t="shared" ca="1" si="11"/>
        <v>#REF!</v>
      </c>
      <c r="O190" s="27" t="e">
        <f t="shared" ca="1" si="12"/>
        <v>#REF!</v>
      </c>
      <c r="P190" s="24" t="e">
        <f t="shared" ca="1" si="13"/>
        <v>#REF!</v>
      </c>
      <c r="Q190" s="28" t="str">
        <f>IF(A190,VALUE(SUBSTITUTE(SUBSTITUTE(LEFT(salles!H190,5),":",","),"30","5")),"")</f>
        <v/>
      </c>
      <c r="R190" s="29" t="str">
        <f t="shared" si="14"/>
        <v/>
      </c>
      <c r="S190" s="29" t="str">
        <f t="shared" si="15"/>
        <v/>
      </c>
      <c r="T190" s="28" t="str">
        <f t="shared" si="16"/>
        <v/>
      </c>
      <c r="U190" s="30">
        <f ca="1">VLOOKUP(H190,variables!J$10:K$130,2,FALSE)</f>
        <v>1</v>
      </c>
      <c r="V190" s="28"/>
      <c r="W190" s="28"/>
      <c r="X190" s="28"/>
      <c r="Y190" s="28"/>
      <c r="Z190" s="28"/>
      <c r="AA190" s="28"/>
      <c r="AB190" s="28"/>
      <c r="AC190" s="28"/>
    </row>
    <row r="191" spans="1:29" ht="14.25" hidden="1">
      <c r="A191" s="22" t="b">
        <f t="shared" si="21"/>
        <v>0</v>
      </c>
      <c r="B191" s="23" t="str">
        <f t="shared" si="22"/>
        <v>salles avant 03/2017!</v>
      </c>
      <c r="C191" s="24">
        <f t="shared" si="23"/>
        <v>191</v>
      </c>
      <c r="D191" s="24" t="e">
        <f t="shared" ca="1" si="2"/>
        <v>#REF!</v>
      </c>
      <c r="E191" s="25" t="e">
        <f t="shared" ca="1" si="3"/>
        <v>#REF!</v>
      </c>
      <c r="F191" s="25" t="e">
        <f t="shared" ca="1" si="4"/>
        <v>#REF!</v>
      </c>
      <c r="G191" s="26" t="e">
        <f t="shared" ca="1" si="5"/>
        <v>#REF!</v>
      </c>
      <c r="H191" s="24" t="s">
        <v>60</v>
      </c>
      <c r="I191" s="24" t="e">
        <f t="shared" ca="1" si="6"/>
        <v>#REF!</v>
      </c>
      <c r="J191" s="24" t="e">
        <f t="shared" ca="1" si="7"/>
        <v>#REF!</v>
      </c>
      <c r="K191" s="24" t="e">
        <f t="shared" ca="1" si="8"/>
        <v>#REF!</v>
      </c>
      <c r="L191" s="24" t="e">
        <f t="shared" ca="1" si="9"/>
        <v>#REF!</v>
      </c>
      <c r="M191" s="24" t="e">
        <f t="shared" ca="1" si="10"/>
        <v>#REF!</v>
      </c>
      <c r="N191" s="25" t="e">
        <f t="shared" ca="1" si="11"/>
        <v>#REF!</v>
      </c>
      <c r="O191" s="27" t="e">
        <f t="shared" ca="1" si="12"/>
        <v>#REF!</v>
      </c>
      <c r="P191" s="24" t="e">
        <f t="shared" ca="1" si="13"/>
        <v>#REF!</v>
      </c>
      <c r="Q191" s="28" t="str">
        <f>IF(A191,VALUE(SUBSTITUTE(SUBSTITUTE(LEFT(salles!H191,5),":",","),"30","5")),"")</f>
        <v/>
      </c>
      <c r="R191" s="29" t="str">
        <f t="shared" si="14"/>
        <v/>
      </c>
      <c r="S191" s="29" t="str">
        <f t="shared" si="15"/>
        <v/>
      </c>
      <c r="T191" s="28" t="str">
        <f t="shared" si="16"/>
        <v/>
      </c>
      <c r="U191" s="30">
        <f ca="1">VLOOKUP(H191,variables!J$10:K$130,2,FALSE)</f>
        <v>1</v>
      </c>
      <c r="V191" s="28"/>
      <c r="W191" s="28"/>
      <c r="X191" s="28"/>
      <c r="Y191" s="28"/>
      <c r="Z191" s="28"/>
      <c r="AA191" s="28"/>
      <c r="AB191" s="28"/>
      <c r="AC191" s="28"/>
    </row>
    <row r="192" spans="1:29" ht="14.25">
      <c r="A192" s="22" t="b">
        <f t="shared" si="21"/>
        <v>1</v>
      </c>
      <c r="B192" s="23" t="str">
        <f t="shared" si="22"/>
        <v>salles avant 03/2017!</v>
      </c>
      <c r="C192" s="24">
        <f t="shared" si="23"/>
        <v>192</v>
      </c>
      <c r="D192" s="24" t="e">
        <f t="shared" ca="1" si="2"/>
        <v>#REF!</v>
      </c>
      <c r="E192" s="25" t="e">
        <f t="shared" ca="1" si="3"/>
        <v>#REF!</v>
      </c>
      <c r="F192" s="25" t="e">
        <f t="shared" ca="1" si="4"/>
        <v>#REF!</v>
      </c>
      <c r="G192" s="26" t="e">
        <f t="shared" ca="1" si="5"/>
        <v>#REF!</v>
      </c>
      <c r="H192" s="24" t="s">
        <v>140</v>
      </c>
      <c r="I192" s="24" t="e">
        <f t="shared" ca="1" si="6"/>
        <v>#REF!</v>
      </c>
      <c r="J192" s="24" t="e">
        <f t="shared" ca="1" si="7"/>
        <v>#REF!</v>
      </c>
      <c r="K192" s="24" t="e">
        <f t="shared" ca="1" si="8"/>
        <v>#REF!</v>
      </c>
      <c r="L192" s="24" t="e">
        <f t="shared" ca="1" si="9"/>
        <v>#REF!</v>
      </c>
      <c r="M192" s="24" t="e">
        <f t="shared" ca="1" si="10"/>
        <v>#REF!</v>
      </c>
      <c r="N192" s="25" t="e">
        <f t="shared" ca="1" si="11"/>
        <v>#REF!</v>
      </c>
      <c r="O192" s="27" t="e">
        <f t="shared" ca="1" si="12"/>
        <v>#REF!</v>
      </c>
      <c r="P192" s="24" t="e">
        <f t="shared" ca="1" si="13"/>
        <v>#REF!</v>
      </c>
      <c r="Q192" s="28">
        <f>IF(A192,VALUE(SUBSTITUTE(SUBSTITUTE(LEFT(salles!H192,5),":",","),"30","5")),"")</f>
        <v>1</v>
      </c>
      <c r="R192" s="29" t="e">
        <f t="shared" ca="1" si="14"/>
        <v>#REF!</v>
      </c>
      <c r="S192" s="29" t="e">
        <f t="shared" ca="1" si="15"/>
        <v>#REF!</v>
      </c>
      <c r="T192" s="28" t="e">
        <f t="shared" ca="1" si="16"/>
        <v>#REF!</v>
      </c>
      <c r="U192" s="30">
        <f ca="1">VLOOKUP(H192,variables!J$10:K$130,2,FALSE)</f>
        <v>0.93262411347517726</v>
      </c>
      <c r="V192" s="28"/>
      <c r="W192" s="28"/>
      <c r="X192" s="28"/>
      <c r="Y192" s="28"/>
      <c r="Z192" s="28"/>
      <c r="AA192" s="28"/>
      <c r="AB192" s="28"/>
      <c r="AC192" s="28"/>
    </row>
    <row r="193" spans="1:29" ht="14.25">
      <c r="A193" s="22" t="b">
        <f t="shared" si="21"/>
        <v>1</v>
      </c>
      <c r="B193" s="23" t="str">
        <f t="shared" si="22"/>
        <v>salles avant 03/2017!</v>
      </c>
      <c r="C193" s="24">
        <f t="shared" si="23"/>
        <v>193</v>
      </c>
      <c r="D193" s="24" t="e">
        <f t="shared" ca="1" si="2"/>
        <v>#REF!</v>
      </c>
      <c r="E193" s="25" t="e">
        <f t="shared" ca="1" si="3"/>
        <v>#REF!</v>
      </c>
      <c r="F193" s="25" t="e">
        <f t="shared" ca="1" si="4"/>
        <v>#REF!</v>
      </c>
      <c r="G193" s="26" t="e">
        <f t="shared" ca="1" si="5"/>
        <v>#REF!</v>
      </c>
      <c r="H193" s="24" t="s">
        <v>140</v>
      </c>
      <c r="I193" s="24" t="e">
        <f t="shared" ca="1" si="6"/>
        <v>#REF!</v>
      </c>
      <c r="J193" s="24" t="e">
        <f t="shared" ca="1" si="7"/>
        <v>#REF!</v>
      </c>
      <c r="K193" s="24" t="e">
        <f t="shared" ca="1" si="8"/>
        <v>#REF!</v>
      </c>
      <c r="L193" s="24" t="e">
        <f t="shared" ca="1" si="9"/>
        <v>#REF!</v>
      </c>
      <c r="M193" s="24" t="e">
        <f t="shared" ca="1" si="10"/>
        <v>#REF!</v>
      </c>
      <c r="N193" s="25" t="e">
        <f t="shared" ca="1" si="11"/>
        <v>#REF!</v>
      </c>
      <c r="O193" s="27" t="e">
        <f t="shared" ca="1" si="12"/>
        <v>#REF!</v>
      </c>
      <c r="P193" s="24" t="e">
        <f t="shared" ca="1" si="13"/>
        <v>#REF!</v>
      </c>
      <c r="Q193" s="28">
        <f>IF(A193,VALUE(SUBSTITUTE(SUBSTITUTE(LEFT(salles!H193,5),":",","),"30","5")),"")</f>
        <v>1</v>
      </c>
      <c r="R193" s="29" t="e">
        <f t="shared" ca="1" si="14"/>
        <v>#REF!</v>
      </c>
      <c r="S193" s="29" t="e">
        <f t="shared" ca="1" si="15"/>
        <v>#REF!</v>
      </c>
      <c r="T193" s="28" t="e">
        <f t="shared" ca="1" si="16"/>
        <v>#REF!</v>
      </c>
      <c r="U193" s="30">
        <f ca="1">VLOOKUP(H193,variables!J$10:K$130,2,FALSE)</f>
        <v>0.93262411347517726</v>
      </c>
      <c r="V193" s="28"/>
      <c r="W193" s="28"/>
      <c r="X193" s="28"/>
      <c r="Y193" s="28"/>
      <c r="Z193" s="28"/>
      <c r="AA193" s="28"/>
      <c r="AB193" s="28"/>
      <c r="AC193" s="28"/>
    </row>
    <row r="194" spans="1:29" ht="14.25">
      <c r="A194" s="22" t="b">
        <f t="shared" ref="A194:A257" si="24">NOT(IF(ISERR(SEARCH(qui,H194)),TRUE,FALSE))</f>
        <v>1</v>
      </c>
      <c r="B194" s="23" t="str">
        <f t="shared" ref="B194:B257" si="25">IF(ROW()&lt;=Tun,Oun,IF(ROW()&lt;=(Tun+Tdeux),Odeux,IF(ROW()&lt;=Tun+Tdeux+Ttrois,Otrois,FALSE)))</f>
        <v>salles avant 03/2017!</v>
      </c>
      <c r="C194" s="24">
        <f t="shared" si="23"/>
        <v>194</v>
      </c>
      <c r="D194" s="24" t="e">
        <f t="shared" ca="1" si="2"/>
        <v>#REF!</v>
      </c>
      <c r="E194" s="25" t="e">
        <f t="shared" ca="1" si="3"/>
        <v>#REF!</v>
      </c>
      <c r="F194" s="25" t="e">
        <f t="shared" ca="1" si="4"/>
        <v>#REF!</v>
      </c>
      <c r="G194" s="26" t="e">
        <f t="shared" ca="1" si="5"/>
        <v>#REF!</v>
      </c>
      <c r="H194" s="24" t="s">
        <v>140</v>
      </c>
      <c r="I194" s="24" t="e">
        <f t="shared" ca="1" si="6"/>
        <v>#REF!</v>
      </c>
      <c r="J194" s="24" t="e">
        <f t="shared" ca="1" si="7"/>
        <v>#REF!</v>
      </c>
      <c r="K194" s="24" t="e">
        <f t="shared" ca="1" si="8"/>
        <v>#REF!</v>
      </c>
      <c r="L194" s="24" t="e">
        <f t="shared" ca="1" si="9"/>
        <v>#REF!</v>
      </c>
      <c r="M194" s="24" t="e">
        <f t="shared" ca="1" si="10"/>
        <v>#REF!</v>
      </c>
      <c r="N194" s="25" t="e">
        <f t="shared" ca="1" si="11"/>
        <v>#REF!</v>
      </c>
      <c r="O194" s="27" t="e">
        <f t="shared" ca="1" si="12"/>
        <v>#REF!</v>
      </c>
      <c r="P194" s="24" t="e">
        <f t="shared" ca="1" si="13"/>
        <v>#REF!</v>
      </c>
      <c r="Q194" s="28">
        <f>IF(A194,VALUE(SUBSTITUTE(SUBSTITUTE(LEFT(salles!H194,5),":",","),"30","5")),"")</f>
        <v>1</v>
      </c>
      <c r="R194" s="29" t="e">
        <f t="shared" ca="1" si="14"/>
        <v>#REF!</v>
      </c>
      <c r="S194" s="29" t="e">
        <f t="shared" ca="1" si="15"/>
        <v>#REF!</v>
      </c>
      <c r="T194" s="28" t="e">
        <f t="shared" ca="1" si="16"/>
        <v>#REF!</v>
      </c>
      <c r="U194" s="30">
        <f ca="1">VLOOKUP(H194,variables!J$10:K$130,2,FALSE)</f>
        <v>0.93262411347517726</v>
      </c>
      <c r="V194" s="28"/>
      <c r="W194" s="28"/>
      <c r="X194" s="28"/>
      <c r="Y194" s="28"/>
      <c r="Z194" s="28"/>
      <c r="AA194" s="28"/>
      <c r="AB194" s="28"/>
      <c r="AC194" s="28"/>
    </row>
    <row r="195" spans="1:29" ht="14.25">
      <c r="A195" s="22" t="b">
        <f t="shared" si="24"/>
        <v>1</v>
      </c>
      <c r="B195" s="23" t="str">
        <f t="shared" si="25"/>
        <v>salles avant 03/2017!</v>
      </c>
      <c r="C195" s="24">
        <f t="shared" ref="C195:C258" si="26">IF(ROW()&lt;=Tun,ROW(),IF(ROW()&lt;=(Tun+Tdeux),ROW()-Tun+1,IF(ROW()&lt;=Tun+Tdeux+Ttrois,ROW()-Tun-Tdeux+1,"")))</f>
        <v>195</v>
      </c>
      <c r="D195" s="24" t="e">
        <f t="shared" ca="1" si="2"/>
        <v>#REF!</v>
      </c>
      <c r="E195" s="25" t="e">
        <f t="shared" ca="1" si="3"/>
        <v>#REF!</v>
      </c>
      <c r="F195" s="25" t="e">
        <f t="shared" ca="1" si="4"/>
        <v>#REF!</v>
      </c>
      <c r="G195" s="26" t="e">
        <f t="shared" ca="1" si="5"/>
        <v>#REF!</v>
      </c>
      <c r="H195" s="24" t="s">
        <v>140</v>
      </c>
      <c r="I195" s="24" t="e">
        <f t="shared" ca="1" si="6"/>
        <v>#REF!</v>
      </c>
      <c r="J195" s="24" t="e">
        <f t="shared" ca="1" si="7"/>
        <v>#REF!</v>
      </c>
      <c r="K195" s="24" t="e">
        <f t="shared" ca="1" si="8"/>
        <v>#REF!</v>
      </c>
      <c r="L195" s="24" t="e">
        <f t="shared" ca="1" si="9"/>
        <v>#REF!</v>
      </c>
      <c r="M195" s="24" t="e">
        <f t="shared" ca="1" si="10"/>
        <v>#REF!</v>
      </c>
      <c r="N195" s="25" t="e">
        <f t="shared" ca="1" si="11"/>
        <v>#REF!</v>
      </c>
      <c r="O195" s="27" t="e">
        <f t="shared" ca="1" si="12"/>
        <v>#REF!</v>
      </c>
      <c r="P195" s="24" t="e">
        <f t="shared" ca="1" si="13"/>
        <v>#REF!</v>
      </c>
      <c r="Q195" s="28">
        <f>IF(A195,VALUE(SUBSTITUTE(SUBSTITUTE(LEFT(salles!H195,5),":",","),"30","5")),"")</f>
        <v>1</v>
      </c>
      <c r="R195" s="29" t="e">
        <f t="shared" ca="1" si="14"/>
        <v>#REF!</v>
      </c>
      <c r="S195" s="29" t="e">
        <f t="shared" ca="1" si="15"/>
        <v>#REF!</v>
      </c>
      <c r="T195" s="28" t="e">
        <f t="shared" ca="1" si="16"/>
        <v>#REF!</v>
      </c>
      <c r="U195" s="30">
        <f ca="1">VLOOKUP(H195,variables!J$10:K$130,2,FALSE)</f>
        <v>0.93262411347517726</v>
      </c>
      <c r="V195" s="28"/>
      <c r="W195" s="28"/>
      <c r="X195" s="28"/>
      <c r="Y195" s="28"/>
      <c r="Z195" s="28"/>
      <c r="AA195" s="28"/>
      <c r="AB195" s="28"/>
      <c r="AC195" s="28"/>
    </row>
    <row r="196" spans="1:29" ht="14.25" hidden="1">
      <c r="A196" s="22" t="b">
        <f t="shared" si="24"/>
        <v>0</v>
      </c>
      <c r="B196" s="23" t="str">
        <f t="shared" si="25"/>
        <v>salles avant 03/2017!</v>
      </c>
      <c r="C196" s="24">
        <f t="shared" si="26"/>
        <v>196</v>
      </c>
      <c r="D196" s="24" t="e">
        <f t="shared" ca="1" si="2"/>
        <v>#REF!</v>
      </c>
      <c r="E196" s="25" t="e">
        <f t="shared" ca="1" si="3"/>
        <v>#REF!</v>
      </c>
      <c r="F196" s="25" t="e">
        <f t="shared" ca="1" si="4"/>
        <v>#REF!</v>
      </c>
      <c r="G196" s="26" t="e">
        <f t="shared" ca="1" si="5"/>
        <v>#REF!</v>
      </c>
      <c r="H196" s="24" t="s">
        <v>60</v>
      </c>
      <c r="I196" s="24" t="e">
        <f t="shared" ca="1" si="6"/>
        <v>#REF!</v>
      </c>
      <c r="J196" s="24" t="e">
        <f t="shared" ca="1" si="7"/>
        <v>#REF!</v>
      </c>
      <c r="K196" s="24" t="e">
        <f t="shared" ca="1" si="8"/>
        <v>#REF!</v>
      </c>
      <c r="L196" s="24" t="e">
        <f t="shared" ca="1" si="9"/>
        <v>#REF!</v>
      </c>
      <c r="M196" s="24" t="e">
        <f t="shared" ca="1" si="10"/>
        <v>#REF!</v>
      </c>
      <c r="N196" s="25" t="e">
        <f t="shared" ca="1" si="11"/>
        <v>#REF!</v>
      </c>
      <c r="O196" s="27" t="e">
        <f t="shared" ca="1" si="12"/>
        <v>#REF!</v>
      </c>
      <c r="P196" s="24" t="e">
        <f t="shared" ca="1" si="13"/>
        <v>#REF!</v>
      </c>
      <c r="Q196" s="28" t="str">
        <f>IF(A196,VALUE(SUBSTITUTE(SUBSTITUTE(LEFT(salles!H196,5),":",","),"30","5")),"")</f>
        <v/>
      </c>
      <c r="R196" s="29" t="str">
        <f t="shared" si="14"/>
        <v/>
      </c>
      <c r="S196" s="29" t="str">
        <f t="shared" si="15"/>
        <v/>
      </c>
      <c r="T196" s="28" t="str">
        <f t="shared" si="16"/>
        <v/>
      </c>
      <c r="U196" s="30">
        <f ca="1">VLOOKUP(H196,variables!J$10:K$130,2,FALSE)</f>
        <v>1</v>
      </c>
      <c r="V196" s="28"/>
      <c r="W196" s="28"/>
      <c r="X196" s="28"/>
      <c r="Y196" s="28"/>
      <c r="Z196" s="28"/>
      <c r="AA196" s="28"/>
      <c r="AB196" s="28"/>
      <c r="AC196" s="28"/>
    </row>
    <row r="197" spans="1:29" ht="14.25" hidden="1">
      <c r="A197" s="22" t="b">
        <f t="shared" si="24"/>
        <v>0</v>
      </c>
      <c r="B197" s="23" t="str">
        <f t="shared" si="25"/>
        <v>salles avant 03/2017!</v>
      </c>
      <c r="C197" s="24">
        <f t="shared" si="26"/>
        <v>197</v>
      </c>
      <c r="D197" s="24" t="e">
        <f t="shared" ca="1" si="2"/>
        <v>#REF!</v>
      </c>
      <c r="E197" s="25" t="e">
        <f t="shared" ca="1" si="3"/>
        <v>#REF!</v>
      </c>
      <c r="F197" s="25" t="e">
        <f t="shared" ca="1" si="4"/>
        <v>#REF!</v>
      </c>
      <c r="G197" s="26" t="e">
        <f t="shared" ca="1" si="5"/>
        <v>#REF!</v>
      </c>
      <c r="H197" s="24" t="s">
        <v>119</v>
      </c>
      <c r="I197" s="24" t="e">
        <f t="shared" ca="1" si="6"/>
        <v>#REF!</v>
      </c>
      <c r="J197" s="24" t="e">
        <f t="shared" ca="1" si="7"/>
        <v>#REF!</v>
      </c>
      <c r="K197" s="24" t="e">
        <f t="shared" ca="1" si="8"/>
        <v>#REF!</v>
      </c>
      <c r="L197" s="24" t="e">
        <f t="shared" ca="1" si="9"/>
        <v>#REF!</v>
      </c>
      <c r="M197" s="24" t="e">
        <f t="shared" ca="1" si="10"/>
        <v>#REF!</v>
      </c>
      <c r="N197" s="25" t="e">
        <f t="shared" ca="1" si="11"/>
        <v>#REF!</v>
      </c>
      <c r="O197" s="27" t="e">
        <f t="shared" ca="1" si="12"/>
        <v>#REF!</v>
      </c>
      <c r="P197" s="24" t="e">
        <f t="shared" ca="1" si="13"/>
        <v>#REF!</v>
      </c>
      <c r="Q197" s="28" t="str">
        <f>IF(A197,VALUE(SUBSTITUTE(SUBSTITUTE(LEFT(salles!H197,5),":",","),"30","5")),"")</f>
        <v/>
      </c>
      <c r="R197" s="29" t="str">
        <f t="shared" si="14"/>
        <v/>
      </c>
      <c r="S197" s="29" t="str">
        <f t="shared" si="15"/>
        <v/>
      </c>
      <c r="T197" s="28" t="str">
        <f t="shared" si="16"/>
        <v/>
      </c>
      <c r="U197" s="30">
        <f ca="1">VLOOKUP(H197,variables!J$10:K$130,2,FALSE)</f>
        <v>1</v>
      </c>
      <c r="V197" s="28"/>
      <c r="W197" s="28"/>
      <c r="X197" s="28"/>
      <c r="Y197" s="28"/>
      <c r="Z197" s="28"/>
      <c r="AA197" s="28"/>
      <c r="AB197" s="28"/>
      <c r="AC197" s="28"/>
    </row>
    <row r="198" spans="1:29" ht="14.25" hidden="1">
      <c r="A198" s="22" t="b">
        <f t="shared" si="24"/>
        <v>0</v>
      </c>
      <c r="B198" s="23" t="str">
        <f t="shared" si="25"/>
        <v>salles avant 03/2017!</v>
      </c>
      <c r="C198" s="24">
        <f t="shared" si="26"/>
        <v>198</v>
      </c>
      <c r="D198" s="24" t="e">
        <f t="shared" ca="1" si="2"/>
        <v>#REF!</v>
      </c>
      <c r="E198" s="25" t="e">
        <f t="shared" ca="1" si="3"/>
        <v>#REF!</v>
      </c>
      <c r="F198" s="25" t="e">
        <f t="shared" ca="1" si="4"/>
        <v>#REF!</v>
      </c>
      <c r="G198" s="26" t="e">
        <f t="shared" ca="1" si="5"/>
        <v>#REF!</v>
      </c>
      <c r="H198" s="24" t="s">
        <v>34</v>
      </c>
      <c r="I198" s="24" t="e">
        <f t="shared" ca="1" si="6"/>
        <v>#REF!</v>
      </c>
      <c r="J198" s="24" t="e">
        <f t="shared" ca="1" si="7"/>
        <v>#REF!</v>
      </c>
      <c r="K198" s="24" t="e">
        <f t="shared" ca="1" si="8"/>
        <v>#REF!</v>
      </c>
      <c r="L198" s="24" t="e">
        <f t="shared" ca="1" si="9"/>
        <v>#REF!</v>
      </c>
      <c r="M198" s="24" t="e">
        <f t="shared" ca="1" si="10"/>
        <v>#REF!</v>
      </c>
      <c r="N198" s="25" t="e">
        <f t="shared" ca="1" si="11"/>
        <v>#REF!</v>
      </c>
      <c r="O198" s="27" t="e">
        <f t="shared" ca="1" si="12"/>
        <v>#REF!</v>
      </c>
      <c r="P198" s="24" t="e">
        <f t="shared" ca="1" si="13"/>
        <v>#REF!</v>
      </c>
      <c r="Q198" s="28" t="str">
        <f>IF(A198,VALUE(SUBSTITUTE(SUBSTITUTE(LEFT(salles!H198,5),":",","),"30","5")),"")</f>
        <v/>
      </c>
      <c r="R198" s="29" t="str">
        <f t="shared" si="14"/>
        <v/>
      </c>
      <c r="S198" s="29" t="str">
        <f t="shared" si="15"/>
        <v/>
      </c>
      <c r="T198" s="28" t="str">
        <f t="shared" si="16"/>
        <v/>
      </c>
      <c r="U198" s="30">
        <f ca="1">VLOOKUP(H198,variables!J$10:K$130,2,FALSE)</f>
        <v>1</v>
      </c>
      <c r="V198" s="28"/>
      <c r="W198" s="28"/>
      <c r="X198" s="28"/>
      <c r="Y198" s="28"/>
      <c r="Z198" s="28"/>
      <c r="AA198" s="28"/>
      <c r="AB198" s="28"/>
      <c r="AC198" s="28"/>
    </row>
    <row r="199" spans="1:29" ht="14.25" hidden="1">
      <c r="A199" s="22" t="b">
        <f t="shared" si="24"/>
        <v>0</v>
      </c>
      <c r="B199" s="23" t="str">
        <f t="shared" si="25"/>
        <v>salles avant 03/2017!</v>
      </c>
      <c r="C199" s="24">
        <f t="shared" si="26"/>
        <v>199</v>
      </c>
      <c r="D199" s="24" t="e">
        <f t="shared" ca="1" si="2"/>
        <v>#REF!</v>
      </c>
      <c r="E199" s="25" t="e">
        <f t="shared" ca="1" si="3"/>
        <v>#REF!</v>
      </c>
      <c r="F199" s="25" t="e">
        <f t="shared" ca="1" si="4"/>
        <v>#REF!</v>
      </c>
      <c r="G199" s="26" t="e">
        <f t="shared" ca="1" si="5"/>
        <v>#REF!</v>
      </c>
      <c r="H199" s="24" t="s">
        <v>88</v>
      </c>
      <c r="I199" s="24" t="e">
        <f t="shared" ca="1" si="6"/>
        <v>#REF!</v>
      </c>
      <c r="J199" s="24" t="e">
        <f t="shared" ca="1" si="7"/>
        <v>#REF!</v>
      </c>
      <c r="K199" s="24" t="e">
        <f t="shared" ca="1" si="8"/>
        <v>#REF!</v>
      </c>
      <c r="L199" s="24" t="e">
        <f t="shared" ca="1" si="9"/>
        <v>#REF!</v>
      </c>
      <c r="M199" s="24" t="e">
        <f t="shared" ca="1" si="10"/>
        <v>#REF!</v>
      </c>
      <c r="N199" s="25" t="e">
        <f t="shared" ca="1" si="11"/>
        <v>#REF!</v>
      </c>
      <c r="O199" s="27" t="e">
        <f t="shared" ca="1" si="12"/>
        <v>#REF!</v>
      </c>
      <c r="P199" s="24" t="e">
        <f t="shared" ca="1" si="13"/>
        <v>#REF!</v>
      </c>
      <c r="Q199" s="28" t="str">
        <f>IF(A199,VALUE(SUBSTITUTE(SUBSTITUTE(LEFT(salles!H199,5),":",","),"30","5")),"")</f>
        <v/>
      </c>
      <c r="R199" s="29" t="str">
        <f t="shared" si="14"/>
        <v/>
      </c>
      <c r="S199" s="29" t="str">
        <f t="shared" si="15"/>
        <v/>
      </c>
      <c r="T199" s="28" t="str">
        <f t="shared" si="16"/>
        <v/>
      </c>
      <c r="U199" s="30">
        <f ca="1">VLOOKUP(H199,variables!J$10:K$130,2,FALSE)</f>
        <v>0.94202898550724634</v>
      </c>
      <c r="V199" s="28"/>
      <c r="W199" s="28"/>
      <c r="X199" s="28"/>
      <c r="Y199" s="28"/>
      <c r="Z199" s="28"/>
      <c r="AA199" s="28"/>
      <c r="AB199" s="28"/>
      <c r="AC199" s="28"/>
    </row>
    <row r="200" spans="1:29" ht="14.25" hidden="1">
      <c r="A200" s="22" t="b">
        <f t="shared" si="24"/>
        <v>0</v>
      </c>
      <c r="B200" s="23" t="str">
        <f t="shared" si="25"/>
        <v>salles avant 03/2017!</v>
      </c>
      <c r="C200" s="24">
        <f t="shared" si="26"/>
        <v>200</v>
      </c>
      <c r="D200" s="24" t="e">
        <f t="shared" ca="1" si="2"/>
        <v>#REF!</v>
      </c>
      <c r="E200" s="25" t="e">
        <f t="shared" ca="1" si="3"/>
        <v>#REF!</v>
      </c>
      <c r="F200" s="25" t="e">
        <f t="shared" ca="1" si="4"/>
        <v>#REF!</v>
      </c>
      <c r="G200" s="26" t="e">
        <f t="shared" ca="1" si="5"/>
        <v>#REF!</v>
      </c>
      <c r="H200" s="24" t="s">
        <v>37</v>
      </c>
      <c r="I200" s="24" t="e">
        <f t="shared" ca="1" si="6"/>
        <v>#REF!</v>
      </c>
      <c r="J200" s="24" t="e">
        <f t="shared" ca="1" si="7"/>
        <v>#REF!</v>
      </c>
      <c r="K200" s="24" t="e">
        <f t="shared" ca="1" si="8"/>
        <v>#REF!</v>
      </c>
      <c r="L200" s="24" t="e">
        <f t="shared" ca="1" si="9"/>
        <v>#REF!</v>
      </c>
      <c r="M200" s="24" t="e">
        <f t="shared" ca="1" si="10"/>
        <v>#REF!</v>
      </c>
      <c r="N200" s="25" t="e">
        <f t="shared" ca="1" si="11"/>
        <v>#REF!</v>
      </c>
      <c r="O200" s="27" t="e">
        <f t="shared" ca="1" si="12"/>
        <v>#REF!</v>
      </c>
      <c r="P200" s="24" t="e">
        <f t="shared" ca="1" si="13"/>
        <v>#REF!</v>
      </c>
      <c r="Q200" s="28" t="str">
        <f>IF(A200,VALUE(SUBSTITUTE(SUBSTITUTE(LEFT(salles!H200,5),":",","),"30","5")),"")</f>
        <v/>
      </c>
      <c r="R200" s="29" t="str">
        <f t="shared" si="14"/>
        <v/>
      </c>
      <c r="S200" s="29" t="str">
        <f t="shared" si="15"/>
        <v/>
      </c>
      <c r="T200" s="28" t="str">
        <f t="shared" si="16"/>
        <v/>
      </c>
      <c r="U200" s="30">
        <f ca="1">VLOOKUP(H200,variables!J$10:K$130,2,FALSE)</f>
        <v>1</v>
      </c>
      <c r="V200" s="28"/>
      <c r="W200" s="28"/>
      <c r="X200" s="28"/>
      <c r="Y200" s="28"/>
      <c r="Z200" s="28"/>
      <c r="AA200" s="28"/>
      <c r="AB200" s="28"/>
      <c r="AC200" s="28"/>
    </row>
    <row r="201" spans="1:29" ht="14.25" hidden="1">
      <c r="A201" s="22" t="b">
        <f t="shared" si="24"/>
        <v>0</v>
      </c>
      <c r="B201" s="23" t="str">
        <f t="shared" si="25"/>
        <v>salles avant 03/2017!</v>
      </c>
      <c r="C201" s="24">
        <f t="shared" si="26"/>
        <v>201</v>
      </c>
      <c r="D201" s="24" t="e">
        <f t="shared" ca="1" si="2"/>
        <v>#REF!</v>
      </c>
      <c r="E201" s="25" t="e">
        <f t="shared" ca="1" si="3"/>
        <v>#REF!</v>
      </c>
      <c r="F201" s="25" t="e">
        <f t="shared" ca="1" si="4"/>
        <v>#REF!</v>
      </c>
      <c r="G201" s="26" t="e">
        <f t="shared" ca="1" si="5"/>
        <v>#REF!</v>
      </c>
      <c r="H201" s="24" t="s">
        <v>88</v>
      </c>
      <c r="I201" s="24" t="e">
        <f t="shared" ca="1" si="6"/>
        <v>#REF!</v>
      </c>
      <c r="J201" s="24" t="e">
        <f t="shared" ca="1" si="7"/>
        <v>#REF!</v>
      </c>
      <c r="K201" s="24" t="e">
        <f t="shared" ca="1" si="8"/>
        <v>#REF!</v>
      </c>
      <c r="L201" s="24" t="e">
        <f t="shared" ca="1" si="9"/>
        <v>#REF!</v>
      </c>
      <c r="M201" s="24" t="e">
        <f t="shared" ca="1" si="10"/>
        <v>#REF!</v>
      </c>
      <c r="N201" s="25" t="e">
        <f t="shared" ca="1" si="11"/>
        <v>#REF!</v>
      </c>
      <c r="O201" s="27" t="e">
        <f t="shared" ca="1" si="12"/>
        <v>#REF!</v>
      </c>
      <c r="P201" s="24" t="e">
        <f t="shared" ca="1" si="13"/>
        <v>#REF!</v>
      </c>
      <c r="Q201" s="28" t="str">
        <f>IF(A201,VALUE(SUBSTITUTE(SUBSTITUTE(LEFT(salles!H201,5),":",","),"30","5")),"")</f>
        <v/>
      </c>
      <c r="R201" s="29" t="str">
        <f t="shared" si="14"/>
        <v/>
      </c>
      <c r="S201" s="29" t="str">
        <f t="shared" si="15"/>
        <v/>
      </c>
      <c r="T201" s="28" t="str">
        <f t="shared" si="16"/>
        <v/>
      </c>
      <c r="U201" s="30">
        <f ca="1">VLOOKUP(H201,variables!J$10:K$130,2,FALSE)</f>
        <v>0.94202898550724634</v>
      </c>
      <c r="V201" s="28"/>
      <c r="W201" s="28"/>
      <c r="X201" s="28"/>
      <c r="Y201" s="28"/>
      <c r="Z201" s="28"/>
      <c r="AA201" s="28"/>
      <c r="AB201" s="28"/>
      <c r="AC201" s="28"/>
    </row>
    <row r="202" spans="1:29" ht="14.25">
      <c r="A202" s="22" t="b">
        <f t="shared" si="24"/>
        <v>1</v>
      </c>
      <c r="B202" s="23" t="str">
        <f t="shared" si="25"/>
        <v>salles avant 03/2017!</v>
      </c>
      <c r="C202" s="24">
        <f t="shared" si="26"/>
        <v>202</v>
      </c>
      <c r="D202" s="24" t="e">
        <f t="shared" ca="1" si="2"/>
        <v>#REF!</v>
      </c>
      <c r="E202" s="25" t="e">
        <f t="shared" ca="1" si="3"/>
        <v>#REF!</v>
      </c>
      <c r="F202" s="25" t="e">
        <f t="shared" ca="1" si="4"/>
        <v>#REF!</v>
      </c>
      <c r="G202" s="26" t="e">
        <f t="shared" ca="1" si="5"/>
        <v>#REF!</v>
      </c>
      <c r="H202" s="24" t="s">
        <v>140</v>
      </c>
      <c r="I202" s="24" t="e">
        <f t="shared" ca="1" si="6"/>
        <v>#REF!</v>
      </c>
      <c r="J202" s="24" t="e">
        <f t="shared" ca="1" si="7"/>
        <v>#REF!</v>
      </c>
      <c r="K202" s="24" t="e">
        <f t="shared" ca="1" si="8"/>
        <v>#REF!</v>
      </c>
      <c r="L202" s="24" t="e">
        <f t="shared" ca="1" si="9"/>
        <v>#REF!</v>
      </c>
      <c r="M202" s="24" t="e">
        <f t="shared" ca="1" si="10"/>
        <v>#REF!</v>
      </c>
      <c r="N202" s="25" t="e">
        <f t="shared" ca="1" si="11"/>
        <v>#REF!</v>
      </c>
      <c r="O202" s="27" t="e">
        <f t="shared" ca="1" si="12"/>
        <v>#REF!</v>
      </c>
      <c r="P202" s="24" t="e">
        <f t="shared" ca="1" si="13"/>
        <v>#REF!</v>
      </c>
      <c r="Q202" s="28">
        <f>IF(A202,VALUE(SUBSTITUTE(SUBSTITUTE(LEFT(salles!H202,5),":",","),"30","5")),"")</f>
        <v>1.5</v>
      </c>
      <c r="R202" s="29" t="e">
        <f t="shared" ca="1" si="14"/>
        <v>#REF!</v>
      </c>
      <c r="S202" s="29" t="e">
        <f t="shared" ca="1" si="15"/>
        <v>#REF!</v>
      </c>
      <c r="T202" s="28" t="e">
        <f t="shared" ca="1" si="16"/>
        <v>#REF!</v>
      </c>
      <c r="U202" s="30">
        <f ca="1">VLOOKUP(H202,variables!J$10:K$130,2,FALSE)</f>
        <v>0.93262411347517726</v>
      </c>
      <c r="V202" s="28"/>
      <c r="W202" s="28"/>
      <c r="X202" s="28"/>
      <c r="Y202" s="28"/>
      <c r="Z202" s="28"/>
      <c r="AA202" s="28"/>
      <c r="AB202" s="28"/>
      <c r="AC202" s="28"/>
    </row>
    <row r="203" spans="1:29" ht="14.25">
      <c r="A203" s="22" t="b">
        <f t="shared" si="24"/>
        <v>1</v>
      </c>
      <c r="B203" s="23" t="str">
        <f t="shared" si="25"/>
        <v>salles avant 03/2017!</v>
      </c>
      <c r="C203" s="24">
        <f t="shared" si="26"/>
        <v>203</v>
      </c>
      <c r="D203" s="24" t="e">
        <f t="shared" ca="1" si="2"/>
        <v>#REF!</v>
      </c>
      <c r="E203" s="25" t="e">
        <f t="shared" ca="1" si="3"/>
        <v>#REF!</v>
      </c>
      <c r="F203" s="25" t="e">
        <f t="shared" ca="1" si="4"/>
        <v>#REF!</v>
      </c>
      <c r="G203" s="26" t="e">
        <f t="shared" ca="1" si="5"/>
        <v>#REF!</v>
      </c>
      <c r="H203" s="24" t="s">
        <v>140</v>
      </c>
      <c r="I203" s="24" t="e">
        <f t="shared" ca="1" si="6"/>
        <v>#REF!</v>
      </c>
      <c r="J203" s="24" t="e">
        <f t="shared" ca="1" si="7"/>
        <v>#REF!</v>
      </c>
      <c r="K203" s="24" t="e">
        <f t="shared" ca="1" si="8"/>
        <v>#REF!</v>
      </c>
      <c r="L203" s="24" t="e">
        <f t="shared" ca="1" si="9"/>
        <v>#REF!</v>
      </c>
      <c r="M203" s="24" t="e">
        <f t="shared" ca="1" si="10"/>
        <v>#REF!</v>
      </c>
      <c r="N203" s="25" t="e">
        <f t="shared" ca="1" si="11"/>
        <v>#REF!</v>
      </c>
      <c r="O203" s="27" t="e">
        <f t="shared" ca="1" si="12"/>
        <v>#REF!</v>
      </c>
      <c r="P203" s="24" t="e">
        <f t="shared" ca="1" si="13"/>
        <v>#REF!</v>
      </c>
      <c r="Q203" s="28">
        <f>IF(A203,VALUE(SUBSTITUTE(SUBSTITUTE(LEFT(salles!H203,5),":",","),"30","5")),"")</f>
        <v>1.5</v>
      </c>
      <c r="R203" s="29" t="e">
        <f t="shared" ca="1" si="14"/>
        <v>#REF!</v>
      </c>
      <c r="S203" s="29" t="e">
        <f t="shared" ca="1" si="15"/>
        <v>#REF!</v>
      </c>
      <c r="T203" s="28" t="e">
        <f t="shared" ca="1" si="16"/>
        <v>#REF!</v>
      </c>
      <c r="U203" s="30">
        <f ca="1">VLOOKUP(H203,variables!J$10:K$130,2,FALSE)</f>
        <v>0.93262411347517726</v>
      </c>
      <c r="V203" s="28"/>
      <c r="W203" s="28"/>
      <c r="X203" s="28"/>
      <c r="Y203" s="28"/>
      <c r="Z203" s="28"/>
      <c r="AA203" s="28"/>
      <c r="AB203" s="28"/>
      <c r="AC203" s="28"/>
    </row>
    <row r="204" spans="1:29" ht="14.25">
      <c r="A204" s="22" t="b">
        <f t="shared" si="24"/>
        <v>1</v>
      </c>
      <c r="B204" s="23" t="str">
        <f t="shared" si="25"/>
        <v>salles avant 03/2017!</v>
      </c>
      <c r="C204" s="24">
        <f t="shared" si="26"/>
        <v>204</v>
      </c>
      <c r="D204" s="24" t="e">
        <f t="shared" ca="1" si="2"/>
        <v>#REF!</v>
      </c>
      <c r="E204" s="25" t="e">
        <f t="shared" ca="1" si="3"/>
        <v>#REF!</v>
      </c>
      <c r="F204" s="25" t="e">
        <f t="shared" ca="1" si="4"/>
        <v>#REF!</v>
      </c>
      <c r="G204" s="26" t="e">
        <f t="shared" ca="1" si="5"/>
        <v>#REF!</v>
      </c>
      <c r="H204" s="24" t="s">
        <v>140</v>
      </c>
      <c r="I204" s="24" t="e">
        <f t="shared" ca="1" si="6"/>
        <v>#REF!</v>
      </c>
      <c r="J204" s="24" t="e">
        <f t="shared" ca="1" si="7"/>
        <v>#REF!</v>
      </c>
      <c r="K204" s="24" t="e">
        <f t="shared" ca="1" si="8"/>
        <v>#REF!</v>
      </c>
      <c r="L204" s="24" t="e">
        <f t="shared" ca="1" si="9"/>
        <v>#REF!</v>
      </c>
      <c r="M204" s="24" t="e">
        <f t="shared" ca="1" si="10"/>
        <v>#REF!</v>
      </c>
      <c r="N204" s="25" t="e">
        <f t="shared" ca="1" si="11"/>
        <v>#REF!</v>
      </c>
      <c r="O204" s="27" t="e">
        <f t="shared" ca="1" si="12"/>
        <v>#REF!</v>
      </c>
      <c r="P204" s="24" t="e">
        <f t="shared" ca="1" si="13"/>
        <v>#REF!</v>
      </c>
      <c r="Q204" s="28">
        <f>IF(A204,VALUE(SUBSTITUTE(SUBSTITUTE(LEFT(salles!H204,5),":",","),"30","5")),"")</f>
        <v>1.5</v>
      </c>
      <c r="R204" s="29" t="e">
        <f t="shared" ca="1" si="14"/>
        <v>#REF!</v>
      </c>
      <c r="S204" s="29" t="e">
        <f t="shared" ca="1" si="15"/>
        <v>#REF!</v>
      </c>
      <c r="T204" s="28" t="e">
        <f t="shared" ca="1" si="16"/>
        <v>#REF!</v>
      </c>
      <c r="U204" s="30">
        <f ca="1">VLOOKUP(H204,variables!J$10:K$130,2,FALSE)</f>
        <v>0.93262411347517726</v>
      </c>
      <c r="V204" s="28"/>
      <c r="W204" s="28"/>
      <c r="X204" s="28"/>
      <c r="Y204" s="28"/>
      <c r="Z204" s="28"/>
      <c r="AA204" s="28"/>
      <c r="AB204" s="28"/>
      <c r="AC204" s="28"/>
    </row>
    <row r="205" spans="1:29" ht="14.25" hidden="1">
      <c r="A205" s="22" t="b">
        <f t="shared" si="24"/>
        <v>0</v>
      </c>
      <c r="B205" s="23" t="str">
        <f t="shared" si="25"/>
        <v>salles avant 03/2017!</v>
      </c>
      <c r="C205" s="24">
        <f t="shared" si="26"/>
        <v>205</v>
      </c>
      <c r="D205" s="24" t="e">
        <f t="shared" ca="1" si="2"/>
        <v>#REF!</v>
      </c>
      <c r="E205" s="25" t="e">
        <f t="shared" ca="1" si="3"/>
        <v>#REF!</v>
      </c>
      <c r="F205" s="25" t="e">
        <f t="shared" ca="1" si="4"/>
        <v>#REF!</v>
      </c>
      <c r="G205" s="26" t="e">
        <f t="shared" ca="1" si="5"/>
        <v>#REF!</v>
      </c>
      <c r="H205" s="24" t="s">
        <v>166</v>
      </c>
      <c r="I205" s="24" t="e">
        <f t="shared" ca="1" si="6"/>
        <v>#REF!</v>
      </c>
      <c r="J205" s="24" t="e">
        <f t="shared" ca="1" si="7"/>
        <v>#REF!</v>
      </c>
      <c r="K205" s="24" t="e">
        <f t="shared" ca="1" si="8"/>
        <v>#REF!</v>
      </c>
      <c r="L205" s="24" t="e">
        <f t="shared" ca="1" si="9"/>
        <v>#REF!</v>
      </c>
      <c r="M205" s="24" t="e">
        <f t="shared" ca="1" si="10"/>
        <v>#REF!</v>
      </c>
      <c r="N205" s="25" t="e">
        <f t="shared" ca="1" si="11"/>
        <v>#REF!</v>
      </c>
      <c r="O205" s="27" t="e">
        <f t="shared" ca="1" si="12"/>
        <v>#REF!</v>
      </c>
      <c r="P205" s="24" t="e">
        <f t="shared" ca="1" si="13"/>
        <v>#REF!</v>
      </c>
      <c r="Q205" s="28" t="str">
        <f>IF(A205,VALUE(SUBSTITUTE(SUBSTITUTE(LEFT(salles!H205,5),":",","),"30","5")),"")</f>
        <v/>
      </c>
      <c r="R205" s="29" t="str">
        <f t="shared" si="14"/>
        <v/>
      </c>
      <c r="S205" s="29" t="str">
        <f t="shared" si="15"/>
        <v/>
      </c>
      <c r="T205" s="28" t="str">
        <f t="shared" si="16"/>
        <v/>
      </c>
      <c r="U205" s="30">
        <f ca="1">VLOOKUP(H205,variables!J$10:K$130,2,FALSE)</f>
        <v>1</v>
      </c>
      <c r="V205" s="28"/>
      <c r="W205" s="28"/>
      <c r="X205" s="28"/>
      <c r="Y205" s="28"/>
      <c r="Z205" s="28"/>
      <c r="AA205" s="28"/>
      <c r="AB205" s="28"/>
      <c r="AC205" s="28"/>
    </row>
    <row r="206" spans="1:29" ht="14.25" hidden="1">
      <c r="A206" s="22" t="b">
        <f t="shared" si="24"/>
        <v>0</v>
      </c>
      <c r="B206" s="23" t="str">
        <f t="shared" si="25"/>
        <v>salles avant 03/2017!</v>
      </c>
      <c r="C206" s="24">
        <f t="shared" si="26"/>
        <v>206</v>
      </c>
      <c r="D206" s="24" t="e">
        <f t="shared" ca="1" si="2"/>
        <v>#REF!</v>
      </c>
      <c r="E206" s="25" t="e">
        <f t="shared" ca="1" si="3"/>
        <v>#REF!</v>
      </c>
      <c r="F206" s="25" t="e">
        <f t="shared" ca="1" si="4"/>
        <v>#REF!</v>
      </c>
      <c r="G206" s="26" t="e">
        <f t="shared" ca="1" si="5"/>
        <v>#REF!</v>
      </c>
      <c r="H206" s="24" t="s">
        <v>88</v>
      </c>
      <c r="I206" s="24" t="e">
        <f t="shared" ca="1" si="6"/>
        <v>#REF!</v>
      </c>
      <c r="J206" s="24" t="e">
        <f t="shared" ca="1" si="7"/>
        <v>#REF!</v>
      </c>
      <c r="K206" s="24" t="e">
        <f t="shared" ca="1" si="8"/>
        <v>#REF!</v>
      </c>
      <c r="L206" s="24" t="e">
        <f t="shared" ca="1" si="9"/>
        <v>#REF!</v>
      </c>
      <c r="M206" s="24" t="e">
        <f t="shared" ca="1" si="10"/>
        <v>#REF!</v>
      </c>
      <c r="N206" s="25" t="e">
        <f t="shared" ca="1" si="11"/>
        <v>#REF!</v>
      </c>
      <c r="O206" s="27" t="e">
        <f t="shared" ca="1" si="12"/>
        <v>#REF!</v>
      </c>
      <c r="P206" s="24" t="e">
        <f t="shared" ca="1" si="13"/>
        <v>#REF!</v>
      </c>
      <c r="Q206" s="28" t="str">
        <f>IF(A206,VALUE(SUBSTITUTE(SUBSTITUTE(LEFT(salles!H206,5),":",","),"30","5")),"")</f>
        <v/>
      </c>
      <c r="R206" s="29" t="str">
        <f t="shared" si="14"/>
        <v/>
      </c>
      <c r="S206" s="29" t="str">
        <f t="shared" si="15"/>
        <v/>
      </c>
      <c r="T206" s="28" t="str">
        <f t="shared" si="16"/>
        <v/>
      </c>
      <c r="U206" s="30">
        <f ca="1">VLOOKUP(H206,variables!J$10:K$130,2,FALSE)</f>
        <v>0.94202898550724634</v>
      </c>
      <c r="V206" s="28"/>
      <c r="W206" s="28"/>
      <c r="X206" s="28"/>
      <c r="Y206" s="28"/>
      <c r="Z206" s="28"/>
      <c r="AA206" s="28"/>
      <c r="AB206" s="28"/>
      <c r="AC206" s="28"/>
    </row>
    <row r="207" spans="1:29" ht="14.25" hidden="1">
      <c r="A207" s="22" t="b">
        <f t="shared" si="24"/>
        <v>0</v>
      </c>
      <c r="B207" s="23" t="str">
        <f t="shared" si="25"/>
        <v>salles avant 03/2017!</v>
      </c>
      <c r="C207" s="24">
        <f t="shared" si="26"/>
        <v>207</v>
      </c>
      <c r="D207" s="24" t="e">
        <f t="shared" ca="1" si="2"/>
        <v>#REF!</v>
      </c>
      <c r="E207" s="25" t="e">
        <f t="shared" ca="1" si="3"/>
        <v>#REF!</v>
      </c>
      <c r="F207" s="25" t="e">
        <f t="shared" ca="1" si="4"/>
        <v>#REF!</v>
      </c>
      <c r="G207" s="26" t="e">
        <f t="shared" ca="1" si="5"/>
        <v>#REF!</v>
      </c>
      <c r="H207" s="24" t="s">
        <v>34</v>
      </c>
      <c r="I207" s="24" t="e">
        <f t="shared" ca="1" si="6"/>
        <v>#REF!</v>
      </c>
      <c r="J207" s="24" t="e">
        <f t="shared" ca="1" si="7"/>
        <v>#REF!</v>
      </c>
      <c r="K207" s="24" t="e">
        <f t="shared" ca="1" si="8"/>
        <v>#REF!</v>
      </c>
      <c r="L207" s="24" t="e">
        <f t="shared" ca="1" si="9"/>
        <v>#REF!</v>
      </c>
      <c r="M207" s="24" t="e">
        <f t="shared" ca="1" si="10"/>
        <v>#REF!</v>
      </c>
      <c r="N207" s="25" t="e">
        <f t="shared" ca="1" si="11"/>
        <v>#REF!</v>
      </c>
      <c r="O207" s="27" t="e">
        <f t="shared" ca="1" si="12"/>
        <v>#REF!</v>
      </c>
      <c r="P207" s="24" t="e">
        <f t="shared" ca="1" si="13"/>
        <v>#REF!</v>
      </c>
      <c r="Q207" s="28" t="str">
        <f>IF(A207,VALUE(SUBSTITUTE(SUBSTITUTE(LEFT(salles!H207,5),":",","),"30","5")),"")</f>
        <v/>
      </c>
      <c r="R207" s="29" t="str">
        <f t="shared" si="14"/>
        <v/>
      </c>
      <c r="S207" s="29" t="str">
        <f t="shared" si="15"/>
        <v/>
      </c>
      <c r="T207" s="28" t="str">
        <f t="shared" si="16"/>
        <v/>
      </c>
      <c r="U207" s="30">
        <f ca="1">VLOOKUP(H207,variables!J$10:K$130,2,FALSE)</f>
        <v>1</v>
      </c>
      <c r="V207" s="28"/>
      <c r="W207" s="28"/>
      <c r="X207" s="28"/>
      <c r="Y207" s="28"/>
      <c r="Z207" s="28"/>
      <c r="AA207" s="28"/>
      <c r="AB207" s="28"/>
      <c r="AC207" s="28"/>
    </row>
    <row r="208" spans="1:29" ht="14.25" hidden="1">
      <c r="A208" s="22" t="b">
        <f t="shared" si="24"/>
        <v>0</v>
      </c>
      <c r="B208" s="23" t="str">
        <f t="shared" si="25"/>
        <v>salles avant 03/2017!</v>
      </c>
      <c r="C208" s="24">
        <f t="shared" si="26"/>
        <v>208</v>
      </c>
      <c r="D208" s="24" t="e">
        <f t="shared" ca="1" si="2"/>
        <v>#REF!</v>
      </c>
      <c r="E208" s="25" t="e">
        <f t="shared" ca="1" si="3"/>
        <v>#REF!</v>
      </c>
      <c r="F208" s="25" t="e">
        <f t="shared" ca="1" si="4"/>
        <v>#REF!</v>
      </c>
      <c r="G208" s="26" t="e">
        <f t="shared" ca="1" si="5"/>
        <v>#REF!</v>
      </c>
      <c r="H208" s="24" t="s">
        <v>88</v>
      </c>
      <c r="I208" s="24" t="e">
        <f t="shared" ca="1" si="6"/>
        <v>#REF!</v>
      </c>
      <c r="J208" s="24" t="e">
        <f t="shared" ca="1" si="7"/>
        <v>#REF!</v>
      </c>
      <c r="K208" s="24" t="e">
        <f t="shared" ca="1" si="8"/>
        <v>#REF!</v>
      </c>
      <c r="L208" s="24" t="e">
        <f t="shared" ca="1" si="9"/>
        <v>#REF!</v>
      </c>
      <c r="M208" s="24" t="e">
        <f t="shared" ca="1" si="10"/>
        <v>#REF!</v>
      </c>
      <c r="N208" s="25" t="e">
        <f t="shared" ca="1" si="11"/>
        <v>#REF!</v>
      </c>
      <c r="O208" s="27" t="e">
        <f t="shared" ca="1" si="12"/>
        <v>#REF!</v>
      </c>
      <c r="P208" s="24" t="e">
        <f t="shared" ca="1" si="13"/>
        <v>#REF!</v>
      </c>
      <c r="Q208" s="28" t="str">
        <f>IF(A208,VALUE(SUBSTITUTE(SUBSTITUTE(LEFT(salles!H208,5),":",","),"30","5")),"")</f>
        <v/>
      </c>
      <c r="R208" s="29" t="str">
        <f t="shared" si="14"/>
        <v/>
      </c>
      <c r="S208" s="29" t="str">
        <f t="shared" si="15"/>
        <v/>
      </c>
      <c r="T208" s="28" t="str">
        <f t="shared" si="16"/>
        <v/>
      </c>
      <c r="U208" s="30">
        <f ca="1">VLOOKUP(H208,variables!J$10:K$130,2,FALSE)</f>
        <v>0.94202898550724634</v>
      </c>
      <c r="V208" s="28"/>
      <c r="W208" s="28"/>
      <c r="X208" s="28"/>
      <c r="Y208" s="28"/>
      <c r="Z208" s="28"/>
      <c r="AA208" s="28"/>
      <c r="AB208" s="28"/>
      <c r="AC208" s="28"/>
    </row>
    <row r="209" spans="1:29" ht="14.25" hidden="1">
      <c r="A209" s="22" t="b">
        <f t="shared" si="24"/>
        <v>0</v>
      </c>
      <c r="B209" s="23" t="str">
        <f t="shared" si="25"/>
        <v>salles avant 03/2017!</v>
      </c>
      <c r="C209" s="24">
        <f t="shared" si="26"/>
        <v>209</v>
      </c>
      <c r="D209" s="24" t="e">
        <f t="shared" ca="1" si="2"/>
        <v>#REF!</v>
      </c>
      <c r="E209" s="25" t="e">
        <f t="shared" ca="1" si="3"/>
        <v>#REF!</v>
      </c>
      <c r="F209" s="25" t="e">
        <f t="shared" ca="1" si="4"/>
        <v>#REF!</v>
      </c>
      <c r="G209" s="26" t="e">
        <f t="shared" ca="1" si="5"/>
        <v>#REF!</v>
      </c>
      <c r="H209" s="24" t="s">
        <v>88</v>
      </c>
      <c r="I209" s="24" t="e">
        <f t="shared" ca="1" si="6"/>
        <v>#REF!</v>
      </c>
      <c r="J209" s="24" t="e">
        <f t="shared" ca="1" si="7"/>
        <v>#REF!</v>
      </c>
      <c r="K209" s="24" t="e">
        <f t="shared" ca="1" si="8"/>
        <v>#REF!</v>
      </c>
      <c r="L209" s="24" t="e">
        <f t="shared" ca="1" si="9"/>
        <v>#REF!</v>
      </c>
      <c r="M209" s="24" t="e">
        <f t="shared" ca="1" si="10"/>
        <v>#REF!</v>
      </c>
      <c r="N209" s="25" t="e">
        <f t="shared" ca="1" si="11"/>
        <v>#REF!</v>
      </c>
      <c r="O209" s="27" t="e">
        <f t="shared" ca="1" si="12"/>
        <v>#REF!</v>
      </c>
      <c r="P209" s="24" t="e">
        <f t="shared" ca="1" si="13"/>
        <v>#REF!</v>
      </c>
      <c r="Q209" s="28" t="str">
        <f>IF(A209,VALUE(SUBSTITUTE(SUBSTITUTE(LEFT(salles!H209,5),":",","),"30","5")),"")</f>
        <v/>
      </c>
      <c r="R209" s="29" t="str">
        <f t="shared" si="14"/>
        <v/>
      </c>
      <c r="S209" s="29" t="str">
        <f t="shared" si="15"/>
        <v/>
      </c>
      <c r="T209" s="28" t="str">
        <f t="shared" si="16"/>
        <v/>
      </c>
      <c r="U209" s="30">
        <f ca="1">VLOOKUP(H209,variables!J$10:K$130,2,FALSE)</f>
        <v>0.94202898550724634</v>
      </c>
      <c r="V209" s="28"/>
      <c r="W209" s="28"/>
      <c r="X209" s="28"/>
      <c r="Y209" s="28"/>
      <c r="Z209" s="28"/>
      <c r="AA209" s="28"/>
      <c r="AB209" s="28"/>
      <c r="AC209" s="28"/>
    </row>
    <row r="210" spans="1:29" ht="14.25" hidden="1">
      <c r="A210" s="22" t="b">
        <f t="shared" si="24"/>
        <v>0</v>
      </c>
      <c r="B210" s="23" t="str">
        <f t="shared" si="25"/>
        <v>salles avant 03/2017!</v>
      </c>
      <c r="C210" s="24">
        <f t="shared" si="26"/>
        <v>210</v>
      </c>
      <c r="D210" s="24" t="e">
        <f t="shared" ca="1" si="2"/>
        <v>#REF!</v>
      </c>
      <c r="E210" s="25" t="e">
        <f t="shared" ca="1" si="3"/>
        <v>#REF!</v>
      </c>
      <c r="F210" s="25" t="e">
        <f t="shared" ca="1" si="4"/>
        <v>#REF!</v>
      </c>
      <c r="G210" s="26" t="e">
        <f t="shared" ca="1" si="5"/>
        <v>#REF!</v>
      </c>
      <c r="H210" s="24" t="s">
        <v>100</v>
      </c>
      <c r="I210" s="24" t="e">
        <f t="shared" ca="1" si="6"/>
        <v>#REF!</v>
      </c>
      <c r="J210" s="24" t="e">
        <f t="shared" ca="1" si="7"/>
        <v>#REF!</v>
      </c>
      <c r="K210" s="24" t="e">
        <f t="shared" ca="1" si="8"/>
        <v>#REF!</v>
      </c>
      <c r="L210" s="24" t="e">
        <f t="shared" ca="1" si="9"/>
        <v>#REF!</v>
      </c>
      <c r="M210" s="24" t="e">
        <f t="shared" ca="1" si="10"/>
        <v>#REF!</v>
      </c>
      <c r="N210" s="25" t="e">
        <f t="shared" ca="1" si="11"/>
        <v>#REF!</v>
      </c>
      <c r="O210" s="27" t="e">
        <f t="shared" ca="1" si="12"/>
        <v>#REF!</v>
      </c>
      <c r="P210" s="24" t="e">
        <f t="shared" ca="1" si="13"/>
        <v>#REF!</v>
      </c>
      <c r="Q210" s="28" t="str">
        <f>IF(A210,VALUE(SUBSTITUTE(SUBSTITUTE(LEFT(salles!H210,5),":",","),"30","5")),"")</f>
        <v/>
      </c>
      <c r="R210" s="29" t="str">
        <f t="shared" si="14"/>
        <v/>
      </c>
      <c r="S210" s="29" t="str">
        <f t="shared" si="15"/>
        <v/>
      </c>
      <c r="T210" s="28" t="str">
        <f t="shared" si="16"/>
        <v/>
      </c>
      <c r="U210" s="30">
        <f ca="1">VLOOKUP(H210,variables!J$10:K$130,2,FALSE)</f>
        <v>1</v>
      </c>
      <c r="V210" s="28"/>
      <c r="W210" s="28"/>
      <c r="X210" s="28"/>
      <c r="Y210" s="28"/>
      <c r="Z210" s="28"/>
      <c r="AA210" s="28"/>
      <c r="AB210" s="28"/>
      <c r="AC210" s="28"/>
    </row>
    <row r="211" spans="1:29" ht="14.25" hidden="1">
      <c r="A211" s="22" t="b">
        <f t="shared" si="24"/>
        <v>0</v>
      </c>
      <c r="B211" s="23" t="str">
        <f t="shared" si="25"/>
        <v>salles avant 03/2017!</v>
      </c>
      <c r="C211" s="24">
        <f t="shared" si="26"/>
        <v>211</v>
      </c>
      <c r="D211" s="24" t="e">
        <f t="shared" ca="1" si="2"/>
        <v>#REF!</v>
      </c>
      <c r="E211" s="25" t="e">
        <f t="shared" ca="1" si="3"/>
        <v>#REF!</v>
      </c>
      <c r="F211" s="25" t="e">
        <f t="shared" ca="1" si="4"/>
        <v>#REF!</v>
      </c>
      <c r="G211" s="26" t="e">
        <f t="shared" ca="1" si="5"/>
        <v>#REF!</v>
      </c>
      <c r="H211" s="24" t="s">
        <v>100</v>
      </c>
      <c r="I211" s="24" t="e">
        <f t="shared" ca="1" si="6"/>
        <v>#REF!</v>
      </c>
      <c r="J211" s="24" t="e">
        <f t="shared" ca="1" si="7"/>
        <v>#REF!</v>
      </c>
      <c r="K211" s="24" t="e">
        <f t="shared" ca="1" si="8"/>
        <v>#REF!</v>
      </c>
      <c r="L211" s="24" t="e">
        <f t="shared" ca="1" si="9"/>
        <v>#REF!</v>
      </c>
      <c r="M211" s="24" t="e">
        <f t="shared" ca="1" si="10"/>
        <v>#REF!</v>
      </c>
      <c r="N211" s="25" t="e">
        <f t="shared" ca="1" si="11"/>
        <v>#REF!</v>
      </c>
      <c r="O211" s="27" t="e">
        <f t="shared" ca="1" si="12"/>
        <v>#REF!</v>
      </c>
      <c r="P211" s="24" t="e">
        <f t="shared" ca="1" si="13"/>
        <v>#REF!</v>
      </c>
      <c r="Q211" s="28" t="str">
        <f>IF(A211,VALUE(SUBSTITUTE(SUBSTITUTE(LEFT(salles!H211,5),":",","),"30","5")),"")</f>
        <v/>
      </c>
      <c r="R211" s="29" t="str">
        <f t="shared" si="14"/>
        <v/>
      </c>
      <c r="S211" s="29" t="str">
        <f t="shared" si="15"/>
        <v/>
      </c>
      <c r="T211" s="28" t="str">
        <f t="shared" si="16"/>
        <v/>
      </c>
      <c r="U211" s="30">
        <f ca="1">VLOOKUP(H211,variables!J$10:K$130,2,FALSE)</f>
        <v>1</v>
      </c>
      <c r="V211" s="28"/>
      <c r="W211" s="28"/>
      <c r="X211" s="28"/>
      <c r="Y211" s="28"/>
      <c r="Z211" s="28"/>
      <c r="AA211" s="28"/>
      <c r="AB211" s="28"/>
      <c r="AC211" s="28"/>
    </row>
    <row r="212" spans="1:29" ht="14.25" hidden="1">
      <c r="A212" s="22" t="b">
        <f t="shared" si="24"/>
        <v>0</v>
      </c>
      <c r="B212" s="23" t="str">
        <f t="shared" si="25"/>
        <v>salles avant 03/2017!</v>
      </c>
      <c r="C212" s="24">
        <f t="shared" si="26"/>
        <v>212</v>
      </c>
      <c r="D212" s="24" t="e">
        <f t="shared" ca="1" si="2"/>
        <v>#REF!</v>
      </c>
      <c r="E212" s="25" t="e">
        <f t="shared" ca="1" si="3"/>
        <v>#REF!</v>
      </c>
      <c r="F212" s="25" t="e">
        <f t="shared" ca="1" si="4"/>
        <v>#REF!</v>
      </c>
      <c r="G212" s="26" t="e">
        <f t="shared" ca="1" si="5"/>
        <v>#REF!</v>
      </c>
      <c r="H212" s="24" t="s">
        <v>34</v>
      </c>
      <c r="I212" s="24" t="e">
        <f t="shared" ca="1" si="6"/>
        <v>#REF!</v>
      </c>
      <c r="J212" s="24" t="e">
        <f t="shared" ca="1" si="7"/>
        <v>#REF!</v>
      </c>
      <c r="K212" s="24" t="e">
        <f t="shared" ca="1" si="8"/>
        <v>#REF!</v>
      </c>
      <c r="L212" s="24" t="e">
        <f t="shared" ca="1" si="9"/>
        <v>#REF!</v>
      </c>
      <c r="M212" s="24" t="e">
        <f t="shared" ca="1" si="10"/>
        <v>#REF!</v>
      </c>
      <c r="N212" s="25" t="e">
        <f t="shared" ca="1" si="11"/>
        <v>#REF!</v>
      </c>
      <c r="O212" s="27" t="e">
        <f t="shared" ca="1" si="12"/>
        <v>#REF!</v>
      </c>
      <c r="P212" s="24" t="e">
        <f t="shared" ca="1" si="13"/>
        <v>#REF!</v>
      </c>
      <c r="Q212" s="28" t="str">
        <f>IF(A212,VALUE(SUBSTITUTE(SUBSTITUTE(LEFT(salles!H212,5),":",","),"30","5")),"")</f>
        <v/>
      </c>
      <c r="R212" s="29" t="str">
        <f t="shared" si="14"/>
        <v/>
      </c>
      <c r="S212" s="29" t="str">
        <f t="shared" si="15"/>
        <v/>
      </c>
      <c r="T212" s="28" t="str">
        <f t="shared" si="16"/>
        <v/>
      </c>
      <c r="U212" s="30">
        <f ca="1">VLOOKUP(H212,variables!J$10:K$130,2,FALSE)</f>
        <v>1</v>
      </c>
      <c r="V212" s="28"/>
      <c r="W212" s="28"/>
      <c r="X212" s="28"/>
      <c r="Y212" s="28"/>
      <c r="Z212" s="28"/>
      <c r="AA212" s="28"/>
      <c r="AB212" s="28"/>
      <c r="AC212" s="28"/>
    </row>
    <row r="213" spans="1:29" ht="14.25" hidden="1">
      <c r="A213" s="22" t="b">
        <f t="shared" si="24"/>
        <v>0</v>
      </c>
      <c r="B213" s="23" t="str">
        <f t="shared" si="25"/>
        <v>salles avant 03/2017!</v>
      </c>
      <c r="C213" s="24">
        <f t="shared" si="26"/>
        <v>213</v>
      </c>
      <c r="D213" s="24" t="e">
        <f t="shared" ca="1" si="2"/>
        <v>#REF!</v>
      </c>
      <c r="E213" s="25" t="e">
        <f t="shared" ca="1" si="3"/>
        <v>#REF!</v>
      </c>
      <c r="F213" s="25" t="e">
        <f t="shared" ca="1" si="4"/>
        <v>#REF!</v>
      </c>
      <c r="G213" s="26" t="e">
        <f t="shared" ca="1" si="5"/>
        <v>#REF!</v>
      </c>
      <c r="H213" s="24" t="s">
        <v>49</v>
      </c>
      <c r="I213" s="24" t="e">
        <f t="shared" ca="1" si="6"/>
        <v>#REF!</v>
      </c>
      <c r="J213" s="24" t="e">
        <f t="shared" ca="1" si="7"/>
        <v>#REF!</v>
      </c>
      <c r="K213" s="24" t="e">
        <f t="shared" ca="1" si="8"/>
        <v>#REF!</v>
      </c>
      <c r="L213" s="24" t="e">
        <f t="shared" ca="1" si="9"/>
        <v>#REF!</v>
      </c>
      <c r="M213" s="24" t="e">
        <f t="shared" ca="1" si="10"/>
        <v>#REF!</v>
      </c>
      <c r="N213" s="25" t="e">
        <f t="shared" ca="1" si="11"/>
        <v>#REF!</v>
      </c>
      <c r="O213" s="27" t="e">
        <f t="shared" ca="1" si="12"/>
        <v>#REF!</v>
      </c>
      <c r="P213" s="24" t="e">
        <f t="shared" ca="1" si="13"/>
        <v>#REF!</v>
      </c>
      <c r="Q213" s="28" t="str">
        <f>IF(A213,VALUE(SUBSTITUTE(SUBSTITUTE(LEFT(salles!H213,5),":",","),"30","5")),"")</f>
        <v/>
      </c>
      <c r="R213" s="29" t="str">
        <f t="shared" si="14"/>
        <v/>
      </c>
      <c r="S213" s="29" t="str">
        <f t="shared" si="15"/>
        <v/>
      </c>
      <c r="T213" s="28" t="str">
        <f t="shared" si="16"/>
        <v/>
      </c>
      <c r="U213" s="30">
        <f ca="1">VLOOKUP(H213,variables!J$10:K$130,2,FALSE)</f>
        <v>1</v>
      </c>
      <c r="V213" s="28"/>
      <c r="W213" s="28"/>
      <c r="X213" s="28"/>
      <c r="Y213" s="28"/>
      <c r="Z213" s="28"/>
      <c r="AA213" s="28"/>
      <c r="AB213" s="28"/>
      <c r="AC213" s="28"/>
    </row>
    <row r="214" spans="1:29" ht="14.25">
      <c r="A214" s="22" t="b">
        <f t="shared" si="24"/>
        <v>1</v>
      </c>
      <c r="B214" s="23" t="str">
        <f t="shared" si="25"/>
        <v>salles avant 03/2017!</v>
      </c>
      <c r="C214" s="24">
        <f t="shared" si="26"/>
        <v>214</v>
      </c>
      <c r="D214" s="24" t="e">
        <f t="shared" ca="1" si="2"/>
        <v>#REF!</v>
      </c>
      <c r="E214" s="25" t="e">
        <f t="shared" ca="1" si="3"/>
        <v>#REF!</v>
      </c>
      <c r="F214" s="25" t="e">
        <f t="shared" ca="1" si="4"/>
        <v>#REF!</v>
      </c>
      <c r="G214" s="26" t="e">
        <f t="shared" ca="1" si="5"/>
        <v>#REF!</v>
      </c>
      <c r="H214" s="24" t="s">
        <v>140</v>
      </c>
      <c r="I214" s="24" t="e">
        <f t="shared" ca="1" si="6"/>
        <v>#REF!</v>
      </c>
      <c r="J214" s="24" t="e">
        <f t="shared" ca="1" si="7"/>
        <v>#REF!</v>
      </c>
      <c r="K214" s="24" t="e">
        <f t="shared" ca="1" si="8"/>
        <v>#REF!</v>
      </c>
      <c r="L214" s="24" t="e">
        <f t="shared" ca="1" si="9"/>
        <v>#REF!</v>
      </c>
      <c r="M214" s="24" t="e">
        <f t="shared" ca="1" si="10"/>
        <v>#REF!</v>
      </c>
      <c r="N214" s="25" t="e">
        <f t="shared" ca="1" si="11"/>
        <v>#REF!</v>
      </c>
      <c r="O214" s="27" t="e">
        <f t="shared" ca="1" si="12"/>
        <v>#REF!</v>
      </c>
      <c r="P214" s="24" t="e">
        <f t="shared" ca="1" si="13"/>
        <v>#REF!</v>
      </c>
      <c r="Q214" s="28">
        <f>IF(A214,VALUE(SUBSTITUTE(SUBSTITUTE(LEFT(salles!H214,5),":",","),"30","5")),"")</f>
        <v>1.5</v>
      </c>
      <c r="R214" s="29" t="e">
        <f t="shared" ca="1" si="14"/>
        <v>#REF!</v>
      </c>
      <c r="S214" s="29" t="e">
        <f t="shared" ca="1" si="15"/>
        <v>#REF!</v>
      </c>
      <c r="T214" s="28" t="e">
        <f t="shared" ca="1" si="16"/>
        <v>#REF!</v>
      </c>
      <c r="U214" s="30">
        <f ca="1">VLOOKUP(H214,variables!J$10:K$130,2,FALSE)</f>
        <v>0.93262411347517726</v>
      </c>
      <c r="V214" s="28"/>
      <c r="W214" s="28"/>
      <c r="X214" s="28"/>
      <c r="Y214" s="28"/>
      <c r="Z214" s="28"/>
      <c r="AA214" s="28"/>
      <c r="AB214" s="28"/>
      <c r="AC214" s="28"/>
    </row>
    <row r="215" spans="1:29" ht="14.25" hidden="1">
      <c r="A215" s="22" t="b">
        <f t="shared" si="24"/>
        <v>0</v>
      </c>
      <c r="B215" s="23" t="str">
        <f t="shared" si="25"/>
        <v>salles avant 03/2017!</v>
      </c>
      <c r="C215" s="24">
        <f t="shared" si="26"/>
        <v>215</v>
      </c>
      <c r="D215" s="24" t="e">
        <f t="shared" ca="1" si="2"/>
        <v>#REF!</v>
      </c>
      <c r="E215" s="25" t="e">
        <f t="shared" ca="1" si="3"/>
        <v>#REF!</v>
      </c>
      <c r="F215" s="25" t="e">
        <f t="shared" ca="1" si="4"/>
        <v>#REF!</v>
      </c>
      <c r="G215" s="26" t="e">
        <f t="shared" ca="1" si="5"/>
        <v>#REF!</v>
      </c>
      <c r="H215" s="24" t="s">
        <v>107</v>
      </c>
      <c r="I215" s="24" t="e">
        <f t="shared" ca="1" si="6"/>
        <v>#REF!</v>
      </c>
      <c r="J215" s="24" t="e">
        <f t="shared" ca="1" si="7"/>
        <v>#REF!</v>
      </c>
      <c r="K215" s="24" t="e">
        <f t="shared" ca="1" si="8"/>
        <v>#REF!</v>
      </c>
      <c r="L215" s="24" t="e">
        <f t="shared" ca="1" si="9"/>
        <v>#REF!</v>
      </c>
      <c r="M215" s="24" t="e">
        <f t="shared" ca="1" si="10"/>
        <v>#REF!</v>
      </c>
      <c r="N215" s="25" t="e">
        <f t="shared" ca="1" si="11"/>
        <v>#REF!</v>
      </c>
      <c r="O215" s="27" t="e">
        <f t="shared" ca="1" si="12"/>
        <v>#REF!</v>
      </c>
      <c r="P215" s="24" t="e">
        <f t="shared" ca="1" si="13"/>
        <v>#REF!</v>
      </c>
      <c r="Q215" s="28" t="str">
        <f>IF(A215,VALUE(SUBSTITUTE(SUBSTITUTE(LEFT(salles!H215,5),":",","),"30","5")),"")</f>
        <v/>
      </c>
      <c r="R215" s="29" t="str">
        <f t="shared" si="14"/>
        <v/>
      </c>
      <c r="S215" s="29" t="str">
        <f t="shared" si="15"/>
        <v/>
      </c>
      <c r="T215" s="28" t="str">
        <f t="shared" si="16"/>
        <v/>
      </c>
      <c r="U215" s="30">
        <f ca="1">VLOOKUP(H215,variables!J$10:K$130,2,FALSE)</f>
        <v>1</v>
      </c>
      <c r="V215" s="28"/>
      <c r="W215" s="28"/>
      <c r="X215" s="28"/>
      <c r="Y215" s="28"/>
      <c r="Z215" s="28"/>
      <c r="AA215" s="28"/>
      <c r="AB215" s="28"/>
      <c r="AC215" s="28"/>
    </row>
    <row r="216" spans="1:29" ht="14.25" hidden="1">
      <c r="A216" s="22" t="b">
        <f t="shared" si="24"/>
        <v>0</v>
      </c>
      <c r="B216" s="23" t="str">
        <f t="shared" si="25"/>
        <v>salles avant 03/2017!</v>
      </c>
      <c r="C216" s="24">
        <f t="shared" si="26"/>
        <v>216</v>
      </c>
      <c r="D216" s="24" t="e">
        <f t="shared" ca="1" si="2"/>
        <v>#REF!</v>
      </c>
      <c r="E216" s="25" t="e">
        <f t="shared" ca="1" si="3"/>
        <v>#REF!</v>
      </c>
      <c r="F216" s="25" t="e">
        <f t="shared" ca="1" si="4"/>
        <v>#REF!</v>
      </c>
      <c r="G216" s="26" t="e">
        <f t="shared" ca="1" si="5"/>
        <v>#REF!</v>
      </c>
      <c r="H216" s="24" t="s">
        <v>193</v>
      </c>
      <c r="I216" s="24" t="e">
        <f t="shared" ca="1" si="6"/>
        <v>#REF!</v>
      </c>
      <c r="J216" s="24" t="e">
        <f t="shared" ca="1" si="7"/>
        <v>#REF!</v>
      </c>
      <c r="K216" s="24" t="e">
        <f t="shared" ca="1" si="8"/>
        <v>#REF!</v>
      </c>
      <c r="L216" s="24" t="e">
        <f t="shared" ca="1" si="9"/>
        <v>#REF!</v>
      </c>
      <c r="M216" s="24" t="e">
        <f t="shared" ca="1" si="10"/>
        <v>#REF!</v>
      </c>
      <c r="N216" s="25" t="e">
        <f t="shared" ca="1" si="11"/>
        <v>#REF!</v>
      </c>
      <c r="O216" s="27" t="e">
        <f t="shared" ca="1" si="12"/>
        <v>#REF!</v>
      </c>
      <c r="P216" s="24" t="e">
        <f t="shared" ca="1" si="13"/>
        <v>#REF!</v>
      </c>
      <c r="Q216" s="28" t="str">
        <f>IF(A216,VALUE(SUBSTITUTE(SUBSTITUTE(LEFT(salles!H216,5),":",","),"30","5")),"")</f>
        <v/>
      </c>
      <c r="R216" s="29" t="str">
        <f t="shared" si="14"/>
        <v/>
      </c>
      <c r="S216" s="29" t="str">
        <f t="shared" si="15"/>
        <v/>
      </c>
      <c r="T216" s="28" t="str">
        <f t="shared" si="16"/>
        <v/>
      </c>
      <c r="U216" s="30">
        <f ca="1">VLOOKUP(H216,variables!J$10:K$130,2,FALSE)</f>
        <v>1</v>
      </c>
      <c r="V216" s="28"/>
      <c r="W216" s="28"/>
      <c r="X216" s="28"/>
      <c r="Y216" s="28"/>
      <c r="Z216" s="28"/>
      <c r="AA216" s="28"/>
      <c r="AB216" s="28"/>
      <c r="AC216" s="28"/>
    </row>
    <row r="217" spans="1:29" ht="14.25">
      <c r="A217" s="22" t="b">
        <f t="shared" si="24"/>
        <v>1</v>
      </c>
      <c r="B217" s="23" t="str">
        <f t="shared" si="25"/>
        <v>salles avant 03/2017!</v>
      </c>
      <c r="C217" s="24">
        <f t="shared" si="26"/>
        <v>217</v>
      </c>
      <c r="D217" s="24" t="e">
        <f t="shared" ca="1" si="2"/>
        <v>#REF!</v>
      </c>
      <c r="E217" s="25" t="e">
        <f t="shared" ca="1" si="3"/>
        <v>#REF!</v>
      </c>
      <c r="F217" s="25" t="e">
        <f t="shared" ca="1" si="4"/>
        <v>#REF!</v>
      </c>
      <c r="G217" s="26" t="e">
        <f t="shared" ca="1" si="5"/>
        <v>#REF!</v>
      </c>
      <c r="H217" s="24" t="s">
        <v>140</v>
      </c>
      <c r="I217" s="24" t="e">
        <f t="shared" ca="1" si="6"/>
        <v>#REF!</v>
      </c>
      <c r="J217" s="24" t="e">
        <f t="shared" ca="1" si="7"/>
        <v>#REF!</v>
      </c>
      <c r="K217" s="24" t="e">
        <f t="shared" ca="1" si="8"/>
        <v>#REF!</v>
      </c>
      <c r="L217" s="24" t="e">
        <f t="shared" ca="1" si="9"/>
        <v>#REF!</v>
      </c>
      <c r="M217" s="24" t="e">
        <f t="shared" ca="1" si="10"/>
        <v>#REF!</v>
      </c>
      <c r="N217" s="25" t="e">
        <f t="shared" ca="1" si="11"/>
        <v>#REF!</v>
      </c>
      <c r="O217" s="27" t="e">
        <f t="shared" ca="1" si="12"/>
        <v>#REF!</v>
      </c>
      <c r="P217" s="24" t="e">
        <f t="shared" ca="1" si="13"/>
        <v>#REF!</v>
      </c>
      <c r="Q217" s="28">
        <f>IF(A217,VALUE(SUBSTITUTE(SUBSTITUTE(LEFT(salles!H217,5),":",","),"30","5")),"")</f>
        <v>1</v>
      </c>
      <c r="R217" s="29" t="e">
        <f t="shared" ca="1" si="14"/>
        <v>#REF!</v>
      </c>
      <c r="S217" s="29" t="e">
        <f t="shared" ca="1" si="15"/>
        <v>#REF!</v>
      </c>
      <c r="T217" s="28" t="e">
        <f t="shared" ca="1" si="16"/>
        <v>#REF!</v>
      </c>
      <c r="U217" s="30">
        <f ca="1">VLOOKUP(H217,variables!J$10:K$130,2,FALSE)</f>
        <v>0.93262411347517726</v>
      </c>
      <c r="V217" s="28"/>
      <c r="W217" s="28"/>
      <c r="X217" s="28"/>
      <c r="Y217" s="28"/>
      <c r="Z217" s="28"/>
      <c r="AA217" s="28"/>
      <c r="AB217" s="28"/>
      <c r="AC217" s="28"/>
    </row>
    <row r="218" spans="1:29" ht="14.25" hidden="1">
      <c r="A218" s="22" t="b">
        <f t="shared" si="24"/>
        <v>0</v>
      </c>
      <c r="B218" s="23" t="str">
        <f t="shared" si="25"/>
        <v>salles avant 03/2017!</v>
      </c>
      <c r="C218" s="24">
        <f t="shared" si="26"/>
        <v>218</v>
      </c>
      <c r="D218" s="24" t="e">
        <f t="shared" ca="1" si="2"/>
        <v>#REF!</v>
      </c>
      <c r="E218" s="25" t="e">
        <f t="shared" ca="1" si="3"/>
        <v>#REF!</v>
      </c>
      <c r="F218" s="25" t="e">
        <f t="shared" ca="1" si="4"/>
        <v>#REF!</v>
      </c>
      <c r="G218" s="26" t="e">
        <f t="shared" ca="1" si="5"/>
        <v>#REF!</v>
      </c>
      <c r="H218" s="24" t="s">
        <v>88</v>
      </c>
      <c r="I218" s="24" t="e">
        <f t="shared" ca="1" si="6"/>
        <v>#REF!</v>
      </c>
      <c r="J218" s="24" t="e">
        <f t="shared" ca="1" si="7"/>
        <v>#REF!</v>
      </c>
      <c r="K218" s="24" t="e">
        <f t="shared" ca="1" si="8"/>
        <v>#REF!</v>
      </c>
      <c r="L218" s="24" t="e">
        <f t="shared" ca="1" si="9"/>
        <v>#REF!</v>
      </c>
      <c r="M218" s="24" t="e">
        <f t="shared" ca="1" si="10"/>
        <v>#REF!</v>
      </c>
      <c r="N218" s="25" t="e">
        <f t="shared" ca="1" si="11"/>
        <v>#REF!</v>
      </c>
      <c r="O218" s="27" t="e">
        <f t="shared" ca="1" si="12"/>
        <v>#REF!</v>
      </c>
      <c r="P218" s="24" t="e">
        <f t="shared" ca="1" si="13"/>
        <v>#REF!</v>
      </c>
      <c r="Q218" s="28" t="str">
        <f>IF(A218,VALUE(SUBSTITUTE(SUBSTITUTE(LEFT(salles!H218,5),":",","),"30","5")),"")</f>
        <v/>
      </c>
      <c r="R218" s="29" t="str">
        <f t="shared" si="14"/>
        <v/>
      </c>
      <c r="S218" s="29" t="str">
        <f t="shared" si="15"/>
        <v/>
      </c>
      <c r="T218" s="28" t="str">
        <f t="shared" si="16"/>
        <v/>
      </c>
      <c r="U218" s="30">
        <f ca="1">VLOOKUP(H218,variables!J$10:K$130,2,FALSE)</f>
        <v>0.94202898550724634</v>
      </c>
      <c r="V218" s="28"/>
      <c r="W218" s="28"/>
      <c r="X218" s="28"/>
      <c r="Y218" s="28"/>
      <c r="Z218" s="28"/>
      <c r="AA218" s="28"/>
      <c r="AB218" s="28"/>
      <c r="AC218" s="28"/>
    </row>
    <row r="219" spans="1:29" ht="14.25">
      <c r="A219" s="22" t="b">
        <f t="shared" si="24"/>
        <v>1</v>
      </c>
      <c r="B219" s="23" t="str">
        <f t="shared" si="25"/>
        <v>salles avant 03/2017!</v>
      </c>
      <c r="C219" s="24">
        <f t="shared" si="26"/>
        <v>219</v>
      </c>
      <c r="D219" s="24" t="e">
        <f t="shared" ca="1" si="2"/>
        <v>#REF!</v>
      </c>
      <c r="E219" s="25" t="e">
        <f t="shared" ca="1" si="3"/>
        <v>#REF!</v>
      </c>
      <c r="F219" s="25" t="e">
        <f t="shared" ca="1" si="4"/>
        <v>#REF!</v>
      </c>
      <c r="G219" s="26" t="e">
        <f t="shared" ca="1" si="5"/>
        <v>#REF!</v>
      </c>
      <c r="H219" s="24" t="s">
        <v>140</v>
      </c>
      <c r="I219" s="24" t="e">
        <f t="shared" ca="1" si="6"/>
        <v>#REF!</v>
      </c>
      <c r="J219" s="24" t="e">
        <f t="shared" ca="1" si="7"/>
        <v>#REF!</v>
      </c>
      <c r="K219" s="24" t="e">
        <f t="shared" ca="1" si="8"/>
        <v>#REF!</v>
      </c>
      <c r="L219" s="24" t="e">
        <f t="shared" ca="1" si="9"/>
        <v>#REF!</v>
      </c>
      <c r="M219" s="24" t="e">
        <f t="shared" ca="1" si="10"/>
        <v>#REF!</v>
      </c>
      <c r="N219" s="25" t="e">
        <f t="shared" ca="1" si="11"/>
        <v>#REF!</v>
      </c>
      <c r="O219" s="27" t="e">
        <f t="shared" ca="1" si="12"/>
        <v>#REF!</v>
      </c>
      <c r="P219" s="24" t="e">
        <f t="shared" ca="1" si="13"/>
        <v>#REF!</v>
      </c>
      <c r="Q219" s="28">
        <f>IF(A219,VALUE(SUBSTITUTE(SUBSTITUTE(LEFT(salles!H219,5),":",","),"30","5")),"")</f>
        <v>1.5</v>
      </c>
      <c r="R219" s="29" t="e">
        <f t="shared" ca="1" si="14"/>
        <v>#REF!</v>
      </c>
      <c r="S219" s="29" t="e">
        <f t="shared" ca="1" si="15"/>
        <v>#REF!</v>
      </c>
      <c r="T219" s="28" t="e">
        <f t="shared" ca="1" si="16"/>
        <v>#REF!</v>
      </c>
      <c r="U219" s="30">
        <f ca="1">VLOOKUP(H219,variables!J$10:K$130,2,FALSE)</f>
        <v>0.93262411347517726</v>
      </c>
      <c r="V219" s="28"/>
      <c r="W219" s="28"/>
      <c r="X219" s="28"/>
      <c r="Y219" s="28"/>
      <c r="Z219" s="28"/>
      <c r="AA219" s="28"/>
      <c r="AB219" s="28"/>
      <c r="AC219" s="28"/>
    </row>
    <row r="220" spans="1:29" ht="14.25">
      <c r="A220" s="22" t="b">
        <f t="shared" si="24"/>
        <v>1</v>
      </c>
      <c r="B220" s="23" t="str">
        <f t="shared" si="25"/>
        <v>salles avant 03/2017!</v>
      </c>
      <c r="C220" s="24">
        <f t="shared" si="26"/>
        <v>220</v>
      </c>
      <c r="D220" s="24" t="e">
        <f t="shared" ca="1" si="2"/>
        <v>#REF!</v>
      </c>
      <c r="E220" s="25" t="e">
        <f t="shared" ca="1" si="3"/>
        <v>#REF!</v>
      </c>
      <c r="F220" s="25" t="e">
        <f t="shared" ca="1" si="4"/>
        <v>#REF!</v>
      </c>
      <c r="G220" s="26" t="e">
        <f t="shared" ca="1" si="5"/>
        <v>#REF!</v>
      </c>
      <c r="H220" s="24" t="s">
        <v>140</v>
      </c>
      <c r="I220" s="24" t="e">
        <f t="shared" ca="1" si="6"/>
        <v>#REF!</v>
      </c>
      <c r="J220" s="24" t="e">
        <f t="shared" ca="1" si="7"/>
        <v>#REF!</v>
      </c>
      <c r="K220" s="24" t="e">
        <f t="shared" ca="1" si="8"/>
        <v>#REF!</v>
      </c>
      <c r="L220" s="24" t="e">
        <f t="shared" ca="1" si="9"/>
        <v>#REF!</v>
      </c>
      <c r="M220" s="24" t="e">
        <f t="shared" ca="1" si="10"/>
        <v>#REF!</v>
      </c>
      <c r="N220" s="25" t="e">
        <f t="shared" ca="1" si="11"/>
        <v>#REF!</v>
      </c>
      <c r="O220" s="27" t="e">
        <f t="shared" ca="1" si="12"/>
        <v>#REF!</v>
      </c>
      <c r="P220" s="24" t="e">
        <f t="shared" ca="1" si="13"/>
        <v>#REF!</v>
      </c>
      <c r="Q220" s="28">
        <f>IF(A220,VALUE(SUBSTITUTE(SUBSTITUTE(LEFT(salles!H220,5),":",","),"30","5")),"")</f>
        <v>1</v>
      </c>
      <c r="R220" s="29" t="e">
        <f t="shared" ca="1" si="14"/>
        <v>#REF!</v>
      </c>
      <c r="S220" s="29" t="e">
        <f t="shared" ca="1" si="15"/>
        <v>#REF!</v>
      </c>
      <c r="T220" s="28" t="e">
        <f t="shared" ca="1" si="16"/>
        <v>#REF!</v>
      </c>
      <c r="U220" s="30">
        <f ca="1">VLOOKUP(H220,variables!J$10:K$130,2,FALSE)</f>
        <v>0.93262411347517726</v>
      </c>
      <c r="V220" s="28"/>
      <c r="W220" s="28"/>
      <c r="X220" s="28"/>
      <c r="Y220" s="28"/>
      <c r="Z220" s="28"/>
      <c r="AA220" s="28"/>
      <c r="AB220" s="28"/>
      <c r="AC220" s="28"/>
    </row>
    <row r="221" spans="1:29" ht="14.25" hidden="1">
      <c r="A221" s="22" t="b">
        <f t="shared" si="24"/>
        <v>0</v>
      </c>
      <c r="B221" s="23" t="str">
        <f t="shared" si="25"/>
        <v>salles avant 03/2017!</v>
      </c>
      <c r="C221" s="24">
        <f t="shared" si="26"/>
        <v>221</v>
      </c>
      <c r="D221" s="24" t="e">
        <f t="shared" ca="1" si="2"/>
        <v>#REF!</v>
      </c>
      <c r="E221" s="25" t="e">
        <f t="shared" ca="1" si="3"/>
        <v>#REF!</v>
      </c>
      <c r="F221" s="25" t="e">
        <f t="shared" ca="1" si="4"/>
        <v>#REF!</v>
      </c>
      <c r="G221" s="26" t="e">
        <f t="shared" ca="1" si="5"/>
        <v>#REF!</v>
      </c>
      <c r="H221" s="24" t="s">
        <v>88</v>
      </c>
      <c r="I221" s="24" t="e">
        <f t="shared" ca="1" si="6"/>
        <v>#REF!</v>
      </c>
      <c r="J221" s="24" t="e">
        <f t="shared" ca="1" si="7"/>
        <v>#REF!</v>
      </c>
      <c r="K221" s="24" t="e">
        <f t="shared" ca="1" si="8"/>
        <v>#REF!</v>
      </c>
      <c r="L221" s="24" t="e">
        <f t="shared" ca="1" si="9"/>
        <v>#REF!</v>
      </c>
      <c r="M221" s="24" t="e">
        <f t="shared" ca="1" si="10"/>
        <v>#REF!</v>
      </c>
      <c r="N221" s="25" t="e">
        <f t="shared" ca="1" si="11"/>
        <v>#REF!</v>
      </c>
      <c r="O221" s="27" t="e">
        <f t="shared" ca="1" si="12"/>
        <v>#REF!</v>
      </c>
      <c r="P221" s="24" t="e">
        <f t="shared" ca="1" si="13"/>
        <v>#REF!</v>
      </c>
      <c r="Q221" s="28" t="str">
        <f>IF(A221,VALUE(SUBSTITUTE(SUBSTITUTE(LEFT(salles!H221,5),":",","),"30","5")),"")</f>
        <v/>
      </c>
      <c r="R221" s="29" t="str">
        <f t="shared" si="14"/>
        <v/>
      </c>
      <c r="S221" s="29" t="str">
        <f t="shared" si="15"/>
        <v/>
      </c>
      <c r="T221" s="28" t="str">
        <f t="shared" si="16"/>
        <v/>
      </c>
      <c r="U221" s="30">
        <f ca="1">VLOOKUP(H221,variables!J$10:K$130,2,FALSE)</f>
        <v>0.94202898550724634</v>
      </c>
      <c r="V221" s="28"/>
      <c r="W221" s="28"/>
      <c r="X221" s="28"/>
      <c r="Y221" s="28"/>
      <c r="Z221" s="28"/>
      <c r="AA221" s="28"/>
      <c r="AB221" s="28"/>
      <c r="AC221" s="28"/>
    </row>
    <row r="222" spans="1:29" ht="14.25" hidden="1">
      <c r="A222" s="22" t="b">
        <f t="shared" si="24"/>
        <v>0</v>
      </c>
      <c r="B222" s="23" t="str">
        <f t="shared" si="25"/>
        <v>salles avant 03/2017!</v>
      </c>
      <c r="C222" s="24">
        <f t="shared" si="26"/>
        <v>222</v>
      </c>
      <c r="D222" s="24" t="e">
        <f t="shared" ca="1" si="2"/>
        <v>#REF!</v>
      </c>
      <c r="E222" s="25" t="e">
        <f t="shared" ca="1" si="3"/>
        <v>#REF!</v>
      </c>
      <c r="F222" s="25" t="e">
        <f t="shared" ca="1" si="4"/>
        <v>#REF!</v>
      </c>
      <c r="G222" s="26" t="e">
        <f t="shared" ca="1" si="5"/>
        <v>#REF!</v>
      </c>
      <c r="H222" s="24" t="s">
        <v>88</v>
      </c>
      <c r="I222" s="24" t="e">
        <f t="shared" ca="1" si="6"/>
        <v>#REF!</v>
      </c>
      <c r="J222" s="24" t="e">
        <f t="shared" ca="1" si="7"/>
        <v>#REF!</v>
      </c>
      <c r="K222" s="24" t="e">
        <f t="shared" ca="1" si="8"/>
        <v>#REF!</v>
      </c>
      <c r="L222" s="24" t="e">
        <f t="shared" ca="1" si="9"/>
        <v>#REF!</v>
      </c>
      <c r="M222" s="24" t="e">
        <f t="shared" ca="1" si="10"/>
        <v>#REF!</v>
      </c>
      <c r="N222" s="25" t="e">
        <f t="shared" ca="1" si="11"/>
        <v>#REF!</v>
      </c>
      <c r="O222" s="27" t="e">
        <f t="shared" ca="1" si="12"/>
        <v>#REF!</v>
      </c>
      <c r="P222" s="24" t="e">
        <f t="shared" ca="1" si="13"/>
        <v>#REF!</v>
      </c>
      <c r="Q222" s="28" t="str">
        <f>IF(A222,VALUE(SUBSTITUTE(SUBSTITUTE(LEFT(salles!H222,5),":",","),"30","5")),"")</f>
        <v/>
      </c>
      <c r="R222" s="29" t="str">
        <f t="shared" si="14"/>
        <v/>
      </c>
      <c r="S222" s="29" t="str">
        <f t="shared" si="15"/>
        <v/>
      </c>
      <c r="T222" s="28" t="str">
        <f t="shared" si="16"/>
        <v/>
      </c>
      <c r="U222" s="30">
        <f ca="1">VLOOKUP(H222,variables!J$10:K$130,2,FALSE)</f>
        <v>0.94202898550724634</v>
      </c>
      <c r="V222" s="28"/>
      <c r="W222" s="28"/>
      <c r="X222" s="28"/>
      <c r="Y222" s="28"/>
      <c r="Z222" s="28"/>
      <c r="AA222" s="28"/>
      <c r="AB222" s="28"/>
      <c r="AC222" s="28"/>
    </row>
    <row r="223" spans="1:29" ht="14.25" hidden="1">
      <c r="A223" s="22" t="b">
        <f t="shared" si="24"/>
        <v>0</v>
      </c>
      <c r="B223" s="23" t="str">
        <f t="shared" si="25"/>
        <v>salles avant 03/2017!</v>
      </c>
      <c r="C223" s="24">
        <f t="shared" si="26"/>
        <v>223</v>
      </c>
      <c r="D223" s="24" t="e">
        <f t="shared" ca="1" si="2"/>
        <v>#REF!</v>
      </c>
      <c r="E223" s="25" t="e">
        <f t="shared" ca="1" si="3"/>
        <v>#REF!</v>
      </c>
      <c r="F223" s="25" t="e">
        <f t="shared" ca="1" si="4"/>
        <v>#REF!</v>
      </c>
      <c r="G223" s="26" t="e">
        <f t="shared" ca="1" si="5"/>
        <v>#REF!</v>
      </c>
      <c r="H223" s="24" t="s">
        <v>112</v>
      </c>
      <c r="I223" s="24" t="e">
        <f t="shared" ca="1" si="6"/>
        <v>#REF!</v>
      </c>
      <c r="J223" s="24" t="e">
        <f t="shared" ca="1" si="7"/>
        <v>#REF!</v>
      </c>
      <c r="K223" s="24" t="e">
        <f t="shared" ca="1" si="8"/>
        <v>#REF!</v>
      </c>
      <c r="L223" s="24" t="e">
        <f t="shared" ca="1" si="9"/>
        <v>#REF!</v>
      </c>
      <c r="M223" s="24" t="e">
        <f t="shared" ca="1" si="10"/>
        <v>#REF!</v>
      </c>
      <c r="N223" s="25" t="e">
        <f t="shared" ca="1" si="11"/>
        <v>#REF!</v>
      </c>
      <c r="O223" s="27" t="e">
        <f t="shared" ca="1" si="12"/>
        <v>#REF!</v>
      </c>
      <c r="P223" s="24" t="e">
        <f t="shared" ca="1" si="13"/>
        <v>#REF!</v>
      </c>
      <c r="Q223" s="28" t="str">
        <f>IF(A223,VALUE(SUBSTITUTE(SUBSTITUTE(LEFT(salles!H223,5),":",","),"30","5")),"")</f>
        <v/>
      </c>
      <c r="R223" s="29" t="str">
        <f t="shared" si="14"/>
        <v/>
      </c>
      <c r="S223" s="29" t="str">
        <f t="shared" si="15"/>
        <v/>
      </c>
      <c r="T223" s="28" t="str">
        <f t="shared" si="16"/>
        <v/>
      </c>
      <c r="U223" s="30">
        <f ca="1">VLOOKUP(H223,variables!J$10:K$130,2,FALSE)</f>
        <v>1</v>
      </c>
      <c r="V223" s="28"/>
      <c r="W223" s="28"/>
      <c r="X223" s="28"/>
      <c r="Y223" s="28"/>
      <c r="Z223" s="28"/>
      <c r="AA223" s="28"/>
      <c r="AB223" s="28"/>
      <c r="AC223" s="28"/>
    </row>
    <row r="224" spans="1:29" ht="14.25" hidden="1">
      <c r="A224" s="22" t="b">
        <f t="shared" si="24"/>
        <v>0</v>
      </c>
      <c r="B224" s="23" t="str">
        <f t="shared" si="25"/>
        <v>salles avant 03/2017!</v>
      </c>
      <c r="C224" s="24">
        <f t="shared" si="26"/>
        <v>224</v>
      </c>
      <c r="D224" s="24" t="e">
        <f t="shared" ca="1" si="2"/>
        <v>#REF!</v>
      </c>
      <c r="E224" s="25" t="e">
        <f t="shared" ca="1" si="3"/>
        <v>#REF!</v>
      </c>
      <c r="F224" s="25" t="e">
        <f t="shared" ca="1" si="4"/>
        <v>#REF!</v>
      </c>
      <c r="G224" s="26" t="e">
        <f t="shared" ca="1" si="5"/>
        <v>#REF!</v>
      </c>
      <c r="H224" s="24" t="s">
        <v>88</v>
      </c>
      <c r="I224" s="24" t="e">
        <f t="shared" ca="1" si="6"/>
        <v>#REF!</v>
      </c>
      <c r="J224" s="24" t="e">
        <f t="shared" ca="1" si="7"/>
        <v>#REF!</v>
      </c>
      <c r="K224" s="24" t="e">
        <f t="shared" ca="1" si="8"/>
        <v>#REF!</v>
      </c>
      <c r="L224" s="24" t="e">
        <f t="shared" ca="1" si="9"/>
        <v>#REF!</v>
      </c>
      <c r="M224" s="24" t="e">
        <f t="shared" ca="1" si="10"/>
        <v>#REF!</v>
      </c>
      <c r="N224" s="25" t="e">
        <f t="shared" ca="1" si="11"/>
        <v>#REF!</v>
      </c>
      <c r="O224" s="27" t="e">
        <f t="shared" ca="1" si="12"/>
        <v>#REF!</v>
      </c>
      <c r="P224" s="24" t="e">
        <f t="shared" ca="1" si="13"/>
        <v>#REF!</v>
      </c>
      <c r="Q224" s="28" t="str">
        <f>IF(A224,VALUE(SUBSTITUTE(SUBSTITUTE(LEFT(salles!H224,5),":",","),"30","5")),"")</f>
        <v/>
      </c>
      <c r="R224" s="29" t="str">
        <f t="shared" si="14"/>
        <v/>
      </c>
      <c r="S224" s="29" t="str">
        <f t="shared" si="15"/>
        <v/>
      </c>
      <c r="T224" s="28" t="str">
        <f t="shared" si="16"/>
        <v/>
      </c>
      <c r="U224" s="30">
        <f ca="1">VLOOKUP(H224,variables!J$10:K$130,2,FALSE)</f>
        <v>0.94202898550724634</v>
      </c>
      <c r="V224" s="28"/>
      <c r="W224" s="28"/>
      <c r="X224" s="28"/>
      <c r="Y224" s="28"/>
      <c r="Z224" s="28"/>
      <c r="AA224" s="28"/>
      <c r="AB224" s="28"/>
      <c r="AC224" s="28"/>
    </row>
    <row r="225" spans="1:29" ht="14.25" hidden="1">
      <c r="A225" s="22" t="b">
        <f t="shared" si="24"/>
        <v>0</v>
      </c>
      <c r="B225" s="23" t="str">
        <f t="shared" si="25"/>
        <v>salles avant 03/2017!</v>
      </c>
      <c r="C225" s="24">
        <f t="shared" si="26"/>
        <v>225</v>
      </c>
      <c r="D225" s="24" t="e">
        <f t="shared" ca="1" si="2"/>
        <v>#REF!</v>
      </c>
      <c r="E225" s="25" t="e">
        <f t="shared" ca="1" si="3"/>
        <v>#REF!</v>
      </c>
      <c r="F225" s="25" t="e">
        <f t="shared" ca="1" si="4"/>
        <v>#REF!</v>
      </c>
      <c r="G225" s="26" t="e">
        <f t="shared" ca="1" si="5"/>
        <v>#REF!</v>
      </c>
      <c r="H225" s="24" t="s">
        <v>63</v>
      </c>
      <c r="I225" s="24" t="e">
        <f t="shared" ca="1" si="6"/>
        <v>#REF!</v>
      </c>
      <c r="J225" s="24" t="e">
        <f t="shared" ca="1" si="7"/>
        <v>#REF!</v>
      </c>
      <c r="K225" s="24" t="e">
        <f t="shared" ca="1" si="8"/>
        <v>#REF!</v>
      </c>
      <c r="L225" s="24" t="e">
        <f t="shared" ca="1" si="9"/>
        <v>#REF!</v>
      </c>
      <c r="M225" s="24" t="e">
        <f t="shared" ca="1" si="10"/>
        <v>#REF!</v>
      </c>
      <c r="N225" s="25" t="e">
        <f t="shared" ca="1" si="11"/>
        <v>#REF!</v>
      </c>
      <c r="O225" s="27" t="e">
        <f t="shared" ca="1" si="12"/>
        <v>#REF!</v>
      </c>
      <c r="P225" s="24" t="e">
        <f t="shared" ca="1" si="13"/>
        <v>#REF!</v>
      </c>
      <c r="Q225" s="28" t="str">
        <f>IF(A225,VALUE(SUBSTITUTE(SUBSTITUTE(LEFT(salles!H225,5),":",","),"30","5")),"")</f>
        <v/>
      </c>
      <c r="R225" s="29" t="str">
        <f t="shared" si="14"/>
        <v/>
      </c>
      <c r="S225" s="29" t="str">
        <f t="shared" si="15"/>
        <v/>
      </c>
      <c r="T225" s="28" t="str">
        <f t="shared" si="16"/>
        <v/>
      </c>
      <c r="U225" s="30">
        <f ca="1">VLOOKUP(H225,variables!J$10:K$130,2,FALSE)</f>
        <v>1</v>
      </c>
      <c r="V225" s="28"/>
      <c r="W225" s="28"/>
      <c r="X225" s="28"/>
      <c r="Y225" s="28"/>
      <c r="Z225" s="28"/>
      <c r="AA225" s="28"/>
      <c r="AB225" s="28"/>
      <c r="AC225" s="28"/>
    </row>
    <row r="226" spans="1:29" ht="14.25" hidden="1">
      <c r="A226" s="22" t="b">
        <f t="shared" si="24"/>
        <v>0</v>
      </c>
      <c r="B226" s="23" t="str">
        <f t="shared" si="25"/>
        <v>salles avant 03/2017!</v>
      </c>
      <c r="C226" s="24">
        <f t="shared" si="26"/>
        <v>226</v>
      </c>
      <c r="D226" s="24" t="e">
        <f t="shared" ca="1" si="2"/>
        <v>#REF!</v>
      </c>
      <c r="E226" s="25" t="e">
        <f t="shared" ca="1" si="3"/>
        <v>#REF!</v>
      </c>
      <c r="F226" s="25" t="e">
        <f t="shared" ca="1" si="4"/>
        <v>#REF!</v>
      </c>
      <c r="G226" s="26" t="e">
        <f t="shared" ca="1" si="5"/>
        <v>#REF!</v>
      </c>
      <c r="H226" s="24" t="s">
        <v>88</v>
      </c>
      <c r="I226" s="24" t="e">
        <f t="shared" ca="1" si="6"/>
        <v>#REF!</v>
      </c>
      <c r="J226" s="24" t="e">
        <f t="shared" ca="1" si="7"/>
        <v>#REF!</v>
      </c>
      <c r="K226" s="24" t="e">
        <f t="shared" ca="1" si="8"/>
        <v>#REF!</v>
      </c>
      <c r="L226" s="24" t="e">
        <f t="shared" ca="1" si="9"/>
        <v>#REF!</v>
      </c>
      <c r="M226" s="24" t="e">
        <f t="shared" ca="1" si="10"/>
        <v>#REF!</v>
      </c>
      <c r="N226" s="25" t="e">
        <f t="shared" ca="1" si="11"/>
        <v>#REF!</v>
      </c>
      <c r="O226" s="27" t="e">
        <f t="shared" ca="1" si="12"/>
        <v>#REF!</v>
      </c>
      <c r="P226" s="24" t="e">
        <f t="shared" ca="1" si="13"/>
        <v>#REF!</v>
      </c>
      <c r="Q226" s="28" t="str">
        <f>IF(A226,VALUE(SUBSTITUTE(SUBSTITUTE(LEFT(salles!H226,5),":",","),"30","5")),"")</f>
        <v/>
      </c>
      <c r="R226" s="29" t="str">
        <f t="shared" si="14"/>
        <v/>
      </c>
      <c r="S226" s="29" t="str">
        <f t="shared" si="15"/>
        <v/>
      </c>
      <c r="T226" s="28" t="str">
        <f t="shared" si="16"/>
        <v/>
      </c>
      <c r="U226" s="30">
        <f ca="1">VLOOKUP(H226,variables!J$10:K$130,2,FALSE)</f>
        <v>0.94202898550724634</v>
      </c>
      <c r="V226" s="28"/>
      <c r="W226" s="28"/>
      <c r="X226" s="28"/>
      <c r="Y226" s="28"/>
      <c r="Z226" s="28"/>
      <c r="AA226" s="28"/>
      <c r="AB226" s="28"/>
      <c r="AC226" s="28"/>
    </row>
    <row r="227" spans="1:29" ht="14.25" hidden="1">
      <c r="A227" s="22" t="b">
        <f t="shared" si="24"/>
        <v>0</v>
      </c>
      <c r="B227" s="23" t="str">
        <f t="shared" si="25"/>
        <v>salles avant 03/2017!</v>
      </c>
      <c r="C227" s="24">
        <f t="shared" si="26"/>
        <v>227</v>
      </c>
      <c r="D227" s="24" t="e">
        <f t="shared" ca="1" si="2"/>
        <v>#REF!</v>
      </c>
      <c r="E227" s="25" t="e">
        <f t="shared" ca="1" si="3"/>
        <v>#REF!</v>
      </c>
      <c r="F227" s="25" t="e">
        <f t="shared" ca="1" si="4"/>
        <v>#REF!</v>
      </c>
      <c r="G227" s="26" t="e">
        <f t="shared" ca="1" si="5"/>
        <v>#REF!</v>
      </c>
      <c r="H227" s="24" t="s">
        <v>37</v>
      </c>
      <c r="I227" s="24" t="e">
        <f t="shared" ca="1" si="6"/>
        <v>#REF!</v>
      </c>
      <c r="J227" s="24" t="e">
        <f t="shared" ca="1" si="7"/>
        <v>#REF!</v>
      </c>
      <c r="K227" s="24" t="e">
        <f t="shared" ca="1" si="8"/>
        <v>#REF!</v>
      </c>
      <c r="L227" s="24" t="e">
        <f t="shared" ca="1" si="9"/>
        <v>#REF!</v>
      </c>
      <c r="M227" s="24" t="e">
        <f t="shared" ca="1" si="10"/>
        <v>#REF!</v>
      </c>
      <c r="N227" s="25" t="e">
        <f t="shared" ca="1" si="11"/>
        <v>#REF!</v>
      </c>
      <c r="O227" s="27" t="e">
        <f t="shared" ca="1" si="12"/>
        <v>#REF!</v>
      </c>
      <c r="P227" s="24" t="e">
        <f t="shared" ca="1" si="13"/>
        <v>#REF!</v>
      </c>
      <c r="Q227" s="28" t="str">
        <f>IF(A227,VALUE(SUBSTITUTE(SUBSTITUTE(LEFT(salles!H227,5),":",","),"30","5")),"")</f>
        <v/>
      </c>
      <c r="R227" s="29" t="str">
        <f t="shared" si="14"/>
        <v/>
      </c>
      <c r="S227" s="29" t="str">
        <f t="shared" si="15"/>
        <v/>
      </c>
      <c r="T227" s="28" t="str">
        <f t="shared" si="16"/>
        <v/>
      </c>
      <c r="U227" s="30">
        <f ca="1">VLOOKUP(H227,variables!J$10:K$130,2,FALSE)</f>
        <v>1</v>
      </c>
      <c r="V227" s="28"/>
      <c r="W227" s="28"/>
      <c r="X227" s="28"/>
      <c r="Y227" s="28"/>
      <c r="Z227" s="28"/>
      <c r="AA227" s="28"/>
      <c r="AB227" s="28"/>
      <c r="AC227" s="28"/>
    </row>
    <row r="228" spans="1:29" ht="14.25" hidden="1">
      <c r="A228" s="22" t="b">
        <f t="shared" si="24"/>
        <v>0</v>
      </c>
      <c r="B228" s="23" t="str">
        <f t="shared" si="25"/>
        <v>salles avant 03/2017!</v>
      </c>
      <c r="C228" s="24">
        <f t="shared" si="26"/>
        <v>228</v>
      </c>
      <c r="D228" s="24" t="e">
        <f t="shared" ca="1" si="2"/>
        <v>#REF!</v>
      </c>
      <c r="E228" s="25" t="e">
        <f t="shared" ca="1" si="3"/>
        <v>#REF!</v>
      </c>
      <c r="F228" s="25" t="e">
        <f t="shared" ca="1" si="4"/>
        <v>#REF!</v>
      </c>
      <c r="G228" s="26" t="e">
        <f t="shared" ca="1" si="5"/>
        <v>#REF!</v>
      </c>
      <c r="H228" s="24" t="s">
        <v>204</v>
      </c>
      <c r="I228" s="24" t="e">
        <f t="shared" ca="1" si="6"/>
        <v>#REF!</v>
      </c>
      <c r="J228" s="24" t="e">
        <f t="shared" ca="1" si="7"/>
        <v>#REF!</v>
      </c>
      <c r="K228" s="24" t="e">
        <f t="shared" ca="1" si="8"/>
        <v>#REF!</v>
      </c>
      <c r="L228" s="24" t="e">
        <f t="shared" ca="1" si="9"/>
        <v>#REF!</v>
      </c>
      <c r="M228" s="24" t="e">
        <f t="shared" ca="1" si="10"/>
        <v>#REF!</v>
      </c>
      <c r="N228" s="25" t="e">
        <f t="shared" ca="1" si="11"/>
        <v>#REF!</v>
      </c>
      <c r="O228" s="27" t="e">
        <f t="shared" ca="1" si="12"/>
        <v>#REF!</v>
      </c>
      <c r="P228" s="24" t="e">
        <f t="shared" ca="1" si="13"/>
        <v>#REF!</v>
      </c>
      <c r="Q228" s="28" t="str">
        <f>IF(A228,VALUE(SUBSTITUTE(SUBSTITUTE(LEFT(salles!H228,5),":",","),"30","5")),"")</f>
        <v/>
      </c>
      <c r="R228" s="29" t="str">
        <f t="shared" si="14"/>
        <v/>
      </c>
      <c r="S228" s="29" t="str">
        <f t="shared" si="15"/>
        <v/>
      </c>
      <c r="T228" s="28" t="str">
        <f t="shared" si="16"/>
        <v/>
      </c>
      <c r="U228" s="30">
        <f ca="1">VLOOKUP(H228,variables!J$10:K$130,2,FALSE)</f>
        <v>1</v>
      </c>
      <c r="V228" s="28"/>
      <c r="W228" s="28"/>
      <c r="X228" s="28"/>
      <c r="Y228" s="28"/>
      <c r="Z228" s="28"/>
      <c r="AA228" s="28"/>
      <c r="AB228" s="28"/>
      <c r="AC228" s="28"/>
    </row>
    <row r="229" spans="1:29" ht="14.25" hidden="1">
      <c r="A229" s="22" t="b">
        <f t="shared" si="24"/>
        <v>0</v>
      </c>
      <c r="B229" s="23" t="str">
        <f t="shared" si="25"/>
        <v>salles avant 03/2017!</v>
      </c>
      <c r="C229" s="24">
        <f t="shared" si="26"/>
        <v>229</v>
      </c>
      <c r="D229" s="24" t="e">
        <f t="shared" ca="1" si="2"/>
        <v>#REF!</v>
      </c>
      <c r="E229" s="25" t="e">
        <f t="shared" ca="1" si="3"/>
        <v>#REF!</v>
      </c>
      <c r="F229" s="25" t="e">
        <f t="shared" ca="1" si="4"/>
        <v>#REF!</v>
      </c>
      <c r="G229" s="26" t="e">
        <f t="shared" ca="1" si="5"/>
        <v>#REF!</v>
      </c>
      <c r="H229" s="24" t="s">
        <v>60</v>
      </c>
      <c r="I229" s="24" t="e">
        <f t="shared" ca="1" si="6"/>
        <v>#REF!</v>
      </c>
      <c r="J229" s="24" t="e">
        <f t="shared" ca="1" si="7"/>
        <v>#REF!</v>
      </c>
      <c r="K229" s="24" t="e">
        <f t="shared" ca="1" si="8"/>
        <v>#REF!</v>
      </c>
      <c r="L229" s="24" t="e">
        <f t="shared" ca="1" si="9"/>
        <v>#REF!</v>
      </c>
      <c r="M229" s="24" t="e">
        <f t="shared" ca="1" si="10"/>
        <v>#REF!</v>
      </c>
      <c r="N229" s="25" t="e">
        <f t="shared" ca="1" si="11"/>
        <v>#REF!</v>
      </c>
      <c r="O229" s="27" t="e">
        <f t="shared" ca="1" si="12"/>
        <v>#REF!</v>
      </c>
      <c r="P229" s="24" t="e">
        <f t="shared" ca="1" si="13"/>
        <v>#REF!</v>
      </c>
      <c r="Q229" s="28" t="str">
        <f>IF(A229,VALUE(SUBSTITUTE(SUBSTITUTE(LEFT(salles!H229,5),":",","),"30","5")),"")</f>
        <v/>
      </c>
      <c r="R229" s="29" t="str">
        <f t="shared" si="14"/>
        <v/>
      </c>
      <c r="S229" s="29" t="str">
        <f t="shared" si="15"/>
        <v/>
      </c>
      <c r="T229" s="28" t="str">
        <f t="shared" si="16"/>
        <v/>
      </c>
      <c r="U229" s="30">
        <f ca="1">VLOOKUP(H229,variables!J$10:K$130,2,FALSE)</f>
        <v>1</v>
      </c>
      <c r="V229" s="28"/>
      <c r="W229" s="28"/>
      <c r="X229" s="28"/>
      <c r="Y229" s="28"/>
      <c r="Z229" s="28"/>
      <c r="AA229" s="28"/>
      <c r="AB229" s="28"/>
      <c r="AC229" s="28"/>
    </row>
    <row r="230" spans="1:29" ht="14.25">
      <c r="A230" s="22" t="b">
        <f t="shared" si="24"/>
        <v>1</v>
      </c>
      <c r="B230" s="23" t="str">
        <f t="shared" si="25"/>
        <v>salles avant 03/2017!</v>
      </c>
      <c r="C230" s="24">
        <f t="shared" si="26"/>
        <v>230</v>
      </c>
      <c r="D230" s="24" t="e">
        <f t="shared" ca="1" si="2"/>
        <v>#REF!</v>
      </c>
      <c r="E230" s="25" t="e">
        <f t="shared" ca="1" si="3"/>
        <v>#REF!</v>
      </c>
      <c r="F230" s="25" t="e">
        <f t="shared" ca="1" si="4"/>
        <v>#REF!</v>
      </c>
      <c r="G230" s="26" t="e">
        <f t="shared" ca="1" si="5"/>
        <v>#REF!</v>
      </c>
      <c r="H230" s="24" t="s">
        <v>140</v>
      </c>
      <c r="I230" s="24" t="e">
        <f t="shared" ca="1" si="6"/>
        <v>#REF!</v>
      </c>
      <c r="J230" s="24" t="e">
        <f t="shared" ca="1" si="7"/>
        <v>#REF!</v>
      </c>
      <c r="K230" s="24" t="e">
        <f t="shared" ca="1" si="8"/>
        <v>#REF!</v>
      </c>
      <c r="L230" s="24" t="e">
        <f t="shared" ca="1" si="9"/>
        <v>#REF!</v>
      </c>
      <c r="M230" s="24" t="e">
        <f t="shared" ca="1" si="10"/>
        <v>#REF!</v>
      </c>
      <c r="N230" s="25" t="e">
        <f t="shared" ca="1" si="11"/>
        <v>#REF!</v>
      </c>
      <c r="O230" s="27" t="e">
        <f t="shared" ca="1" si="12"/>
        <v>#REF!</v>
      </c>
      <c r="P230" s="24" t="e">
        <f t="shared" ca="1" si="13"/>
        <v>#REF!</v>
      </c>
      <c r="Q230" s="28">
        <f>IF(A230,VALUE(SUBSTITUTE(SUBSTITUTE(LEFT(salles!H230,5),":",","),"30","5")),"")</f>
        <v>1</v>
      </c>
      <c r="R230" s="29" t="e">
        <f t="shared" ca="1" si="14"/>
        <v>#REF!</v>
      </c>
      <c r="S230" s="29" t="e">
        <f t="shared" ca="1" si="15"/>
        <v>#REF!</v>
      </c>
      <c r="T230" s="28" t="e">
        <f t="shared" ca="1" si="16"/>
        <v>#REF!</v>
      </c>
      <c r="U230" s="30">
        <f ca="1">VLOOKUP(H230,variables!J$10:K$130,2,FALSE)</f>
        <v>0.93262411347517726</v>
      </c>
      <c r="V230" s="28"/>
      <c r="W230" s="28"/>
      <c r="X230" s="28"/>
      <c r="Y230" s="28"/>
      <c r="Z230" s="28"/>
      <c r="AA230" s="28"/>
      <c r="AB230" s="28"/>
      <c r="AC230" s="28"/>
    </row>
    <row r="231" spans="1:29" ht="14.25">
      <c r="A231" s="22" t="b">
        <f t="shared" si="24"/>
        <v>1</v>
      </c>
      <c r="B231" s="23" t="str">
        <f t="shared" si="25"/>
        <v>salles avant 03/2017!</v>
      </c>
      <c r="C231" s="24">
        <f t="shared" si="26"/>
        <v>231</v>
      </c>
      <c r="D231" s="24" t="e">
        <f t="shared" ca="1" si="2"/>
        <v>#REF!</v>
      </c>
      <c r="E231" s="25" t="e">
        <f t="shared" ca="1" si="3"/>
        <v>#REF!</v>
      </c>
      <c r="F231" s="25" t="e">
        <f t="shared" ca="1" si="4"/>
        <v>#REF!</v>
      </c>
      <c r="G231" s="26" t="e">
        <f t="shared" ca="1" si="5"/>
        <v>#REF!</v>
      </c>
      <c r="H231" s="24" t="s">
        <v>140</v>
      </c>
      <c r="I231" s="24" t="e">
        <f t="shared" ca="1" si="6"/>
        <v>#REF!</v>
      </c>
      <c r="J231" s="24" t="e">
        <f t="shared" ca="1" si="7"/>
        <v>#REF!</v>
      </c>
      <c r="K231" s="24" t="e">
        <f t="shared" ca="1" si="8"/>
        <v>#REF!</v>
      </c>
      <c r="L231" s="24" t="e">
        <f t="shared" ca="1" si="9"/>
        <v>#REF!</v>
      </c>
      <c r="M231" s="24" t="e">
        <f t="shared" ca="1" si="10"/>
        <v>#REF!</v>
      </c>
      <c r="N231" s="25" t="e">
        <f t="shared" ca="1" si="11"/>
        <v>#REF!</v>
      </c>
      <c r="O231" s="27" t="e">
        <f t="shared" ca="1" si="12"/>
        <v>#REF!</v>
      </c>
      <c r="P231" s="24" t="e">
        <f t="shared" ca="1" si="13"/>
        <v>#REF!</v>
      </c>
      <c r="Q231" s="28">
        <f>IF(A231,VALUE(SUBSTITUTE(SUBSTITUTE(LEFT(salles!H231,5),":",","),"30","5")),"")</f>
        <v>1</v>
      </c>
      <c r="R231" s="29" t="e">
        <f t="shared" ca="1" si="14"/>
        <v>#REF!</v>
      </c>
      <c r="S231" s="29" t="e">
        <f t="shared" ca="1" si="15"/>
        <v>#REF!</v>
      </c>
      <c r="T231" s="28" t="e">
        <f t="shared" ca="1" si="16"/>
        <v>#REF!</v>
      </c>
      <c r="U231" s="30">
        <f ca="1">VLOOKUP(H231,variables!J$10:K$130,2,FALSE)</f>
        <v>0.93262411347517726</v>
      </c>
      <c r="V231" s="28"/>
      <c r="W231" s="28"/>
      <c r="X231" s="28"/>
      <c r="Y231" s="28"/>
      <c r="Z231" s="28"/>
      <c r="AA231" s="28"/>
      <c r="AB231" s="28"/>
      <c r="AC231" s="28"/>
    </row>
    <row r="232" spans="1:29" ht="14.25" hidden="1">
      <c r="A232" s="22" t="b">
        <f t="shared" si="24"/>
        <v>0</v>
      </c>
      <c r="B232" s="23" t="str">
        <f t="shared" si="25"/>
        <v>salles avant 03/2017!</v>
      </c>
      <c r="C232" s="24">
        <f t="shared" si="26"/>
        <v>232</v>
      </c>
      <c r="D232" s="24" t="e">
        <f t="shared" ca="1" si="2"/>
        <v>#REF!</v>
      </c>
      <c r="E232" s="25" t="e">
        <f t="shared" ca="1" si="3"/>
        <v>#REF!</v>
      </c>
      <c r="F232" s="25" t="e">
        <f t="shared" ca="1" si="4"/>
        <v>#REF!</v>
      </c>
      <c r="G232" s="26" t="e">
        <f t="shared" ca="1" si="5"/>
        <v>#REF!</v>
      </c>
      <c r="H232" s="24" t="s">
        <v>166</v>
      </c>
      <c r="I232" s="24" t="e">
        <f t="shared" ca="1" si="6"/>
        <v>#REF!</v>
      </c>
      <c r="J232" s="24" t="e">
        <f t="shared" ca="1" si="7"/>
        <v>#REF!</v>
      </c>
      <c r="K232" s="24" t="e">
        <f t="shared" ca="1" si="8"/>
        <v>#REF!</v>
      </c>
      <c r="L232" s="24" t="e">
        <f t="shared" ca="1" si="9"/>
        <v>#REF!</v>
      </c>
      <c r="M232" s="24" t="e">
        <f t="shared" ca="1" si="10"/>
        <v>#REF!</v>
      </c>
      <c r="N232" s="25" t="e">
        <f t="shared" ca="1" si="11"/>
        <v>#REF!</v>
      </c>
      <c r="O232" s="27" t="e">
        <f t="shared" ca="1" si="12"/>
        <v>#REF!</v>
      </c>
      <c r="P232" s="24" t="e">
        <f t="shared" ca="1" si="13"/>
        <v>#REF!</v>
      </c>
      <c r="Q232" s="28" t="str">
        <f>IF(A232,VALUE(SUBSTITUTE(SUBSTITUTE(LEFT(salles!H232,5),":",","),"30","5")),"")</f>
        <v/>
      </c>
      <c r="R232" s="29" t="str">
        <f t="shared" si="14"/>
        <v/>
      </c>
      <c r="S232" s="29" t="str">
        <f t="shared" si="15"/>
        <v/>
      </c>
      <c r="T232" s="28" t="str">
        <f t="shared" si="16"/>
        <v/>
      </c>
      <c r="U232" s="30">
        <f ca="1">VLOOKUP(H232,variables!J$10:K$130,2,FALSE)</f>
        <v>1</v>
      </c>
      <c r="V232" s="28"/>
      <c r="W232" s="28"/>
      <c r="X232" s="28"/>
      <c r="Y232" s="28"/>
      <c r="Z232" s="28"/>
      <c r="AA232" s="28"/>
      <c r="AB232" s="28"/>
      <c r="AC232" s="28"/>
    </row>
    <row r="233" spans="1:29" ht="14.25" hidden="1">
      <c r="A233" s="22" t="b">
        <f t="shared" si="24"/>
        <v>0</v>
      </c>
      <c r="B233" s="23" t="str">
        <f t="shared" si="25"/>
        <v>salles avant 03/2017!</v>
      </c>
      <c r="C233" s="24">
        <f t="shared" si="26"/>
        <v>233</v>
      </c>
      <c r="D233" s="24" t="e">
        <f t="shared" ca="1" si="2"/>
        <v>#REF!</v>
      </c>
      <c r="E233" s="25" t="e">
        <f t="shared" ca="1" si="3"/>
        <v>#REF!</v>
      </c>
      <c r="F233" s="25" t="e">
        <f t="shared" ca="1" si="4"/>
        <v>#REF!</v>
      </c>
      <c r="G233" s="26" t="e">
        <f t="shared" ca="1" si="5"/>
        <v>#REF!</v>
      </c>
      <c r="H233" s="24" t="s">
        <v>193</v>
      </c>
      <c r="I233" s="24" t="e">
        <f t="shared" ca="1" si="6"/>
        <v>#REF!</v>
      </c>
      <c r="J233" s="24" t="e">
        <f t="shared" ca="1" si="7"/>
        <v>#REF!</v>
      </c>
      <c r="K233" s="24" t="e">
        <f t="shared" ca="1" si="8"/>
        <v>#REF!</v>
      </c>
      <c r="L233" s="24" t="e">
        <f t="shared" ca="1" si="9"/>
        <v>#REF!</v>
      </c>
      <c r="M233" s="24" t="e">
        <f t="shared" ca="1" si="10"/>
        <v>#REF!</v>
      </c>
      <c r="N233" s="25" t="e">
        <f t="shared" ca="1" si="11"/>
        <v>#REF!</v>
      </c>
      <c r="O233" s="27" t="e">
        <f t="shared" ca="1" si="12"/>
        <v>#REF!</v>
      </c>
      <c r="P233" s="24" t="e">
        <f t="shared" ca="1" si="13"/>
        <v>#REF!</v>
      </c>
      <c r="Q233" s="28" t="str">
        <f>IF(A233,VALUE(SUBSTITUTE(SUBSTITUTE(LEFT(salles!H233,5),":",","),"30","5")),"")</f>
        <v/>
      </c>
      <c r="R233" s="29" t="str">
        <f t="shared" si="14"/>
        <v/>
      </c>
      <c r="S233" s="29" t="str">
        <f t="shared" si="15"/>
        <v/>
      </c>
      <c r="T233" s="28" t="str">
        <f t="shared" si="16"/>
        <v/>
      </c>
      <c r="U233" s="30">
        <f ca="1">VLOOKUP(H233,variables!J$10:K$130,2,FALSE)</f>
        <v>1</v>
      </c>
      <c r="V233" s="28"/>
      <c r="W233" s="28"/>
      <c r="X233" s="28"/>
      <c r="Y233" s="28"/>
      <c r="Z233" s="28"/>
      <c r="AA233" s="28"/>
      <c r="AB233" s="28"/>
      <c r="AC233" s="28"/>
    </row>
    <row r="234" spans="1:29" ht="14.25" hidden="1">
      <c r="A234" s="22" t="b">
        <f t="shared" si="24"/>
        <v>0</v>
      </c>
      <c r="B234" s="23" t="str">
        <f t="shared" si="25"/>
        <v>salles avant 03/2017!</v>
      </c>
      <c r="C234" s="24">
        <f t="shared" si="26"/>
        <v>234</v>
      </c>
      <c r="D234" s="24" t="e">
        <f t="shared" ca="1" si="2"/>
        <v>#REF!</v>
      </c>
      <c r="E234" s="25" t="e">
        <f t="shared" ca="1" si="3"/>
        <v>#REF!</v>
      </c>
      <c r="F234" s="25" t="e">
        <f t="shared" ca="1" si="4"/>
        <v>#REF!</v>
      </c>
      <c r="G234" s="26" t="e">
        <f t="shared" ca="1" si="5"/>
        <v>#REF!</v>
      </c>
      <c r="H234" s="24" t="s">
        <v>88</v>
      </c>
      <c r="I234" s="24" t="e">
        <f t="shared" ca="1" si="6"/>
        <v>#REF!</v>
      </c>
      <c r="J234" s="24" t="e">
        <f t="shared" ca="1" si="7"/>
        <v>#REF!</v>
      </c>
      <c r="K234" s="24" t="e">
        <f t="shared" ca="1" si="8"/>
        <v>#REF!</v>
      </c>
      <c r="L234" s="24" t="e">
        <f t="shared" ca="1" si="9"/>
        <v>#REF!</v>
      </c>
      <c r="M234" s="24" t="e">
        <f t="shared" ca="1" si="10"/>
        <v>#REF!</v>
      </c>
      <c r="N234" s="25" t="e">
        <f t="shared" ca="1" si="11"/>
        <v>#REF!</v>
      </c>
      <c r="O234" s="27" t="e">
        <f t="shared" ca="1" si="12"/>
        <v>#REF!</v>
      </c>
      <c r="P234" s="24" t="e">
        <f t="shared" ca="1" si="13"/>
        <v>#REF!</v>
      </c>
      <c r="Q234" s="28" t="str">
        <f>IF(A234,VALUE(SUBSTITUTE(SUBSTITUTE(LEFT(salles!H234,5),":",","),"30","5")),"")</f>
        <v/>
      </c>
      <c r="R234" s="29" t="str">
        <f t="shared" si="14"/>
        <v/>
      </c>
      <c r="S234" s="29" t="str">
        <f t="shared" si="15"/>
        <v/>
      </c>
      <c r="T234" s="28" t="str">
        <f t="shared" si="16"/>
        <v/>
      </c>
      <c r="U234" s="30">
        <f ca="1">VLOOKUP(H234,variables!J$10:K$130,2,FALSE)</f>
        <v>0.94202898550724634</v>
      </c>
      <c r="V234" s="28"/>
      <c r="W234" s="28"/>
      <c r="X234" s="28"/>
      <c r="Y234" s="28"/>
      <c r="Z234" s="28"/>
      <c r="AA234" s="28"/>
      <c r="AB234" s="28"/>
      <c r="AC234" s="28"/>
    </row>
    <row r="235" spans="1:29" ht="14.25" hidden="1">
      <c r="A235" s="22" t="b">
        <f t="shared" si="24"/>
        <v>0</v>
      </c>
      <c r="B235" s="23" t="str">
        <f t="shared" si="25"/>
        <v>salles avant 03/2017!</v>
      </c>
      <c r="C235" s="24">
        <f t="shared" si="26"/>
        <v>235</v>
      </c>
      <c r="D235" s="24" t="e">
        <f t="shared" ca="1" si="2"/>
        <v>#REF!</v>
      </c>
      <c r="E235" s="25" t="e">
        <f t="shared" ca="1" si="3"/>
        <v>#REF!</v>
      </c>
      <c r="F235" s="25" t="e">
        <f t="shared" ca="1" si="4"/>
        <v>#REF!</v>
      </c>
      <c r="G235" s="26" t="e">
        <f t="shared" ca="1" si="5"/>
        <v>#REF!</v>
      </c>
      <c r="H235" s="24" t="s">
        <v>107</v>
      </c>
      <c r="I235" s="24" t="e">
        <f t="shared" ca="1" si="6"/>
        <v>#REF!</v>
      </c>
      <c r="J235" s="24" t="e">
        <f t="shared" ca="1" si="7"/>
        <v>#REF!</v>
      </c>
      <c r="K235" s="24" t="e">
        <f t="shared" ca="1" si="8"/>
        <v>#REF!</v>
      </c>
      <c r="L235" s="24" t="e">
        <f t="shared" ca="1" si="9"/>
        <v>#REF!</v>
      </c>
      <c r="M235" s="24" t="e">
        <f t="shared" ca="1" si="10"/>
        <v>#REF!</v>
      </c>
      <c r="N235" s="25" t="e">
        <f t="shared" ca="1" si="11"/>
        <v>#REF!</v>
      </c>
      <c r="O235" s="27" t="e">
        <f t="shared" ca="1" si="12"/>
        <v>#REF!</v>
      </c>
      <c r="P235" s="24" t="e">
        <f t="shared" ca="1" si="13"/>
        <v>#REF!</v>
      </c>
      <c r="Q235" s="28" t="str">
        <f>IF(A235,VALUE(SUBSTITUTE(SUBSTITUTE(LEFT(salles!H235,5),":",","),"30","5")),"")</f>
        <v/>
      </c>
      <c r="R235" s="29" t="str">
        <f t="shared" si="14"/>
        <v/>
      </c>
      <c r="S235" s="29" t="str">
        <f t="shared" si="15"/>
        <v/>
      </c>
      <c r="T235" s="28" t="str">
        <f t="shared" si="16"/>
        <v/>
      </c>
      <c r="U235" s="30">
        <f ca="1">VLOOKUP(H235,variables!J$10:K$130,2,FALSE)</f>
        <v>1</v>
      </c>
      <c r="V235" s="28"/>
      <c r="W235" s="28"/>
      <c r="X235" s="28"/>
      <c r="Y235" s="28"/>
      <c r="Z235" s="28"/>
      <c r="AA235" s="28"/>
      <c r="AB235" s="28"/>
      <c r="AC235" s="28"/>
    </row>
    <row r="236" spans="1:29" ht="14.25" hidden="1">
      <c r="A236" s="22" t="b">
        <f t="shared" si="24"/>
        <v>0</v>
      </c>
      <c r="B236" s="23" t="str">
        <f t="shared" si="25"/>
        <v>salles avant 03/2017!</v>
      </c>
      <c r="C236" s="24">
        <f t="shared" si="26"/>
        <v>236</v>
      </c>
      <c r="D236" s="24" t="e">
        <f t="shared" ca="1" si="2"/>
        <v>#REF!</v>
      </c>
      <c r="E236" s="25" t="e">
        <f t="shared" ca="1" si="3"/>
        <v>#REF!</v>
      </c>
      <c r="F236" s="25" t="e">
        <f t="shared" ca="1" si="4"/>
        <v>#REF!</v>
      </c>
      <c r="G236" s="26" t="e">
        <f t="shared" ca="1" si="5"/>
        <v>#REF!</v>
      </c>
      <c r="H236" s="24" t="s">
        <v>112</v>
      </c>
      <c r="I236" s="24" t="e">
        <f t="shared" ca="1" si="6"/>
        <v>#REF!</v>
      </c>
      <c r="J236" s="24" t="e">
        <f t="shared" ca="1" si="7"/>
        <v>#REF!</v>
      </c>
      <c r="K236" s="24" t="e">
        <f t="shared" ca="1" si="8"/>
        <v>#REF!</v>
      </c>
      <c r="L236" s="24" t="e">
        <f t="shared" ca="1" si="9"/>
        <v>#REF!</v>
      </c>
      <c r="M236" s="24" t="e">
        <f t="shared" ca="1" si="10"/>
        <v>#REF!</v>
      </c>
      <c r="N236" s="25" t="e">
        <f t="shared" ca="1" si="11"/>
        <v>#REF!</v>
      </c>
      <c r="O236" s="27" t="e">
        <f t="shared" ca="1" si="12"/>
        <v>#REF!</v>
      </c>
      <c r="P236" s="24" t="e">
        <f t="shared" ca="1" si="13"/>
        <v>#REF!</v>
      </c>
      <c r="Q236" s="28" t="str">
        <f>IF(A236,VALUE(SUBSTITUTE(SUBSTITUTE(LEFT(salles!H236,5),":",","),"30","5")),"")</f>
        <v/>
      </c>
      <c r="R236" s="29" t="str">
        <f t="shared" si="14"/>
        <v/>
      </c>
      <c r="S236" s="29" t="str">
        <f t="shared" si="15"/>
        <v/>
      </c>
      <c r="T236" s="28" t="str">
        <f t="shared" si="16"/>
        <v/>
      </c>
      <c r="U236" s="30">
        <f ca="1">VLOOKUP(H236,variables!J$10:K$130,2,FALSE)</f>
        <v>1</v>
      </c>
      <c r="V236" s="28"/>
      <c r="W236" s="28"/>
      <c r="X236" s="28"/>
      <c r="Y236" s="28"/>
      <c r="Z236" s="28"/>
      <c r="AA236" s="28"/>
      <c r="AB236" s="28"/>
      <c r="AC236" s="28"/>
    </row>
    <row r="237" spans="1:29" ht="14.25">
      <c r="A237" s="22" t="b">
        <f t="shared" si="24"/>
        <v>1</v>
      </c>
      <c r="B237" s="23" t="str">
        <f t="shared" si="25"/>
        <v>salles avant 03/2017!</v>
      </c>
      <c r="C237" s="24">
        <f t="shared" si="26"/>
        <v>237</v>
      </c>
      <c r="D237" s="24" t="e">
        <f t="shared" ca="1" si="2"/>
        <v>#REF!</v>
      </c>
      <c r="E237" s="25" t="e">
        <f t="shared" ca="1" si="3"/>
        <v>#REF!</v>
      </c>
      <c r="F237" s="25" t="e">
        <f t="shared" ca="1" si="4"/>
        <v>#REF!</v>
      </c>
      <c r="G237" s="26" t="e">
        <f t="shared" ca="1" si="5"/>
        <v>#REF!</v>
      </c>
      <c r="H237" s="24" t="s">
        <v>140</v>
      </c>
      <c r="I237" s="24" t="e">
        <f t="shared" ca="1" si="6"/>
        <v>#REF!</v>
      </c>
      <c r="J237" s="24" t="e">
        <f t="shared" ca="1" si="7"/>
        <v>#REF!</v>
      </c>
      <c r="K237" s="24" t="e">
        <f t="shared" ca="1" si="8"/>
        <v>#REF!</v>
      </c>
      <c r="L237" s="24" t="e">
        <f t="shared" ca="1" si="9"/>
        <v>#REF!</v>
      </c>
      <c r="M237" s="24" t="e">
        <f t="shared" ca="1" si="10"/>
        <v>#REF!</v>
      </c>
      <c r="N237" s="25" t="e">
        <f t="shared" ca="1" si="11"/>
        <v>#REF!</v>
      </c>
      <c r="O237" s="27" t="e">
        <f t="shared" ca="1" si="12"/>
        <v>#REF!</v>
      </c>
      <c r="P237" s="24" t="e">
        <f t="shared" ca="1" si="13"/>
        <v>#REF!</v>
      </c>
      <c r="Q237" s="28">
        <f>IF(A237,VALUE(SUBSTITUTE(SUBSTITUTE(LEFT(salles!H237,5),":",","),"30","5")),"")</f>
        <v>1.5</v>
      </c>
      <c r="R237" s="29" t="e">
        <f t="shared" ca="1" si="14"/>
        <v>#REF!</v>
      </c>
      <c r="S237" s="29" t="e">
        <f t="shared" ca="1" si="15"/>
        <v>#REF!</v>
      </c>
      <c r="T237" s="28" t="e">
        <f t="shared" ca="1" si="16"/>
        <v>#REF!</v>
      </c>
      <c r="U237" s="30">
        <f ca="1">VLOOKUP(H237,variables!J$10:K$130,2,FALSE)</f>
        <v>0.93262411347517726</v>
      </c>
      <c r="V237" s="28"/>
      <c r="W237" s="28"/>
      <c r="X237" s="28"/>
      <c r="Y237" s="28"/>
      <c r="Z237" s="28"/>
      <c r="AA237" s="28"/>
      <c r="AB237" s="28"/>
      <c r="AC237" s="28"/>
    </row>
    <row r="238" spans="1:29" ht="14.25" hidden="1">
      <c r="A238" s="22" t="b">
        <f t="shared" si="24"/>
        <v>0</v>
      </c>
      <c r="B238" s="23" t="str">
        <f t="shared" si="25"/>
        <v>salles avant 03/2017!</v>
      </c>
      <c r="C238" s="24">
        <f t="shared" si="26"/>
        <v>238</v>
      </c>
      <c r="D238" s="24" t="e">
        <f t="shared" ca="1" si="2"/>
        <v>#REF!</v>
      </c>
      <c r="E238" s="25" t="e">
        <f t="shared" ca="1" si="3"/>
        <v>#REF!</v>
      </c>
      <c r="F238" s="25" t="e">
        <f t="shared" ca="1" si="4"/>
        <v>#REF!</v>
      </c>
      <c r="G238" s="26" t="e">
        <f t="shared" ca="1" si="5"/>
        <v>#REF!</v>
      </c>
      <c r="H238" s="24" t="s">
        <v>210</v>
      </c>
      <c r="I238" s="24" t="e">
        <f t="shared" ca="1" si="6"/>
        <v>#REF!</v>
      </c>
      <c r="J238" s="24" t="e">
        <f t="shared" ca="1" si="7"/>
        <v>#REF!</v>
      </c>
      <c r="K238" s="24" t="e">
        <f t="shared" ca="1" si="8"/>
        <v>#REF!</v>
      </c>
      <c r="L238" s="24" t="e">
        <f t="shared" ca="1" si="9"/>
        <v>#REF!</v>
      </c>
      <c r="M238" s="24" t="e">
        <f t="shared" ca="1" si="10"/>
        <v>#REF!</v>
      </c>
      <c r="N238" s="25" t="e">
        <f t="shared" ca="1" si="11"/>
        <v>#REF!</v>
      </c>
      <c r="O238" s="27" t="e">
        <f t="shared" ca="1" si="12"/>
        <v>#REF!</v>
      </c>
      <c r="P238" s="24" t="e">
        <f t="shared" ca="1" si="13"/>
        <v>#REF!</v>
      </c>
      <c r="Q238" s="28" t="str">
        <f>IF(A238,VALUE(SUBSTITUTE(SUBSTITUTE(LEFT(salles!H238,5),":",","),"30","5")),"")</f>
        <v/>
      </c>
      <c r="R238" s="29" t="str">
        <f t="shared" si="14"/>
        <v/>
      </c>
      <c r="S238" s="29" t="str">
        <f t="shared" si="15"/>
        <v/>
      </c>
      <c r="T238" s="28" t="str">
        <f t="shared" si="16"/>
        <v/>
      </c>
      <c r="U238" s="30">
        <f ca="1">VLOOKUP(H238,variables!J$10:K$130,2,FALSE)</f>
        <v>1</v>
      </c>
      <c r="V238" s="28"/>
      <c r="W238" s="28"/>
      <c r="X238" s="28"/>
      <c r="Y238" s="28"/>
      <c r="Z238" s="28"/>
      <c r="AA238" s="28"/>
      <c r="AB238" s="28"/>
      <c r="AC238" s="28"/>
    </row>
    <row r="239" spans="1:29" ht="14.25" hidden="1">
      <c r="A239" s="22" t="b">
        <f t="shared" si="24"/>
        <v>0</v>
      </c>
      <c r="B239" s="23" t="str">
        <f t="shared" si="25"/>
        <v>salles avant 03/2017!</v>
      </c>
      <c r="C239" s="24">
        <f t="shared" si="26"/>
        <v>239</v>
      </c>
      <c r="D239" s="24" t="e">
        <f t="shared" ca="1" si="2"/>
        <v>#REF!</v>
      </c>
      <c r="E239" s="25" t="e">
        <f t="shared" ca="1" si="3"/>
        <v>#REF!</v>
      </c>
      <c r="F239" s="25" t="e">
        <f t="shared" ca="1" si="4"/>
        <v>#REF!</v>
      </c>
      <c r="G239" s="26" t="e">
        <f t="shared" ca="1" si="5"/>
        <v>#REF!</v>
      </c>
      <c r="H239" s="24" t="s">
        <v>107</v>
      </c>
      <c r="I239" s="24" t="e">
        <f t="shared" ca="1" si="6"/>
        <v>#REF!</v>
      </c>
      <c r="J239" s="24" t="e">
        <f t="shared" ca="1" si="7"/>
        <v>#REF!</v>
      </c>
      <c r="K239" s="24" t="e">
        <f t="shared" ca="1" si="8"/>
        <v>#REF!</v>
      </c>
      <c r="L239" s="24" t="e">
        <f t="shared" ca="1" si="9"/>
        <v>#REF!</v>
      </c>
      <c r="M239" s="24" t="e">
        <f t="shared" ca="1" si="10"/>
        <v>#REF!</v>
      </c>
      <c r="N239" s="25" t="e">
        <f t="shared" ca="1" si="11"/>
        <v>#REF!</v>
      </c>
      <c r="O239" s="27" t="e">
        <f t="shared" ca="1" si="12"/>
        <v>#REF!</v>
      </c>
      <c r="P239" s="24" t="e">
        <f t="shared" ca="1" si="13"/>
        <v>#REF!</v>
      </c>
      <c r="Q239" s="28" t="str">
        <f>IF(A239,VALUE(SUBSTITUTE(SUBSTITUTE(LEFT(salles!H239,5),":",","),"30","5")),"")</f>
        <v/>
      </c>
      <c r="R239" s="29" t="str">
        <f t="shared" si="14"/>
        <v/>
      </c>
      <c r="S239" s="29" t="str">
        <f t="shared" si="15"/>
        <v/>
      </c>
      <c r="T239" s="28" t="str">
        <f t="shared" si="16"/>
        <v/>
      </c>
      <c r="U239" s="30">
        <f ca="1">VLOOKUP(H239,variables!J$10:K$130,2,FALSE)</f>
        <v>1</v>
      </c>
      <c r="V239" s="28"/>
      <c r="W239" s="28"/>
      <c r="X239" s="28"/>
      <c r="Y239" s="28"/>
      <c r="Z239" s="28"/>
      <c r="AA239" s="28"/>
      <c r="AB239" s="28"/>
      <c r="AC239" s="28"/>
    </row>
    <row r="240" spans="1:29" ht="14.25" hidden="1">
      <c r="A240" s="22" t="b">
        <f t="shared" si="24"/>
        <v>0</v>
      </c>
      <c r="B240" s="23" t="str">
        <f t="shared" si="25"/>
        <v>salles avant 03/2017!</v>
      </c>
      <c r="C240" s="24">
        <f t="shared" si="26"/>
        <v>240</v>
      </c>
      <c r="D240" s="24" t="e">
        <f t="shared" ca="1" si="2"/>
        <v>#REF!</v>
      </c>
      <c r="E240" s="25" t="e">
        <f t="shared" ca="1" si="3"/>
        <v>#REF!</v>
      </c>
      <c r="F240" s="25" t="e">
        <f t="shared" ca="1" si="4"/>
        <v>#REF!</v>
      </c>
      <c r="G240" s="26" t="e">
        <f t="shared" ca="1" si="5"/>
        <v>#REF!</v>
      </c>
      <c r="H240" s="24" t="s">
        <v>37</v>
      </c>
      <c r="I240" s="24" t="e">
        <f t="shared" ca="1" si="6"/>
        <v>#REF!</v>
      </c>
      <c r="J240" s="24" t="e">
        <f t="shared" ca="1" si="7"/>
        <v>#REF!</v>
      </c>
      <c r="K240" s="24" t="e">
        <f t="shared" ca="1" si="8"/>
        <v>#REF!</v>
      </c>
      <c r="L240" s="24" t="e">
        <f t="shared" ca="1" si="9"/>
        <v>#REF!</v>
      </c>
      <c r="M240" s="24" t="e">
        <f t="shared" ca="1" si="10"/>
        <v>#REF!</v>
      </c>
      <c r="N240" s="25" t="e">
        <f t="shared" ca="1" si="11"/>
        <v>#REF!</v>
      </c>
      <c r="O240" s="27" t="e">
        <f t="shared" ca="1" si="12"/>
        <v>#REF!</v>
      </c>
      <c r="P240" s="24" t="e">
        <f t="shared" ca="1" si="13"/>
        <v>#REF!</v>
      </c>
      <c r="Q240" s="28" t="str">
        <f>IF(A240,VALUE(SUBSTITUTE(SUBSTITUTE(LEFT(salles!H240,5),":",","),"30","5")),"")</f>
        <v/>
      </c>
      <c r="R240" s="29" t="str">
        <f t="shared" si="14"/>
        <v/>
      </c>
      <c r="S240" s="29" t="str">
        <f t="shared" si="15"/>
        <v/>
      </c>
      <c r="T240" s="28" t="str">
        <f t="shared" si="16"/>
        <v/>
      </c>
      <c r="U240" s="30">
        <f ca="1">VLOOKUP(H240,variables!J$10:K$130,2,FALSE)</f>
        <v>1</v>
      </c>
      <c r="V240" s="28"/>
      <c r="W240" s="28"/>
      <c r="X240" s="28"/>
      <c r="Y240" s="28"/>
      <c r="Z240" s="28"/>
      <c r="AA240" s="28"/>
      <c r="AB240" s="28"/>
      <c r="AC240" s="28"/>
    </row>
    <row r="241" spans="1:29" ht="14.25" hidden="1">
      <c r="A241" s="22" t="b">
        <f t="shared" si="24"/>
        <v>0</v>
      </c>
      <c r="B241" s="23" t="str">
        <f t="shared" si="25"/>
        <v>salles avant 03/2017!</v>
      </c>
      <c r="C241" s="24">
        <f t="shared" si="26"/>
        <v>241</v>
      </c>
      <c r="D241" s="24" t="e">
        <f t="shared" ca="1" si="2"/>
        <v>#REF!</v>
      </c>
      <c r="E241" s="25" t="e">
        <f t="shared" ca="1" si="3"/>
        <v>#REF!</v>
      </c>
      <c r="F241" s="25" t="e">
        <f t="shared" ca="1" si="4"/>
        <v>#REF!</v>
      </c>
      <c r="G241" s="26" t="e">
        <f t="shared" ca="1" si="5"/>
        <v>#REF!</v>
      </c>
      <c r="H241" s="24" t="s">
        <v>212</v>
      </c>
      <c r="I241" s="24" t="e">
        <f t="shared" ca="1" si="6"/>
        <v>#REF!</v>
      </c>
      <c r="J241" s="24" t="e">
        <f t="shared" ca="1" si="7"/>
        <v>#REF!</v>
      </c>
      <c r="K241" s="24" t="e">
        <f t="shared" ca="1" si="8"/>
        <v>#REF!</v>
      </c>
      <c r="L241" s="24" t="e">
        <f t="shared" ca="1" si="9"/>
        <v>#REF!</v>
      </c>
      <c r="M241" s="24" t="e">
        <f t="shared" ca="1" si="10"/>
        <v>#REF!</v>
      </c>
      <c r="N241" s="25" t="e">
        <f t="shared" ca="1" si="11"/>
        <v>#REF!</v>
      </c>
      <c r="O241" s="27" t="e">
        <f t="shared" ca="1" si="12"/>
        <v>#REF!</v>
      </c>
      <c r="P241" s="24" t="e">
        <f t="shared" ca="1" si="13"/>
        <v>#REF!</v>
      </c>
      <c r="Q241" s="28" t="str">
        <f>IF(A241,VALUE(SUBSTITUTE(SUBSTITUTE(LEFT(salles!H241,5),":",","),"30","5")),"")</f>
        <v/>
      </c>
      <c r="R241" s="29" t="str">
        <f t="shared" si="14"/>
        <v/>
      </c>
      <c r="S241" s="29" t="str">
        <f t="shared" si="15"/>
        <v/>
      </c>
      <c r="T241" s="28" t="str">
        <f t="shared" si="16"/>
        <v/>
      </c>
      <c r="U241" s="30">
        <f ca="1">VLOOKUP(H241,variables!J$10:K$130,2,FALSE)</f>
        <v>0.98148148148148151</v>
      </c>
      <c r="V241" s="28"/>
      <c r="W241" s="28"/>
      <c r="X241" s="28"/>
      <c r="Y241" s="28"/>
      <c r="Z241" s="28"/>
      <c r="AA241" s="28"/>
      <c r="AB241" s="28"/>
      <c r="AC241" s="28"/>
    </row>
    <row r="242" spans="1:29" ht="14.25" hidden="1">
      <c r="A242" s="22" t="b">
        <f t="shared" si="24"/>
        <v>0</v>
      </c>
      <c r="B242" s="23" t="str">
        <f t="shared" si="25"/>
        <v>salles avant 03/2017!</v>
      </c>
      <c r="C242" s="24">
        <f t="shared" si="26"/>
        <v>242</v>
      </c>
      <c r="D242" s="24" t="e">
        <f t="shared" ca="1" si="2"/>
        <v>#REF!</v>
      </c>
      <c r="E242" s="25" t="e">
        <f t="shared" ca="1" si="3"/>
        <v>#REF!</v>
      </c>
      <c r="F242" s="25" t="e">
        <f t="shared" ca="1" si="4"/>
        <v>#REF!</v>
      </c>
      <c r="G242" s="26" t="e">
        <f t="shared" ca="1" si="5"/>
        <v>#REF!</v>
      </c>
      <c r="H242" s="24" t="s">
        <v>210</v>
      </c>
      <c r="I242" s="24" t="e">
        <f t="shared" ca="1" si="6"/>
        <v>#REF!</v>
      </c>
      <c r="J242" s="24" t="e">
        <f t="shared" ca="1" si="7"/>
        <v>#REF!</v>
      </c>
      <c r="K242" s="24" t="e">
        <f t="shared" ca="1" si="8"/>
        <v>#REF!</v>
      </c>
      <c r="L242" s="24" t="e">
        <f t="shared" ca="1" si="9"/>
        <v>#REF!</v>
      </c>
      <c r="M242" s="24" t="e">
        <f t="shared" ca="1" si="10"/>
        <v>#REF!</v>
      </c>
      <c r="N242" s="25" t="e">
        <f t="shared" ca="1" si="11"/>
        <v>#REF!</v>
      </c>
      <c r="O242" s="27" t="e">
        <f t="shared" ca="1" si="12"/>
        <v>#REF!</v>
      </c>
      <c r="P242" s="24" t="e">
        <f t="shared" ca="1" si="13"/>
        <v>#REF!</v>
      </c>
      <c r="Q242" s="28" t="str">
        <f>IF(A242,VALUE(SUBSTITUTE(SUBSTITUTE(LEFT(salles!H242,5),":",","),"30","5")),"")</f>
        <v/>
      </c>
      <c r="R242" s="29" t="str">
        <f t="shared" si="14"/>
        <v/>
      </c>
      <c r="S242" s="29" t="str">
        <f t="shared" si="15"/>
        <v/>
      </c>
      <c r="T242" s="28" t="str">
        <f t="shared" si="16"/>
        <v/>
      </c>
      <c r="U242" s="30">
        <f ca="1">VLOOKUP(H242,variables!J$10:K$130,2,FALSE)</f>
        <v>1</v>
      </c>
      <c r="V242" s="28"/>
      <c r="W242" s="28"/>
      <c r="X242" s="28"/>
      <c r="Y242" s="28"/>
      <c r="Z242" s="28"/>
      <c r="AA242" s="28"/>
      <c r="AB242" s="28"/>
      <c r="AC242" s="28"/>
    </row>
    <row r="243" spans="1:29" ht="14.25" hidden="1">
      <c r="A243" s="22" t="b">
        <f t="shared" si="24"/>
        <v>0</v>
      </c>
      <c r="B243" s="23" t="str">
        <f t="shared" si="25"/>
        <v>salles avant 03/2017!</v>
      </c>
      <c r="C243" s="24">
        <f t="shared" si="26"/>
        <v>243</v>
      </c>
      <c r="D243" s="24" t="e">
        <f t="shared" ca="1" si="2"/>
        <v>#REF!</v>
      </c>
      <c r="E243" s="25" t="e">
        <f t="shared" ca="1" si="3"/>
        <v>#REF!</v>
      </c>
      <c r="F243" s="25" t="e">
        <f t="shared" ca="1" si="4"/>
        <v>#REF!</v>
      </c>
      <c r="G243" s="26" t="e">
        <f t="shared" ca="1" si="5"/>
        <v>#REF!</v>
      </c>
      <c r="H243" s="24" t="s">
        <v>34</v>
      </c>
      <c r="I243" s="24" t="e">
        <f t="shared" ca="1" si="6"/>
        <v>#REF!</v>
      </c>
      <c r="J243" s="24" t="e">
        <f t="shared" ca="1" si="7"/>
        <v>#REF!</v>
      </c>
      <c r="K243" s="24" t="e">
        <f t="shared" ca="1" si="8"/>
        <v>#REF!</v>
      </c>
      <c r="L243" s="24" t="e">
        <f t="shared" ca="1" si="9"/>
        <v>#REF!</v>
      </c>
      <c r="M243" s="24" t="e">
        <f t="shared" ca="1" si="10"/>
        <v>#REF!</v>
      </c>
      <c r="N243" s="25" t="e">
        <f t="shared" ca="1" si="11"/>
        <v>#REF!</v>
      </c>
      <c r="O243" s="27" t="e">
        <f t="shared" ca="1" si="12"/>
        <v>#REF!</v>
      </c>
      <c r="P243" s="24" t="e">
        <f t="shared" ca="1" si="13"/>
        <v>#REF!</v>
      </c>
      <c r="Q243" s="28" t="str">
        <f>IF(A243,VALUE(SUBSTITUTE(SUBSTITUTE(LEFT(salles!H243,5),":",","),"30","5")),"")</f>
        <v/>
      </c>
      <c r="R243" s="29" t="str">
        <f t="shared" si="14"/>
        <v/>
      </c>
      <c r="S243" s="29" t="str">
        <f t="shared" si="15"/>
        <v/>
      </c>
      <c r="T243" s="28" t="str">
        <f t="shared" si="16"/>
        <v/>
      </c>
      <c r="U243" s="30">
        <f ca="1">VLOOKUP(H243,variables!J$10:K$130,2,FALSE)</f>
        <v>1</v>
      </c>
      <c r="V243" s="28"/>
      <c r="W243" s="28"/>
      <c r="X243" s="28"/>
      <c r="Y243" s="28"/>
      <c r="Z243" s="28"/>
      <c r="AA243" s="28"/>
      <c r="AB243" s="28"/>
      <c r="AC243" s="28"/>
    </row>
    <row r="244" spans="1:29" ht="14.25" hidden="1">
      <c r="A244" s="22" t="b">
        <f t="shared" si="24"/>
        <v>0</v>
      </c>
      <c r="B244" s="23" t="str">
        <f t="shared" si="25"/>
        <v>salles avant 03/2017!</v>
      </c>
      <c r="C244" s="24">
        <f t="shared" si="26"/>
        <v>244</v>
      </c>
      <c r="D244" s="24" t="e">
        <f t="shared" ca="1" si="2"/>
        <v>#REF!</v>
      </c>
      <c r="E244" s="25" t="e">
        <f t="shared" ca="1" si="3"/>
        <v>#REF!</v>
      </c>
      <c r="F244" s="25" t="e">
        <f t="shared" ca="1" si="4"/>
        <v>#REF!</v>
      </c>
      <c r="G244" s="26" t="e">
        <f t="shared" ca="1" si="5"/>
        <v>#REF!</v>
      </c>
      <c r="H244" s="24" t="s">
        <v>210</v>
      </c>
      <c r="I244" s="24" t="e">
        <f t="shared" ca="1" si="6"/>
        <v>#REF!</v>
      </c>
      <c r="J244" s="24" t="e">
        <f t="shared" ca="1" si="7"/>
        <v>#REF!</v>
      </c>
      <c r="K244" s="24" t="e">
        <f t="shared" ca="1" si="8"/>
        <v>#REF!</v>
      </c>
      <c r="L244" s="24" t="e">
        <f t="shared" ca="1" si="9"/>
        <v>#REF!</v>
      </c>
      <c r="M244" s="24" t="e">
        <f t="shared" ca="1" si="10"/>
        <v>#REF!</v>
      </c>
      <c r="N244" s="25" t="e">
        <f t="shared" ca="1" si="11"/>
        <v>#REF!</v>
      </c>
      <c r="O244" s="27" t="e">
        <f t="shared" ca="1" si="12"/>
        <v>#REF!</v>
      </c>
      <c r="P244" s="24" t="e">
        <f t="shared" ca="1" si="13"/>
        <v>#REF!</v>
      </c>
      <c r="Q244" s="28" t="str">
        <f>IF(A244,VALUE(SUBSTITUTE(SUBSTITUTE(LEFT(salles!H244,5),":",","),"30","5")),"")</f>
        <v/>
      </c>
      <c r="R244" s="29" t="str">
        <f t="shared" si="14"/>
        <v/>
      </c>
      <c r="S244" s="29" t="str">
        <f t="shared" si="15"/>
        <v/>
      </c>
      <c r="T244" s="28" t="str">
        <f t="shared" si="16"/>
        <v/>
      </c>
      <c r="U244" s="30">
        <f ca="1">VLOOKUP(H244,variables!J$10:K$130,2,FALSE)</f>
        <v>1</v>
      </c>
      <c r="V244" s="28"/>
      <c r="W244" s="28"/>
      <c r="X244" s="28"/>
      <c r="Y244" s="28"/>
      <c r="Z244" s="28"/>
      <c r="AA244" s="28"/>
      <c r="AB244" s="28"/>
      <c r="AC244" s="28"/>
    </row>
    <row r="245" spans="1:29" ht="14.25" hidden="1">
      <c r="A245" s="22" t="b">
        <f t="shared" si="24"/>
        <v>0</v>
      </c>
      <c r="B245" s="23" t="str">
        <f t="shared" si="25"/>
        <v>salles avant 03/2017!</v>
      </c>
      <c r="C245" s="24">
        <f t="shared" si="26"/>
        <v>245</v>
      </c>
      <c r="D245" s="24" t="e">
        <f t="shared" ca="1" si="2"/>
        <v>#REF!</v>
      </c>
      <c r="E245" s="25" t="e">
        <f t="shared" ca="1" si="3"/>
        <v>#REF!</v>
      </c>
      <c r="F245" s="25" t="e">
        <f t="shared" ca="1" si="4"/>
        <v>#REF!</v>
      </c>
      <c r="G245" s="26" t="e">
        <f t="shared" ca="1" si="5"/>
        <v>#REF!</v>
      </c>
      <c r="H245" s="24" t="s">
        <v>13</v>
      </c>
      <c r="I245" s="24" t="e">
        <f t="shared" ca="1" si="6"/>
        <v>#REF!</v>
      </c>
      <c r="J245" s="24" t="e">
        <f t="shared" ca="1" si="7"/>
        <v>#REF!</v>
      </c>
      <c r="K245" s="24" t="e">
        <f t="shared" ca="1" si="8"/>
        <v>#REF!</v>
      </c>
      <c r="L245" s="24" t="e">
        <f t="shared" ca="1" si="9"/>
        <v>#REF!</v>
      </c>
      <c r="M245" s="24" t="e">
        <f t="shared" ca="1" si="10"/>
        <v>#REF!</v>
      </c>
      <c r="N245" s="25" t="e">
        <f t="shared" ca="1" si="11"/>
        <v>#REF!</v>
      </c>
      <c r="O245" s="27" t="e">
        <f t="shared" ca="1" si="12"/>
        <v>#REF!</v>
      </c>
      <c r="P245" s="24" t="e">
        <f t="shared" ca="1" si="13"/>
        <v>#REF!</v>
      </c>
      <c r="Q245" s="28" t="str">
        <f>IF(A245,VALUE(SUBSTITUTE(SUBSTITUTE(LEFT(salles!H245,5),":",","),"30","5")),"")</f>
        <v/>
      </c>
      <c r="R245" s="29" t="str">
        <f t="shared" si="14"/>
        <v/>
      </c>
      <c r="S245" s="29" t="str">
        <f t="shared" si="15"/>
        <v/>
      </c>
      <c r="T245" s="28" t="str">
        <f t="shared" si="16"/>
        <v/>
      </c>
      <c r="U245" s="30">
        <f>VLOOKUP(H245,variables!J$10:K$130,2,FALSE)</f>
        <v>0</v>
      </c>
      <c r="V245" s="28"/>
      <c r="W245" s="28"/>
      <c r="X245" s="28"/>
      <c r="Y245" s="28"/>
      <c r="Z245" s="28"/>
      <c r="AA245" s="28"/>
      <c r="AB245" s="28"/>
      <c r="AC245" s="28"/>
    </row>
    <row r="246" spans="1:29" ht="14.25" hidden="1">
      <c r="A246" s="22" t="b">
        <f t="shared" si="24"/>
        <v>0</v>
      </c>
      <c r="B246" s="23" t="str">
        <f t="shared" si="25"/>
        <v>salles avant 03/2017!</v>
      </c>
      <c r="C246" s="24">
        <f t="shared" si="26"/>
        <v>246</v>
      </c>
      <c r="D246" s="24" t="e">
        <f t="shared" ca="1" si="2"/>
        <v>#REF!</v>
      </c>
      <c r="E246" s="25" t="e">
        <f t="shared" ca="1" si="3"/>
        <v>#REF!</v>
      </c>
      <c r="F246" s="25" t="e">
        <f t="shared" ca="1" si="4"/>
        <v>#REF!</v>
      </c>
      <c r="G246" s="26" t="e">
        <f t="shared" ca="1" si="5"/>
        <v>#REF!</v>
      </c>
      <c r="H246" s="24" t="s">
        <v>34</v>
      </c>
      <c r="I246" s="24" t="e">
        <f t="shared" ca="1" si="6"/>
        <v>#REF!</v>
      </c>
      <c r="J246" s="24" t="e">
        <f t="shared" ca="1" si="7"/>
        <v>#REF!</v>
      </c>
      <c r="K246" s="24" t="e">
        <f t="shared" ca="1" si="8"/>
        <v>#REF!</v>
      </c>
      <c r="L246" s="24" t="e">
        <f t="shared" ca="1" si="9"/>
        <v>#REF!</v>
      </c>
      <c r="M246" s="24" t="e">
        <f t="shared" ca="1" si="10"/>
        <v>#REF!</v>
      </c>
      <c r="N246" s="25" t="e">
        <f t="shared" ca="1" si="11"/>
        <v>#REF!</v>
      </c>
      <c r="O246" s="27" t="e">
        <f t="shared" ca="1" si="12"/>
        <v>#REF!</v>
      </c>
      <c r="P246" s="24" t="e">
        <f t="shared" ca="1" si="13"/>
        <v>#REF!</v>
      </c>
      <c r="Q246" s="28" t="str">
        <f>IF(A246,VALUE(SUBSTITUTE(SUBSTITUTE(LEFT(salles!H246,5),":",","),"30","5")),"")</f>
        <v/>
      </c>
      <c r="R246" s="29" t="str">
        <f t="shared" si="14"/>
        <v/>
      </c>
      <c r="S246" s="29" t="str">
        <f t="shared" si="15"/>
        <v/>
      </c>
      <c r="T246" s="28" t="str">
        <f t="shared" si="16"/>
        <v/>
      </c>
      <c r="U246" s="30">
        <f ca="1">VLOOKUP(H246,variables!J$10:K$130,2,FALSE)</f>
        <v>1</v>
      </c>
      <c r="V246" s="28"/>
      <c r="W246" s="28"/>
      <c r="X246" s="28"/>
      <c r="Y246" s="28"/>
      <c r="Z246" s="28"/>
      <c r="AA246" s="28"/>
      <c r="AB246" s="28"/>
      <c r="AC246" s="28"/>
    </row>
    <row r="247" spans="1:29" ht="14.25" hidden="1">
      <c r="A247" s="22" t="b">
        <f t="shared" si="24"/>
        <v>0</v>
      </c>
      <c r="B247" s="23" t="str">
        <f t="shared" si="25"/>
        <v>salles avant 03/2017!</v>
      </c>
      <c r="C247" s="24">
        <f t="shared" si="26"/>
        <v>247</v>
      </c>
      <c r="D247" s="24" t="e">
        <f t="shared" ca="1" si="2"/>
        <v>#REF!</v>
      </c>
      <c r="E247" s="25" t="e">
        <f t="shared" ca="1" si="3"/>
        <v>#REF!</v>
      </c>
      <c r="F247" s="25" t="e">
        <f t="shared" ca="1" si="4"/>
        <v>#REF!</v>
      </c>
      <c r="G247" s="26" t="e">
        <f t="shared" ca="1" si="5"/>
        <v>#REF!</v>
      </c>
      <c r="H247" s="24" t="s">
        <v>218</v>
      </c>
      <c r="I247" s="24" t="e">
        <f t="shared" ca="1" si="6"/>
        <v>#REF!</v>
      </c>
      <c r="J247" s="24" t="e">
        <f t="shared" ca="1" si="7"/>
        <v>#REF!</v>
      </c>
      <c r="K247" s="24" t="e">
        <f t="shared" ca="1" si="8"/>
        <v>#REF!</v>
      </c>
      <c r="L247" s="24" t="e">
        <f t="shared" ca="1" si="9"/>
        <v>#REF!</v>
      </c>
      <c r="M247" s="24" t="e">
        <f t="shared" ca="1" si="10"/>
        <v>#REF!</v>
      </c>
      <c r="N247" s="25" t="e">
        <f t="shared" ca="1" si="11"/>
        <v>#REF!</v>
      </c>
      <c r="O247" s="27" t="e">
        <f t="shared" ca="1" si="12"/>
        <v>#REF!</v>
      </c>
      <c r="P247" s="24" t="e">
        <f t="shared" ca="1" si="13"/>
        <v>#REF!</v>
      </c>
      <c r="Q247" s="28" t="str">
        <f>IF(A247,VALUE(SUBSTITUTE(SUBSTITUTE(LEFT(salles!H247,5),":",","),"30","5")),"")</f>
        <v/>
      </c>
      <c r="R247" s="29" t="str">
        <f t="shared" si="14"/>
        <v/>
      </c>
      <c r="S247" s="29" t="str">
        <f t="shared" si="15"/>
        <v/>
      </c>
      <c r="T247" s="28" t="str">
        <f t="shared" si="16"/>
        <v/>
      </c>
      <c r="U247" s="30">
        <f ca="1">VLOOKUP(H247,variables!J$10:K$130,2,FALSE)</f>
        <v>1</v>
      </c>
      <c r="V247" s="28"/>
      <c r="W247" s="28"/>
      <c r="X247" s="28"/>
      <c r="Y247" s="28"/>
      <c r="Z247" s="28"/>
      <c r="AA247" s="28"/>
      <c r="AB247" s="28"/>
      <c r="AC247" s="28"/>
    </row>
    <row r="248" spans="1:29" ht="14.25" hidden="1">
      <c r="A248" s="22" t="b">
        <f t="shared" si="24"/>
        <v>0</v>
      </c>
      <c r="B248" s="23" t="str">
        <f t="shared" si="25"/>
        <v>salles avant 03/2017!</v>
      </c>
      <c r="C248" s="24">
        <f t="shared" si="26"/>
        <v>248</v>
      </c>
      <c r="D248" s="24" t="e">
        <f t="shared" ca="1" si="2"/>
        <v>#REF!</v>
      </c>
      <c r="E248" s="25" t="e">
        <f t="shared" ca="1" si="3"/>
        <v>#REF!</v>
      </c>
      <c r="F248" s="25" t="e">
        <f t="shared" ca="1" si="4"/>
        <v>#REF!</v>
      </c>
      <c r="G248" s="26" t="e">
        <f t="shared" ca="1" si="5"/>
        <v>#REF!</v>
      </c>
      <c r="H248" s="24" t="s">
        <v>63</v>
      </c>
      <c r="I248" s="24" t="e">
        <f t="shared" ca="1" si="6"/>
        <v>#REF!</v>
      </c>
      <c r="J248" s="24" t="e">
        <f t="shared" ca="1" si="7"/>
        <v>#REF!</v>
      </c>
      <c r="K248" s="24" t="e">
        <f t="shared" ca="1" si="8"/>
        <v>#REF!</v>
      </c>
      <c r="L248" s="24" t="e">
        <f t="shared" ca="1" si="9"/>
        <v>#REF!</v>
      </c>
      <c r="M248" s="24" t="e">
        <f t="shared" ca="1" si="10"/>
        <v>#REF!</v>
      </c>
      <c r="N248" s="25" t="e">
        <f t="shared" ca="1" si="11"/>
        <v>#REF!</v>
      </c>
      <c r="O248" s="27" t="e">
        <f t="shared" ca="1" si="12"/>
        <v>#REF!</v>
      </c>
      <c r="P248" s="24" t="e">
        <f t="shared" ca="1" si="13"/>
        <v>#REF!</v>
      </c>
      <c r="Q248" s="28" t="str">
        <f>IF(A248,VALUE(SUBSTITUTE(SUBSTITUTE(LEFT(salles!H248,5),":",","),"30","5")),"")</f>
        <v/>
      </c>
      <c r="R248" s="29" t="str">
        <f t="shared" si="14"/>
        <v/>
      </c>
      <c r="S248" s="29" t="str">
        <f t="shared" si="15"/>
        <v/>
      </c>
      <c r="T248" s="28" t="str">
        <f t="shared" si="16"/>
        <v/>
      </c>
      <c r="U248" s="30">
        <f ca="1">VLOOKUP(H248,variables!J$10:K$130,2,FALSE)</f>
        <v>1</v>
      </c>
      <c r="V248" s="28"/>
      <c r="W248" s="28"/>
      <c r="X248" s="28"/>
      <c r="Y248" s="28"/>
      <c r="Z248" s="28"/>
      <c r="AA248" s="28"/>
      <c r="AB248" s="28"/>
      <c r="AC248" s="28"/>
    </row>
    <row r="249" spans="1:29" ht="14.25">
      <c r="A249" s="22" t="b">
        <f t="shared" si="24"/>
        <v>1</v>
      </c>
      <c r="B249" s="23" t="str">
        <f t="shared" si="25"/>
        <v>salles avant 03/2017!</v>
      </c>
      <c r="C249" s="24">
        <f t="shared" si="26"/>
        <v>249</v>
      </c>
      <c r="D249" s="24" t="e">
        <f t="shared" ca="1" si="2"/>
        <v>#REF!</v>
      </c>
      <c r="E249" s="25" t="e">
        <f t="shared" ca="1" si="3"/>
        <v>#REF!</v>
      </c>
      <c r="F249" s="25" t="e">
        <f t="shared" ca="1" si="4"/>
        <v>#REF!</v>
      </c>
      <c r="G249" s="26" t="e">
        <f t="shared" ca="1" si="5"/>
        <v>#REF!</v>
      </c>
      <c r="H249" s="24" t="s">
        <v>140</v>
      </c>
      <c r="I249" s="24" t="e">
        <f t="shared" ca="1" si="6"/>
        <v>#REF!</v>
      </c>
      <c r="J249" s="24" t="e">
        <f t="shared" ca="1" si="7"/>
        <v>#REF!</v>
      </c>
      <c r="K249" s="24" t="e">
        <f t="shared" ca="1" si="8"/>
        <v>#REF!</v>
      </c>
      <c r="L249" s="24" t="e">
        <f t="shared" ca="1" si="9"/>
        <v>#REF!</v>
      </c>
      <c r="M249" s="24" t="e">
        <f t="shared" ca="1" si="10"/>
        <v>#REF!</v>
      </c>
      <c r="N249" s="25" t="e">
        <f t="shared" ca="1" si="11"/>
        <v>#REF!</v>
      </c>
      <c r="O249" s="27" t="e">
        <f t="shared" ca="1" si="12"/>
        <v>#REF!</v>
      </c>
      <c r="P249" s="24" t="e">
        <f t="shared" ca="1" si="13"/>
        <v>#REF!</v>
      </c>
      <c r="Q249" s="28">
        <f>IF(A249,VALUE(SUBSTITUTE(SUBSTITUTE(LEFT(salles!H249,5),":",","),"30","5")),"")</f>
        <v>1</v>
      </c>
      <c r="R249" s="29" t="e">
        <f t="shared" ca="1" si="14"/>
        <v>#REF!</v>
      </c>
      <c r="S249" s="29" t="e">
        <f t="shared" ca="1" si="15"/>
        <v>#REF!</v>
      </c>
      <c r="T249" s="28" t="e">
        <f t="shared" ca="1" si="16"/>
        <v>#REF!</v>
      </c>
      <c r="U249" s="30">
        <f ca="1">VLOOKUP(H249,variables!J$10:K$130,2,FALSE)</f>
        <v>0.93262411347517726</v>
      </c>
      <c r="V249" s="28"/>
      <c r="W249" s="28"/>
      <c r="X249" s="28"/>
      <c r="Y249" s="28"/>
      <c r="Z249" s="28"/>
      <c r="AA249" s="28"/>
      <c r="AB249" s="28"/>
      <c r="AC249" s="28"/>
    </row>
    <row r="250" spans="1:29" ht="14.25" hidden="1">
      <c r="A250" s="22" t="b">
        <f t="shared" si="24"/>
        <v>0</v>
      </c>
      <c r="B250" s="23" t="str">
        <f t="shared" si="25"/>
        <v>salles avant 03/2017!</v>
      </c>
      <c r="C250" s="24">
        <f t="shared" si="26"/>
        <v>250</v>
      </c>
      <c r="D250" s="24" t="e">
        <f t="shared" ca="1" si="2"/>
        <v>#REF!</v>
      </c>
      <c r="E250" s="25" t="e">
        <f t="shared" ca="1" si="3"/>
        <v>#REF!</v>
      </c>
      <c r="F250" s="25" t="e">
        <f t="shared" ca="1" si="4"/>
        <v>#REF!</v>
      </c>
      <c r="G250" s="26" t="e">
        <f t="shared" ca="1" si="5"/>
        <v>#REF!</v>
      </c>
      <c r="H250" s="24" t="s">
        <v>212</v>
      </c>
      <c r="I250" s="24" t="e">
        <f t="shared" ca="1" si="6"/>
        <v>#REF!</v>
      </c>
      <c r="J250" s="24" t="e">
        <f t="shared" ca="1" si="7"/>
        <v>#REF!</v>
      </c>
      <c r="K250" s="24" t="e">
        <f t="shared" ca="1" si="8"/>
        <v>#REF!</v>
      </c>
      <c r="L250" s="24" t="e">
        <f t="shared" ca="1" si="9"/>
        <v>#REF!</v>
      </c>
      <c r="M250" s="24" t="e">
        <f t="shared" ca="1" si="10"/>
        <v>#REF!</v>
      </c>
      <c r="N250" s="25" t="e">
        <f t="shared" ca="1" si="11"/>
        <v>#REF!</v>
      </c>
      <c r="O250" s="27" t="e">
        <f t="shared" ca="1" si="12"/>
        <v>#REF!</v>
      </c>
      <c r="P250" s="24" t="e">
        <f t="shared" ca="1" si="13"/>
        <v>#REF!</v>
      </c>
      <c r="Q250" s="28" t="str">
        <f>IF(A250,VALUE(SUBSTITUTE(SUBSTITUTE(LEFT(salles!H250,5),":",","),"30","5")),"")</f>
        <v/>
      </c>
      <c r="R250" s="29" t="str">
        <f t="shared" si="14"/>
        <v/>
      </c>
      <c r="S250" s="29" t="str">
        <f t="shared" si="15"/>
        <v/>
      </c>
      <c r="T250" s="28" t="str">
        <f t="shared" si="16"/>
        <v/>
      </c>
      <c r="U250" s="30">
        <f ca="1">VLOOKUP(H250,variables!J$10:K$130,2,FALSE)</f>
        <v>0.98148148148148151</v>
      </c>
      <c r="V250" s="28"/>
      <c r="W250" s="28"/>
      <c r="X250" s="28"/>
      <c r="Y250" s="28"/>
      <c r="Z250" s="28"/>
      <c r="AA250" s="28"/>
      <c r="AB250" s="28"/>
      <c r="AC250" s="28"/>
    </row>
    <row r="251" spans="1:29" ht="14.25" hidden="1">
      <c r="A251" s="22" t="b">
        <f t="shared" si="24"/>
        <v>0</v>
      </c>
      <c r="B251" s="23" t="str">
        <f t="shared" si="25"/>
        <v>salles avant 03/2017!</v>
      </c>
      <c r="C251" s="24">
        <f t="shared" si="26"/>
        <v>251</v>
      </c>
      <c r="D251" s="24" t="e">
        <f t="shared" ca="1" si="2"/>
        <v>#REF!</v>
      </c>
      <c r="E251" s="25" t="e">
        <f t="shared" ca="1" si="3"/>
        <v>#REF!</v>
      </c>
      <c r="F251" s="25" t="e">
        <f t="shared" ca="1" si="4"/>
        <v>#REF!</v>
      </c>
      <c r="G251" s="26" t="e">
        <f t="shared" ca="1" si="5"/>
        <v>#REF!</v>
      </c>
      <c r="H251" s="24" t="s">
        <v>37</v>
      </c>
      <c r="I251" s="24" t="e">
        <f t="shared" ca="1" si="6"/>
        <v>#REF!</v>
      </c>
      <c r="J251" s="24" t="e">
        <f t="shared" ca="1" si="7"/>
        <v>#REF!</v>
      </c>
      <c r="K251" s="24" t="e">
        <f t="shared" ca="1" si="8"/>
        <v>#REF!</v>
      </c>
      <c r="L251" s="24" t="e">
        <f t="shared" ca="1" si="9"/>
        <v>#REF!</v>
      </c>
      <c r="M251" s="24" t="e">
        <f t="shared" ca="1" si="10"/>
        <v>#REF!</v>
      </c>
      <c r="N251" s="25" t="e">
        <f t="shared" ca="1" si="11"/>
        <v>#REF!</v>
      </c>
      <c r="O251" s="27" t="e">
        <f t="shared" ca="1" si="12"/>
        <v>#REF!</v>
      </c>
      <c r="P251" s="24" t="e">
        <f t="shared" ca="1" si="13"/>
        <v>#REF!</v>
      </c>
      <c r="Q251" s="28" t="str">
        <f>IF(A251,VALUE(SUBSTITUTE(SUBSTITUTE(LEFT(salles!H251,5),":",","),"30","5")),"")</f>
        <v/>
      </c>
      <c r="R251" s="29" t="str">
        <f t="shared" si="14"/>
        <v/>
      </c>
      <c r="S251" s="29" t="str">
        <f t="shared" si="15"/>
        <v/>
      </c>
      <c r="T251" s="28" t="str">
        <f t="shared" si="16"/>
        <v/>
      </c>
      <c r="U251" s="30">
        <f ca="1">VLOOKUP(H251,variables!J$10:K$130,2,FALSE)</f>
        <v>1</v>
      </c>
      <c r="V251" s="28"/>
      <c r="W251" s="28"/>
      <c r="X251" s="28"/>
      <c r="Y251" s="28"/>
      <c r="Z251" s="28"/>
      <c r="AA251" s="28"/>
      <c r="AB251" s="28"/>
      <c r="AC251" s="28"/>
    </row>
    <row r="252" spans="1:29" ht="14.25" hidden="1">
      <c r="A252" s="22" t="b">
        <f t="shared" si="24"/>
        <v>0</v>
      </c>
      <c r="B252" s="23" t="str">
        <f t="shared" si="25"/>
        <v>salles avant 03/2017!</v>
      </c>
      <c r="C252" s="24">
        <f t="shared" si="26"/>
        <v>252</v>
      </c>
      <c r="D252" s="24" t="e">
        <f t="shared" ca="1" si="2"/>
        <v>#REF!</v>
      </c>
      <c r="E252" s="25" t="e">
        <f t="shared" ca="1" si="3"/>
        <v>#REF!</v>
      </c>
      <c r="F252" s="25" t="e">
        <f t="shared" ca="1" si="4"/>
        <v>#REF!</v>
      </c>
      <c r="G252" s="26" t="e">
        <f t="shared" ca="1" si="5"/>
        <v>#REF!</v>
      </c>
      <c r="H252" s="24" t="s">
        <v>212</v>
      </c>
      <c r="I252" s="24" t="e">
        <f t="shared" ca="1" si="6"/>
        <v>#REF!</v>
      </c>
      <c r="J252" s="24" t="e">
        <f t="shared" ca="1" si="7"/>
        <v>#REF!</v>
      </c>
      <c r="K252" s="24" t="e">
        <f t="shared" ca="1" si="8"/>
        <v>#REF!</v>
      </c>
      <c r="L252" s="24" t="e">
        <f t="shared" ca="1" si="9"/>
        <v>#REF!</v>
      </c>
      <c r="M252" s="24" t="e">
        <f t="shared" ca="1" si="10"/>
        <v>#REF!</v>
      </c>
      <c r="N252" s="25" t="e">
        <f t="shared" ca="1" si="11"/>
        <v>#REF!</v>
      </c>
      <c r="O252" s="27" t="e">
        <f t="shared" ca="1" si="12"/>
        <v>#REF!</v>
      </c>
      <c r="P252" s="24" t="e">
        <f t="shared" ca="1" si="13"/>
        <v>#REF!</v>
      </c>
      <c r="Q252" s="28" t="str">
        <f>IF(A252,VALUE(SUBSTITUTE(SUBSTITUTE(LEFT(salles!H252,5),":",","),"30","5")),"")</f>
        <v/>
      </c>
      <c r="R252" s="29" t="str">
        <f t="shared" si="14"/>
        <v/>
      </c>
      <c r="S252" s="29" t="str">
        <f t="shared" si="15"/>
        <v/>
      </c>
      <c r="T252" s="28" t="str">
        <f t="shared" si="16"/>
        <v/>
      </c>
      <c r="U252" s="30">
        <f ca="1">VLOOKUP(H252,variables!J$10:K$130,2,FALSE)</f>
        <v>0.98148148148148151</v>
      </c>
      <c r="V252" s="28"/>
      <c r="W252" s="28"/>
      <c r="X252" s="28"/>
      <c r="Y252" s="28"/>
      <c r="Z252" s="28"/>
      <c r="AA252" s="28"/>
      <c r="AB252" s="28"/>
      <c r="AC252" s="28"/>
    </row>
    <row r="253" spans="1:29" ht="14.25" hidden="1">
      <c r="A253" s="22" t="b">
        <f t="shared" si="24"/>
        <v>0</v>
      </c>
      <c r="B253" s="23" t="str">
        <f t="shared" si="25"/>
        <v>salles avant 03/2017!</v>
      </c>
      <c r="C253" s="24">
        <f t="shared" si="26"/>
        <v>253</v>
      </c>
      <c r="D253" s="24" t="e">
        <f t="shared" ca="1" si="2"/>
        <v>#REF!</v>
      </c>
      <c r="E253" s="25" t="e">
        <f t="shared" ca="1" si="3"/>
        <v>#REF!</v>
      </c>
      <c r="F253" s="25" t="e">
        <f t="shared" ca="1" si="4"/>
        <v>#REF!</v>
      </c>
      <c r="G253" s="26" t="e">
        <f t="shared" ca="1" si="5"/>
        <v>#REF!</v>
      </c>
      <c r="H253" s="24" t="s">
        <v>63</v>
      </c>
      <c r="I253" s="24" t="e">
        <f t="shared" ca="1" si="6"/>
        <v>#REF!</v>
      </c>
      <c r="J253" s="24" t="e">
        <f t="shared" ca="1" si="7"/>
        <v>#REF!</v>
      </c>
      <c r="K253" s="24" t="e">
        <f t="shared" ca="1" si="8"/>
        <v>#REF!</v>
      </c>
      <c r="L253" s="24" t="e">
        <f t="shared" ca="1" si="9"/>
        <v>#REF!</v>
      </c>
      <c r="M253" s="24" t="e">
        <f t="shared" ca="1" si="10"/>
        <v>#REF!</v>
      </c>
      <c r="N253" s="25" t="e">
        <f t="shared" ca="1" si="11"/>
        <v>#REF!</v>
      </c>
      <c r="O253" s="27" t="e">
        <f t="shared" ca="1" si="12"/>
        <v>#REF!</v>
      </c>
      <c r="P253" s="24" t="e">
        <f t="shared" ca="1" si="13"/>
        <v>#REF!</v>
      </c>
      <c r="Q253" s="28" t="str">
        <f>IF(A253,VALUE(SUBSTITUTE(SUBSTITUTE(LEFT(salles!H253,5),":",","),"30","5")),"")</f>
        <v/>
      </c>
      <c r="R253" s="29" t="str">
        <f t="shared" si="14"/>
        <v/>
      </c>
      <c r="S253" s="29" t="str">
        <f t="shared" si="15"/>
        <v/>
      </c>
      <c r="T253" s="28" t="str">
        <f t="shared" si="16"/>
        <v/>
      </c>
      <c r="U253" s="30">
        <f ca="1">VLOOKUP(H253,variables!J$10:K$130,2,FALSE)</f>
        <v>1</v>
      </c>
      <c r="V253" s="28"/>
      <c r="W253" s="28"/>
      <c r="X253" s="28"/>
      <c r="Y253" s="28"/>
      <c r="Z253" s="28"/>
      <c r="AA253" s="28"/>
      <c r="AB253" s="28"/>
      <c r="AC253" s="28"/>
    </row>
    <row r="254" spans="1:29" ht="14.25">
      <c r="A254" s="22" t="b">
        <f t="shared" si="24"/>
        <v>1</v>
      </c>
      <c r="B254" s="23" t="str">
        <f t="shared" si="25"/>
        <v>salles avant 03/2017!</v>
      </c>
      <c r="C254" s="24">
        <f t="shared" si="26"/>
        <v>254</v>
      </c>
      <c r="D254" s="24" t="e">
        <f t="shared" ca="1" si="2"/>
        <v>#REF!</v>
      </c>
      <c r="E254" s="25" t="e">
        <f t="shared" ca="1" si="3"/>
        <v>#REF!</v>
      </c>
      <c r="F254" s="25" t="e">
        <f t="shared" ca="1" si="4"/>
        <v>#REF!</v>
      </c>
      <c r="G254" s="26" t="e">
        <f t="shared" ca="1" si="5"/>
        <v>#REF!</v>
      </c>
      <c r="H254" s="24" t="s">
        <v>140</v>
      </c>
      <c r="I254" s="24" t="e">
        <f t="shared" ca="1" si="6"/>
        <v>#REF!</v>
      </c>
      <c r="J254" s="24" t="e">
        <f t="shared" ca="1" si="7"/>
        <v>#REF!</v>
      </c>
      <c r="K254" s="24" t="e">
        <f t="shared" ca="1" si="8"/>
        <v>#REF!</v>
      </c>
      <c r="L254" s="24" t="e">
        <f t="shared" ca="1" si="9"/>
        <v>#REF!</v>
      </c>
      <c r="M254" s="24" t="e">
        <f t="shared" ca="1" si="10"/>
        <v>#REF!</v>
      </c>
      <c r="N254" s="25" t="e">
        <f t="shared" ca="1" si="11"/>
        <v>#REF!</v>
      </c>
      <c r="O254" s="27" t="e">
        <f t="shared" ca="1" si="12"/>
        <v>#REF!</v>
      </c>
      <c r="P254" s="24" t="e">
        <f t="shared" ca="1" si="13"/>
        <v>#REF!</v>
      </c>
      <c r="Q254" s="28">
        <f>IF(A254,VALUE(SUBSTITUTE(SUBSTITUTE(LEFT(salles!H254,5),":",","),"30","5")),"")</f>
        <v>1</v>
      </c>
      <c r="R254" s="29" t="e">
        <f t="shared" ca="1" si="14"/>
        <v>#REF!</v>
      </c>
      <c r="S254" s="29" t="e">
        <f t="shared" ca="1" si="15"/>
        <v>#REF!</v>
      </c>
      <c r="T254" s="28" t="e">
        <f t="shared" ca="1" si="16"/>
        <v>#REF!</v>
      </c>
      <c r="U254" s="30">
        <f ca="1">VLOOKUP(H254,variables!J$10:K$130,2,FALSE)</f>
        <v>0.93262411347517726</v>
      </c>
      <c r="V254" s="28"/>
      <c r="W254" s="28"/>
      <c r="X254" s="28"/>
      <c r="Y254" s="28"/>
      <c r="Z254" s="28"/>
      <c r="AA254" s="28"/>
      <c r="AB254" s="28"/>
      <c r="AC254" s="28"/>
    </row>
    <row r="255" spans="1:29" ht="14.25" hidden="1">
      <c r="A255" s="22" t="b">
        <f t="shared" si="24"/>
        <v>0</v>
      </c>
      <c r="B255" s="23" t="str">
        <f t="shared" si="25"/>
        <v>salles avant 03/2017!</v>
      </c>
      <c r="C255" s="24">
        <f t="shared" si="26"/>
        <v>255</v>
      </c>
      <c r="D255" s="24" t="e">
        <f t="shared" ca="1" si="2"/>
        <v>#REF!</v>
      </c>
      <c r="E255" s="25" t="e">
        <f t="shared" ca="1" si="3"/>
        <v>#REF!</v>
      </c>
      <c r="F255" s="25" t="e">
        <f t="shared" ca="1" si="4"/>
        <v>#REF!</v>
      </c>
      <c r="G255" s="26" t="e">
        <f t="shared" ca="1" si="5"/>
        <v>#REF!</v>
      </c>
      <c r="H255" s="24" t="s">
        <v>13</v>
      </c>
      <c r="I255" s="24" t="e">
        <f t="shared" ca="1" si="6"/>
        <v>#REF!</v>
      </c>
      <c r="J255" s="24" t="e">
        <f t="shared" ca="1" si="7"/>
        <v>#REF!</v>
      </c>
      <c r="K255" s="24" t="e">
        <f t="shared" ca="1" si="8"/>
        <v>#REF!</v>
      </c>
      <c r="L255" s="24" t="e">
        <f t="shared" ca="1" si="9"/>
        <v>#REF!</v>
      </c>
      <c r="M255" s="24" t="e">
        <f t="shared" ca="1" si="10"/>
        <v>#REF!</v>
      </c>
      <c r="N255" s="25" t="e">
        <f t="shared" ca="1" si="11"/>
        <v>#REF!</v>
      </c>
      <c r="O255" s="27" t="e">
        <f t="shared" ca="1" si="12"/>
        <v>#REF!</v>
      </c>
      <c r="P255" s="24" t="e">
        <f t="shared" ca="1" si="13"/>
        <v>#REF!</v>
      </c>
      <c r="Q255" s="28" t="str">
        <f>IF(A255,VALUE(SUBSTITUTE(SUBSTITUTE(LEFT(salles!H255,5),":",","),"30","5")),"")</f>
        <v/>
      </c>
      <c r="R255" s="29" t="str">
        <f t="shared" si="14"/>
        <v/>
      </c>
      <c r="S255" s="29" t="str">
        <f t="shared" si="15"/>
        <v/>
      </c>
      <c r="T255" s="28" t="str">
        <f t="shared" si="16"/>
        <v/>
      </c>
      <c r="U255" s="30">
        <f>VLOOKUP(H255,variables!J$10:K$130,2,FALSE)</f>
        <v>0</v>
      </c>
      <c r="V255" s="28"/>
      <c r="W255" s="28"/>
      <c r="X255" s="28"/>
      <c r="Y255" s="28"/>
      <c r="Z255" s="28"/>
      <c r="AA255" s="28"/>
      <c r="AB255" s="28"/>
      <c r="AC255" s="28"/>
    </row>
    <row r="256" spans="1:29" ht="14.25" hidden="1">
      <c r="A256" s="22" t="b">
        <f t="shared" si="24"/>
        <v>0</v>
      </c>
      <c r="B256" s="23" t="str">
        <f t="shared" si="25"/>
        <v>salles avant 03/2017!</v>
      </c>
      <c r="C256" s="24">
        <f t="shared" si="26"/>
        <v>256</v>
      </c>
      <c r="D256" s="24" t="e">
        <f t="shared" ca="1" si="2"/>
        <v>#REF!</v>
      </c>
      <c r="E256" s="25" t="e">
        <f t="shared" ca="1" si="3"/>
        <v>#REF!</v>
      </c>
      <c r="F256" s="25" t="e">
        <f t="shared" ca="1" si="4"/>
        <v>#REF!</v>
      </c>
      <c r="G256" s="26" t="e">
        <f t="shared" ca="1" si="5"/>
        <v>#REF!</v>
      </c>
      <c r="H256" s="24" t="s">
        <v>107</v>
      </c>
      <c r="I256" s="24" t="e">
        <f t="shared" ca="1" si="6"/>
        <v>#REF!</v>
      </c>
      <c r="J256" s="24" t="e">
        <f t="shared" ca="1" si="7"/>
        <v>#REF!</v>
      </c>
      <c r="K256" s="24" t="e">
        <f t="shared" ca="1" si="8"/>
        <v>#REF!</v>
      </c>
      <c r="L256" s="24" t="e">
        <f t="shared" ca="1" si="9"/>
        <v>#REF!</v>
      </c>
      <c r="M256" s="24" t="e">
        <f t="shared" ca="1" si="10"/>
        <v>#REF!</v>
      </c>
      <c r="N256" s="25" t="e">
        <f t="shared" ca="1" si="11"/>
        <v>#REF!</v>
      </c>
      <c r="O256" s="27" t="e">
        <f t="shared" ca="1" si="12"/>
        <v>#REF!</v>
      </c>
      <c r="P256" s="24" t="e">
        <f t="shared" ca="1" si="13"/>
        <v>#REF!</v>
      </c>
      <c r="Q256" s="28" t="str">
        <f>IF(A256,VALUE(SUBSTITUTE(SUBSTITUTE(LEFT(salles!H256,5),":",","),"30","5")),"")</f>
        <v/>
      </c>
      <c r="R256" s="29" t="str">
        <f t="shared" si="14"/>
        <v/>
      </c>
      <c r="S256" s="29" t="str">
        <f t="shared" si="15"/>
        <v/>
      </c>
      <c r="T256" s="28" t="str">
        <f t="shared" si="16"/>
        <v/>
      </c>
      <c r="U256" s="30">
        <f ca="1">VLOOKUP(H256,variables!J$10:K$130,2,FALSE)</f>
        <v>1</v>
      </c>
      <c r="V256" s="28"/>
      <c r="W256" s="28"/>
      <c r="X256" s="28"/>
      <c r="Y256" s="28"/>
      <c r="Z256" s="28"/>
      <c r="AA256" s="28"/>
      <c r="AB256" s="28"/>
      <c r="AC256" s="28"/>
    </row>
    <row r="257" spans="1:29" ht="14.25" hidden="1">
      <c r="A257" s="22" t="b">
        <f t="shared" si="24"/>
        <v>0</v>
      </c>
      <c r="B257" s="23" t="str">
        <f t="shared" si="25"/>
        <v>salles avant 03/2017!</v>
      </c>
      <c r="C257" s="24">
        <f t="shared" si="26"/>
        <v>257</v>
      </c>
      <c r="D257" s="24" t="e">
        <f t="shared" ca="1" si="2"/>
        <v>#REF!</v>
      </c>
      <c r="E257" s="25" t="e">
        <f t="shared" ca="1" si="3"/>
        <v>#REF!</v>
      </c>
      <c r="F257" s="25" t="e">
        <f t="shared" ca="1" si="4"/>
        <v>#REF!</v>
      </c>
      <c r="G257" s="26" t="e">
        <f t="shared" ca="1" si="5"/>
        <v>#REF!</v>
      </c>
      <c r="H257" s="24" t="s">
        <v>88</v>
      </c>
      <c r="I257" s="24" t="e">
        <f t="shared" ca="1" si="6"/>
        <v>#REF!</v>
      </c>
      <c r="J257" s="24" t="e">
        <f t="shared" ca="1" si="7"/>
        <v>#REF!</v>
      </c>
      <c r="K257" s="24" t="e">
        <f t="shared" ca="1" si="8"/>
        <v>#REF!</v>
      </c>
      <c r="L257" s="24" t="e">
        <f t="shared" ca="1" si="9"/>
        <v>#REF!</v>
      </c>
      <c r="M257" s="24" t="e">
        <f t="shared" ca="1" si="10"/>
        <v>#REF!</v>
      </c>
      <c r="N257" s="25" t="e">
        <f t="shared" ca="1" si="11"/>
        <v>#REF!</v>
      </c>
      <c r="O257" s="27" t="e">
        <f t="shared" ca="1" si="12"/>
        <v>#REF!</v>
      </c>
      <c r="P257" s="24" t="e">
        <f t="shared" ca="1" si="13"/>
        <v>#REF!</v>
      </c>
      <c r="Q257" s="28" t="str">
        <f>IF(A257,VALUE(SUBSTITUTE(SUBSTITUTE(LEFT(salles!H257,5),":",","),"30","5")),"")</f>
        <v/>
      </c>
      <c r="R257" s="29" t="str">
        <f t="shared" si="14"/>
        <v/>
      </c>
      <c r="S257" s="29" t="str">
        <f t="shared" si="15"/>
        <v/>
      </c>
      <c r="T257" s="28" t="str">
        <f t="shared" si="16"/>
        <v/>
      </c>
      <c r="U257" s="30">
        <f ca="1">VLOOKUP(H257,variables!J$10:K$130,2,FALSE)</f>
        <v>0.94202898550724634</v>
      </c>
      <c r="V257" s="28"/>
      <c r="W257" s="28"/>
      <c r="X257" s="28"/>
      <c r="Y257" s="28"/>
      <c r="Z257" s="28"/>
      <c r="AA257" s="28"/>
      <c r="AB257" s="28"/>
      <c r="AC257" s="28"/>
    </row>
    <row r="258" spans="1:29" ht="14.25">
      <c r="A258" s="22" t="b">
        <f t="shared" ref="A258:A321" si="27">NOT(IF(ISERR(SEARCH(qui,H258)),TRUE,FALSE))</f>
        <v>1</v>
      </c>
      <c r="B258" s="23" t="str">
        <f t="shared" ref="B258:B321" si="28">IF(ROW()&lt;=Tun,Oun,IF(ROW()&lt;=(Tun+Tdeux),Odeux,IF(ROW()&lt;=Tun+Tdeux+Ttrois,Otrois,FALSE)))</f>
        <v>salles avant 03/2017!</v>
      </c>
      <c r="C258" s="24">
        <f t="shared" si="26"/>
        <v>258</v>
      </c>
      <c r="D258" s="24" t="e">
        <f t="shared" ca="1" si="2"/>
        <v>#REF!</v>
      </c>
      <c r="E258" s="25" t="e">
        <f t="shared" ca="1" si="3"/>
        <v>#REF!</v>
      </c>
      <c r="F258" s="25" t="e">
        <f t="shared" ca="1" si="4"/>
        <v>#REF!</v>
      </c>
      <c r="G258" s="26" t="e">
        <f t="shared" ca="1" si="5"/>
        <v>#REF!</v>
      </c>
      <c r="H258" s="24" t="s">
        <v>140</v>
      </c>
      <c r="I258" s="24" t="e">
        <f t="shared" ca="1" si="6"/>
        <v>#REF!</v>
      </c>
      <c r="J258" s="24" t="e">
        <f t="shared" ca="1" si="7"/>
        <v>#REF!</v>
      </c>
      <c r="K258" s="24" t="e">
        <f t="shared" ca="1" si="8"/>
        <v>#REF!</v>
      </c>
      <c r="L258" s="24" t="e">
        <f t="shared" ca="1" si="9"/>
        <v>#REF!</v>
      </c>
      <c r="M258" s="24" t="e">
        <f t="shared" ca="1" si="10"/>
        <v>#REF!</v>
      </c>
      <c r="N258" s="25" t="e">
        <f t="shared" ca="1" si="11"/>
        <v>#REF!</v>
      </c>
      <c r="O258" s="27" t="e">
        <f t="shared" ca="1" si="12"/>
        <v>#REF!</v>
      </c>
      <c r="P258" s="24" t="e">
        <f t="shared" ca="1" si="13"/>
        <v>#REF!</v>
      </c>
      <c r="Q258" s="28">
        <f>IF(A258,VALUE(SUBSTITUTE(SUBSTITUTE(LEFT(salles!H258,5),":",","),"30","5")),"")</f>
        <v>1.5</v>
      </c>
      <c r="R258" s="29" t="e">
        <f t="shared" ca="1" si="14"/>
        <v>#REF!</v>
      </c>
      <c r="S258" s="29" t="e">
        <f t="shared" ca="1" si="15"/>
        <v>#REF!</v>
      </c>
      <c r="T258" s="28" t="e">
        <f t="shared" ca="1" si="16"/>
        <v>#REF!</v>
      </c>
      <c r="U258" s="30">
        <f ca="1">VLOOKUP(H258,variables!J$10:K$130,2,FALSE)</f>
        <v>0.93262411347517726</v>
      </c>
      <c r="V258" s="28"/>
      <c r="W258" s="28"/>
      <c r="X258" s="28"/>
      <c r="Y258" s="28"/>
      <c r="Z258" s="28"/>
      <c r="AA258" s="28"/>
      <c r="AB258" s="28"/>
      <c r="AC258" s="28"/>
    </row>
    <row r="259" spans="1:29" ht="14.25">
      <c r="A259" s="22" t="b">
        <f t="shared" si="27"/>
        <v>1</v>
      </c>
      <c r="B259" s="23" t="str">
        <f t="shared" si="28"/>
        <v>salles avant 03/2017!</v>
      </c>
      <c r="C259" s="24">
        <f t="shared" ref="C259:C322" si="29">IF(ROW()&lt;=Tun,ROW(),IF(ROW()&lt;=(Tun+Tdeux),ROW()-Tun+1,IF(ROW()&lt;=Tun+Tdeux+Ttrois,ROW()-Tun-Tdeux+1,"")))</f>
        <v>259</v>
      </c>
      <c r="D259" s="24" t="e">
        <f t="shared" ca="1" si="2"/>
        <v>#REF!</v>
      </c>
      <c r="E259" s="25" t="e">
        <f t="shared" ca="1" si="3"/>
        <v>#REF!</v>
      </c>
      <c r="F259" s="25" t="e">
        <f t="shared" ca="1" si="4"/>
        <v>#REF!</v>
      </c>
      <c r="G259" s="26" t="e">
        <f t="shared" ca="1" si="5"/>
        <v>#REF!</v>
      </c>
      <c r="H259" s="24" t="s">
        <v>140</v>
      </c>
      <c r="I259" s="24" t="e">
        <f t="shared" ca="1" si="6"/>
        <v>#REF!</v>
      </c>
      <c r="J259" s="24" t="e">
        <f t="shared" ca="1" si="7"/>
        <v>#REF!</v>
      </c>
      <c r="K259" s="24" t="e">
        <f t="shared" ca="1" si="8"/>
        <v>#REF!</v>
      </c>
      <c r="L259" s="24" t="e">
        <f t="shared" ca="1" si="9"/>
        <v>#REF!</v>
      </c>
      <c r="M259" s="24" t="e">
        <f t="shared" ca="1" si="10"/>
        <v>#REF!</v>
      </c>
      <c r="N259" s="25" t="e">
        <f t="shared" ca="1" si="11"/>
        <v>#REF!</v>
      </c>
      <c r="O259" s="27" t="e">
        <f t="shared" ca="1" si="12"/>
        <v>#REF!</v>
      </c>
      <c r="P259" s="24" t="e">
        <f t="shared" ca="1" si="13"/>
        <v>#REF!</v>
      </c>
      <c r="Q259" s="28">
        <f>IF(A259,VALUE(SUBSTITUTE(SUBSTITUTE(LEFT(salles!H259,5),":",","),"30","5")),"")</f>
        <v>1.5</v>
      </c>
      <c r="R259" s="29" t="e">
        <f t="shared" ca="1" si="14"/>
        <v>#REF!</v>
      </c>
      <c r="S259" s="29" t="e">
        <f t="shared" ca="1" si="15"/>
        <v>#REF!</v>
      </c>
      <c r="T259" s="28" t="e">
        <f t="shared" ca="1" si="16"/>
        <v>#REF!</v>
      </c>
      <c r="U259" s="30">
        <f ca="1">VLOOKUP(H259,variables!J$10:K$130,2,FALSE)</f>
        <v>0.93262411347517726</v>
      </c>
      <c r="V259" s="28"/>
      <c r="W259" s="28"/>
      <c r="X259" s="28"/>
      <c r="Y259" s="28"/>
      <c r="Z259" s="28"/>
      <c r="AA259" s="28"/>
      <c r="AB259" s="28"/>
      <c r="AC259" s="28"/>
    </row>
    <row r="260" spans="1:29" ht="14.25" hidden="1">
      <c r="A260" s="22" t="b">
        <f t="shared" si="27"/>
        <v>0</v>
      </c>
      <c r="B260" s="23" t="str">
        <f t="shared" si="28"/>
        <v>salles avant 03/2017!</v>
      </c>
      <c r="C260" s="24">
        <f t="shared" si="29"/>
        <v>260</v>
      </c>
      <c r="D260" s="24" t="e">
        <f t="shared" ca="1" si="2"/>
        <v>#REF!</v>
      </c>
      <c r="E260" s="25" t="e">
        <f t="shared" ca="1" si="3"/>
        <v>#REF!</v>
      </c>
      <c r="F260" s="25" t="e">
        <f t="shared" ca="1" si="4"/>
        <v>#REF!</v>
      </c>
      <c r="G260" s="26" t="e">
        <f t="shared" ca="1" si="5"/>
        <v>#REF!</v>
      </c>
      <c r="H260" s="24" t="s">
        <v>88</v>
      </c>
      <c r="I260" s="24" t="e">
        <f t="shared" ca="1" si="6"/>
        <v>#REF!</v>
      </c>
      <c r="J260" s="24" t="e">
        <f t="shared" ca="1" si="7"/>
        <v>#REF!</v>
      </c>
      <c r="K260" s="24" t="e">
        <f t="shared" ca="1" si="8"/>
        <v>#REF!</v>
      </c>
      <c r="L260" s="24" t="e">
        <f t="shared" ca="1" si="9"/>
        <v>#REF!</v>
      </c>
      <c r="M260" s="24" t="e">
        <f t="shared" ca="1" si="10"/>
        <v>#REF!</v>
      </c>
      <c r="N260" s="25" t="e">
        <f t="shared" ca="1" si="11"/>
        <v>#REF!</v>
      </c>
      <c r="O260" s="27" t="e">
        <f t="shared" ca="1" si="12"/>
        <v>#REF!</v>
      </c>
      <c r="P260" s="24" t="e">
        <f t="shared" ca="1" si="13"/>
        <v>#REF!</v>
      </c>
      <c r="Q260" s="28" t="str">
        <f>IF(A260,VALUE(SUBSTITUTE(SUBSTITUTE(LEFT(salles!H260,5),":",","),"30","5")),"")</f>
        <v/>
      </c>
      <c r="R260" s="29" t="str">
        <f t="shared" si="14"/>
        <v/>
      </c>
      <c r="S260" s="29" t="str">
        <f t="shared" si="15"/>
        <v/>
      </c>
      <c r="T260" s="28" t="str">
        <f t="shared" si="16"/>
        <v/>
      </c>
      <c r="U260" s="30">
        <f ca="1">VLOOKUP(H260,variables!J$10:K$130,2,FALSE)</f>
        <v>0.94202898550724634</v>
      </c>
      <c r="V260" s="28"/>
      <c r="W260" s="28"/>
      <c r="X260" s="28"/>
      <c r="Y260" s="28"/>
      <c r="Z260" s="28"/>
      <c r="AA260" s="28"/>
      <c r="AB260" s="28"/>
      <c r="AC260" s="28"/>
    </row>
    <row r="261" spans="1:29" ht="14.25" hidden="1">
      <c r="A261" s="22" t="b">
        <f t="shared" si="27"/>
        <v>0</v>
      </c>
      <c r="B261" s="23" t="str">
        <f t="shared" si="28"/>
        <v>salles avant 03/2017!</v>
      </c>
      <c r="C261" s="24">
        <f t="shared" si="29"/>
        <v>261</v>
      </c>
      <c r="D261" s="24" t="e">
        <f t="shared" ca="1" si="2"/>
        <v>#REF!</v>
      </c>
      <c r="E261" s="25" t="e">
        <f t="shared" ca="1" si="3"/>
        <v>#REF!</v>
      </c>
      <c r="F261" s="25" t="e">
        <f t="shared" ca="1" si="4"/>
        <v>#REF!</v>
      </c>
      <c r="G261" s="26" t="e">
        <f t="shared" ca="1" si="5"/>
        <v>#REF!</v>
      </c>
      <c r="H261" s="24" t="s">
        <v>119</v>
      </c>
      <c r="I261" s="24" t="e">
        <f t="shared" ca="1" si="6"/>
        <v>#REF!</v>
      </c>
      <c r="J261" s="24" t="e">
        <f t="shared" ca="1" si="7"/>
        <v>#REF!</v>
      </c>
      <c r="K261" s="24" t="e">
        <f t="shared" ca="1" si="8"/>
        <v>#REF!</v>
      </c>
      <c r="L261" s="24" t="e">
        <f t="shared" ca="1" si="9"/>
        <v>#REF!</v>
      </c>
      <c r="M261" s="24" t="e">
        <f t="shared" ca="1" si="10"/>
        <v>#REF!</v>
      </c>
      <c r="N261" s="25" t="e">
        <f t="shared" ca="1" si="11"/>
        <v>#REF!</v>
      </c>
      <c r="O261" s="27" t="e">
        <f t="shared" ca="1" si="12"/>
        <v>#REF!</v>
      </c>
      <c r="P261" s="24" t="e">
        <f t="shared" ca="1" si="13"/>
        <v>#REF!</v>
      </c>
      <c r="Q261" s="28" t="str">
        <f>IF(A261,VALUE(SUBSTITUTE(SUBSTITUTE(LEFT(salles!H261,5),":",","),"30","5")),"")</f>
        <v/>
      </c>
      <c r="R261" s="29" t="str">
        <f t="shared" si="14"/>
        <v/>
      </c>
      <c r="S261" s="29" t="str">
        <f t="shared" si="15"/>
        <v/>
      </c>
      <c r="T261" s="28" t="str">
        <f t="shared" si="16"/>
        <v/>
      </c>
      <c r="U261" s="30">
        <f ca="1">VLOOKUP(H261,variables!J$10:K$130,2,FALSE)</f>
        <v>1</v>
      </c>
      <c r="V261" s="28"/>
      <c r="W261" s="28"/>
      <c r="X261" s="28"/>
      <c r="Y261" s="28"/>
      <c r="Z261" s="28"/>
      <c r="AA261" s="28"/>
      <c r="AB261" s="28"/>
      <c r="AC261" s="28"/>
    </row>
    <row r="262" spans="1:29" ht="14.25" hidden="1">
      <c r="A262" s="22" t="b">
        <f t="shared" si="27"/>
        <v>0</v>
      </c>
      <c r="B262" s="23" t="str">
        <f t="shared" si="28"/>
        <v>salles avant 03/2017!</v>
      </c>
      <c r="C262" s="24">
        <f t="shared" si="29"/>
        <v>262</v>
      </c>
      <c r="D262" s="24" t="e">
        <f t="shared" ca="1" si="2"/>
        <v>#REF!</v>
      </c>
      <c r="E262" s="25" t="e">
        <f t="shared" ca="1" si="3"/>
        <v>#REF!</v>
      </c>
      <c r="F262" s="25" t="e">
        <f t="shared" ca="1" si="4"/>
        <v>#REF!</v>
      </c>
      <c r="G262" s="26" t="e">
        <f t="shared" ca="1" si="5"/>
        <v>#REF!</v>
      </c>
      <c r="H262" s="24" t="s">
        <v>166</v>
      </c>
      <c r="I262" s="24" t="e">
        <f t="shared" ca="1" si="6"/>
        <v>#REF!</v>
      </c>
      <c r="J262" s="24" t="e">
        <f t="shared" ca="1" si="7"/>
        <v>#REF!</v>
      </c>
      <c r="K262" s="24" t="e">
        <f t="shared" ca="1" si="8"/>
        <v>#REF!</v>
      </c>
      <c r="L262" s="24" t="e">
        <f t="shared" ca="1" si="9"/>
        <v>#REF!</v>
      </c>
      <c r="M262" s="24" t="e">
        <f t="shared" ca="1" si="10"/>
        <v>#REF!</v>
      </c>
      <c r="N262" s="25" t="e">
        <f t="shared" ca="1" si="11"/>
        <v>#REF!</v>
      </c>
      <c r="O262" s="27" t="e">
        <f t="shared" ca="1" si="12"/>
        <v>#REF!</v>
      </c>
      <c r="P262" s="24" t="e">
        <f t="shared" ca="1" si="13"/>
        <v>#REF!</v>
      </c>
      <c r="Q262" s="28" t="str">
        <f>IF(A262,VALUE(SUBSTITUTE(SUBSTITUTE(LEFT(salles!H262,5),":",","),"30","5")),"")</f>
        <v/>
      </c>
      <c r="R262" s="29" t="str">
        <f t="shared" si="14"/>
        <v/>
      </c>
      <c r="S262" s="29" t="str">
        <f t="shared" si="15"/>
        <v/>
      </c>
      <c r="T262" s="28" t="str">
        <f t="shared" si="16"/>
        <v/>
      </c>
      <c r="U262" s="30">
        <f ca="1">VLOOKUP(H262,variables!J$10:K$130,2,FALSE)</f>
        <v>1</v>
      </c>
      <c r="V262" s="28"/>
      <c r="W262" s="28"/>
      <c r="X262" s="28"/>
      <c r="Y262" s="28"/>
      <c r="Z262" s="28"/>
      <c r="AA262" s="28"/>
      <c r="AB262" s="28"/>
      <c r="AC262" s="28"/>
    </row>
    <row r="263" spans="1:29" ht="14.25" hidden="1">
      <c r="A263" s="22" t="b">
        <f t="shared" si="27"/>
        <v>0</v>
      </c>
      <c r="B263" s="23" t="str">
        <f t="shared" si="28"/>
        <v>salles avant 03/2017!</v>
      </c>
      <c r="C263" s="24">
        <f t="shared" si="29"/>
        <v>263</v>
      </c>
      <c r="D263" s="24" t="e">
        <f t="shared" ca="1" si="2"/>
        <v>#REF!</v>
      </c>
      <c r="E263" s="25" t="e">
        <f t="shared" ca="1" si="3"/>
        <v>#REF!</v>
      </c>
      <c r="F263" s="25" t="e">
        <f t="shared" ca="1" si="4"/>
        <v>#REF!</v>
      </c>
      <c r="G263" s="26" t="e">
        <f t="shared" ca="1" si="5"/>
        <v>#REF!</v>
      </c>
      <c r="H263" s="24" t="s">
        <v>49</v>
      </c>
      <c r="I263" s="24" t="e">
        <f t="shared" ca="1" si="6"/>
        <v>#REF!</v>
      </c>
      <c r="J263" s="24" t="e">
        <f t="shared" ca="1" si="7"/>
        <v>#REF!</v>
      </c>
      <c r="K263" s="24" t="e">
        <f t="shared" ca="1" si="8"/>
        <v>#REF!</v>
      </c>
      <c r="L263" s="24" t="e">
        <f t="shared" ca="1" si="9"/>
        <v>#REF!</v>
      </c>
      <c r="M263" s="24" t="e">
        <f t="shared" ca="1" si="10"/>
        <v>#REF!</v>
      </c>
      <c r="N263" s="25" t="e">
        <f t="shared" ca="1" si="11"/>
        <v>#REF!</v>
      </c>
      <c r="O263" s="27" t="e">
        <f t="shared" ca="1" si="12"/>
        <v>#REF!</v>
      </c>
      <c r="P263" s="24" t="e">
        <f t="shared" ca="1" si="13"/>
        <v>#REF!</v>
      </c>
      <c r="Q263" s="28" t="str">
        <f>IF(A263,VALUE(SUBSTITUTE(SUBSTITUTE(LEFT(salles!H263,5),":",","),"30","5")),"")</f>
        <v/>
      </c>
      <c r="R263" s="29" t="str">
        <f t="shared" si="14"/>
        <v/>
      </c>
      <c r="S263" s="29" t="str">
        <f t="shared" si="15"/>
        <v/>
      </c>
      <c r="T263" s="28" t="str">
        <f t="shared" si="16"/>
        <v/>
      </c>
      <c r="U263" s="30">
        <f ca="1">VLOOKUP(H263,variables!J$10:K$130,2,FALSE)</f>
        <v>1</v>
      </c>
      <c r="V263" s="28"/>
      <c r="W263" s="28"/>
      <c r="X263" s="28"/>
      <c r="Y263" s="28"/>
      <c r="Z263" s="28"/>
      <c r="AA263" s="28"/>
      <c r="AB263" s="28"/>
      <c r="AC263" s="28"/>
    </row>
    <row r="264" spans="1:29" ht="14.25">
      <c r="A264" s="22" t="b">
        <f t="shared" si="27"/>
        <v>1</v>
      </c>
      <c r="B264" s="23" t="str">
        <f t="shared" si="28"/>
        <v>salles avant 03/2017!</v>
      </c>
      <c r="C264" s="24">
        <f t="shared" si="29"/>
        <v>264</v>
      </c>
      <c r="D264" s="24" t="e">
        <f t="shared" ca="1" si="2"/>
        <v>#REF!</v>
      </c>
      <c r="E264" s="25" t="e">
        <f t="shared" ca="1" si="3"/>
        <v>#REF!</v>
      </c>
      <c r="F264" s="25" t="e">
        <f t="shared" ca="1" si="4"/>
        <v>#REF!</v>
      </c>
      <c r="G264" s="26" t="e">
        <f t="shared" ca="1" si="5"/>
        <v>#REF!</v>
      </c>
      <c r="H264" s="24" t="s">
        <v>140</v>
      </c>
      <c r="I264" s="24" t="e">
        <f t="shared" ca="1" si="6"/>
        <v>#REF!</v>
      </c>
      <c r="J264" s="24" t="e">
        <f t="shared" ca="1" si="7"/>
        <v>#REF!</v>
      </c>
      <c r="K264" s="24" t="e">
        <f t="shared" ca="1" si="8"/>
        <v>#REF!</v>
      </c>
      <c r="L264" s="24" t="e">
        <f t="shared" ca="1" si="9"/>
        <v>#REF!</v>
      </c>
      <c r="M264" s="24" t="e">
        <f t="shared" ca="1" si="10"/>
        <v>#REF!</v>
      </c>
      <c r="N264" s="25" t="e">
        <f t="shared" ca="1" si="11"/>
        <v>#REF!</v>
      </c>
      <c r="O264" s="27" t="e">
        <f t="shared" ca="1" si="12"/>
        <v>#REF!</v>
      </c>
      <c r="P264" s="24" t="e">
        <f t="shared" ca="1" si="13"/>
        <v>#REF!</v>
      </c>
      <c r="Q264" s="28">
        <f>IF(A264,VALUE(SUBSTITUTE(SUBSTITUTE(LEFT(salles!H264,5),":",","),"30","5")),"")</f>
        <v>1</v>
      </c>
      <c r="R264" s="29" t="e">
        <f t="shared" ca="1" si="14"/>
        <v>#REF!</v>
      </c>
      <c r="S264" s="29" t="e">
        <f t="shared" ca="1" si="15"/>
        <v>#REF!</v>
      </c>
      <c r="T264" s="28" t="e">
        <f t="shared" ca="1" si="16"/>
        <v>#REF!</v>
      </c>
      <c r="U264" s="30">
        <f ca="1">VLOOKUP(H264,variables!J$10:K$130,2,FALSE)</f>
        <v>0.93262411347517726</v>
      </c>
      <c r="V264" s="28"/>
      <c r="W264" s="28"/>
      <c r="X264" s="28"/>
      <c r="Y264" s="28"/>
      <c r="Z264" s="28"/>
      <c r="AA264" s="28"/>
      <c r="AB264" s="28"/>
      <c r="AC264" s="28"/>
    </row>
    <row r="265" spans="1:29" ht="14.25">
      <c r="A265" s="22" t="b">
        <f t="shared" si="27"/>
        <v>1</v>
      </c>
      <c r="B265" s="23" t="str">
        <f t="shared" si="28"/>
        <v>salles avant 03/2017!</v>
      </c>
      <c r="C265" s="24">
        <f t="shared" si="29"/>
        <v>265</v>
      </c>
      <c r="D265" s="24" t="e">
        <f t="shared" ca="1" si="2"/>
        <v>#REF!</v>
      </c>
      <c r="E265" s="25" t="e">
        <f t="shared" ca="1" si="3"/>
        <v>#REF!</v>
      </c>
      <c r="F265" s="25" t="e">
        <f t="shared" ca="1" si="4"/>
        <v>#REF!</v>
      </c>
      <c r="G265" s="26" t="e">
        <f t="shared" ca="1" si="5"/>
        <v>#REF!</v>
      </c>
      <c r="H265" s="24" t="s">
        <v>140</v>
      </c>
      <c r="I265" s="24" t="e">
        <f t="shared" ca="1" si="6"/>
        <v>#REF!</v>
      </c>
      <c r="J265" s="24" t="e">
        <f t="shared" ca="1" si="7"/>
        <v>#REF!</v>
      </c>
      <c r="K265" s="24" t="e">
        <f t="shared" ca="1" si="8"/>
        <v>#REF!</v>
      </c>
      <c r="L265" s="24" t="e">
        <f t="shared" ca="1" si="9"/>
        <v>#REF!</v>
      </c>
      <c r="M265" s="24" t="e">
        <f t="shared" ca="1" si="10"/>
        <v>#REF!</v>
      </c>
      <c r="N265" s="25" t="e">
        <f t="shared" ca="1" si="11"/>
        <v>#REF!</v>
      </c>
      <c r="O265" s="27" t="e">
        <f t="shared" ca="1" si="12"/>
        <v>#REF!</v>
      </c>
      <c r="P265" s="24" t="e">
        <f t="shared" ca="1" si="13"/>
        <v>#REF!</v>
      </c>
      <c r="Q265" s="28">
        <f>IF(A265,VALUE(SUBSTITUTE(SUBSTITUTE(LEFT(salles!H265,5),":",","),"30","5")),"")</f>
        <v>1.5</v>
      </c>
      <c r="R265" s="29" t="e">
        <f t="shared" ca="1" si="14"/>
        <v>#REF!</v>
      </c>
      <c r="S265" s="29" t="e">
        <f t="shared" ca="1" si="15"/>
        <v>#REF!</v>
      </c>
      <c r="T265" s="28" t="e">
        <f t="shared" ca="1" si="16"/>
        <v>#REF!</v>
      </c>
      <c r="U265" s="30">
        <f ca="1">VLOOKUP(H265,variables!J$10:K$130,2,FALSE)</f>
        <v>0.93262411347517726</v>
      </c>
      <c r="V265" s="28"/>
      <c r="W265" s="28"/>
      <c r="X265" s="28"/>
      <c r="Y265" s="28"/>
      <c r="Z265" s="28"/>
      <c r="AA265" s="28"/>
      <c r="AB265" s="28"/>
      <c r="AC265" s="28"/>
    </row>
    <row r="266" spans="1:29" ht="14.25" hidden="1">
      <c r="A266" s="22" t="b">
        <f t="shared" si="27"/>
        <v>0</v>
      </c>
      <c r="B266" s="23" t="str">
        <f t="shared" si="28"/>
        <v>salles avant 03/2017!</v>
      </c>
      <c r="C266" s="24">
        <f t="shared" si="29"/>
        <v>266</v>
      </c>
      <c r="D266" s="24" t="e">
        <f t="shared" ca="1" si="2"/>
        <v>#REF!</v>
      </c>
      <c r="E266" s="25" t="e">
        <f t="shared" ca="1" si="3"/>
        <v>#REF!</v>
      </c>
      <c r="F266" s="25" t="e">
        <f t="shared" ca="1" si="4"/>
        <v>#REF!</v>
      </c>
      <c r="G266" s="26" t="e">
        <f t="shared" ca="1" si="5"/>
        <v>#REF!</v>
      </c>
      <c r="H266" s="24" t="s">
        <v>60</v>
      </c>
      <c r="I266" s="24" t="e">
        <f t="shared" ca="1" si="6"/>
        <v>#REF!</v>
      </c>
      <c r="J266" s="24" t="e">
        <f t="shared" ca="1" si="7"/>
        <v>#REF!</v>
      </c>
      <c r="K266" s="24" t="e">
        <f t="shared" ca="1" si="8"/>
        <v>#REF!</v>
      </c>
      <c r="L266" s="24" t="e">
        <f t="shared" ca="1" si="9"/>
        <v>#REF!</v>
      </c>
      <c r="M266" s="24" t="e">
        <f t="shared" ca="1" si="10"/>
        <v>#REF!</v>
      </c>
      <c r="N266" s="25" t="e">
        <f t="shared" ca="1" si="11"/>
        <v>#REF!</v>
      </c>
      <c r="O266" s="27" t="e">
        <f t="shared" ca="1" si="12"/>
        <v>#REF!</v>
      </c>
      <c r="P266" s="24" t="e">
        <f t="shared" ca="1" si="13"/>
        <v>#REF!</v>
      </c>
      <c r="Q266" s="28" t="str">
        <f>IF(A266,VALUE(SUBSTITUTE(SUBSTITUTE(LEFT(salles!H266,5),":",","),"30","5")),"")</f>
        <v/>
      </c>
      <c r="R266" s="29" t="str">
        <f t="shared" si="14"/>
        <v/>
      </c>
      <c r="S266" s="29" t="str">
        <f t="shared" si="15"/>
        <v/>
      </c>
      <c r="T266" s="28" t="str">
        <f t="shared" si="16"/>
        <v/>
      </c>
      <c r="U266" s="30">
        <f ca="1">VLOOKUP(H266,variables!J$10:K$130,2,FALSE)</f>
        <v>1</v>
      </c>
      <c r="V266" s="28"/>
      <c r="W266" s="28"/>
      <c r="X266" s="28"/>
      <c r="Y266" s="28"/>
      <c r="Z266" s="28"/>
      <c r="AA266" s="28"/>
      <c r="AB266" s="28"/>
      <c r="AC266" s="28"/>
    </row>
    <row r="267" spans="1:29" ht="14.25" hidden="1">
      <c r="A267" s="22" t="b">
        <f t="shared" si="27"/>
        <v>0</v>
      </c>
      <c r="B267" s="23" t="str">
        <f t="shared" si="28"/>
        <v>salles avant 03/2017!</v>
      </c>
      <c r="C267" s="24">
        <f t="shared" si="29"/>
        <v>267</v>
      </c>
      <c r="D267" s="24" t="e">
        <f t="shared" ca="1" si="2"/>
        <v>#REF!</v>
      </c>
      <c r="E267" s="25" t="e">
        <f t="shared" ca="1" si="3"/>
        <v>#REF!</v>
      </c>
      <c r="F267" s="25" t="e">
        <f t="shared" ca="1" si="4"/>
        <v>#REF!</v>
      </c>
      <c r="G267" s="26" t="e">
        <f t="shared" ca="1" si="5"/>
        <v>#REF!</v>
      </c>
      <c r="H267" s="24" t="s">
        <v>49</v>
      </c>
      <c r="I267" s="24" t="e">
        <f t="shared" ca="1" si="6"/>
        <v>#REF!</v>
      </c>
      <c r="J267" s="24" t="e">
        <f t="shared" ca="1" si="7"/>
        <v>#REF!</v>
      </c>
      <c r="K267" s="24" t="e">
        <f t="shared" ca="1" si="8"/>
        <v>#REF!</v>
      </c>
      <c r="L267" s="24" t="e">
        <f t="shared" ca="1" si="9"/>
        <v>#REF!</v>
      </c>
      <c r="M267" s="24" t="e">
        <f t="shared" ca="1" si="10"/>
        <v>#REF!</v>
      </c>
      <c r="N267" s="25" t="e">
        <f t="shared" ca="1" si="11"/>
        <v>#REF!</v>
      </c>
      <c r="O267" s="27" t="e">
        <f t="shared" ca="1" si="12"/>
        <v>#REF!</v>
      </c>
      <c r="P267" s="24" t="e">
        <f t="shared" ca="1" si="13"/>
        <v>#REF!</v>
      </c>
      <c r="Q267" s="28" t="str">
        <f>IF(A267,VALUE(SUBSTITUTE(SUBSTITUTE(LEFT(salles!H267,5),":",","),"30","5")),"")</f>
        <v/>
      </c>
      <c r="R267" s="29" t="str">
        <f t="shared" si="14"/>
        <v/>
      </c>
      <c r="S267" s="29" t="str">
        <f t="shared" si="15"/>
        <v/>
      </c>
      <c r="T267" s="28" t="str">
        <f t="shared" si="16"/>
        <v/>
      </c>
      <c r="U267" s="30">
        <f ca="1">VLOOKUP(H267,variables!J$10:K$130,2,FALSE)</f>
        <v>1</v>
      </c>
      <c r="V267" s="28"/>
      <c r="W267" s="28"/>
      <c r="X267" s="28"/>
      <c r="Y267" s="28"/>
      <c r="Z267" s="28"/>
      <c r="AA267" s="28"/>
      <c r="AB267" s="28"/>
      <c r="AC267" s="28"/>
    </row>
    <row r="268" spans="1:29" ht="14.25" hidden="1">
      <c r="A268" s="22" t="b">
        <f t="shared" si="27"/>
        <v>0</v>
      </c>
      <c r="B268" s="23" t="str">
        <f t="shared" si="28"/>
        <v>salles avant 03/2017!</v>
      </c>
      <c r="C268" s="24">
        <f t="shared" si="29"/>
        <v>268</v>
      </c>
      <c r="D268" s="24" t="e">
        <f t="shared" ca="1" si="2"/>
        <v>#REF!</v>
      </c>
      <c r="E268" s="25" t="e">
        <f t="shared" ca="1" si="3"/>
        <v>#REF!</v>
      </c>
      <c r="F268" s="25" t="e">
        <f t="shared" ca="1" si="4"/>
        <v>#REF!</v>
      </c>
      <c r="G268" s="26" t="e">
        <f t="shared" ca="1" si="5"/>
        <v>#REF!</v>
      </c>
      <c r="H268" s="24" t="s">
        <v>34</v>
      </c>
      <c r="I268" s="24" t="e">
        <f t="shared" ca="1" si="6"/>
        <v>#REF!</v>
      </c>
      <c r="J268" s="24" t="e">
        <f t="shared" ca="1" si="7"/>
        <v>#REF!</v>
      </c>
      <c r="K268" s="24" t="e">
        <f t="shared" ca="1" si="8"/>
        <v>#REF!</v>
      </c>
      <c r="L268" s="24" t="e">
        <f t="shared" ca="1" si="9"/>
        <v>#REF!</v>
      </c>
      <c r="M268" s="24" t="e">
        <f t="shared" ca="1" si="10"/>
        <v>#REF!</v>
      </c>
      <c r="N268" s="25" t="e">
        <f t="shared" ca="1" si="11"/>
        <v>#REF!</v>
      </c>
      <c r="O268" s="27" t="e">
        <f t="shared" ca="1" si="12"/>
        <v>#REF!</v>
      </c>
      <c r="P268" s="24" t="e">
        <f t="shared" ca="1" si="13"/>
        <v>#REF!</v>
      </c>
      <c r="Q268" s="28" t="str">
        <f>IF(A268,VALUE(SUBSTITUTE(SUBSTITUTE(LEFT(salles!H268,5),":",","),"30","5")),"")</f>
        <v/>
      </c>
      <c r="R268" s="29" t="str">
        <f t="shared" si="14"/>
        <v/>
      </c>
      <c r="S268" s="29" t="str">
        <f t="shared" si="15"/>
        <v/>
      </c>
      <c r="T268" s="28" t="str">
        <f t="shared" si="16"/>
        <v/>
      </c>
      <c r="U268" s="30">
        <f ca="1">VLOOKUP(H268,variables!J$10:K$130,2,FALSE)</f>
        <v>1</v>
      </c>
      <c r="V268" s="28"/>
      <c r="W268" s="28"/>
      <c r="X268" s="28"/>
      <c r="Y268" s="28"/>
      <c r="Z268" s="28"/>
      <c r="AA268" s="28"/>
      <c r="AB268" s="28"/>
      <c r="AC268" s="28"/>
    </row>
    <row r="269" spans="1:29" ht="14.25" hidden="1">
      <c r="A269" s="22" t="b">
        <f t="shared" si="27"/>
        <v>0</v>
      </c>
      <c r="B269" s="23" t="str">
        <f t="shared" si="28"/>
        <v>salles avant 03/2017!</v>
      </c>
      <c r="C269" s="24">
        <f t="shared" si="29"/>
        <v>269</v>
      </c>
      <c r="D269" s="24" t="e">
        <f t="shared" ca="1" si="2"/>
        <v>#REF!</v>
      </c>
      <c r="E269" s="25" t="e">
        <f t="shared" ca="1" si="3"/>
        <v>#REF!</v>
      </c>
      <c r="F269" s="25" t="e">
        <f t="shared" ca="1" si="4"/>
        <v>#REF!</v>
      </c>
      <c r="G269" s="26" t="e">
        <f t="shared" ca="1" si="5"/>
        <v>#REF!</v>
      </c>
      <c r="H269" s="24" t="s">
        <v>34</v>
      </c>
      <c r="I269" s="24" t="e">
        <f t="shared" ca="1" si="6"/>
        <v>#REF!</v>
      </c>
      <c r="J269" s="24" t="e">
        <f t="shared" ca="1" si="7"/>
        <v>#REF!</v>
      </c>
      <c r="K269" s="24" t="e">
        <f t="shared" ca="1" si="8"/>
        <v>#REF!</v>
      </c>
      <c r="L269" s="24" t="e">
        <f t="shared" ca="1" si="9"/>
        <v>#REF!</v>
      </c>
      <c r="M269" s="24" t="e">
        <f t="shared" ca="1" si="10"/>
        <v>#REF!</v>
      </c>
      <c r="N269" s="25" t="e">
        <f t="shared" ca="1" si="11"/>
        <v>#REF!</v>
      </c>
      <c r="O269" s="27" t="e">
        <f t="shared" ca="1" si="12"/>
        <v>#REF!</v>
      </c>
      <c r="P269" s="24" t="e">
        <f t="shared" ca="1" si="13"/>
        <v>#REF!</v>
      </c>
      <c r="Q269" s="28" t="str">
        <f>IF(A269,VALUE(SUBSTITUTE(SUBSTITUTE(LEFT(salles!H269,5),":",","),"30","5")),"")</f>
        <v/>
      </c>
      <c r="R269" s="29" t="str">
        <f t="shared" si="14"/>
        <v/>
      </c>
      <c r="S269" s="29" t="str">
        <f t="shared" si="15"/>
        <v/>
      </c>
      <c r="T269" s="28" t="str">
        <f t="shared" si="16"/>
        <v/>
      </c>
      <c r="U269" s="30">
        <f ca="1">VLOOKUP(H269,variables!J$10:K$130,2,FALSE)</f>
        <v>1</v>
      </c>
      <c r="V269" s="28"/>
      <c r="W269" s="28"/>
      <c r="X269" s="28"/>
      <c r="Y269" s="28"/>
      <c r="Z269" s="28"/>
      <c r="AA269" s="28"/>
      <c r="AB269" s="28"/>
      <c r="AC269" s="28"/>
    </row>
    <row r="270" spans="1:29" ht="14.25" hidden="1">
      <c r="A270" s="22" t="b">
        <f t="shared" si="27"/>
        <v>0</v>
      </c>
      <c r="B270" s="23" t="str">
        <f t="shared" si="28"/>
        <v>salles avant 03/2017!</v>
      </c>
      <c r="C270" s="24">
        <f t="shared" si="29"/>
        <v>270</v>
      </c>
      <c r="D270" s="24" t="e">
        <f t="shared" ca="1" si="2"/>
        <v>#REF!</v>
      </c>
      <c r="E270" s="25" t="e">
        <f t="shared" ca="1" si="3"/>
        <v>#REF!</v>
      </c>
      <c r="F270" s="25" t="e">
        <f t="shared" ca="1" si="4"/>
        <v>#REF!</v>
      </c>
      <c r="G270" s="26" t="e">
        <f t="shared" ca="1" si="5"/>
        <v>#REF!</v>
      </c>
      <c r="H270" s="24" t="s">
        <v>210</v>
      </c>
      <c r="I270" s="24" t="e">
        <f t="shared" ca="1" si="6"/>
        <v>#REF!</v>
      </c>
      <c r="J270" s="24" t="e">
        <f t="shared" ca="1" si="7"/>
        <v>#REF!</v>
      </c>
      <c r="K270" s="24" t="e">
        <f t="shared" ca="1" si="8"/>
        <v>#REF!</v>
      </c>
      <c r="L270" s="24" t="e">
        <f t="shared" ca="1" si="9"/>
        <v>#REF!</v>
      </c>
      <c r="M270" s="24" t="e">
        <f t="shared" ca="1" si="10"/>
        <v>#REF!</v>
      </c>
      <c r="N270" s="25" t="e">
        <f t="shared" ca="1" si="11"/>
        <v>#REF!</v>
      </c>
      <c r="O270" s="27" t="e">
        <f t="shared" ca="1" si="12"/>
        <v>#REF!</v>
      </c>
      <c r="P270" s="24" t="e">
        <f t="shared" ca="1" si="13"/>
        <v>#REF!</v>
      </c>
      <c r="Q270" s="28" t="str">
        <f>IF(A270,VALUE(SUBSTITUTE(SUBSTITUTE(LEFT(salles!H270,5),":",","),"30","5")),"")</f>
        <v/>
      </c>
      <c r="R270" s="29" t="str">
        <f t="shared" si="14"/>
        <v/>
      </c>
      <c r="S270" s="29" t="str">
        <f t="shared" si="15"/>
        <v/>
      </c>
      <c r="T270" s="28" t="str">
        <f t="shared" si="16"/>
        <v/>
      </c>
      <c r="U270" s="30">
        <f ca="1">VLOOKUP(H270,variables!J$10:K$130,2,FALSE)</f>
        <v>1</v>
      </c>
      <c r="V270" s="28"/>
      <c r="W270" s="28"/>
      <c r="X270" s="28"/>
      <c r="Y270" s="28"/>
      <c r="Z270" s="28"/>
      <c r="AA270" s="28"/>
      <c r="AB270" s="28"/>
      <c r="AC270" s="28"/>
    </row>
    <row r="271" spans="1:29" ht="14.25" hidden="1">
      <c r="A271" s="22" t="b">
        <f t="shared" si="27"/>
        <v>0</v>
      </c>
      <c r="B271" s="23" t="str">
        <f t="shared" si="28"/>
        <v>salles avant 03/2017!</v>
      </c>
      <c r="C271" s="24">
        <f t="shared" si="29"/>
        <v>271</v>
      </c>
      <c r="D271" s="24" t="e">
        <f t="shared" ca="1" si="2"/>
        <v>#REF!</v>
      </c>
      <c r="E271" s="25" t="e">
        <f t="shared" ca="1" si="3"/>
        <v>#REF!</v>
      </c>
      <c r="F271" s="25" t="e">
        <f t="shared" ca="1" si="4"/>
        <v>#REF!</v>
      </c>
      <c r="G271" s="26" t="e">
        <f t="shared" ca="1" si="5"/>
        <v>#REF!</v>
      </c>
      <c r="H271" s="24" t="s">
        <v>66</v>
      </c>
      <c r="I271" s="24" t="e">
        <f t="shared" ca="1" si="6"/>
        <v>#REF!</v>
      </c>
      <c r="J271" s="24" t="e">
        <f t="shared" ca="1" si="7"/>
        <v>#REF!</v>
      </c>
      <c r="K271" s="24" t="e">
        <f t="shared" ca="1" si="8"/>
        <v>#REF!</v>
      </c>
      <c r="L271" s="24" t="e">
        <f t="shared" ca="1" si="9"/>
        <v>#REF!</v>
      </c>
      <c r="M271" s="24" t="e">
        <f t="shared" ca="1" si="10"/>
        <v>#REF!</v>
      </c>
      <c r="N271" s="25" t="e">
        <f t="shared" ca="1" si="11"/>
        <v>#REF!</v>
      </c>
      <c r="O271" s="27" t="e">
        <f t="shared" ca="1" si="12"/>
        <v>#REF!</v>
      </c>
      <c r="P271" s="24" t="e">
        <f t="shared" ca="1" si="13"/>
        <v>#REF!</v>
      </c>
      <c r="Q271" s="28" t="str">
        <f>IF(A271,VALUE(SUBSTITUTE(SUBSTITUTE(LEFT(salles!H271,5),":",","),"30","5")),"")</f>
        <v/>
      </c>
      <c r="R271" s="29" t="str">
        <f t="shared" si="14"/>
        <v/>
      </c>
      <c r="S271" s="29" t="str">
        <f t="shared" si="15"/>
        <v/>
      </c>
      <c r="T271" s="28" t="str">
        <f t="shared" si="16"/>
        <v/>
      </c>
      <c r="U271" s="30">
        <f ca="1">VLOOKUP(H271,variables!J$10:K$130,2,FALSE)</f>
        <v>1</v>
      </c>
      <c r="V271" s="28"/>
      <c r="W271" s="28"/>
      <c r="X271" s="28"/>
      <c r="Y271" s="28"/>
      <c r="Z271" s="28"/>
      <c r="AA271" s="28"/>
      <c r="AB271" s="28"/>
      <c r="AC271" s="28"/>
    </row>
    <row r="272" spans="1:29" ht="14.25" hidden="1">
      <c r="A272" s="22" t="b">
        <f t="shared" si="27"/>
        <v>0</v>
      </c>
      <c r="B272" s="23" t="str">
        <f t="shared" si="28"/>
        <v>salles avant 03/2017!</v>
      </c>
      <c r="C272" s="24">
        <f t="shared" si="29"/>
        <v>272</v>
      </c>
      <c r="D272" s="24" t="e">
        <f t="shared" ca="1" si="2"/>
        <v>#REF!</v>
      </c>
      <c r="E272" s="25" t="e">
        <f t="shared" ca="1" si="3"/>
        <v>#REF!</v>
      </c>
      <c r="F272" s="25" t="e">
        <f t="shared" ca="1" si="4"/>
        <v>#REF!</v>
      </c>
      <c r="G272" s="26" t="e">
        <f t="shared" ca="1" si="5"/>
        <v>#REF!</v>
      </c>
      <c r="H272" s="24" t="s">
        <v>81</v>
      </c>
      <c r="I272" s="24" t="e">
        <f t="shared" ca="1" si="6"/>
        <v>#REF!</v>
      </c>
      <c r="J272" s="24" t="e">
        <f t="shared" ca="1" si="7"/>
        <v>#REF!</v>
      </c>
      <c r="K272" s="24" t="e">
        <f t="shared" ca="1" si="8"/>
        <v>#REF!</v>
      </c>
      <c r="L272" s="24" t="e">
        <f t="shared" ca="1" si="9"/>
        <v>#REF!</v>
      </c>
      <c r="M272" s="24" t="e">
        <f t="shared" ca="1" si="10"/>
        <v>#REF!</v>
      </c>
      <c r="N272" s="25" t="e">
        <f t="shared" ca="1" si="11"/>
        <v>#REF!</v>
      </c>
      <c r="O272" s="27" t="e">
        <f t="shared" ca="1" si="12"/>
        <v>#REF!</v>
      </c>
      <c r="P272" s="24" t="e">
        <f t="shared" ca="1" si="13"/>
        <v>#REF!</v>
      </c>
      <c r="Q272" s="28" t="str">
        <f>IF(A272,VALUE(SUBSTITUTE(SUBSTITUTE(LEFT(salles!H272,5),":",","),"30","5")),"")</f>
        <v/>
      </c>
      <c r="R272" s="29" t="str">
        <f t="shared" si="14"/>
        <v/>
      </c>
      <c r="S272" s="29" t="str">
        <f t="shared" si="15"/>
        <v/>
      </c>
      <c r="T272" s="28" t="str">
        <f t="shared" si="16"/>
        <v/>
      </c>
      <c r="U272" s="30">
        <f ca="1">VLOOKUP(H272,variables!J$10:K$130,2,FALSE)</f>
        <v>0.97619047619047616</v>
      </c>
      <c r="V272" s="28"/>
      <c r="W272" s="28"/>
      <c r="X272" s="28"/>
      <c r="Y272" s="28"/>
      <c r="Z272" s="28"/>
      <c r="AA272" s="28"/>
      <c r="AB272" s="28"/>
      <c r="AC272" s="28"/>
    </row>
    <row r="273" spans="1:29" ht="14.25" hidden="1">
      <c r="A273" s="22" t="b">
        <f t="shared" si="27"/>
        <v>0</v>
      </c>
      <c r="B273" s="23" t="str">
        <f t="shared" si="28"/>
        <v>salles avant 03/2017!</v>
      </c>
      <c r="C273" s="24">
        <f t="shared" si="29"/>
        <v>273</v>
      </c>
      <c r="D273" s="24" t="e">
        <f t="shared" ca="1" si="2"/>
        <v>#REF!</v>
      </c>
      <c r="E273" s="25" t="e">
        <f t="shared" ca="1" si="3"/>
        <v>#REF!</v>
      </c>
      <c r="F273" s="25" t="e">
        <f t="shared" ca="1" si="4"/>
        <v>#REF!</v>
      </c>
      <c r="G273" s="26" t="e">
        <f t="shared" ca="1" si="5"/>
        <v>#REF!</v>
      </c>
      <c r="H273" s="24" t="s">
        <v>60</v>
      </c>
      <c r="I273" s="24" t="e">
        <f t="shared" ca="1" si="6"/>
        <v>#REF!</v>
      </c>
      <c r="J273" s="24" t="e">
        <f t="shared" ca="1" si="7"/>
        <v>#REF!</v>
      </c>
      <c r="K273" s="24" t="e">
        <f t="shared" ca="1" si="8"/>
        <v>#REF!</v>
      </c>
      <c r="L273" s="24" t="e">
        <f t="shared" ca="1" si="9"/>
        <v>#REF!</v>
      </c>
      <c r="M273" s="24" t="e">
        <f t="shared" ca="1" si="10"/>
        <v>#REF!</v>
      </c>
      <c r="N273" s="25" t="e">
        <f t="shared" ca="1" si="11"/>
        <v>#REF!</v>
      </c>
      <c r="O273" s="27" t="e">
        <f t="shared" ca="1" si="12"/>
        <v>#REF!</v>
      </c>
      <c r="P273" s="24" t="e">
        <f t="shared" ca="1" si="13"/>
        <v>#REF!</v>
      </c>
      <c r="Q273" s="28" t="str">
        <f>IF(A273,VALUE(SUBSTITUTE(SUBSTITUTE(LEFT(salles!H273,5),":",","),"30","5")),"")</f>
        <v/>
      </c>
      <c r="R273" s="29" t="str">
        <f t="shared" si="14"/>
        <v/>
      </c>
      <c r="S273" s="29" t="str">
        <f t="shared" si="15"/>
        <v/>
      </c>
      <c r="T273" s="28" t="str">
        <f t="shared" si="16"/>
        <v/>
      </c>
      <c r="U273" s="30">
        <f ca="1">VLOOKUP(H273,variables!J$10:K$130,2,FALSE)</f>
        <v>1</v>
      </c>
      <c r="V273" s="28"/>
      <c r="W273" s="28"/>
      <c r="X273" s="28"/>
      <c r="Y273" s="28"/>
      <c r="Z273" s="28"/>
      <c r="AA273" s="28"/>
      <c r="AB273" s="28"/>
      <c r="AC273" s="28"/>
    </row>
    <row r="274" spans="1:29" ht="14.25" hidden="1">
      <c r="A274" s="22" t="b">
        <f t="shared" si="27"/>
        <v>0</v>
      </c>
      <c r="B274" s="23" t="str">
        <f t="shared" si="28"/>
        <v>salles avant 03/2017!</v>
      </c>
      <c r="C274" s="24">
        <f t="shared" si="29"/>
        <v>274</v>
      </c>
      <c r="D274" s="24" t="e">
        <f t="shared" ca="1" si="2"/>
        <v>#REF!</v>
      </c>
      <c r="E274" s="25" t="e">
        <f t="shared" ca="1" si="3"/>
        <v>#REF!</v>
      </c>
      <c r="F274" s="25" t="e">
        <f t="shared" ca="1" si="4"/>
        <v>#REF!</v>
      </c>
      <c r="G274" s="26" t="e">
        <f t="shared" ca="1" si="5"/>
        <v>#REF!</v>
      </c>
      <c r="H274" s="24" t="s">
        <v>218</v>
      </c>
      <c r="I274" s="24" t="e">
        <f t="shared" ca="1" si="6"/>
        <v>#REF!</v>
      </c>
      <c r="J274" s="24" t="e">
        <f t="shared" ca="1" si="7"/>
        <v>#REF!</v>
      </c>
      <c r="K274" s="24" t="e">
        <f t="shared" ca="1" si="8"/>
        <v>#REF!</v>
      </c>
      <c r="L274" s="24" t="e">
        <f t="shared" ca="1" si="9"/>
        <v>#REF!</v>
      </c>
      <c r="M274" s="24" t="e">
        <f t="shared" ca="1" si="10"/>
        <v>#REF!</v>
      </c>
      <c r="N274" s="25" t="e">
        <f t="shared" ca="1" si="11"/>
        <v>#REF!</v>
      </c>
      <c r="O274" s="27" t="e">
        <f t="shared" ca="1" si="12"/>
        <v>#REF!</v>
      </c>
      <c r="P274" s="24" t="e">
        <f t="shared" ca="1" si="13"/>
        <v>#REF!</v>
      </c>
      <c r="Q274" s="28" t="str">
        <f>IF(A274,VALUE(SUBSTITUTE(SUBSTITUTE(LEFT(salles!H274,5),":",","),"30","5")),"")</f>
        <v/>
      </c>
      <c r="R274" s="29" t="str">
        <f t="shared" si="14"/>
        <v/>
      </c>
      <c r="S274" s="29" t="str">
        <f t="shared" si="15"/>
        <v/>
      </c>
      <c r="T274" s="28" t="str">
        <f t="shared" si="16"/>
        <v/>
      </c>
      <c r="U274" s="30">
        <f ca="1">VLOOKUP(H274,variables!J$10:K$130,2,FALSE)</f>
        <v>1</v>
      </c>
      <c r="V274" s="28"/>
      <c r="W274" s="28"/>
      <c r="X274" s="28"/>
      <c r="Y274" s="28"/>
      <c r="Z274" s="28"/>
      <c r="AA274" s="28"/>
      <c r="AB274" s="28"/>
      <c r="AC274" s="28"/>
    </row>
    <row r="275" spans="1:29" ht="14.25" hidden="1">
      <c r="A275" s="22" t="b">
        <f t="shared" si="27"/>
        <v>0</v>
      </c>
      <c r="B275" s="23" t="str">
        <f t="shared" si="28"/>
        <v>salles avant 03/2017!</v>
      </c>
      <c r="C275" s="24">
        <f t="shared" si="29"/>
        <v>275</v>
      </c>
      <c r="D275" s="24" t="e">
        <f t="shared" ca="1" si="2"/>
        <v>#REF!</v>
      </c>
      <c r="E275" s="25" t="e">
        <f t="shared" ca="1" si="3"/>
        <v>#REF!</v>
      </c>
      <c r="F275" s="25" t="e">
        <f t="shared" ca="1" si="4"/>
        <v>#REF!</v>
      </c>
      <c r="G275" s="26" t="e">
        <f t="shared" ca="1" si="5"/>
        <v>#REF!</v>
      </c>
      <c r="H275" s="24" t="s">
        <v>34</v>
      </c>
      <c r="I275" s="24" t="e">
        <f t="shared" ca="1" si="6"/>
        <v>#REF!</v>
      </c>
      <c r="J275" s="24" t="e">
        <f t="shared" ca="1" si="7"/>
        <v>#REF!</v>
      </c>
      <c r="K275" s="24" t="e">
        <f t="shared" ca="1" si="8"/>
        <v>#REF!</v>
      </c>
      <c r="L275" s="24" t="e">
        <f t="shared" ca="1" si="9"/>
        <v>#REF!</v>
      </c>
      <c r="M275" s="24" t="e">
        <f t="shared" ca="1" si="10"/>
        <v>#REF!</v>
      </c>
      <c r="N275" s="25" t="e">
        <f t="shared" ca="1" si="11"/>
        <v>#REF!</v>
      </c>
      <c r="O275" s="27" t="e">
        <f t="shared" ca="1" si="12"/>
        <v>#REF!</v>
      </c>
      <c r="P275" s="24" t="e">
        <f t="shared" ca="1" si="13"/>
        <v>#REF!</v>
      </c>
      <c r="Q275" s="28" t="str">
        <f>IF(A275,VALUE(SUBSTITUTE(SUBSTITUTE(LEFT(salles!H275,5),":",","),"30","5")),"")</f>
        <v/>
      </c>
      <c r="R275" s="29" t="str">
        <f t="shared" si="14"/>
        <v/>
      </c>
      <c r="S275" s="29" t="str">
        <f t="shared" si="15"/>
        <v/>
      </c>
      <c r="T275" s="28" t="str">
        <f t="shared" si="16"/>
        <v/>
      </c>
      <c r="U275" s="30">
        <f ca="1">VLOOKUP(H275,variables!J$10:K$130,2,FALSE)</f>
        <v>1</v>
      </c>
      <c r="V275" s="28"/>
      <c r="W275" s="28"/>
      <c r="X275" s="28"/>
      <c r="Y275" s="28"/>
      <c r="Z275" s="28"/>
      <c r="AA275" s="28"/>
      <c r="AB275" s="28"/>
      <c r="AC275" s="28"/>
    </row>
    <row r="276" spans="1:29" ht="14.25" hidden="1">
      <c r="A276" s="22" t="b">
        <f t="shared" si="27"/>
        <v>0</v>
      </c>
      <c r="B276" s="23" t="str">
        <f t="shared" si="28"/>
        <v>salles avant 03/2017!</v>
      </c>
      <c r="C276" s="24">
        <f t="shared" si="29"/>
        <v>276</v>
      </c>
      <c r="D276" s="24" t="e">
        <f t="shared" ca="1" si="2"/>
        <v>#REF!</v>
      </c>
      <c r="E276" s="25" t="e">
        <f t="shared" ca="1" si="3"/>
        <v>#REF!</v>
      </c>
      <c r="F276" s="25" t="e">
        <f t="shared" ca="1" si="4"/>
        <v>#REF!</v>
      </c>
      <c r="G276" s="26" t="e">
        <f t="shared" ca="1" si="5"/>
        <v>#REF!</v>
      </c>
      <c r="H276" s="24" t="s">
        <v>237</v>
      </c>
      <c r="I276" s="24" t="e">
        <f t="shared" ca="1" si="6"/>
        <v>#REF!</v>
      </c>
      <c r="J276" s="24" t="e">
        <f t="shared" ca="1" si="7"/>
        <v>#REF!</v>
      </c>
      <c r="K276" s="24" t="e">
        <f t="shared" ca="1" si="8"/>
        <v>#REF!</v>
      </c>
      <c r="L276" s="24" t="e">
        <f t="shared" ca="1" si="9"/>
        <v>#REF!</v>
      </c>
      <c r="M276" s="24" t="e">
        <f t="shared" ca="1" si="10"/>
        <v>#REF!</v>
      </c>
      <c r="N276" s="25" t="e">
        <f t="shared" ca="1" si="11"/>
        <v>#REF!</v>
      </c>
      <c r="O276" s="27" t="e">
        <f t="shared" ca="1" si="12"/>
        <v>#REF!</v>
      </c>
      <c r="P276" s="24" t="e">
        <f t="shared" ca="1" si="13"/>
        <v>#REF!</v>
      </c>
      <c r="Q276" s="28" t="str">
        <f>IF(A276,VALUE(SUBSTITUTE(SUBSTITUTE(LEFT(salles!H276,5),":",","),"30","5")),"")</f>
        <v/>
      </c>
      <c r="R276" s="29" t="str">
        <f t="shared" si="14"/>
        <v/>
      </c>
      <c r="S276" s="29" t="str">
        <f t="shared" si="15"/>
        <v/>
      </c>
      <c r="T276" s="28" t="str">
        <f t="shared" si="16"/>
        <v/>
      </c>
      <c r="U276" s="30">
        <f ca="1">VLOOKUP(H276,variables!J$10:K$130,2,FALSE)</f>
        <v>1</v>
      </c>
      <c r="V276" s="28"/>
      <c r="W276" s="28"/>
      <c r="X276" s="28"/>
      <c r="Y276" s="28"/>
      <c r="Z276" s="28"/>
      <c r="AA276" s="28"/>
      <c r="AB276" s="28"/>
      <c r="AC276" s="28"/>
    </row>
    <row r="277" spans="1:29" ht="14.25" hidden="1">
      <c r="A277" s="22" t="b">
        <f t="shared" si="27"/>
        <v>0</v>
      </c>
      <c r="B277" s="23" t="str">
        <f t="shared" si="28"/>
        <v>salles avant 03/2017!</v>
      </c>
      <c r="C277" s="24">
        <f t="shared" si="29"/>
        <v>277</v>
      </c>
      <c r="D277" s="24" t="e">
        <f t="shared" ca="1" si="2"/>
        <v>#REF!</v>
      </c>
      <c r="E277" s="25" t="e">
        <f t="shared" ca="1" si="3"/>
        <v>#REF!</v>
      </c>
      <c r="F277" s="25" t="e">
        <f t="shared" ca="1" si="4"/>
        <v>#REF!</v>
      </c>
      <c r="G277" s="26" t="e">
        <f t="shared" ca="1" si="5"/>
        <v>#REF!</v>
      </c>
      <c r="H277" s="24" t="s">
        <v>162</v>
      </c>
      <c r="I277" s="24" t="e">
        <f t="shared" ca="1" si="6"/>
        <v>#REF!</v>
      </c>
      <c r="J277" s="24" t="e">
        <f t="shared" ca="1" si="7"/>
        <v>#REF!</v>
      </c>
      <c r="K277" s="24" t="e">
        <f t="shared" ca="1" si="8"/>
        <v>#REF!</v>
      </c>
      <c r="L277" s="24" t="e">
        <f t="shared" ca="1" si="9"/>
        <v>#REF!</v>
      </c>
      <c r="M277" s="24" t="e">
        <f t="shared" ca="1" si="10"/>
        <v>#REF!</v>
      </c>
      <c r="N277" s="25" t="e">
        <f t="shared" ca="1" si="11"/>
        <v>#REF!</v>
      </c>
      <c r="O277" s="27" t="e">
        <f t="shared" ca="1" si="12"/>
        <v>#REF!</v>
      </c>
      <c r="P277" s="24" t="e">
        <f t="shared" ca="1" si="13"/>
        <v>#REF!</v>
      </c>
      <c r="Q277" s="28" t="str">
        <f>IF(A277,VALUE(SUBSTITUTE(SUBSTITUTE(LEFT(salles!H277,5),":",","),"30","5")),"")</f>
        <v/>
      </c>
      <c r="R277" s="29" t="str">
        <f t="shared" si="14"/>
        <v/>
      </c>
      <c r="S277" s="29" t="str">
        <f t="shared" si="15"/>
        <v/>
      </c>
      <c r="T277" s="28" t="str">
        <f t="shared" si="16"/>
        <v/>
      </c>
      <c r="U277" s="30">
        <f>VLOOKUP(H277,variables!J$10:K$130,2,FALSE)</f>
        <v>5.3E-3</v>
      </c>
      <c r="V277" s="28"/>
      <c r="W277" s="28"/>
      <c r="X277" s="28"/>
      <c r="Y277" s="28"/>
      <c r="Z277" s="28"/>
      <c r="AA277" s="28"/>
      <c r="AB277" s="28"/>
      <c r="AC277" s="28"/>
    </row>
    <row r="278" spans="1:29" ht="14.25">
      <c r="A278" s="22" t="b">
        <f t="shared" si="27"/>
        <v>1</v>
      </c>
      <c r="B278" s="23" t="str">
        <f t="shared" si="28"/>
        <v>salles avant 03/2017!</v>
      </c>
      <c r="C278" s="24">
        <f t="shared" si="29"/>
        <v>278</v>
      </c>
      <c r="D278" s="24" t="e">
        <f t="shared" ca="1" si="2"/>
        <v>#REF!</v>
      </c>
      <c r="E278" s="25" t="e">
        <f t="shared" ca="1" si="3"/>
        <v>#REF!</v>
      </c>
      <c r="F278" s="25" t="e">
        <f t="shared" ca="1" si="4"/>
        <v>#REF!</v>
      </c>
      <c r="G278" s="26" t="e">
        <f t="shared" ca="1" si="5"/>
        <v>#REF!</v>
      </c>
      <c r="H278" s="24" t="s">
        <v>140</v>
      </c>
      <c r="I278" s="24" t="e">
        <f t="shared" ca="1" si="6"/>
        <v>#REF!</v>
      </c>
      <c r="J278" s="24" t="e">
        <f t="shared" ca="1" si="7"/>
        <v>#REF!</v>
      </c>
      <c r="K278" s="24" t="e">
        <f t="shared" ca="1" si="8"/>
        <v>#REF!</v>
      </c>
      <c r="L278" s="24" t="e">
        <f t="shared" ca="1" si="9"/>
        <v>#REF!</v>
      </c>
      <c r="M278" s="24" t="e">
        <f t="shared" ca="1" si="10"/>
        <v>#REF!</v>
      </c>
      <c r="N278" s="25" t="e">
        <f t="shared" ca="1" si="11"/>
        <v>#REF!</v>
      </c>
      <c r="O278" s="27" t="e">
        <f t="shared" ca="1" si="12"/>
        <v>#REF!</v>
      </c>
      <c r="P278" s="24" t="e">
        <f t="shared" ca="1" si="13"/>
        <v>#REF!</v>
      </c>
      <c r="Q278" s="28">
        <f>IF(A278,VALUE(SUBSTITUTE(SUBSTITUTE(LEFT(salles!H278,5),":",","),"30","5")),"")</f>
        <v>1</v>
      </c>
      <c r="R278" s="29" t="e">
        <f t="shared" ca="1" si="14"/>
        <v>#REF!</v>
      </c>
      <c r="S278" s="29" t="e">
        <f t="shared" ca="1" si="15"/>
        <v>#REF!</v>
      </c>
      <c r="T278" s="28" t="e">
        <f t="shared" ca="1" si="16"/>
        <v>#REF!</v>
      </c>
      <c r="U278" s="30">
        <f ca="1">VLOOKUP(H278,variables!J$10:K$130,2,FALSE)</f>
        <v>0.93262411347517726</v>
      </c>
      <c r="V278" s="28"/>
      <c r="W278" s="28"/>
      <c r="X278" s="28"/>
      <c r="Y278" s="28"/>
      <c r="Z278" s="28"/>
      <c r="AA278" s="28"/>
      <c r="AB278" s="28"/>
      <c r="AC278" s="28"/>
    </row>
    <row r="279" spans="1:29" ht="14.25" hidden="1">
      <c r="A279" s="22" t="b">
        <f t="shared" si="27"/>
        <v>0</v>
      </c>
      <c r="B279" s="23" t="str">
        <f t="shared" si="28"/>
        <v>salles avant 03/2017!</v>
      </c>
      <c r="C279" s="24">
        <f t="shared" si="29"/>
        <v>279</v>
      </c>
      <c r="D279" s="24" t="e">
        <f t="shared" ca="1" si="2"/>
        <v>#REF!</v>
      </c>
      <c r="E279" s="25" t="e">
        <f t="shared" ca="1" si="3"/>
        <v>#REF!</v>
      </c>
      <c r="F279" s="25" t="e">
        <f t="shared" ca="1" si="4"/>
        <v>#REF!</v>
      </c>
      <c r="G279" s="26" t="e">
        <f t="shared" ca="1" si="5"/>
        <v>#REF!</v>
      </c>
      <c r="H279" s="24" t="s">
        <v>212</v>
      </c>
      <c r="I279" s="24" t="e">
        <f t="shared" ca="1" si="6"/>
        <v>#REF!</v>
      </c>
      <c r="J279" s="24" t="e">
        <f t="shared" ca="1" si="7"/>
        <v>#REF!</v>
      </c>
      <c r="K279" s="24" t="e">
        <f t="shared" ca="1" si="8"/>
        <v>#REF!</v>
      </c>
      <c r="L279" s="24" t="e">
        <f t="shared" ca="1" si="9"/>
        <v>#REF!</v>
      </c>
      <c r="M279" s="24" t="e">
        <f t="shared" ca="1" si="10"/>
        <v>#REF!</v>
      </c>
      <c r="N279" s="25" t="e">
        <f t="shared" ca="1" si="11"/>
        <v>#REF!</v>
      </c>
      <c r="O279" s="27" t="e">
        <f t="shared" ca="1" si="12"/>
        <v>#REF!</v>
      </c>
      <c r="P279" s="24" t="e">
        <f t="shared" ca="1" si="13"/>
        <v>#REF!</v>
      </c>
      <c r="Q279" s="28" t="str">
        <f>IF(A279,VALUE(SUBSTITUTE(SUBSTITUTE(LEFT(salles!H279,5),":",","),"30","5")),"")</f>
        <v/>
      </c>
      <c r="R279" s="29" t="str">
        <f t="shared" si="14"/>
        <v/>
      </c>
      <c r="S279" s="29" t="str">
        <f t="shared" si="15"/>
        <v/>
      </c>
      <c r="T279" s="28" t="str">
        <f t="shared" si="16"/>
        <v/>
      </c>
      <c r="U279" s="30">
        <f ca="1">VLOOKUP(H279,variables!J$10:K$130,2,FALSE)</f>
        <v>0.98148148148148151</v>
      </c>
      <c r="V279" s="28"/>
      <c r="W279" s="28"/>
      <c r="X279" s="28"/>
      <c r="Y279" s="28"/>
      <c r="Z279" s="28"/>
      <c r="AA279" s="28"/>
      <c r="AB279" s="28"/>
      <c r="AC279" s="28"/>
    </row>
    <row r="280" spans="1:29" ht="14.25">
      <c r="A280" s="22" t="b">
        <f t="shared" si="27"/>
        <v>1</v>
      </c>
      <c r="B280" s="23" t="str">
        <f t="shared" si="28"/>
        <v>salles avant 03/2017!</v>
      </c>
      <c r="C280" s="24">
        <f t="shared" si="29"/>
        <v>280</v>
      </c>
      <c r="D280" s="24" t="e">
        <f t="shared" ca="1" si="2"/>
        <v>#REF!</v>
      </c>
      <c r="E280" s="25" t="e">
        <f t="shared" ca="1" si="3"/>
        <v>#REF!</v>
      </c>
      <c r="F280" s="25" t="e">
        <f t="shared" ca="1" si="4"/>
        <v>#REF!</v>
      </c>
      <c r="G280" s="26" t="e">
        <f t="shared" ca="1" si="5"/>
        <v>#REF!</v>
      </c>
      <c r="H280" s="24" t="s">
        <v>140</v>
      </c>
      <c r="I280" s="24" t="e">
        <f t="shared" ca="1" si="6"/>
        <v>#REF!</v>
      </c>
      <c r="J280" s="24" t="e">
        <f t="shared" ca="1" si="7"/>
        <v>#REF!</v>
      </c>
      <c r="K280" s="24" t="e">
        <f t="shared" ca="1" si="8"/>
        <v>#REF!</v>
      </c>
      <c r="L280" s="24" t="e">
        <f t="shared" ca="1" si="9"/>
        <v>#REF!</v>
      </c>
      <c r="M280" s="24" t="e">
        <f t="shared" ca="1" si="10"/>
        <v>#REF!</v>
      </c>
      <c r="N280" s="25" t="e">
        <f t="shared" ca="1" si="11"/>
        <v>#REF!</v>
      </c>
      <c r="O280" s="27" t="e">
        <f t="shared" ca="1" si="12"/>
        <v>#REF!</v>
      </c>
      <c r="P280" s="24" t="e">
        <f t="shared" ca="1" si="13"/>
        <v>#REF!</v>
      </c>
      <c r="Q280" s="28">
        <f>IF(A280,VALUE(SUBSTITUTE(SUBSTITUTE(LEFT(salles!H280,5),":",","),"30","5")),"")</f>
        <v>1</v>
      </c>
      <c r="R280" s="29" t="e">
        <f t="shared" ca="1" si="14"/>
        <v>#REF!</v>
      </c>
      <c r="S280" s="29" t="e">
        <f t="shared" ca="1" si="15"/>
        <v>#REF!</v>
      </c>
      <c r="T280" s="28" t="e">
        <f t="shared" ca="1" si="16"/>
        <v>#REF!</v>
      </c>
      <c r="U280" s="30">
        <f ca="1">VLOOKUP(H280,variables!J$10:K$130,2,FALSE)</f>
        <v>0.93262411347517726</v>
      </c>
      <c r="V280" s="28"/>
      <c r="W280" s="28"/>
      <c r="X280" s="28"/>
      <c r="Y280" s="28"/>
      <c r="Z280" s="28"/>
      <c r="AA280" s="28"/>
      <c r="AB280" s="28"/>
      <c r="AC280" s="28"/>
    </row>
    <row r="281" spans="1:29" ht="14.25">
      <c r="A281" s="22" t="b">
        <f t="shared" si="27"/>
        <v>1</v>
      </c>
      <c r="B281" s="23" t="str">
        <f t="shared" si="28"/>
        <v>salles avant 03/2017!</v>
      </c>
      <c r="C281" s="24">
        <f t="shared" si="29"/>
        <v>281</v>
      </c>
      <c r="D281" s="24" t="e">
        <f t="shared" ca="1" si="2"/>
        <v>#REF!</v>
      </c>
      <c r="E281" s="25" t="e">
        <f t="shared" ca="1" si="3"/>
        <v>#REF!</v>
      </c>
      <c r="F281" s="25" t="e">
        <f t="shared" ca="1" si="4"/>
        <v>#REF!</v>
      </c>
      <c r="G281" s="26" t="e">
        <f t="shared" ca="1" si="5"/>
        <v>#REF!</v>
      </c>
      <c r="H281" s="24" t="s">
        <v>140</v>
      </c>
      <c r="I281" s="24" t="e">
        <f t="shared" ca="1" si="6"/>
        <v>#REF!</v>
      </c>
      <c r="J281" s="24" t="e">
        <f t="shared" ca="1" si="7"/>
        <v>#REF!</v>
      </c>
      <c r="K281" s="24" t="e">
        <f t="shared" ca="1" si="8"/>
        <v>#REF!</v>
      </c>
      <c r="L281" s="24" t="e">
        <f t="shared" ca="1" si="9"/>
        <v>#REF!</v>
      </c>
      <c r="M281" s="24" t="e">
        <f t="shared" ca="1" si="10"/>
        <v>#REF!</v>
      </c>
      <c r="N281" s="25" t="e">
        <f t="shared" ca="1" si="11"/>
        <v>#REF!</v>
      </c>
      <c r="O281" s="27" t="e">
        <f t="shared" ca="1" si="12"/>
        <v>#REF!</v>
      </c>
      <c r="P281" s="24" t="e">
        <f t="shared" ca="1" si="13"/>
        <v>#REF!</v>
      </c>
      <c r="Q281" s="28">
        <f>IF(A281,VALUE(SUBSTITUTE(SUBSTITUTE(LEFT(salles!H281,5),":",","),"30","5")),"")</f>
        <v>1.5</v>
      </c>
      <c r="R281" s="29" t="e">
        <f t="shared" ca="1" si="14"/>
        <v>#REF!</v>
      </c>
      <c r="S281" s="29" t="e">
        <f t="shared" ca="1" si="15"/>
        <v>#REF!</v>
      </c>
      <c r="T281" s="28" t="e">
        <f t="shared" ca="1" si="16"/>
        <v>#REF!</v>
      </c>
      <c r="U281" s="30">
        <f ca="1">VLOOKUP(H281,variables!J$10:K$130,2,FALSE)</f>
        <v>0.93262411347517726</v>
      </c>
      <c r="V281" s="28"/>
      <c r="W281" s="28"/>
      <c r="X281" s="28"/>
      <c r="Y281" s="28"/>
      <c r="Z281" s="28"/>
      <c r="AA281" s="28"/>
      <c r="AB281" s="28"/>
      <c r="AC281" s="28"/>
    </row>
    <row r="282" spans="1:29" ht="14.25" hidden="1">
      <c r="A282" s="22" t="b">
        <f t="shared" si="27"/>
        <v>0</v>
      </c>
      <c r="B282" s="23" t="str">
        <f t="shared" si="28"/>
        <v>salles avant 03/2017!</v>
      </c>
      <c r="C282" s="24">
        <f t="shared" si="29"/>
        <v>282</v>
      </c>
      <c r="D282" s="24" t="e">
        <f t="shared" ca="1" si="2"/>
        <v>#REF!</v>
      </c>
      <c r="E282" s="25" t="e">
        <f t="shared" ca="1" si="3"/>
        <v>#REF!</v>
      </c>
      <c r="F282" s="25" t="e">
        <f t="shared" ca="1" si="4"/>
        <v>#REF!</v>
      </c>
      <c r="G282" s="26" t="e">
        <f t="shared" ca="1" si="5"/>
        <v>#REF!</v>
      </c>
      <c r="H282" s="24" t="s">
        <v>162</v>
      </c>
      <c r="I282" s="24" t="e">
        <f t="shared" ca="1" si="6"/>
        <v>#REF!</v>
      </c>
      <c r="J282" s="24" t="e">
        <f t="shared" ca="1" si="7"/>
        <v>#REF!</v>
      </c>
      <c r="K282" s="24" t="e">
        <f t="shared" ca="1" si="8"/>
        <v>#REF!</v>
      </c>
      <c r="L282" s="24" t="e">
        <f t="shared" ca="1" si="9"/>
        <v>#REF!</v>
      </c>
      <c r="M282" s="24" t="e">
        <f t="shared" ca="1" si="10"/>
        <v>#REF!</v>
      </c>
      <c r="N282" s="25" t="e">
        <f t="shared" ca="1" si="11"/>
        <v>#REF!</v>
      </c>
      <c r="O282" s="27" t="e">
        <f t="shared" ca="1" si="12"/>
        <v>#REF!</v>
      </c>
      <c r="P282" s="24" t="e">
        <f t="shared" ca="1" si="13"/>
        <v>#REF!</v>
      </c>
      <c r="Q282" s="28" t="str">
        <f>IF(A282,VALUE(SUBSTITUTE(SUBSTITUTE(LEFT(salles!H282,5),":",","),"30","5")),"")</f>
        <v/>
      </c>
      <c r="R282" s="29" t="str">
        <f t="shared" si="14"/>
        <v/>
      </c>
      <c r="S282" s="29" t="str">
        <f t="shared" si="15"/>
        <v/>
      </c>
      <c r="T282" s="28" t="str">
        <f t="shared" si="16"/>
        <v/>
      </c>
      <c r="U282" s="30">
        <f>VLOOKUP(H282,variables!J$10:K$130,2,FALSE)</f>
        <v>5.3E-3</v>
      </c>
      <c r="V282" s="28"/>
      <c r="W282" s="28"/>
      <c r="X282" s="28"/>
      <c r="Y282" s="28"/>
      <c r="Z282" s="28"/>
      <c r="AA282" s="28"/>
      <c r="AB282" s="28"/>
      <c r="AC282" s="28"/>
    </row>
    <row r="283" spans="1:29" ht="14.25" hidden="1">
      <c r="A283" s="22" t="b">
        <f t="shared" si="27"/>
        <v>0</v>
      </c>
      <c r="B283" s="23" t="str">
        <f t="shared" si="28"/>
        <v>salles avant 03/2017!</v>
      </c>
      <c r="C283" s="24">
        <f t="shared" si="29"/>
        <v>283</v>
      </c>
      <c r="D283" s="24" t="e">
        <f t="shared" ca="1" si="2"/>
        <v>#REF!</v>
      </c>
      <c r="E283" s="25" t="e">
        <f t="shared" ca="1" si="3"/>
        <v>#REF!</v>
      </c>
      <c r="F283" s="25" t="e">
        <f t="shared" ca="1" si="4"/>
        <v>#REF!</v>
      </c>
      <c r="G283" s="26" t="e">
        <f t="shared" ca="1" si="5"/>
        <v>#REF!</v>
      </c>
      <c r="H283" s="24" t="s">
        <v>88</v>
      </c>
      <c r="I283" s="24" t="e">
        <f t="shared" ca="1" si="6"/>
        <v>#REF!</v>
      </c>
      <c r="J283" s="24" t="e">
        <f t="shared" ca="1" si="7"/>
        <v>#REF!</v>
      </c>
      <c r="K283" s="24" t="e">
        <f t="shared" ca="1" si="8"/>
        <v>#REF!</v>
      </c>
      <c r="L283" s="24" t="e">
        <f t="shared" ca="1" si="9"/>
        <v>#REF!</v>
      </c>
      <c r="M283" s="24" t="e">
        <f t="shared" ca="1" si="10"/>
        <v>#REF!</v>
      </c>
      <c r="N283" s="25" t="e">
        <f t="shared" ca="1" si="11"/>
        <v>#REF!</v>
      </c>
      <c r="O283" s="27" t="e">
        <f t="shared" ca="1" si="12"/>
        <v>#REF!</v>
      </c>
      <c r="P283" s="24" t="e">
        <f t="shared" ca="1" si="13"/>
        <v>#REF!</v>
      </c>
      <c r="Q283" s="28" t="str">
        <f>IF(A283,VALUE(SUBSTITUTE(SUBSTITUTE(LEFT(salles!H283,5),":",","),"30","5")),"")</f>
        <v/>
      </c>
      <c r="R283" s="29" t="str">
        <f t="shared" si="14"/>
        <v/>
      </c>
      <c r="S283" s="29" t="str">
        <f t="shared" si="15"/>
        <v/>
      </c>
      <c r="T283" s="28" t="str">
        <f t="shared" si="16"/>
        <v/>
      </c>
      <c r="U283" s="30">
        <f ca="1">VLOOKUP(H283,variables!J$10:K$130,2,FALSE)</f>
        <v>0.94202898550724634</v>
      </c>
      <c r="V283" s="28"/>
      <c r="W283" s="28"/>
      <c r="X283" s="28"/>
      <c r="Y283" s="28"/>
      <c r="Z283" s="28"/>
      <c r="AA283" s="28"/>
      <c r="AB283" s="28"/>
      <c r="AC283" s="28"/>
    </row>
    <row r="284" spans="1:29" ht="14.25" hidden="1">
      <c r="A284" s="22" t="b">
        <f t="shared" si="27"/>
        <v>0</v>
      </c>
      <c r="B284" s="23" t="str">
        <f t="shared" si="28"/>
        <v>salles avant 03/2017!</v>
      </c>
      <c r="C284" s="24">
        <f t="shared" si="29"/>
        <v>284</v>
      </c>
      <c r="D284" s="24" t="e">
        <f t="shared" ca="1" si="2"/>
        <v>#REF!</v>
      </c>
      <c r="E284" s="25" t="e">
        <f t="shared" ca="1" si="3"/>
        <v>#REF!</v>
      </c>
      <c r="F284" s="25" t="e">
        <f t="shared" ca="1" si="4"/>
        <v>#REF!</v>
      </c>
      <c r="G284" s="26" t="e">
        <f t="shared" ca="1" si="5"/>
        <v>#REF!</v>
      </c>
      <c r="H284" s="24" t="s">
        <v>246</v>
      </c>
      <c r="I284" s="24" t="e">
        <f t="shared" ca="1" si="6"/>
        <v>#REF!</v>
      </c>
      <c r="J284" s="24" t="e">
        <f t="shared" ca="1" si="7"/>
        <v>#REF!</v>
      </c>
      <c r="K284" s="24" t="e">
        <f t="shared" ca="1" si="8"/>
        <v>#REF!</v>
      </c>
      <c r="L284" s="24" t="e">
        <f t="shared" ca="1" si="9"/>
        <v>#REF!</v>
      </c>
      <c r="M284" s="24" t="e">
        <f t="shared" ca="1" si="10"/>
        <v>#REF!</v>
      </c>
      <c r="N284" s="25" t="e">
        <f t="shared" ca="1" si="11"/>
        <v>#REF!</v>
      </c>
      <c r="O284" s="27" t="e">
        <f t="shared" ca="1" si="12"/>
        <v>#REF!</v>
      </c>
      <c r="P284" s="24" t="e">
        <f t="shared" ca="1" si="13"/>
        <v>#REF!</v>
      </c>
      <c r="Q284" s="28" t="str">
        <f>IF(A284,VALUE(SUBSTITUTE(SUBSTITUTE(LEFT(salles!H284,5),":",","),"30","5")),"")</f>
        <v/>
      </c>
      <c r="R284" s="29" t="str">
        <f t="shared" si="14"/>
        <v/>
      </c>
      <c r="S284" s="29" t="str">
        <f t="shared" si="15"/>
        <v/>
      </c>
      <c r="T284" s="28" t="str">
        <f t="shared" si="16"/>
        <v/>
      </c>
      <c r="U284" s="30">
        <f ca="1">VLOOKUP(H284,variables!J$10:K$130,2,FALSE)</f>
        <v>0.94444444444444442</v>
      </c>
      <c r="V284" s="28"/>
      <c r="W284" s="28"/>
      <c r="X284" s="28"/>
      <c r="Y284" s="28"/>
      <c r="Z284" s="28"/>
      <c r="AA284" s="28"/>
      <c r="AB284" s="28"/>
      <c r="AC284" s="28"/>
    </row>
    <row r="285" spans="1:29" ht="14.25" hidden="1">
      <c r="A285" s="22" t="b">
        <f t="shared" si="27"/>
        <v>0</v>
      </c>
      <c r="B285" s="23" t="str">
        <f t="shared" si="28"/>
        <v>salles avant 03/2017!</v>
      </c>
      <c r="C285" s="24">
        <f t="shared" si="29"/>
        <v>285</v>
      </c>
      <c r="D285" s="24" t="e">
        <f t="shared" ca="1" si="2"/>
        <v>#REF!</v>
      </c>
      <c r="E285" s="25" t="e">
        <f t="shared" ca="1" si="3"/>
        <v>#REF!</v>
      </c>
      <c r="F285" s="25" t="e">
        <f t="shared" ca="1" si="4"/>
        <v>#REF!</v>
      </c>
      <c r="G285" s="26" t="e">
        <f t="shared" ca="1" si="5"/>
        <v>#REF!</v>
      </c>
      <c r="H285" s="24" t="s">
        <v>107</v>
      </c>
      <c r="I285" s="24" t="e">
        <f t="shared" ca="1" si="6"/>
        <v>#REF!</v>
      </c>
      <c r="J285" s="24" t="e">
        <f t="shared" ca="1" si="7"/>
        <v>#REF!</v>
      </c>
      <c r="K285" s="24" t="e">
        <f t="shared" ca="1" si="8"/>
        <v>#REF!</v>
      </c>
      <c r="L285" s="24" t="e">
        <f t="shared" ca="1" si="9"/>
        <v>#REF!</v>
      </c>
      <c r="M285" s="24" t="e">
        <f t="shared" ca="1" si="10"/>
        <v>#REF!</v>
      </c>
      <c r="N285" s="25" t="e">
        <f t="shared" ca="1" si="11"/>
        <v>#REF!</v>
      </c>
      <c r="O285" s="27" t="e">
        <f t="shared" ca="1" si="12"/>
        <v>#REF!</v>
      </c>
      <c r="P285" s="24" t="e">
        <f t="shared" ca="1" si="13"/>
        <v>#REF!</v>
      </c>
      <c r="Q285" s="28" t="str">
        <f>IF(A285,VALUE(SUBSTITUTE(SUBSTITUTE(LEFT(salles!H285,5),":",","),"30","5")),"")</f>
        <v/>
      </c>
      <c r="R285" s="29" t="str">
        <f t="shared" si="14"/>
        <v/>
      </c>
      <c r="S285" s="29" t="str">
        <f t="shared" si="15"/>
        <v/>
      </c>
      <c r="T285" s="28" t="str">
        <f t="shared" si="16"/>
        <v/>
      </c>
      <c r="U285" s="30">
        <f ca="1">VLOOKUP(H285,variables!J$10:K$130,2,FALSE)</f>
        <v>1</v>
      </c>
      <c r="V285" s="28"/>
      <c r="W285" s="28"/>
      <c r="X285" s="28"/>
      <c r="Y285" s="28"/>
      <c r="Z285" s="28"/>
      <c r="AA285" s="28"/>
      <c r="AB285" s="28"/>
      <c r="AC285" s="28"/>
    </row>
    <row r="286" spans="1:29" ht="14.25" hidden="1">
      <c r="A286" s="22" t="b">
        <f t="shared" si="27"/>
        <v>0</v>
      </c>
      <c r="B286" s="23" t="str">
        <f t="shared" si="28"/>
        <v>salles avant 03/2017!</v>
      </c>
      <c r="C286" s="24">
        <f t="shared" si="29"/>
        <v>286</v>
      </c>
      <c r="D286" s="24" t="e">
        <f t="shared" ca="1" si="2"/>
        <v>#REF!</v>
      </c>
      <c r="E286" s="25" t="e">
        <f t="shared" ca="1" si="3"/>
        <v>#REF!</v>
      </c>
      <c r="F286" s="25" t="e">
        <f t="shared" ca="1" si="4"/>
        <v>#REF!</v>
      </c>
      <c r="G286" s="26" t="e">
        <f t="shared" ca="1" si="5"/>
        <v>#REF!</v>
      </c>
      <c r="H286" s="24" t="s">
        <v>212</v>
      </c>
      <c r="I286" s="24" t="e">
        <f t="shared" ca="1" si="6"/>
        <v>#REF!</v>
      </c>
      <c r="J286" s="24" t="e">
        <f t="shared" ca="1" si="7"/>
        <v>#REF!</v>
      </c>
      <c r="K286" s="24" t="e">
        <f t="shared" ca="1" si="8"/>
        <v>#REF!</v>
      </c>
      <c r="L286" s="24" t="e">
        <f t="shared" ca="1" si="9"/>
        <v>#REF!</v>
      </c>
      <c r="M286" s="24" t="e">
        <f t="shared" ca="1" si="10"/>
        <v>#REF!</v>
      </c>
      <c r="N286" s="25" t="e">
        <f t="shared" ca="1" si="11"/>
        <v>#REF!</v>
      </c>
      <c r="O286" s="27" t="e">
        <f t="shared" ca="1" si="12"/>
        <v>#REF!</v>
      </c>
      <c r="P286" s="24" t="e">
        <f t="shared" ca="1" si="13"/>
        <v>#REF!</v>
      </c>
      <c r="Q286" s="28" t="str">
        <f>IF(A286,VALUE(SUBSTITUTE(SUBSTITUTE(LEFT(salles!H286,5),":",","),"30","5")),"")</f>
        <v/>
      </c>
      <c r="R286" s="29" t="str">
        <f t="shared" si="14"/>
        <v/>
      </c>
      <c r="S286" s="29" t="str">
        <f t="shared" si="15"/>
        <v/>
      </c>
      <c r="T286" s="28" t="str">
        <f t="shared" si="16"/>
        <v/>
      </c>
      <c r="U286" s="30">
        <f ca="1">VLOOKUP(H286,variables!J$10:K$130,2,FALSE)</f>
        <v>0.98148148148148151</v>
      </c>
      <c r="V286" s="28"/>
      <c r="W286" s="28"/>
      <c r="X286" s="28"/>
      <c r="Y286" s="28"/>
      <c r="Z286" s="28"/>
      <c r="AA286" s="28"/>
      <c r="AB286" s="28"/>
      <c r="AC286" s="28"/>
    </row>
    <row r="287" spans="1:29" ht="14.25" hidden="1">
      <c r="A287" s="22" t="b">
        <f t="shared" si="27"/>
        <v>0</v>
      </c>
      <c r="B287" s="23" t="str">
        <f t="shared" si="28"/>
        <v>salles avant 03/2017!</v>
      </c>
      <c r="C287" s="24">
        <f t="shared" si="29"/>
        <v>287</v>
      </c>
      <c r="D287" s="24" t="e">
        <f t="shared" ca="1" si="2"/>
        <v>#REF!</v>
      </c>
      <c r="E287" s="25" t="e">
        <f t="shared" ca="1" si="3"/>
        <v>#REF!</v>
      </c>
      <c r="F287" s="25" t="e">
        <f t="shared" ca="1" si="4"/>
        <v>#REF!</v>
      </c>
      <c r="G287" s="26" t="e">
        <f t="shared" ca="1" si="5"/>
        <v>#REF!</v>
      </c>
      <c r="H287" s="24" t="s">
        <v>34</v>
      </c>
      <c r="I287" s="24" t="e">
        <f t="shared" ca="1" si="6"/>
        <v>#REF!</v>
      </c>
      <c r="J287" s="24" t="e">
        <f t="shared" ca="1" si="7"/>
        <v>#REF!</v>
      </c>
      <c r="K287" s="24" t="e">
        <f t="shared" ca="1" si="8"/>
        <v>#REF!</v>
      </c>
      <c r="L287" s="24" t="e">
        <f t="shared" ca="1" si="9"/>
        <v>#REF!</v>
      </c>
      <c r="M287" s="24" t="e">
        <f t="shared" ca="1" si="10"/>
        <v>#REF!</v>
      </c>
      <c r="N287" s="25" t="e">
        <f t="shared" ca="1" si="11"/>
        <v>#REF!</v>
      </c>
      <c r="O287" s="27" t="e">
        <f t="shared" ca="1" si="12"/>
        <v>#REF!</v>
      </c>
      <c r="P287" s="24" t="e">
        <f t="shared" ca="1" si="13"/>
        <v>#REF!</v>
      </c>
      <c r="Q287" s="28" t="str">
        <f>IF(A287,VALUE(SUBSTITUTE(SUBSTITUTE(LEFT(salles!H287,5),":",","),"30","5")),"")</f>
        <v/>
      </c>
      <c r="R287" s="29" t="str">
        <f t="shared" si="14"/>
        <v/>
      </c>
      <c r="S287" s="29" t="str">
        <f t="shared" si="15"/>
        <v/>
      </c>
      <c r="T287" s="28" t="str">
        <f t="shared" si="16"/>
        <v/>
      </c>
      <c r="U287" s="30">
        <f ca="1">VLOOKUP(H287,variables!J$10:K$130,2,FALSE)</f>
        <v>1</v>
      </c>
      <c r="V287" s="28"/>
      <c r="W287" s="28"/>
      <c r="X287" s="28"/>
      <c r="Y287" s="28"/>
      <c r="Z287" s="28"/>
      <c r="AA287" s="28"/>
      <c r="AB287" s="28"/>
      <c r="AC287" s="28"/>
    </row>
    <row r="288" spans="1:29" ht="14.25">
      <c r="A288" s="22" t="b">
        <f t="shared" si="27"/>
        <v>1</v>
      </c>
      <c r="B288" s="23" t="str">
        <f t="shared" si="28"/>
        <v>salles avant 03/2017!</v>
      </c>
      <c r="C288" s="24">
        <f t="shared" si="29"/>
        <v>288</v>
      </c>
      <c r="D288" s="24" t="e">
        <f t="shared" ca="1" si="2"/>
        <v>#REF!</v>
      </c>
      <c r="E288" s="25" t="e">
        <f t="shared" ca="1" si="3"/>
        <v>#REF!</v>
      </c>
      <c r="F288" s="25" t="e">
        <f t="shared" ca="1" si="4"/>
        <v>#REF!</v>
      </c>
      <c r="G288" s="26" t="e">
        <f t="shared" ca="1" si="5"/>
        <v>#REF!</v>
      </c>
      <c r="H288" s="24" t="s">
        <v>140</v>
      </c>
      <c r="I288" s="24" t="e">
        <f t="shared" ca="1" si="6"/>
        <v>#REF!</v>
      </c>
      <c r="J288" s="24" t="e">
        <f t="shared" ca="1" si="7"/>
        <v>#REF!</v>
      </c>
      <c r="K288" s="24" t="e">
        <f t="shared" ca="1" si="8"/>
        <v>#REF!</v>
      </c>
      <c r="L288" s="24" t="e">
        <f t="shared" ca="1" si="9"/>
        <v>#REF!</v>
      </c>
      <c r="M288" s="24" t="e">
        <f t="shared" ca="1" si="10"/>
        <v>#REF!</v>
      </c>
      <c r="N288" s="25" t="e">
        <f t="shared" ca="1" si="11"/>
        <v>#REF!</v>
      </c>
      <c r="O288" s="27" t="e">
        <f t="shared" ca="1" si="12"/>
        <v>#REF!</v>
      </c>
      <c r="P288" s="24" t="e">
        <f t="shared" ca="1" si="13"/>
        <v>#REF!</v>
      </c>
      <c r="Q288" s="28">
        <f>IF(A288,VALUE(SUBSTITUTE(SUBSTITUTE(LEFT(salles!H288,5),":",","),"30","5")),"")</f>
        <v>1</v>
      </c>
      <c r="R288" s="29" t="e">
        <f t="shared" ca="1" si="14"/>
        <v>#REF!</v>
      </c>
      <c r="S288" s="29" t="e">
        <f t="shared" ca="1" si="15"/>
        <v>#REF!</v>
      </c>
      <c r="T288" s="28" t="e">
        <f t="shared" ca="1" si="16"/>
        <v>#REF!</v>
      </c>
      <c r="U288" s="30">
        <f ca="1">VLOOKUP(H288,variables!J$10:K$130,2,FALSE)</f>
        <v>0.93262411347517726</v>
      </c>
      <c r="V288" s="28"/>
      <c r="W288" s="28"/>
      <c r="X288" s="28"/>
      <c r="Y288" s="28"/>
      <c r="Z288" s="28"/>
      <c r="AA288" s="28"/>
      <c r="AB288" s="28"/>
      <c r="AC288" s="28"/>
    </row>
    <row r="289" spans="1:29" ht="14.25" hidden="1">
      <c r="A289" s="22" t="b">
        <f t="shared" si="27"/>
        <v>0</v>
      </c>
      <c r="B289" s="23" t="str">
        <f t="shared" si="28"/>
        <v>salles avant 03/2017!</v>
      </c>
      <c r="C289" s="24">
        <f t="shared" si="29"/>
        <v>289</v>
      </c>
      <c r="D289" s="24" t="e">
        <f t="shared" ca="1" si="2"/>
        <v>#REF!</v>
      </c>
      <c r="E289" s="25" t="e">
        <f t="shared" ca="1" si="3"/>
        <v>#REF!</v>
      </c>
      <c r="F289" s="25" t="e">
        <f t="shared" ca="1" si="4"/>
        <v>#REF!</v>
      </c>
      <c r="G289" s="26" t="e">
        <f t="shared" ca="1" si="5"/>
        <v>#REF!</v>
      </c>
      <c r="H289" s="24" t="s">
        <v>166</v>
      </c>
      <c r="I289" s="24" t="e">
        <f t="shared" ca="1" si="6"/>
        <v>#REF!</v>
      </c>
      <c r="J289" s="24" t="e">
        <f t="shared" ca="1" si="7"/>
        <v>#REF!</v>
      </c>
      <c r="K289" s="24" t="e">
        <f t="shared" ca="1" si="8"/>
        <v>#REF!</v>
      </c>
      <c r="L289" s="24" t="e">
        <f t="shared" ca="1" si="9"/>
        <v>#REF!</v>
      </c>
      <c r="M289" s="24" t="e">
        <f t="shared" ca="1" si="10"/>
        <v>#REF!</v>
      </c>
      <c r="N289" s="25" t="e">
        <f t="shared" ca="1" si="11"/>
        <v>#REF!</v>
      </c>
      <c r="O289" s="27" t="e">
        <f t="shared" ca="1" si="12"/>
        <v>#REF!</v>
      </c>
      <c r="P289" s="24" t="e">
        <f t="shared" ca="1" si="13"/>
        <v>#REF!</v>
      </c>
      <c r="Q289" s="28" t="str">
        <f>IF(A289,VALUE(SUBSTITUTE(SUBSTITUTE(LEFT(salles!H289,5),":",","),"30","5")),"")</f>
        <v/>
      </c>
      <c r="R289" s="29" t="str">
        <f t="shared" si="14"/>
        <v/>
      </c>
      <c r="S289" s="29" t="str">
        <f t="shared" si="15"/>
        <v/>
      </c>
      <c r="T289" s="28" t="str">
        <f t="shared" si="16"/>
        <v/>
      </c>
      <c r="U289" s="30">
        <f ca="1">VLOOKUP(H289,variables!J$10:K$130,2,FALSE)</f>
        <v>1</v>
      </c>
      <c r="V289" s="28"/>
      <c r="W289" s="28"/>
      <c r="X289" s="28"/>
      <c r="Y289" s="28"/>
      <c r="Z289" s="28"/>
      <c r="AA289" s="28"/>
      <c r="AB289" s="28"/>
      <c r="AC289" s="28"/>
    </row>
    <row r="290" spans="1:29" ht="14.25" hidden="1">
      <c r="A290" s="22" t="b">
        <f t="shared" si="27"/>
        <v>0</v>
      </c>
      <c r="B290" s="23" t="str">
        <f t="shared" si="28"/>
        <v>salles avant 03/2017!</v>
      </c>
      <c r="C290" s="24">
        <f t="shared" si="29"/>
        <v>290</v>
      </c>
      <c r="D290" s="24" t="e">
        <f t="shared" ca="1" si="2"/>
        <v>#REF!</v>
      </c>
      <c r="E290" s="25" t="e">
        <f t="shared" ca="1" si="3"/>
        <v>#REF!</v>
      </c>
      <c r="F290" s="25" t="e">
        <f t="shared" ca="1" si="4"/>
        <v>#REF!</v>
      </c>
      <c r="G290" s="26" t="e">
        <f t="shared" ca="1" si="5"/>
        <v>#REF!</v>
      </c>
      <c r="H290" s="24" t="s">
        <v>34</v>
      </c>
      <c r="I290" s="24" t="e">
        <f t="shared" ca="1" si="6"/>
        <v>#REF!</v>
      </c>
      <c r="J290" s="24" t="e">
        <f t="shared" ca="1" si="7"/>
        <v>#REF!</v>
      </c>
      <c r="K290" s="24" t="e">
        <f t="shared" ca="1" si="8"/>
        <v>#REF!</v>
      </c>
      <c r="L290" s="24" t="e">
        <f t="shared" ca="1" si="9"/>
        <v>#REF!</v>
      </c>
      <c r="M290" s="24" t="e">
        <f t="shared" ca="1" si="10"/>
        <v>#REF!</v>
      </c>
      <c r="N290" s="25" t="e">
        <f t="shared" ca="1" si="11"/>
        <v>#REF!</v>
      </c>
      <c r="O290" s="27" t="e">
        <f t="shared" ca="1" si="12"/>
        <v>#REF!</v>
      </c>
      <c r="P290" s="24" t="e">
        <f t="shared" ca="1" si="13"/>
        <v>#REF!</v>
      </c>
      <c r="Q290" s="28" t="str">
        <f>IF(A290,VALUE(SUBSTITUTE(SUBSTITUTE(LEFT(salles!H290,5),":",","),"30","5")),"")</f>
        <v/>
      </c>
      <c r="R290" s="29" t="str">
        <f t="shared" si="14"/>
        <v/>
      </c>
      <c r="S290" s="29" t="str">
        <f t="shared" si="15"/>
        <v/>
      </c>
      <c r="T290" s="28" t="str">
        <f t="shared" si="16"/>
        <v/>
      </c>
      <c r="U290" s="30">
        <f ca="1">VLOOKUP(H290,variables!J$10:K$130,2,FALSE)</f>
        <v>1</v>
      </c>
      <c r="V290" s="28"/>
      <c r="W290" s="28"/>
      <c r="X290" s="28"/>
      <c r="Y290" s="28"/>
      <c r="Z290" s="28"/>
      <c r="AA290" s="28"/>
      <c r="AB290" s="28"/>
      <c r="AC290" s="28"/>
    </row>
    <row r="291" spans="1:29" ht="14.25" hidden="1">
      <c r="A291" s="22" t="b">
        <f t="shared" si="27"/>
        <v>0</v>
      </c>
      <c r="B291" s="23" t="str">
        <f t="shared" si="28"/>
        <v>salles avant 03/2017!</v>
      </c>
      <c r="C291" s="24">
        <f t="shared" si="29"/>
        <v>291</v>
      </c>
      <c r="D291" s="24" t="e">
        <f t="shared" ca="1" si="2"/>
        <v>#REF!</v>
      </c>
      <c r="E291" s="25" t="e">
        <f t="shared" ca="1" si="3"/>
        <v>#REF!</v>
      </c>
      <c r="F291" s="25" t="e">
        <f t="shared" ca="1" si="4"/>
        <v>#REF!</v>
      </c>
      <c r="G291" s="26" t="e">
        <f t="shared" ca="1" si="5"/>
        <v>#REF!</v>
      </c>
      <c r="H291" s="24" t="s">
        <v>81</v>
      </c>
      <c r="I291" s="24" t="e">
        <f t="shared" ca="1" si="6"/>
        <v>#REF!</v>
      </c>
      <c r="J291" s="24" t="e">
        <f t="shared" ca="1" si="7"/>
        <v>#REF!</v>
      </c>
      <c r="K291" s="24" t="e">
        <f t="shared" ca="1" si="8"/>
        <v>#REF!</v>
      </c>
      <c r="L291" s="24" t="e">
        <f t="shared" ca="1" si="9"/>
        <v>#REF!</v>
      </c>
      <c r="M291" s="24" t="e">
        <f t="shared" ca="1" si="10"/>
        <v>#REF!</v>
      </c>
      <c r="N291" s="25" t="e">
        <f t="shared" ca="1" si="11"/>
        <v>#REF!</v>
      </c>
      <c r="O291" s="27" t="e">
        <f t="shared" ca="1" si="12"/>
        <v>#REF!</v>
      </c>
      <c r="P291" s="24" t="e">
        <f t="shared" ca="1" si="13"/>
        <v>#REF!</v>
      </c>
      <c r="Q291" s="28" t="str">
        <f>IF(A291,VALUE(SUBSTITUTE(SUBSTITUTE(LEFT(salles!H291,5),":",","),"30","5")),"")</f>
        <v/>
      </c>
      <c r="R291" s="29" t="str">
        <f t="shared" si="14"/>
        <v/>
      </c>
      <c r="S291" s="29" t="str">
        <f t="shared" si="15"/>
        <v/>
      </c>
      <c r="T291" s="28" t="str">
        <f t="shared" si="16"/>
        <v/>
      </c>
      <c r="U291" s="30">
        <f ca="1">VLOOKUP(H291,variables!J$10:K$130,2,FALSE)</f>
        <v>0.97619047619047616</v>
      </c>
      <c r="V291" s="28"/>
      <c r="W291" s="28"/>
      <c r="X291" s="28"/>
      <c r="Y291" s="28"/>
      <c r="Z291" s="28"/>
      <c r="AA291" s="28"/>
      <c r="AB291" s="28"/>
      <c r="AC291" s="28"/>
    </row>
    <row r="292" spans="1:29" ht="14.25" hidden="1">
      <c r="A292" s="22" t="b">
        <f t="shared" si="27"/>
        <v>0</v>
      </c>
      <c r="B292" s="23" t="str">
        <f t="shared" si="28"/>
        <v>salles avant 03/2017!</v>
      </c>
      <c r="C292" s="24">
        <f t="shared" si="29"/>
        <v>292</v>
      </c>
      <c r="D292" s="24" t="e">
        <f t="shared" ca="1" si="2"/>
        <v>#REF!</v>
      </c>
      <c r="E292" s="25" t="e">
        <f t="shared" ca="1" si="3"/>
        <v>#REF!</v>
      </c>
      <c r="F292" s="25" t="e">
        <f t="shared" ca="1" si="4"/>
        <v>#REF!</v>
      </c>
      <c r="G292" s="26" t="e">
        <f t="shared" ca="1" si="5"/>
        <v>#REF!</v>
      </c>
      <c r="H292" s="24" t="s">
        <v>60</v>
      </c>
      <c r="I292" s="24" t="e">
        <f t="shared" ca="1" si="6"/>
        <v>#REF!</v>
      </c>
      <c r="J292" s="24" t="e">
        <f t="shared" ca="1" si="7"/>
        <v>#REF!</v>
      </c>
      <c r="K292" s="24" t="e">
        <f t="shared" ca="1" si="8"/>
        <v>#REF!</v>
      </c>
      <c r="L292" s="24" t="e">
        <f t="shared" ca="1" si="9"/>
        <v>#REF!</v>
      </c>
      <c r="M292" s="24" t="e">
        <f t="shared" ca="1" si="10"/>
        <v>#REF!</v>
      </c>
      <c r="N292" s="25" t="e">
        <f t="shared" ca="1" si="11"/>
        <v>#REF!</v>
      </c>
      <c r="O292" s="27" t="e">
        <f t="shared" ca="1" si="12"/>
        <v>#REF!</v>
      </c>
      <c r="P292" s="24" t="e">
        <f t="shared" ca="1" si="13"/>
        <v>#REF!</v>
      </c>
      <c r="Q292" s="28" t="str">
        <f>IF(A292,VALUE(SUBSTITUTE(SUBSTITUTE(LEFT(salles!H292,5),":",","),"30","5")),"")</f>
        <v/>
      </c>
      <c r="R292" s="29" t="str">
        <f t="shared" si="14"/>
        <v/>
      </c>
      <c r="S292" s="29" t="str">
        <f t="shared" si="15"/>
        <v/>
      </c>
      <c r="T292" s="28" t="str">
        <f t="shared" si="16"/>
        <v/>
      </c>
      <c r="U292" s="30">
        <f ca="1">VLOOKUP(H292,variables!J$10:K$130,2,FALSE)</f>
        <v>1</v>
      </c>
      <c r="V292" s="28"/>
      <c r="W292" s="28"/>
      <c r="X292" s="28"/>
      <c r="Y292" s="28"/>
      <c r="Z292" s="28"/>
      <c r="AA292" s="28"/>
      <c r="AB292" s="28"/>
      <c r="AC292" s="28"/>
    </row>
    <row r="293" spans="1:29" ht="14.25" hidden="1">
      <c r="A293" s="22" t="b">
        <f t="shared" si="27"/>
        <v>0</v>
      </c>
      <c r="B293" s="23" t="str">
        <f t="shared" si="28"/>
        <v>salles avant 03/2017!</v>
      </c>
      <c r="C293" s="24">
        <f t="shared" si="29"/>
        <v>293</v>
      </c>
      <c r="D293" s="24" t="e">
        <f t="shared" ca="1" si="2"/>
        <v>#REF!</v>
      </c>
      <c r="E293" s="25" t="e">
        <f t="shared" ca="1" si="3"/>
        <v>#REF!</v>
      </c>
      <c r="F293" s="25" t="e">
        <f t="shared" ca="1" si="4"/>
        <v>#REF!</v>
      </c>
      <c r="G293" s="26" t="e">
        <f t="shared" ca="1" si="5"/>
        <v>#REF!</v>
      </c>
      <c r="H293" s="24" t="s">
        <v>251</v>
      </c>
      <c r="I293" s="24" t="e">
        <f t="shared" ca="1" si="6"/>
        <v>#REF!</v>
      </c>
      <c r="J293" s="24" t="e">
        <f t="shared" ca="1" si="7"/>
        <v>#REF!</v>
      </c>
      <c r="K293" s="24" t="e">
        <f t="shared" ca="1" si="8"/>
        <v>#REF!</v>
      </c>
      <c r="L293" s="24" t="e">
        <f t="shared" ca="1" si="9"/>
        <v>#REF!</v>
      </c>
      <c r="M293" s="24" t="e">
        <f t="shared" ca="1" si="10"/>
        <v>#REF!</v>
      </c>
      <c r="N293" s="25" t="e">
        <f t="shared" ca="1" si="11"/>
        <v>#REF!</v>
      </c>
      <c r="O293" s="27" t="e">
        <f t="shared" ca="1" si="12"/>
        <v>#REF!</v>
      </c>
      <c r="P293" s="24" t="e">
        <f t="shared" ca="1" si="13"/>
        <v>#REF!</v>
      </c>
      <c r="Q293" s="28" t="str">
        <f>IF(A293,VALUE(SUBSTITUTE(SUBSTITUTE(LEFT(salles!H293,5),":",","),"30","5")),"")</f>
        <v/>
      </c>
      <c r="R293" s="29" t="str">
        <f t="shared" si="14"/>
        <v/>
      </c>
      <c r="S293" s="29" t="str">
        <f t="shared" si="15"/>
        <v/>
      </c>
      <c r="T293" s="28" t="str">
        <f t="shared" si="16"/>
        <v/>
      </c>
      <c r="U293" s="30">
        <f ca="1">VLOOKUP(H293,variables!J$10:K$130,2,FALSE)</f>
        <v>0.96666666666666667</v>
      </c>
      <c r="V293" s="28"/>
      <c r="W293" s="28"/>
      <c r="X293" s="28"/>
      <c r="Y293" s="28"/>
      <c r="Z293" s="28"/>
      <c r="AA293" s="28"/>
      <c r="AB293" s="28"/>
      <c r="AC293" s="28"/>
    </row>
    <row r="294" spans="1:29" ht="14.25" hidden="1">
      <c r="A294" s="22" t="b">
        <f t="shared" si="27"/>
        <v>0</v>
      </c>
      <c r="B294" s="23" t="str">
        <f t="shared" si="28"/>
        <v>salles avant 03/2017!</v>
      </c>
      <c r="C294" s="24">
        <f t="shared" si="29"/>
        <v>294</v>
      </c>
      <c r="D294" s="24" t="e">
        <f t="shared" ca="1" si="2"/>
        <v>#REF!</v>
      </c>
      <c r="E294" s="25" t="e">
        <f t="shared" ca="1" si="3"/>
        <v>#REF!</v>
      </c>
      <c r="F294" s="25" t="e">
        <f t="shared" ca="1" si="4"/>
        <v>#REF!</v>
      </c>
      <c r="G294" s="26" t="e">
        <f t="shared" ca="1" si="5"/>
        <v>#REF!</v>
      </c>
      <c r="H294" s="24" t="s">
        <v>212</v>
      </c>
      <c r="I294" s="24" t="e">
        <f t="shared" ca="1" si="6"/>
        <v>#REF!</v>
      </c>
      <c r="J294" s="24" t="e">
        <f t="shared" ca="1" si="7"/>
        <v>#REF!</v>
      </c>
      <c r="K294" s="24" t="e">
        <f t="shared" ca="1" si="8"/>
        <v>#REF!</v>
      </c>
      <c r="L294" s="24" t="e">
        <f t="shared" ca="1" si="9"/>
        <v>#REF!</v>
      </c>
      <c r="M294" s="24" t="e">
        <f t="shared" ca="1" si="10"/>
        <v>#REF!</v>
      </c>
      <c r="N294" s="25" t="e">
        <f t="shared" ca="1" si="11"/>
        <v>#REF!</v>
      </c>
      <c r="O294" s="27" t="e">
        <f t="shared" ca="1" si="12"/>
        <v>#REF!</v>
      </c>
      <c r="P294" s="24" t="e">
        <f t="shared" ca="1" si="13"/>
        <v>#REF!</v>
      </c>
      <c r="Q294" s="28" t="str">
        <f>IF(A294,VALUE(SUBSTITUTE(SUBSTITUTE(LEFT(salles!H294,5),":",","),"30","5")),"")</f>
        <v/>
      </c>
      <c r="R294" s="29" t="str">
        <f t="shared" si="14"/>
        <v/>
      </c>
      <c r="S294" s="29" t="str">
        <f t="shared" si="15"/>
        <v/>
      </c>
      <c r="T294" s="28" t="str">
        <f t="shared" si="16"/>
        <v/>
      </c>
      <c r="U294" s="30">
        <f ca="1">VLOOKUP(H294,variables!J$10:K$130,2,FALSE)</f>
        <v>0.98148148148148151</v>
      </c>
      <c r="V294" s="28"/>
      <c r="W294" s="28"/>
      <c r="X294" s="28"/>
      <c r="Y294" s="28"/>
      <c r="Z294" s="28"/>
      <c r="AA294" s="28"/>
      <c r="AB294" s="28"/>
      <c r="AC294" s="28"/>
    </row>
    <row r="295" spans="1:29" ht="14.25" hidden="1">
      <c r="A295" s="22" t="b">
        <f t="shared" si="27"/>
        <v>0</v>
      </c>
      <c r="B295" s="23" t="str">
        <f t="shared" si="28"/>
        <v>salles avant 03/2017!</v>
      </c>
      <c r="C295" s="24">
        <f t="shared" si="29"/>
        <v>295</v>
      </c>
      <c r="D295" s="24" t="e">
        <f t="shared" ca="1" si="2"/>
        <v>#REF!</v>
      </c>
      <c r="E295" s="25" t="e">
        <f t="shared" ca="1" si="3"/>
        <v>#REF!</v>
      </c>
      <c r="F295" s="25" t="e">
        <f t="shared" ca="1" si="4"/>
        <v>#REF!</v>
      </c>
      <c r="G295" s="26" t="e">
        <f t="shared" ca="1" si="5"/>
        <v>#REF!</v>
      </c>
      <c r="H295" s="24" t="s">
        <v>63</v>
      </c>
      <c r="I295" s="24" t="e">
        <f t="shared" ca="1" si="6"/>
        <v>#REF!</v>
      </c>
      <c r="J295" s="24" t="e">
        <f t="shared" ca="1" si="7"/>
        <v>#REF!</v>
      </c>
      <c r="K295" s="24" t="e">
        <f t="shared" ca="1" si="8"/>
        <v>#REF!</v>
      </c>
      <c r="L295" s="24" t="e">
        <f t="shared" ca="1" si="9"/>
        <v>#REF!</v>
      </c>
      <c r="M295" s="24" t="e">
        <f t="shared" ca="1" si="10"/>
        <v>#REF!</v>
      </c>
      <c r="N295" s="25" t="e">
        <f t="shared" ca="1" si="11"/>
        <v>#REF!</v>
      </c>
      <c r="O295" s="27" t="e">
        <f t="shared" ca="1" si="12"/>
        <v>#REF!</v>
      </c>
      <c r="P295" s="24" t="e">
        <f t="shared" ca="1" si="13"/>
        <v>#REF!</v>
      </c>
      <c r="Q295" s="28" t="str">
        <f>IF(A295,VALUE(SUBSTITUTE(SUBSTITUTE(LEFT(salles!H295,5),":",","),"30","5")),"")</f>
        <v/>
      </c>
      <c r="R295" s="29" t="str">
        <f t="shared" si="14"/>
        <v/>
      </c>
      <c r="S295" s="29" t="str">
        <f t="shared" si="15"/>
        <v/>
      </c>
      <c r="T295" s="28" t="str">
        <f t="shared" si="16"/>
        <v/>
      </c>
      <c r="U295" s="30">
        <f ca="1">VLOOKUP(H295,variables!J$10:K$130,2,FALSE)</f>
        <v>1</v>
      </c>
      <c r="V295" s="28"/>
      <c r="W295" s="28"/>
      <c r="X295" s="28"/>
      <c r="Y295" s="28"/>
      <c r="Z295" s="28"/>
      <c r="AA295" s="28"/>
      <c r="AB295" s="28"/>
      <c r="AC295" s="28"/>
    </row>
    <row r="296" spans="1:29" ht="14.25" hidden="1">
      <c r="A296" s="22" t="b">
        <f t="shared" si="27"/>
        <v>0</v>
      </c>
      <c r="B296" s="23" t="str">
        <f t="shared" si="28"/>
        <v>salles avant 03/2017!</v>
      </c>
      <c r="C296" s="24">
        <f t="shared" si="29"/>
        <v>296</v>
      </c>
      <c r="D296" s="24" t="e">
        <f t="shared" ca="1" si="2"/>
        <v>#REF!</v>
      </c>
      <c r="E296" s="25" t="e">
        <f t="shared" ca="1" si="3"/>
        <v>#REF!</v>
      </c>
      <c r="F296" s="25" t="e">
        <f t="shared" ca="1" si="4"/>
        <v>#REF!</v>
      </c>
      <c r="G296" s="26" t="e">
        <f t="shared" ca="1" si="5"/>
        <v>#REF!</v>
      </c>
      <c r="H296" s="24" t="s">
        <v>212</v>
      </c>
      <c r="I296" s="24" t="e">
        <f t="shared" ca="1" si="6"/>
        <v>#REF!</v>
      </c>
      <c r="J296" s="24" t="e">
        <f t="shared" ca="1" si="7"/>
        <v>#REF!</v>
      </c>
      <c r="K296" s="24" t="e">
        <f t="shared" ca="1" si="8"/>
        <v>#REF!</v>
      </c>
      <c r="L296" s="24" t="e">
        <f t="shared" ca="1" si="9"/>
        <v>#REF!</v>
      </c>
      <c r="M296" s="24" t="e">
        <f t="shared" ca="1" si="10"/>
        <v>#REF!</v>
      </c>
      <c r="N296" s="25" t="e">
        <f t="shared" ca="1" si="11"/>
        <v>#REF!</v>
      </c>
      <c r="O296" s="27" t="e">
        <f t="shared" ca="1" si="12"/>
        <v>#REF!</v>
      </c>
      <c r="P296" s="24" t="e">
        <f t="shared" ca="1" si="13"/>
        <v>#REF!</v>
      </c>
      <c r="Q296" s="28" t="str">
        <f>IF(A296,VALUE(SUBSTITUTE(SUBSTITUTE(LEFT(salles!H296,5),":",","),"30","5")),"")</f>
        <v/>
      </c>
      <c r="R296" s="29" t="str">
        <f t="shared" si="14"/>
        <v/>
      </c>
      <c r="S296" s="29" t="str">
        <f t="shared" si="15"/>
        <v/>
      </c>
      <c r="T296" s="28" t="str">
        <f t="shared" si="16"/>
        <v/>
      </c>
      <c r="U296" s="30">
        <f ca="1">VLOOKUP(H296,variables!J$10:K$130,2,FALSE)</f>
        <v>0.98148148148148151</v>
      </c>
      <c r="V296" s="28"/>
      <c r="W296" s="28"/>
      <c r="X296" s="28"/>
      <c r="Y296" s="28"/>
      <c r="Z296" s="28"/>
      <c r="AA296" s="28"/>
      <c r="AB296" s="28"/>
      <c r="AC296" s="28"/>
    </row>
    <row r="297" spans="1:29" ht="14.25" hidden="1">
      <c r="A297" s="22" t="b">
        <f t="shared" si="27"/>
        <v>0</v>
      </c>
      <c r="B297" s="23" t="str">
        <f t="shared" si="28"/>
        <v>salles avant 03/2017!</v>
      </c>
      <c r="C297" s="24">
        <f t="shared" si="29"/>
        <v>297</v>
      </c>
      <c r="D297" s="24" t="e">
        <f t="shared" ca="1" si="2"/>
        <v>#REF!</v>
      </c>
      <c r="E297" s="25" t="e">
        <f t="shared" ca="1" si="3"/>
        <v>#REF!</v>
      </c>
      <c r="F297" s="25" t="e">
        <f t="shared" ca="1" si="4"/>
        <v>#REF!</v>
      </c>
      <c r="G297" s="26" t="e">
        <f t="shared" ca="1" si="5"/>
        <v>#REF!</v>
      </c>
      <c r="H297" s="24" t="s">
        <v>112</v>
      </c>
      <c r="I297" s="24" t="e">
        <f t="shared" ca="1" si="6"/>
        <v>#REF!</v>
      </c>
      <c r="J297" s="24" t="e">
        <f t="shared" ca="1" si="7"/>
        <v>#REF!</v>
      </c>
      <c r="K297" s="24" t="e">
        <f t="shared" ca="1" si="8"/>
        <v>#REF!</v>
      </c>
      <c r="L297" s="24" t="e">
        <f t="shared" ca="1" si="9"/>
        <v>#REF!</v>
      </c>
      <c r="M297" s="24" t="e">
        <f t="shared" ca="1" si="10"/>
        <v>#REF!</v>
      </c>
      <c r="N297" s="25" t="e">
        <f t="shared" ca="1" si="11"/>
        <v>#REF!</v>
      </c>
      <c r="O297" s="27" t="e">
        <f t="shared" ca="1" si="12"/>
        <v>#REF!</v>
      </c>
      <c r="P297" s="24" t="e">
        <f t="shared" ca="1" si="13"/>
        <v>#REF!</v>
      </c>
      <c r="Q297" s="28" t="str">
        <f>IF(A297,VALUE(SUBSTITUTE(SUBSTITUTE(LEFT(salles!H297,5),":",","),"30","5")),"")</f>
        <v/>
      </c>
      <c r="R297" s="29" t="str">
        <f t="shared" si="14"/>
        <v/>
      </c>
      <c r="S297" s="29" t="str">
        <f t="shared" si="15"/>
        <v/>
      </c>
      <c r="T297" s="28" t="str">
        <f t="shared" si="16"/>
        <v/>
      </c>
      <c r="U297" s="30">
        <f ca="1">VLOOKUP(H297,variables!J$10:K$130,2,FALSE)</f>
        <v>1</v>
      </c>
      <c r="V297" s="28"/>
      <c r="W297" s="28"/>
      <c r="X297" s="28"/>
      <c r="Y297" s="28"/>
      <c r="Z297" s="28"/>
      <c r="AA297" s="28"/>
      <c r="AB297" s="28"/>
      <c r="AC297" s="28"/>
    </row>
    <row r="298" spans="1:29" ht="14.25" hidden="1">
      <c r="A298" s="22" t="b">
        <f t="shared" si="27"/>
        <v>0</v>
      </c>
      <c r="B298" s="23" t="str">
        <f t="shared" si="28"/>
        <v>salles avant 03/2017!</v>
      </c>
      <c r="C298" s="24">
        <f t="shared" si="29"/>
        <v>298</v>
      </c>
      <c r="D298" s="24" t="e">
        <f t="shared" ca="1" si="2"/>
        <v>#REF!</v>
      </c>
      <c r="E298" s="25" t="e">
        <f t="shared" ca="1" si="3"/>
        <v>#REF!</v>
      </c>
      <c r="F298" s="25" t="e">
        <f t="shared" ca="1" si="4"/>
        <v>#REF!</v>
      </c>
      <c r="G298" s="26" t="e">
        <f t="shared" ca="1" si="5"/>
        <v>#REF!</v>
      </c>
      <c r="H298" s="24" t="s">
        <v>246</v>
      </c>
      <c r="I298" s="24" t="e">
        <f t="shared" ca="1" si="6"/>
        <v>#REF!</v>
      </c>
      <c r="J298" s="24" t="e">
        <f t="shared" ca="1" si="7"/>
        <v>#REF!</v>
      </c>
      <c r="K298" s="24" t="e">
        <f t="shared" ca="1" si="8"/>
        <v>#REF!</v>
      </c>
      <c r="L298" s="24" t="e">
        <f t="shared" ca="1" si="9"/>
        <v>#REF!</v>
      </c>
      <c r="M298" s="24" t="e">
        <f t="shared" ca="1" si="10"/>
        <v>#REF!</v>
      </c>
      <c r="N298" s="25" t="e">
        <f t="shared" ca="1" si="11"/>
        <v>#REF!</v>
      </c>
      <c r="O298" s="27" t="e">
        <f t="shared" ca="1" si="12"/>
        <v>#REF!</v>
      </c>
      <c r="P298" s="24" t="e">
        <f t="shared" ca="1" si="13"/>
        <v>#REF!</v>
      </c>
      <c r="Q298" s="28" t="str">
        <f>IF(A298,VALUE(SUBSTITUTE(SUBSTITUTE(LEFT(salles!H298,5),":",","),"30","5")),"")</f>
        <v/>
      </c>
      <c r="R298" s="29" t="str">
        <f t="shared" si="14"/>
        <v/>
      </c>
      <c r="S298" s="29" t="str">
        <f t="shared" si="15"/>
        <v/>
      </c>
      <c r="T298" s="28" t="str">
        <f t="shared" si="16"/>
        <v/>
      </c>
      <c r="U298" s="30">
        <f ca="1">VLOOKUP(H298,variables!J$10:K$130,2,FALSE)</f>
        <v>0.94444444444444442</v>
      </c>
      <c r="V298" s="28"/>
      <c r="W298" s="28"/>
      <c r="X298" s="28"/>
      <c r="Y298" s="28"/>
      <c r="Z298" s="28"/>
      <c r="AA298" s="28"/>
      <c r="AB298" s="28"/>
      <c r="AC298" s="28"/>
    </row>
    <row r="299" spans="1:29" ht="14.25">
      <c r="A299" s="22" t="b">
        <f t="shared" si="27"/>
        <v>1</v>
      </c>
      <c r="B299" s="23" t="str">
        <f t="shared" si="28"/>
        <v>salles avant 03/2017!</v>
      </c>
      <c r="C299" s="24">
        <f t="shared" si="29"/>
        <v>299</v>
      </c>
      <c r="D299" s="24" t="e">
        <f t="shared" ca="1" si="2"/>
        <v>#REF!</v>
      </c>
      <c r="E299" s="25" t="e">
        <f t="shared" ca="1" si="3"/>
        <v>#REF!</v>
      </c>
      <c r="F299" s="25" t="e">
        <f t="shared" ca="1" si="4"/>
        <v>#REF!</v>
      </c>
      <c r="G299" s="26" t="e">
        <f t="shared" ca="1" si="5"/>
        <v>#REF!</v>
      </c>
      <c r="H299" s="24" t="s">
        <v>140</v>
      </c>
      <c r="I299" s="24" t="e">
        <f t="shared" ca="1" si="6"/>
        <v>#REF!</v>
      </c>
      <c r="J299" s="24" t="e">
        <f t="shared" ca="1" si="7"/>
        <v>#REF!</v>
      </c>
      <c r="K299" s="24" t="e">
        <f t="shared" ca="1" si="8"/>
        <v>#REF!</v>
      </c>
      <c r="L299" s="24" t="e">
        <f t="shared" ca="1" si="9"/>
        <v>#REF!</v>
      </c>
      <c r="M299" s="24" t="e">
        <f t="shared" ca="1" si="10"/>
        <v>#REF!</v>
      </c>
      <c r="N299" s="25" t="e">
        <f t="shared" ca="1" si="11"/>
        <v>#REF!</v>
      </c>
      <c r="O299" s="27" t="e">
        <f t="shared" ca="1" si="12"/>
        <v>#REF!</v>
      </c>
      <c r="P299" s="24" t="e">
        <f t="shared" ca="1" si="13"/>
        <v>#REF!</v>
      </c>
      <c r="Q299" s="28">
        <f>IF(A299,VALUE(SUBSTITUTE(SUBSTITUTE(LEFT(salles!H299,5),":",","),"30","5")),"")</f>
        <v>1.5</v>
      </c>
      <c r="R299" s="29" t="e">
        <f t="shared" ca="1" si="14"/>
        <v>#REF!</v>
      </c>
      <c r="S299" s="29" t="e">
        <f t="shared" ca="1" si="15"/>
        <v>#REF!</v>
      </c>
      <c r="T299" s="28" t="e">
        <f t="shared" ca="1" si="16"/>
        <v>#REF!</v>
      </c>
      <c r="U299" s="30">
        <f ca="1">VLOOKUP(H299,variables!J$10:K$130,2,FALSE)</f>
        <v>0.93262411347517726</v>
      </c>
      <c r="V299" s="28"/>
      <c r="W299" s="28"/>
      <c r="X299" s="28"/>
      <c r="Y299" s="28"/>
      <c r="Z299" s="28"/>
      <c r="AA299" s="28"/>
      <c r="AB299" s="28"/>
      <c r="AC299" s="28"/>
    </row>
    <row r="300" spans="1:29" ht="14.25" hidden="1">
      <c r="A300" s="22" t="b">
        <f t="shared" si="27"/>
        <v>0</v>
      </c>
      <c r="B300" s="23" t="str">
        <f t="shared" si="28"/>
        <v>salles avant 03/2017!</v>
      </c>
      <c r="C300" s="24">
        <f t="shared" si="29"/>
        <v>300</v>
      </c>
      <c r="D300" s="24" t="e">
        <f t="shared" ca="1" si="2"/>
        <v>#REF!</v>
      </c>
      <c r="E300" s="25" t="e">
        <f t="shared" ca="1" si="3"/>
        <v>#REF!</v>
      </c>
      <c r="F300" s="25" t="e">
        <f t="shared" ca="1" si="4"/>
        <v>#REF!</v>
      </c>
      <c r="G300" s="26" t="e">
        <f t="shared" ca="1" si="5"/>
        <v>#REF!</v>
      </c>
      <c r="H300" s="24" t="s">
        <v>162</v>
      </c>
      <c r="I300" s="24" t="e">
        <f t="shared" ca="1" si="6"/>
        <v>#REF!</v>
      </c>
      <c r="J300" s="24" t="e">
        <f t="shared" ca="1" si="7"/>
        <v>#REF!</v>
      </c>
      <c r="K300" s="24" t="e">
        <f t="shared" ca="1" si="8"/>
        <v>#REF!</v>
      </c>
      <c r="L300" s="24" t="e">
        <f t="shared" ca="1" si="9"/>
        <v>#REF!</v>
      </c>
      <c r="M300" s="24" t="e">
        <f t="shared" ca="1" si="10"/>
        <v>#REF!</v>
      </c>
      <c r="N300" s="25" t="e">
        <f t="shared" ca="1" si="11"/>
        <v>#REF!</v>
      </c>
      <c r="O300" s="27" t="e">
        <f t="shared" ca="1" si="12"/>
        <v>#REF!</v>
      </c>
      <c r="P300" s="24" t="e">
        <f t="shared" ca="1" si="13"/>
        <v>#REF!</v>
      </c>
      <c r="Q300" s="28" t="str">
        <f>IF(A300,VALUE(SUBSTITUTE(SUBSTITUTE(LEFT(salles!H300,5),":",","),"30","5")),"")</f>
        <v/>
      </c>
      <c r="R300" s="29" t="str">
        <f t="shared" si="14"/>
        <v/>
      </c>
      <c r="S300" s="29" t="str">
        <f t="shared" si="15"/>
        <v/>
      </c>
      <c r="T300" s="28" t="str">
        <f t="shared" si="16"/>
        <v/>
      </c>
      <c r="U300" s="30">
        <f>VLOOKUP(H300,variables!J$10:K$130,2,FALSE)</f>
        <v>5.3E-3</v>
      </c>
      <c r="V300" s="28"/>
      <c r="W300" s="28"/>
      <c r="X300" s="28"/>
      <c r="Y300" s="28"/>
      <c r="Z300" s="28"/>
      <c r="AA300" s="28"/>
      <c r="AB300" s="28"/>
      <c r="AC300" s="28"/>
    </row>
    <row r="301" spans="1:29" ht="14.25" hidden="1">
      <c r="A301" s="22" t="b">
        <f t="shared" si="27"/>
        <v>0</v>
      </c>
      <c r="B301" s="23" t="str">
        <f t="shared" si="28"/>
        <v>salles avant 03/2017!</v>
      </c>
      <c r="C301" s="24">
        <f t="shared" si="29"/>
        <v>301</v>
      </c>
      <c r="D301" s="24" t="e">
        <f t="shared" ca="1" si="2"/>
        <v>#REF!</v>
      </c>
      <c r="E301" s="25" t="e">
        <f t="shared" ca="1" si="3"/>
        <v>#REF!</v>
      </c>
      <c r="F301" s="25" t="e">
        <f t="shared" ca="1" si="4"/>
        <v>#REF!</v>
      </c>
      <c r="G301" s="26" t="e">
        <f t="shared" ca="1" si="5"/>
        <v>#REF!</v>
      </c>
      <c r="H301" s="24" t="s">
        <v>49</v>
      </c>
      <c r="I301" s="24" t="e">
        <f t="shared" ca="1" si="6"/>
        <v>#REF!</v>
      </c>
      <c r="J301" s="24" t="e">
        <f t="shared" ca="1" si="7"/>
        <v>#REF!</v>
      </c>
      <c r="K301" s="24" t="e">
        <f t="shared" ca="1" si="8"/>
        <v>#REF!</v>
      </c>
      <c r="L301" s="24" t="e">
        <f t="shared" ca="1" si="9"/>
        <v>#REF!</v>
      </c>
      <c r="M301" s="24" t="e">
        <f t="shared" ca="1" si="10"/>
        <v>#REF!</v>
      </c>
      <c r="N301" s="25" t="e">
        <f t="shared" ca="1" si="11"/>
        <v>#REF!</v>
      </c>
      <c r="O301" s="27" t="e">
        <f t="shared" ca="1" si="12"/>
        <v>#REF!</v>
      </c>
      <c r="P301" s="24" t="e">
        <f t="shared" ca="1" si="13"/>
        <v>#REF!</v>
      </c>
      <c r="Q301" s="28" t="str">
        <f>IF(A301,VALUE(SUBSTITUTE(SUBSTITUTE(LEFT(salles!H301,5),":",","),"30","5")),"")</f>
        <v/>
      </c>
      <c r="R301" s="29" t="str">
        <f t="shared" si="14"/>
        <v/>
      </c>
      <c r="S301" s="29" t="str">
        <f t="shared" si="15"/>
        <v/>
      </c>
      <c r="T301" s="28" t="str">
        <f t="shared" si="16"/>
        <v/>
      </c>
      <c r="U301" s="30">
        <f ca="1">VLOOKUP(H301,variables!J$10:K$130,2,FALSE)</f>
        <v>1</v>
      </c>
      <c r="V301" s="28"/>
      <c r="W301" s="28"/>
      <c r="X301" s="28"/>
      <c r="Y301" s="28"/>
      <c r="Z301" s="28"/>
      <c r="AA301" s="28"/>
      <c r="AB301" s="28"/>
      <c r="AC301" s="28"/>
    </row>
    <row r="302" spans="1:29" ht="14.25">
      <c r="A302" s="22" t="b">
        <f t="shared" si="27"/>
        <v>1</v>
      </c>
      <c r="B302" s="23" t="str">
        <f t="shared" si="28"/>
        <v>salles avant 03/2017!</v>
      </c>
      <c r="C302" s="24">
        <f t="shared" si="29"/>
        <v>302</v>
      </c>
      <c r="D302" s="24" t="e">
        <f t="shared" ca="1" si="2"/>
        <v>#REF!</v>
      </c>
      <c r="E302" s="25" t="e">
        <f t="shared" ca="1" si="3"/>
        <v>#REF!</v>
      </c>
      <c r="F302" s="25" t="e">
        <f t="shared" ca="1" si="4"/>
        <v>#REF!</v>
      </c>
      <c r="G302" s="26" t="e">
        <f t="shared" ca="1" si="5"/>
        <v>#REF!</v>
      </c>
      <c r="H302" s="24" t="s">
        <v>140</v>
      </c>
      <c r="I302" s="24" t="e">
        <f t="shared" ca="1" si="6"/>
        <v>#REF!</v>
      </c>
      <c r="J302" s="24" t="e">
        <f t="shared" ca="1" si="7"/>
        <v>#REF!</v>
      </c>
      <c r="K302" s="24" t="e">
        <f t="shared" ca="1" si="8"/>
        <v>#REF!</v>
      </c>
      <c r="L302" s="24" t="e">
        <f t="shared" ca="1" si="9"/>
        <v>#REF!</v>
      </c>
      <c r="M302" s="24" t="e">
        <f t="shared" ca="1" si="10"/>
        <v>#REF!</v>
      </c>
      <c r="N302" s="25" t="e">
        <f t="shared" ca="1" si="11"/>
        <v>#REF!</v>
      </c>
      <c r="O302" s="27" t="e">
        <f t="shared" ca="1" si="12"/>
        <v>#REF!</v>
      </c>
      <c r="P302" s="24" t="e">
        <f t="shared" ca="1" si="13"/>
        <v>#REF!</v>
      </c>
      <c r="Q302" s="28">
        <f>IF(A302,VALUE(SUBSTITUTE(SUBSTITUTE(LEFT(salles!H302,5),":",","),"30","5")),"")</f>
        <v>1</v>
      </c>
      <c r="R302" s="29" t="e">
        <f t="shared" ca="1" si="14"/>
        <v>#REF!</v>
      </c>
      <c r="S302" s="29" t="e">
        <f t="shared" ca="1" si="15"/>
        <v>#REF!</v>
      </c>
      <c r="T302" s="28" t="e">
        <f t="shared" ca="1" si="16"/>
        <v>#REF!</v>
      </c>
      <c r="U302" s="30">
        <f ca="1">VLOOKUP(H302,variables!J$10:K$130,2,FALSE)</f>
        <v>0.93262411347517726</v>
      </c>
      <c r="V302" s="28"/>
      <c r="W302" s="28"/>
      <c r="X302" s="28"/>
      <c r="Y302" s="28"/>
      <c r="Z302" s="28"/>
      <c r="AA302" s="28"/>
      <c r="AB302" s="28"/>
      <c r="AC302" s="28"/>
    </row>
    <row r="303" spans="1:29" ht="14.25">
      <c r="A303" s="22" t="b">
        <f t="shared" si="27"/>
        <v>1</v>
      </c>
      <c r="B303" s="23" t="str">
        <f t="shared" si="28"/>
        <v>salles avant 03/2017!</v>
      </c>
      <c r="C303" s="24">
        <f t="shared" si="29"/>
        <v>303</v>
      </c>
      <c r="D303" s="24" t="e">
        <f t="shared" ca="1" si="2"/>
        <v>#REF!</v>
      </c>
      <c r="E303" s="25" t="e">
        <f t="shared" ca="1" si="3"/>
        <v>#REF!</v>
      </c>
      <c r="F303" s="25" t="e">
        <f t="shared" ca="1" si="4"/>
        <v>#REF!</v>
      </c>
      <c r="G303" s="26" t="e">
        <f t="shared" ca="1" si="5"/>
        <v>#REF!</v>
      </c>
      <c r="H303" s="24" t="s">
        <v>140</v>
      </c>
      <c r="I303" s="24" t="e">
        <f t="shared" ca="1" si="6"/>
        <v>#REF!</v>
      </c>
      <c r="J303" s="24" t="e">
        <f t="shared" ca="1" si="7"/>
        <v>#REF!</v>
      </c>
      <c r="K303" s="24" t="e">
        <f t="shared" ca="1" si="8"/>
        <v>#REF!</v>
      </c>
      <c r="L303" s="24" t="e">
        <f t="shared" ca="1" si="9"/>
        <v>#REF!</v>
      </c>
      <c r="M303" s="24" t="e">
        <f t="shared" ca="1" si="10"/>
        <v>#REF!</v>
      </c>
      <c r="N303" s="25" t="e">
        <f t="shared" ca="1" si="11"/>
        <v>#REF!</v>
      </c>
      <c r="O303" s="27" t="e">
        <f t="shared" ca="1" si="12"/>
        <v>#REF!</v>
      </c>
      <c r="P303" s="24" t="e">
        <f t="shared" ca="1" si="13"/>
        <v>#REF!</v>
      </c>
      <c r="Q303" s="28">
        <f>IF(A303,VALUE(SUBSTITUTE(SUBSTITUTE(LEFT(salles!H303,5),":",","),"30","5")),"")</f>
        <v>1</v>
      </c>
      <c r="R303" s="29" t="e">
        <f t="shared" ca="1" si="14"/>
        <v>#REF!</v>
      </c>
      <c r="S303" s="29" t="e">
        <f t="shared" ca="1" si="15"/>
        <v>#REF!</v>
      </c>
      <c r="T303" s="28" t="e">
        <f t="shared" ca="1" si="16"/>
        <v>#REF!</v>
      </c>
      <c r="U303" s="30">
        <f ca="1">VLOOKUP(H303,variables!J$10:K$130,2,FALSE)</f>
        <v>0.93262411347517726</v>
      </c>
      <c r="V303" s="28"/>
      <c r="W303" s="28"/>
      <c r="X303" s="28"/>
      <c r="Y303" s="28"/>
      <c r="Z303" s="28"/>
      <c r="AA303" s="28"/>
      <c r="AB303" s="28"/>
      <c r="AC303" s="28"/>
    </row>
    <row r="304" spans="1:29" ht="14.25" hidden="1">
      <c r="A304" s="22" t="b">
        <f t="shared" si="27"/>
        <v>0</v>
      </c>
      <c r="B304" s="23" t="str">
        <f t="shared" si="28"/>
        <v>salles avant 03/2017!</v>
      </c>
      <c r="C304" s="24">
        <f t="shared" si="29"/>
        <v>304</v>
      </c>
      <c r="D304" s="24" t="e">
        <f t="shared" ca="1" si="2"/>
        <v>#REF!</v>
      </c>
      <c r="E304" s="25" t="e">
        <f t="shared" ca="1" si="3"/>
        <v>#REF!</v>
      </c>
      <c r="F304" s="25" t="e">
        <f t="shared" ca="1" si="4"/>
        <v>#REF!</v>
      </c>
      <c r="G304" s="26" t="e">
        <f t="shared" ca="1" si="5"/>
        <v>#REF!</v>
      </c>
      <c r="H304" s="24" t="s">
        <v>34</v>
      </c>
      <c r="I304" s="24" t="e">
        <f t="shared" ca="1" si="6"/>
        <v>#REF!</v>
      </c>
      <c r="J304" s="24" t="e">
        <f t="shared" ca="1" si="7"/>
        <v>#REF!</v>
      </c>
      <c r="K304" s="24" t="e">
        <f t="shared" ca="1" si="8"/>
        <v>#REF!</v>
      </c>
      <c r="L304" s="24" t="e">
        <f t="shared" ca="1" si="9"/>
        <v>#REF!</v>
      </c>
      <c r="M304" s="24" t="e">
        <f t="shared" ca="1" si="10"/>
        <v>#REF!</v>
      </c>
      <c r="N304" s="25" t="e">
        <f t="shared" ca="1" si="11"/>
        <v>#REF!</v>
      </c>
      <c r="O304" s="27" t="e">
        <f t="shared" ca="1" si="12"/>
        <v>#REF!</v>
      </c>
      <c r="P304" s="24" t="e">
        <f t="shared" ca="1" si="13"/>
        <v>#REF!</v>
      </c>
      <c r="Q304" s="28" t="str">
        <f>IF(A304,VALUE(SUBSTITUTE(SUBSTITUTE(LEFT(salles!H304,5),":",","),"30","5")),"")</f>
        <v/>
      </c>
      <c r="R304" s="29" t="str">
        <f t="shared" si="14"/>
        <v/>
      </c>
      <c r="S304" s="29" t="str">
        <f t="shared" si="15"/>
        <v/>
      </c>
      <c r="T304" s="28" t="str">
        <f t="shared" si="16"/>
        <v/>
      </c>
      <c r="U304" s="30">
        <f ca="1">VLOOKUP(H304,variables!J$10:K$130,2,FALSE)</f>
        <v>1</v>
      </c>
      <c r="V304" s="28"/>
      <c r="W304" s="28"/>
      <c r="X304" s="28"/>
      <c r="Y304" s="28"/>
      <c r="Z304" s="28"/>
      <c r="AA304" s="28"/>
      <c r="AB304" s="28"/>
      <c r="AC304" s="28"/>
    </row>
    <row r="305" spans="1:29" ht="14.25" hidden="1">
      <c r="A305" s="22" t="b">
        <f t="shared" si="27"/>
        <v>0</v>
      </c>
      <c r="B305" s="23" t="str">
        <f t="shared" si="28"/>
        <v>salles avant 03/2017!</v>
      </c>
      <c r="C305" s="24">
        <f t="shared" si="29"/>
        <v>305</v>
      </c>
      <c r="D305" s="24" t="e">
        <f t="shared" ca="1" si="2"/>
        <v>#REF!</v>
      </c>
      <c r="E305" s="25" t="e">
        <f t="shared" ca="1" si="3"/>
        <v>#REF!</v>
      </c>
      <c r="F305" s="25" t="e">
        <f t="shared" ca="1" si="4"/>
        <v>#REF!</v>
      </c>
      <c r="G305" s="26" t="e">
        <f t="shared" ca="1" si="5"/>
        <v>#REF!</v>
      </c>
      <c r="H305" s="24" t="s">
        <v>166</v>
      </c>
      <c r="I305" s="24" t="e">
        <f t="shared" ca="1" si="6"/>
        <v>#REF!</v>
      </c>
      <c r="J305" s="24" t="e">
        <f t="shared" ca="1" si="7"/>
        <v>#REF!</v>
      </c>
      <c r="K305" s="24" t="e">
        <f t="shared" ca="1" si="8"/>
        <v>#REF!</v>
      </c>
      <c r="L305" s="24" t="e">
        <f t="shared" ca="1" si="9"/>
        <v>#REF!</v>
      </c>
      <c r="M305" s="24" t="e">
        <f t="shared" ca="1" si="10"/>
        <v>#REF!</v>
      </c>
      <c r="N305" s="25" t="e">
        <f t="shared" ca="1" si="11"/>
        <v>#REF!</v>
      </c>
      <c r="O305" s="27" t="e">
        <f t="shared" ca="1" si="12"/>
        <v>#REF!</v>
      </c>
      <c r="P305" s="24" t="e">
        <f t="shared" ca="1" si="13"/>
        <v>#REF!</v>
      </c>
      <c r="Q305" s="28" t="str">
        <f>IF(A305,VALUE(SUBSTITUTE(SUBSTITUTE(LEFT(salles!H305,5),":",","),"30","5")),"")</f>
        <v/>
      </c>
      <c r="R305" s="29" t="str">
        <f t="shared" si="14"/>
        <v/>
      </c>
      <c r="S305" s="29" t="str">
        <f t="shared" si="15"/>
        <v/>
      </c>
      <c r="T305" s="28" t="str">
        <f t="shared" si="16"/>
        <v/>
      </c>
      <c r="U305" s="30">
        <f ca="1">VLOOKUP(H305,variables!J$10:K$130,2,FALSE)</f>
        <v>1</v>
      </c>
      <c r="V305" s="28"/>
      <c r="W305" s="28"/>
      <c r="X305" s="28"/>
      <c r="Y305" s="28"/>
      <c r="Z305" s="28"/>
      <c r="AA305" s="28"/>
      <c r="AB305" s="28"/>
      <c r="AC305" s="28"/>
    </row>
    <row r="306" spans="1:29" ht="14.25" hidden="1">
      <c r="A306" s="22" t="b">
        <f t="shared" si="27"/>
        <v>0</v>
      </c>
      <c r="B306" s="23" t="str">
        <f t="shared" si="28"/>
        <v>salles avant 03/2017!</v>
      </c>
      <c r="C306" s="24">
        <f t="shared" si="29"/>
        <v>306</v>
      </c>
      <c r="D306" s="24" t="e">
        <f t="shared" ca="1" si="2"/>
        <v>#REF!</v>
      </c>
      <c r="E306" s="25" t="e">
        <f t="shared" ca="1" si="3"/>
        <v>#REF!</v>
      </c>
      <c r="F306" s="25" t="e">
        <f t="shared" ca="1" si="4"/>
        <v>#REF!</v>
      </c>
      <c r="G306" s="26" t="e">
        <f t="shared" ca="1" si="5"/>
        <v>#REF!</v>
      </c>
      <c r="H306" s="24" t="s">
        <v>60</v>
      </c>
      <c r="I306" s="24" t="e">
        <f t="shared" ca="1" si="6"/>
        <v>#REF!</v>
      </c>
      <c r="J306" s="24" t="e">
        <f t="shared" ca="1" si="7"/>
        <v>#REF!</v>
      </c>
      <c r="K306" s="24" t="e">
        <f t="shared" ca="1" si="8"/>
        <v>#REF!</v>
      </c>
      <c r="L306" s="24" t="e">
        <f t="shared" ca="1" si="9"/>
        <v>#REF!</v>
      </c>
      <c r="M306" s="24" t="e">
        <f t="shared" ca="1" si="10"/>
        <v>#REF!</v>
      </c>
      <c r="N306" s="25" t="e">
        <f t="shared" ca="1" si="11"/>
        <v>#REF!</v>
      </c>
      <c r="O306" s="27" t="e">
        <f t="shared" ca="1" si="12"/>
        <v>#REF!</v>
      </c>
      <c r="P306" s="24" t="e">
        <f t="shared" ca="1" si="13"/>
        <v>#REF!</v>
      </c>
      <c r="Q306" s="28" t="str">
        <f>IF(A306,VALUE(SUBSTITUTE(SUBSTITUTE(LEFT(salles!H306,5),":",","),"30","5")),"")</f>
        <v/>
      </c>
      <c r="R306" s="29" t="str">
        <f t="shared" si="14"/>
        <v/>
      </c>
      <c r="S306" s="29" t="str">
        <f t="shared" si="15"/>
        <v/>
      </c>
      <c r="T306" s="28" t="str">
        <f t="shared" si="16"/>
        <v/>
      </c>
      <c r="U306" s="30">
        <f ca="1">VLOOKUP(H306,variables!J$10:K$130,2,FALSE)</f>
        <v>1</v>
      </c>
      <c r="V306" s="28"/>
      <c r="W306" s="28"/>
      <c r="X306" s="28"/>
      <c r="Y306" s="28"/>
      <c r="Z306" s="28"/>
      <c r="AA306" s="28"/>
      <c r="AB306" s="28"/>
      <c r="AC306" s="28"/>
    </row>
    <row r="307" spans="1:29" ht="14.25" hidden="1">
      <c r="A307" s="22" t="b">
        <f t="shared" si="27"/>
        <v>0</v>
      </c>
      <c r="B307" s="23" t="str">
        <f t="shared" si="28"/>
        <v>salles avant 03/2017!</v>
      </c>
      <c r="C307" s="24">
        <f t="shared" si="29"/>
        <v>307</v>
      </c>
      <c r="D307" s="24" t="e">
        <f t="shared" ca="1" si="2"/>
        <v>#REF!</v>
      </c>
      <c r="E307" s="25" t="e">
        <f t="shared" ca="1" si="3"/>
        <v>#REF!</v>
      </c>
      <c r="F307" s="25" t="e">
        <f t="shared" ca="1" si="4"/>
        <v>#REF!</v>
      </c>
      <c r="G307" s="26" t="e">
        <f t="shared" ca="1" si="5"/>
        <v>#REF!</v>
      </c>
      <c r="H307" s="24" t="s">
        <v>210</v>
      </c>
      <c r="I307" s="24" t="e">
        <f t="shared" ca="1" si="6"/>
        <v>#REF!</v>
      </c>
      <c r="J307" s="24" t="e">
        <f t="shared" ca="1" si="7"/>
        <v>#REF!</v>
      </c>
      <c r="K307" s="24" t="e">
        <f t="shared" ca="1" si="8"/>
        <v>#REF!</v>
      </c>
      <c r="L307" s="24" t="e">
        <f t="shared" ca="1" si="9"/>
        <v>#REF!</v>
      </c>
      <c r="M307" s="24" t="e">
        <f t="shared" ca="1" si="10"/>
        <v>#REF!</v>
      </c>
      <c r="N307" s="25" t="e">
        <f t="shared" ca="1" si="11"/>
        <v>#REF!</v>
      </c>
      <c r="O307" s="27" t="e">
        <f t="shared" ca="1" si="12"/>
        <v>#REF!</v>
      </c>
      <c r="P307" s="24" t="e">
        <f t="shared" ca="1" si="13"/>
        <v>#REF!</v>
      </c>
      <c r="Q307" s="28" t="str">
        <f>IF(A307,VALUE(SUBSTITUTE(SUBSTITUTE(LEFT(salles!H307,5),":",","),"30","5")),"")</f>
        <v/>
      </c>
      <c r="R307" s="29" t="str">
        <f t="shared" si="14"/>
        <v/>
      </c>
      <c r="S307" s="29" t="str">
        <f t="shared" si="15"/>
        <v/>
      </c>
      <c r="T307" s="28" t="str">
        <f t="shared" si="16"/>
        <v/>
      </c>
      <c r="U307" s="30">
        <f ca="1">VLOOKUP(H307,variables!J$10:K$130,2,FALSE)</f>
        <v>1</v>
      </c>
      <c r="V307" s="28"/>
      <c r="W307" s="28"/>
      <c r="X307" s="28"/>
      <c r="Y307" s="28"/>
      <c r="Z307" s="28"/>
      <c r="AA307" s="28"/>
      <c r="AB307" s="28"/>
      <c r="AC307" s="28"/>
    </row>
    <row r="308" spans="1:29" ht="14.25" hidden="1">
      <c r="A308" s="22" t="b">
        <f t="shared" si="27"/>
        <v>0</v>
      </c>
      <c r="B308" s="23" t="str">
        <f t="shared" si="28"/>
        <v>salles avant 03/2017!</v>
      </c>
      <c r="C308" s="24">
        <f t="shared" si="29"/>
        <v>308</v>
      </c>
      <c r="D308" s="24" t="e">
        <f t="shared" ca="1" si="2"/>
        <v>#REF!</v>
      </c>
      <c r="E308" s="25" t="e">
        <f t="shared" ca="1" si="3"/>
        <v>#REF!</v>
      </c>
      <c r="F308" s="25" t="e">
        <f t="shared" ca="1" si="4"/>
        <v>#REF!</v>
      </c>
      <c r="G308" s="26" t="e">
        <f t="shared" ca="1" si="5"/>
        <v>#REF!</v>
      </c>
      <c r="H308" s="24" t="s">
        <v>263</v>
      </c>
      <c r="I308" s="24" t="e">
        <f t="shared" ca="1" si="6"/>
        <v>#REF!</v>
      </c>
      <c r="J308" s="24" t="e">
        <f t="shared" ca="1" si="7"/>
        <v>#REF!</v>
      </c>
      <c r="K308" s="24" t="e">
        <f t="shared" ca="1" si="8"/>
        <v>#REF!</v>
      </c>
      <c r="L308" s="24" t="e">
        <f t="shared" ca="1" si="9"/>
        <v>#REF!</v>
      </c>
      <c r="M308" s="24" t="e">
        <f t="shared" ca="1" si="10"/>
        <v>#REF!</v>
      </c>
      <c r="N308" s="25" t="e">
        <f t="shared" ca="1" si="11"/>
        <v>#REF!</v>
      </c>
      <c r="O308" s="27" t="e">
        <f t="shared" ca="1" si="12"/>
        <v>#REF!</v>
      </c>
      <c r="P308" s="24" t="e">
        <f t="shared" ca="1" si="13"/>
        <v>#REF!</v>
      </c>
      <c r="Q308" s="28" t="str">
        <f>IF(A308,VALUE(SUBSTITUTE(SUBSTITUTE(LEFT(salles!H308,5),":",","),"30","5")),"")</f>
        <v/>
      </c>
      <c r="R308" s="29" t="str">
        <f t="shared" si="14"/>
        <v/>
      </c>
      <c r="S308" s="29" t="str">
        <f t="shared" si="15"/>
        <v/>
      </c>
      <c r="T308" s="28" t="str">
        <f t="shared" si="16"/>
        <v/>
      </c>
      <c r="U308" s="30">
        <f ca="1">VLOOKUP(H308,variables!J$10:K$130,2,FALSE)</f>
        <v>1</v>
      </c>
      <c r="V308" s="28"/>
      <c r="W308" s="28"/>
      <c r="X308" s="28"/>
      <c r="Y308" s="28"/>
      <c r="Z308" s="28"/>
      <c r="AA308" s="28"/>
      <c r="AB308" s="28"/>
      <c r="AC308" s="28"/>
    </row>
    <row r="309" spans="1:29" ht="14.25" hidden="1">
      <c r="A309" s="22" t="b">
        <f t="shared" si="27"/>
        <v>0</v>
      </c>
      <c r="B309" s="23" t="str">
        <f t="shared" si="28"/>
        <v>salles avant 03/2017!</v>
      </c>
      <c r="C309" s="24">
        <f t="shared" si="29"/>
        <v>309</v>
      </c>
      <c r="D309" s="24" t="e">
        <f t="shared" ca="1" si="2"/>
        <v>#REF!</v>
      </c>
      <c r="E309" s="25" t="e">
        <f t="shared" ca="1" si="3"/>
        <v>#REF!</v>
      </c>
      <c r="F309" s="25" t="e">
        <f t="shared" ca="1" si="4"/>
        <v>#REF!</v>
      </c>
      <c r="G309" s="26" t="e">
        <f t="shared" ca="1" si="5"/>
        <v>#REF!</v>
      </c>
      <c r="H309" s="24" t="s">
        <v>88</v>
      </c>
      <c r="I309" s="24" t="e">
        <f t="shared" ca="1" si="6"/>
        <v>#REF!</v>
      </c>
      <c r="J309" s="24" t="e">
        <f t="shared" ca="1" si="7"/>
        <v>#REF!</v>
      </c>
      <c r="K309" s="24" t="e">
        <f t="shared" ca="1" si="8"/>
        <v>#REF!</v>
      </c>
      <c r="L309" s="24" t="e">
        <f t="shared" ca="1" si="9"/>
        <v>#REF!</v>
      </c>
      <c r="M309" s="24" t="e">
        <f t="shared" ca="1" si="10"/>
        <v>#REF!</v>
      </c>
      <c r="N309" s="25" t="e">
        <f t="shared" ca="1" si="11"/>
        <v>#REF!</v>
      </c>
      <c r="O309" s="27" t="e">
        <f t="shared" ca="1" si="12"/>
        <v>#REF!</v>
      </c>
      <c r="P309" s="24" t="e">
        <f t="shared" ca="1" si="13"/>
        <v>#REF!</v>
      </c>
      <c r="Q309" s="28" t="str">
        <f>IF(A309,VALUE(SUBSTITUTE(SUBSTITUTE(LEFT(salles!H309,5),":",","),"30","5")),"")</f>
        <v/>
      </c>
      <c r="R309" s="29" t="str">
        <f t="shared" si="14"/>
        <v/>
      </c>
      <c r="S309" s="29" t="str">
        <f t="shared" si="15"/>
        <v/>
      </c>
      <c r="T309" s="28" t="str">
        <f t="shared" si="16"/>
        <v/>
      </c>
      <c r="U309" s="30">
        <f ca="1">VLOOKUP(H309,variables!J$10:K$130,2,FALSE)</f>
        <v>0.94202898550724634</v>
      </c>
      <c r="V309" s="28"/>
      <c r="W309" s="28"/>
      <c r="X309" s="28"/>
      <c r="Y309" s="28"/>
      <c r="Z309" s="28"/>
      <c r="AA309" s="28"/>
      <c r="AB309" s="28"/>
      <c r="AC309" s="28"/>
    </row>
    <row r="310" spans="1:29" ht="14.25" hidden="1">
      <c r="A310" s="22" t="b">
        <f t="shared" si="27"/>
        <v>0</v>
      </c>
      <c r="B310" s="23" t="str">
        <f t="shared" si="28"/>
        <v>salles avant 03/2017!</v>
      </c>
      <c r="C310" s="24">
        <f t="shared" si="29"/>
        <v>310</v>
      </c>
      <c r="D310" s="24" t="e">
        <f t="shared" ca="1" si="2"/>
        <v>#REF!</v>
      </c>
      <c r="E310" s="25" t="e">
        <f t="shared" ca="1" si="3"/>
        <v>#REF!</v>
      </c>
      <c r="F310" s="25" t="e">
        <f t="shared" ca="1" si="4"/>
        <v>#REF!</v>
      </c>
      <c r="G310" s="26" t="e">
        <f t="shared" ca="1" si="5"/>
        <v>#REF!</v>
      </c>
      <c r="H310" s="24" t="s">
        <v>88</v>
      </c>
      <c r="I310" s="24" t="e">
        <f t="shared" ca="1" si="6"/>
        <v>#REF!</v>
      </c>
      <c r="J310" s="24" t="e">
        <f t="shared" ca="1" si="7"/>
        <v>#REF!</v>
      </c>
      <c r="K310" s="24" t="e">
        <f t="shared" ca="1" si="8"/>
        <v>#REF!</v>
      </c>
      <c r="L310" s="24" t="e">
        <f t="shared" ca="1" si="9"/>
        <v>#REF!</v>
      </c>
      <c r="M310" s="24" t="e">
        <f t="shared" ca="1" si="10"/>
        <v>#REF!</v>
      </c>
      <c r="N310" s="25" t="e">
        <f t="shared" ca="1" si="11"/>
        <v>#REF!</v>
      </c>
      <c r="O310" s="27" t="e">
        <f t="shared" ca="1" si="12"/>
        <v>#REF!</v>
      </c>
      <c r="P310" s="24" t="e">
        <f t="shared" ca="1" si="13"/>
        <v>#REF!</v>
      </c>
      <c r="Q310" s="28" t="str">
        <f>IF(A310,VALUE(SUBSTITUTE(SUBSTITUTE(LEFT(salles!H310,5),":",","),"30","5")),"")</f>
        <v/>
      </c>
      <c r="R310" s="29" t="str">
        <f t="shared" si="14"/>
        <v/>
      </c>
      <c r="S310" s="29" t="str">
        <f t="shared" si="15"/>
        <v/>
      </c>
      <c r="T310" s="28" t="str">
        <f t="shared" si="16"/>
        <v/>
      </c>
      <c r="U310" s="30">
        <f ca="1">VLOOKUP(H310,variables!J$10:K$130,2,FALSE)</f>
        <v>0.94202898550724634</v>
      </c>
      <c r="V310" s="28"/>
      <c r="W310" s="28"/>
      <c r="X310" s="28"/>
      <c r="Y310" s="28"/>
      <c r="Z310" s="28"/>
      <c r="AA310" s="28"/>
      <c r="AB310" s="28"/>
      <c r="AC310" s="28"/>
    </row>
    <row r="311" spans="1:29" ht="14.25" hidden="1">
      <c r="A311" s="22" t="b">
        <f t="shared" si="27"/>
        <v>0</v>
      </c>
      <c r="B311" s="23" t="str">
        <f t="shared" si="28"/>
        <v>salles avant 03/2017!</v>
      </c>
      <c r="C311" s="24">
        <f t="shared" si="29"/>
        <v>311</v>
      </c>
      <c r="D311" s="24" t="e">
        <f t="shared" ca="1" si="2"/>
        <v>#REF!</v>
      </c>
      <c r="E311" s="25" t="e">
        <f t="shared" ca="1" si="3"/>
        <v>#REF!</v>
      </c>
      <c r="F311" s="25" t="e">
        <f t="shared" ca="1" si="4"/>
        <v>#REF!</v>
      </c>
      <c r="G311" s="26" t="e">
        <f t="shared" ca="1" si="5"/>
        <v>#REF!</v>
      </c>
      <c r="H311" s="24" t="s">
        <v>88</v>
      </c>
      <c r="I311" s="24" t="e">
        <f t="shared" ca="1" si="6"/>
        <v>#REF!</v>
      </c>
      <c r="J311" s="24" t="e">
        <f t="shared" ca="1" si="7"/>
        <v>#REF!</v>
      </c>
      <c r="K311" s="24" t="e">
        <f t="shared" ca="1" si="8"/>
        <v>#REF!</v>
      </c>
      <c r="L311" s="24" t="e">
        <f t="shared" ca="1" si="9"/>
        <v>#REF!</v>
      </c>
      <c r="M311" s="24" t="e">
        <f t="shared" ca="1" si="10"/>
        <v>#REF!</v>
      </c>
      <c r="N311" s="25" t="e">
        <f t="shared" ca="1" si="11"/>
        <v>#REF!</v>
      </c>
      <c r="O311" s="27" t="e">
        <f t="shared" ca="1" si="12"/>
        <v>#REF!</v>
      </c>
      <c r="P311" s="24" t="e">
        <f t="shared" ca="1" si="13"/>
        <v>#REF!</v>
      </c>
      <c r="Q311" s="28" t="str">
        <f>IF(A311,VALUE(SUBSTITUTE(SUBSTITUTE(LEFT(salles!H311,5),":",","),"30","5")),"")</f>
        <v/>
      </c>
      <c r="R311" s="29" t="str">
        <f t="shared" si="14"/>
        <v/>
      </c>
      <c r="S311" s="29" t="str">
        <f t="shared" si="15"/>
        <v/>
      </c>
      <c r="T311" s="28" t="str">
        <f t="shared" si="16"/>
        <v/>
      </c>
      <c r="U311" s="30">
        <f ca="1">VLOOKUP(H311,variables!J$10:K$130,2,FALSE)</f>
        <v>0.94202898550724634</v>
      </c>
      <c r="V311" s="28"/>
      <c r="W311" s="28"/>
      <c r="X311" s="28"/>
      <c r="Y311" s="28"/>
      <c r="Z311" s="28"/>
      <c r="AA311" s="28"/>
      <c r="AB311" s="28"/>
      <c r="AC311" s="28"/>
    </row>
    <row r="312" spans="1:29" ht="14.25">
      <c r="A312" s="22" t="b">
        <f t="shared" si="27"/>
        <v>1</v>
      </c>
      <c r="B312" s="23" t="str">
        <f t="shared" si="28"/>
        <v>salles avant 03/2017!</v>
      </c>
      <c r="C312" s="24">
        <f t="shared" si="29"/>
        <v>312</v>
      </c>
      <c r="D312" s="24" t="e">
        <f t="shared" ca="1" si="2"/>
        <v>#REF!</v>
      </c>
      <c r="E312" s="25" t="e">
        <f t="shared" ca="1" si="3"/>
        <v>#REF!</v>
      </c>
      <c r="F312" s="25" t="e">
        <f t="shared" ca="1" si="4"/>
        <v>#REF!</v>
      </c>
      <c r="G312" s="26" t="e">
        <f t="shared" ca="1" si="5"/>
        <v>#REF!</v>
      </c>
      <c r="H312" s="24" t="s">
        <v>140</v>
      </c>
      <c r="I312" s="24" t="e">
        <f t="shared" ca="1" si="6"/>
        <v>#REF!</v>
      </c>
      <c r="J312" s="24" t="e">
        <f t="shared" ca="1" si="7"/>
        <v>#REF!</v>
      </c>
      <c r="K312" s="24" t="e">
        <f t="shared" ca="1" si="8"/>
        <v>#REF!</v>
      </c>
      <c r="L312" s="24" t="e">
        <f t="shared" ca="1" si="9"/>
        <v>#REF!</v>
      </c>
      <c r="M312" s="24" t="e">
        <f t="shared" ca="1" si="10"/>
        <v>#REF!</v>
      </c>
      <c r="N312" s="25" t="e">
        <f t="shared" ca="1" si="11"/>
        <v>#REF!</v>
      </c>
      <c r="O312" s="27" t="e">
        <f t="shared" ca="1" si="12"/>
        <v>#REF!</v>
      </c>
      <c r="P312" s="24" t="e">
        <f t="shared" ca="1" si="13"/>
        <v>#REF!</v>
      </c>
      <c r="Q312" s="28">
        <f>IF(A312,VALUE(SUBSTITUTE(SUBSTITUTE(LEFT(salles!H312,5),":",","),"30","5")),"")</f>
        <v>1</v>
      </c>
      <c r="R312" s="29" t="e">
        <f t="shared" ca="1" si="14"/>
        <v>#REF!</v>
      </c>
      <c r="S312" s="29" t="e">
        <f t="shared" ca="1" si="15"/>
        <v>#REF!</v>
      </c>
      <c r="T312" s="28" t="e">
        <f t="shared" ca="1" si="16"/>
        <v>#REF!</v>
      </c>
      <c r="U312" s="30">
        <f ca="1">VLOOKUP(H312,variables!J$10:K$130,2,FALSE)</f>
        <v>0.93262411347517726</v>
      </c>
      <c r="V312" s="28"/>
      <c r="W312" s="28"/>
      <c r="X312" s="28"/>
      <c r="Y312" s="28"/>
      <c r="Z312" s="28"/>
      <c r="AA312" s="28"/>
      <c r="AB312" s="28"/>
      <c r="AC312" s="28"/>
    </row>
    <row r="313" spans="1:29" ht="14.25">
      <c r="A313" s="22" t="b">
        <f t="shared" si="27"/>
        <v>1</v>
      </c>
      <c r="B313" s="23" t="str">
        <f t="shared" si="28"/>
        <v>salles avant 03/2017!</v>
      </c>
      <c r="C313" s="24">
        <f t="shared" si="29"/>
        <v>313</v>
      </c>
      <c r="D313" s="24" t="e">
        <f t="shared" ca="1" si="2"/>
        <v>#REF!</v>
      </c>
      <c r="E313" s="25" t="e">
        <f t="shared" ca="1" si="3"/>
        <v>#REF!</v>
      </c>
      <c r="F313" s="25" t="e">
        <f t="shared" ca="1" si="4"/>
        <v>#REF!</v>
      </c>
      <c r="G313" s="26" t="e">
        <f t="shared" ca="1" si="5"/>
        <v>#REF!</v>
      </c>
      <c r="H313" s="24" t="s">
        <v>140</v>
      </c>
      <c r="I313" s="24" t="e">
        <f t="shared" ca="1" si="6"/>
        <v>#REF!</v>
      </c>
      <c r="J313" s="24" t="e">
        <f t="shared" ca="1" si="7"/>
        <v>#REF!</v>
      </c>
      <c r="K313" s="24" t="e">
        <f t="shared" ca="1" si="8"/>
        <v>#REF!</v>
      </c>
      <c r="L313" s="24" t="e">
        <f t="shared" ca="1" si="9"/>
        <v>#REF!</v>
      </c>
      <c r="M313" s="24" t="e">
        <f t="shared" ca="1" si="10"/>
        <v>#REF!</v>
      </c>
      <c r="N313" s="25" t="e">
        <f t="shared" ca="1" si="11"/>
        <v>#REF!</v>
      </c>
      <c r="O313" s="27" t="e">
        <f t="shared" ca="1" si="12"/>
        <v>#REF!</v>
      </c>
      <c r="P313" s="24" t="e">
        <f t="shared" ca="1" si="13"/>
        <v>#REF!</v>
      </c>
      <c r="Q313" s="28">
        <f>IF(A313,VALUE(SUBSTITUTE(SUBSTITUTE(LEFT(salles!H313,5),":",","),"30","5")),"")</f>
        <v>1.5</v>
      </c>
      <c r="R313" s="29" t="e">
        <f t="shared" ca="1" si="14"/>
        <v>#REF!</v>
      </c>
      <c r="S313" s="29" t="e">
        <f t="shared" ca="1" si="15"/>
        <v>#REF!</v>
      </c>
      <c r="T313" s="28" t="e">
        <f t="shared" ca="1" si="16"/>
        <v>#REF!</v>
      </c>
      <c r="U313" s="30">
        <f ca="1">VLOOKUP(H313,variables!J$10:K$130,2,FALSE)</f>
        <v>0.93262411347517726</v>
      </c>
      <c r="V313" s="28"/>
      <c r="W313" s="28"/>
      <c r="X313" s="28"/>
      <c r="Y313" s="28"/>
      <c r="Z313" s="28"/>
      <c r="AA313" s="28"/>
      <c r="AB313" s="28"/>
      <c r="AC313" s="28"/>
    </row>
    <row r="314" spans="1:29" ht="14.25" hidden="1">
      <c r="A314" s="22" t="b">
        <f t="shared" si="27"/>
        <v>0</v>
      </c>
      <c r="B314" s="23" t="str">
        <f t="shared" si="28"/>
        <v>salles avant 03/2017!</v>
      </c>
      <c r="C314" s="24">
        <f t="shared" si="29"/>
        <v>314</v>
      </c>
      <c r="D314" s="24" t="e">
        <f t="shared" ca="1" si="2"/>
        <v>#REF!</v>
      </c>
      <c r="E314" s="25" t="e">
        <f t="shared" ca="1" si="3"/>
        <v>#REF!</v>
      </c>
      <c r="F314" s="25" t="e">
        <f t="shared" ca="1" si="4"/>
        <v>#REF!</v>
      </c>
      <c r="G314" s="26" t="e">
        <f t="shared" ca="1" si="5"/>
        <v>#REF!</v>
      </c>
      <c r="H314" s="24" t="s">
        <v>63</v>
      </c>
      <c r="I314" s="24" t="e">
        <f t="shared" ca="1" si="6"/>
        <v>#REF!</v>
      </c>
      <c r="J314" s="24" t="e">
        <f t="shared" ca="1" si="7"/>
        <v>#REF!</v>
      </c>
      <c r="K314" s="24" t="e">
        <f t="shared" ca="1" si="8"/>
        <v>#REF!</v>
      </c>
      <c r="L314" s="24" t="e">
        <f t="shared" ca="1" si="9"/>
        <v>#REF!</v>
      </c>
      <c r="M314" s="24" t="e">
        <f t="shared" ca="1" si="10"/>
        <v>#REF!</v>
      </c>
      <c r="N314" s="25" t="e">
        <f t="shared" ca="1" si="11"/>
        <v>#REF!</v>
      </c>
      <c r="O314" s="27" t="e">
        <f t="shared" ca="1" si="12"/>
        <v>#REF!</v>
      </c>
      <c r="P314" s="24" t="e">
        <f t="shared" ca="1" si="13"/>
        <v>#REF!</v>
      </c>
      <c r="Q314" s="28" t="str">
        <f>IF(A314,VALUE(SUBSTITUTE(SUBSTITUTE(LEFT(salles!H314,5),":",","),"30","5")),"")</f>
        <v/>
      </c>
      <c r="R314" s="29" t="str">
        <f t="shared" si="14"/>
        <v/>
      </c>
      <c r="S314" s="29" t="str">
        <f t="shared" si="15"/>
        <v/>
      </c>
      <c r="T314" s="28" t="str">
        <f t="shared" si="16"/>
        <v/>
      </c>
      <c r="U314" s="30">
        <f ca="1">VLOOKUP(H314,variables!J$10:K$130,2,FALSE)</f>
        <v>1</v>
      </c>
      <c r="V314" s="28"/>
      <c r="W314" s="28"/>
      <c r="X314" s="28"/>
      <c r="Y314" s="28"/>
      <c r="Z314" s="28"/>
      <c r="AA314" s="28"/>
      <c r="AB314" s="28"/>
      <c r="AC314" s="28"/>
    </row>
    <row r="315" spans="1:29" ht="14.25" hidden="1">
      <c r="A315" s="22" t="b">
        <f t="shared" si="27"/>
        <v>0</v>
      </c>
      <c r="B315" s="23" t="str">
        <f t="shared" si="28"/>
        <v>salles avant 03/2017!</v>
      </c>
      <c r="C315" s="24">
        <f t="shared" si="29"/>
        <v>315</v>
      </c>
      <c r="D315" s="24" t="e">
        <f t="shared" ca="1" si="2"/>
        <v>#REF!</v>
      </c>
      <c r="E315" s="25" t="e">
        <f t="shared" ca="1" si="3"/>
        <v>#REF!</v>
      </c>
      <c r="F315" s="25" t="e">
        <f t="shared" ca="1" si="4"/>
        <v>#REF!</v>
      </c>
      <c r="G315" s="26" t="e">
        <f t="shared" ca="1" si="5"/>
        <v>#REF!</v>
      </c>
      <c r="H315" s="24" t="s">
        <v>162</v>
      </c>
      <c r="I315" s="24" t="e">
        <f t="shared" ca="1" si="6"/>
        <v>#REF!</v>
      </c>
      <c r="J315" s="24" t="e">
        <f t="shared" ca="1" si="7"/>
        <v>#REF!</v>
      </c>
      <c r="K315" s="24" t="e">
        <f t="shared" ca="1" si="8"/>
        <v>#REF!</v>
      </c>
      <c r="L315" s="24" t="e">
        <f t="shared" ca="1" si="9"/>
        <v>#REF!</v>
      </c>
      <c r="M315" s="24" t="e">
        <f t="shared" ca="1" si="10"/>
        <v>#REF!</v>
      </c>
      <c r="N315" s="25" t="e">
        <f t="shared" ca="1" si="11"/>
        <v>#REF!</v>
      </c>
      <c r="O315" s="27" t="e">
        <f t="shared" ca="1" si="12"/>
        <v>#REF!</v>
      </c>
      <c r="P315" s="24" t="e">
        <f t="shared" ca="1" si="13"/>
        <v>#REF!</v>
      </c>
      <c r="Q315" s="28" t="str">
        <f>IF(A315,VALUE(SUBSTITUTE(SUBSTITUTE(LEFT(salles!H315,5),":",","),"30","5")),"")</f>
        <v/>
      </c>
      <c r="R315" s="29" t="str">
        <f t="shared" si="14"/>
        <v/>
      </c>
      <c r="S315" s="29" t="str">
        <f t="shared" si="15"/>
        <v/>
      </c>
      <c r="T315" s="28" t="str">
        <f t="shared" si="16"/>
        <v/>
      </c>
      <c r="U315" s="30">
        <f>VLOOKUP(H315,variables!J$10:K$130,2,FALSE)</f>
        <v>5.3E-3</v>
      </c>
      <c r="V315" s="28"/>
      <c r="W315" s="28"/>
      <c r="X315" s="28"/>
      <c r="Y315" s="28"/>
      <c r="Z315" s="28"/>
      <c r="AA315" s="28"/>
      <c r="AB315" s="28"/>
      <c r="AC315" s="28"/>
    </row>
    <row r="316" spans="1:29" ht="14.25">
      <c r="A316" s="22" t="b">
        <f t="shared" si="27"/>
        <v>1</v>
      </c>
      <c r="B316" s="23" t="str">
        <f t="shared" si="28"/>
        <v>salles avant 03/2017!</v>
      </c>
      <c r="C316" s="24">
        <f t="shared" si="29"/>
        <v>316</v>
      </c>
      <c r="D316" s="24" t="e">
        <f t="shared" ca="1" si="2"/>
        <v>#REF!</v>
      </c>
      <c r="E316" s="25" t="e">
        <f t="shared" ca="1" si="3"/>
        <v>#REF!</v>
      </c>
      <c r="F316" s="25" t="e">
        <f t="shared" ca="1" si="4"/>
        <v>#REF!</v>
      </c>
      <c r="G316" s="26" t="e">
        <f t="shared" ca="1" si="5"/>
        <v>#REF!</v>
      </c>
      <c r="H316" s="24" t="s">
        <v>140</v>
      </c>
      <c r="I316" s="24" t="e">
        <f t="shared" ca="1" si="6"/>
        <v>#REF!</v>
      </c>
      <c r="J316" s="24" t="e">
        <f t="shared" ca="1" si="7"/>
        <v>#REF!</v>
      </c>
      <c r="K316" s="24" t="e">
        <f t="shared" ca="1" si="8"/>
        <v>#REF!</v>
      </c>
      <c r="L316" s="24" t="e">
        <f t="shared" ca="1" si="9"/>
        <v>#REF!</v>
      </c>
      <c r="M316" s="24" t="e">
        <f t="shared" ca="1" si="10"/>
        <v>#REF!</v>
      </c>
      <c r="N316" s="25" t="e">
        <f t="shared" ca="1" si="11"/>
        <v>#REF!</v>
      </c>
      <c r="O316" s="27" t="e">
        <f t="shared" ca="1" si="12"/>
        <v>#REF!</v>
      </c>
      <c r="P316" s="24" t="e">
        <f t="shared" ca="1" si="13"/>
        <v>#REF!</v>
      </c>
      <c r="Q316" s="28">
        <f>IF(A316,VALUE(SUBSTITUTE(SUBSTITUTE(LEFT(salles!H316,5),":",","),"30","5")),"")</f>
        <v>1.5</v>
      </c>
      <c r="R316" s="29" t="e">
        <f t="shared" ca="1" si="14"/>
        <v>#REF!</v>
      </c>
      <c r="S316" s="29" t="e">
        <f t="shared" ca="1" si="15"/>
        <v>#REF!</v>
      </c>
      <c r="T316" s="28" t="e">
        <f t="shared" ca="1" si="16"/>
        <v>#REF!</v>
      </c>
      <c r="U316" s="30">
        <f ca="1">VLOOKUP(H316,variables!J$10:K$130,2,FALSE)</f>
        <v>0.93262411347517726</v>
      </c>
      <c r="V316" s="28"/>
      <c r="W316" s="28"/>
      <c r="X316" s="28"/>
      <c r="Y316" s="28"/>
      <c r="Z316" s="28"/>
      <c r="AA316" s="28"/>
      <c r="AB316" s="28"/>
      <c r="AC316" s="28"/>
    </row>
    <row r="317" spans="1:29" ht="14.25" hidden="1">
      <c r="A317" s="22" t="b">
        <f t="shared" si="27"/>
        <v>0</v>
      </c>
      <c r="B317" s="23" t="str">
        <f t="shared" si="28"/>
        <v>salles avant 03/2017!</v>
      </c>
      <c r="C317" s="24">
        <f t="shared" si="29"/>
        <v>317</v>
      </c>
      <c r="D317" s="24" t="e">
        <f t="shared" ca="1" si="2"/>
        <v>#REF!</v>
      </c>
      <c r="E317" s="25" t="e">
        <f t="shared" ca="1" si="3"/>
        <v>#REF!</v>
      </c>
      <c r="F317" s="25" t="e">
        <f t="shared" ca="1" si="4"/>
        <v>#REF!</v>
      </c>
      <c r="G317" s="26" t="e">
        <f t="shared" ca="1" si="5"/>
        <v>#REF!</v>
      </c>
      <c r="H317" s="24" t="s">
        <v>88</v>
      </c>
      <c r="I317" s="24" t="e">
        <f t="shared" ca="1" si="6"/>
        <v>#REF!</v>
      </c>
      <c r="J317" s="24" t="e">
        <f t="shared" ca="1" si="7"/>
        <v>#REF!</v>
      </c>
      <c r="K317" s="24" t="e">
        <f t="shared" ca="1" si="8"/>
        <v>#REF!</v>
      </c>
      <c r="L317" s="24" t="e">
        <f t="shared" ca="1" si="9"/>
        <v>#REF!</v>
      </c>
      <c r="M317" s="24" t="e">
        <f t="shared" ca="1" si="10"/>
        <v>#REF!</v>
      </c>
      <c r="N317" s="25" t="e">
        <f t="shared" ca="1" si="11"/>
        <v>#REF!</v>
      </c>
      <c r="O317" s="27" t="e">
        <f t="shared" ca="1" si="12"/>
        <v>#REF!</v>
      </c>
      <c r="P317" s="24" t="e">
        <f t="shared" ca="1" si="13"/>
        <v>#REF!</v>
      </c>
      <c r="Q317" s="28" t="str">
        <f>IF(A317,VALUE(SUBSTITUTE(SUBSTITUTE(LEFT(salles!H317,5),":",","),"30","5")),"")</f>
        <v/>
      </c>
      <c r="R317" s="29" t="str">
        <f t="shared" si="14"/>
        <v/>
      </c>
      <c r="S317" s="29" t="str">
        <f t="shared" si="15"/>
        <v/>
      </c>
      <c r="T317" s="28" t="str">
        <f t="shared" si="16"/>
        <v/>
      </c>
      <c r="U317" s="30">
        <f ca="1">VLOOKUP(H317,variables!J$10:K$130,2,FALSE)</f>
        <v>0.94202898550724634</v>
      </c>
      <c r="V317" s="28"/>
      <c r="W317" s="28"/>
      <c r="X317" s="28"/>
      <c r="Y317" s="28"/>
      <c r="Z317" s="28"/>
      <c r="AA317" s="28"/>
      <c r="AB317" s="28"/>
      <c r="AC317" s="28"/>
    </row>
    <row r="318" spans="1:29" ht="14.25" hidden="1">
      <c r="A318" s="22" t="b">
        <f t="shared" si="27"/>
        <v>0</v>
      </c>
      <c r="B318" s="23" t="str">
        <f t="shared" si="28"/>
        <v>salles avant 03/2017!</v>
      </c>
      <c r="C318" s="24">
        <f t="shared" si="29"/>
        <v>318</v>
      </c>
      <c r="D318" s="24" t="e">
        <f t="shared" ca="1" si="2"/>
        <v>#REF!</v>
      </c>
      <c r="E318" s="25" t="e">
        <f t="shared" ca="1" si="3"/>
        <v>#REF!</v>
      </c>
      <c r="F318" s="25" t="e">
        <f t="shared" ca="1" si="4"/>
        <v>#REF!</v>
      </c>
      <c r="G318" s="26" t="e">
        <f t="shared" ca="1" si="5"/>
        <v>#REF!</v>
      </c>
      <c r="H318" s="24" t="s">
        <v>251</v>
      </c>
      <c r="I318" s="24" t="e">
        <f t="shared" ca="1" si="6"/>
        <v>#REF!</v>
      </c>
      <c r="J318" s="24" t="e">
        <f t="shared" ca="1" si="7"/>
        <v>#REF!</v>
      </c>
      <c r="K318" s="24" t="e">
        <f t="shared" ca="1" si="8"/>
        <v>#REF!</v>
      </c>
      <c r="L318" s="24" t="e">
        <f t="shared" ca="1" si="9"/>
        <v>#REF!</v>
      </c>
      <c r="M318" s="24" t="e">
        <f t="shared" ca="1" si="10"/>
        <v>#REF!</v>
      </c>
      <c r="N318" s="25" t="e">
        <f t="shared" ca="1" si="11"/>
        <v>#REF!</v>
      </c>
      <c r="O318" s="27" t="e">
        <f t="shared" ca="1" si="12"/>
        <v>#REF!</v>
      </c>
      <c r="P318" s="24" t="e">
        <f t="shared" ca="1" si="13"/>
        <v>#REF!</v>
      </c>
      <c r="Q318" s="28" t="str">
        <f>IF(A318,VALUE(SUBSTITUTE(SUBSTITUTE(LEFT(salles!H318,5),":",","),"30","5")),"")</f>
        <v/>
      </c>
      <c r="R318" s="29" t="str">
        <f t="shared" si="14"/>
        <v/>
      </c>
      <c r="S318" s="29" t="str">
        <f t="shared" si="15"/>
        <v/>
      </c>
      <c r="T318" s="28" t="str">
        <f t="shared" si="16"/>
        <v/>
      </c>
      <c r="U318" s="30">
        <f ca="1">VLOOKUP(H318,variables!J$10:K$130,2,FALSE)</f>
        <v>0.96666666666666667</v>
      </c>
      <c r="V318" s="28"/>
      <c r="W318" s="28"/>
      <c r="X318" s="28"/>
      <c r="Y318" s="28"/>
      <c r="Z318" s="28"/>
      <c r="AA318" s="28"/>
      <c r="AB318" s="28"/>
      <c r="AC318" s="28"/>
    </row>
    <row r="319" spans="1:29" ht="14.25" hidden="1">
      <c r="A319" s="22" t="b">
        <f t="shared" si="27"/>
        <v>0</v>
      </c>
      <c r="B319" s="23" t="str">
        <f t="shared" si="28"/>
        <v>salles avant 03/2017!</v>
      </c>
      <c r="C319" s="24">
        <f t="shared" si="29"/>
        <v>319</v>
      </c>
      <c r="D319" s="24" t="e">
        <f t="shared" ca="1" si="2"/>
        <v>#REF!</v>
      </c>
      <c r="E319" s="25" t="e">
        <f t="shared" ca="1" si="3"/>
        <v>#REF!</v>
      </c>
      <c r="F319" s="25" t="e">
        <f t="shared" ca="1" si="4"/>
        <v>#REF!</v>
      </c>
      <c r="G319" s="26" t="e">
        <f t="shared" ca="1" si="5"/>
        <v>#REF!</v>
      </c>
      <c r="H319" s="24" t="s">
        <v>210</v>
      </c>
      <c r="I319" s="24" t="e">
        <f t="shared" ca="1" si="6"/>
        <v>#REF!</v>
      </c>
      <c r="J319" s="24" t="e">
        <f t="shared" ca="1" si="7"/>
        <v>#REF!</v>
      </c>
      <c r="K319" s="24" t="e">
        <f t="shared" ca="1" si="8"/>
        <v>#REF!</v>
      </c>
      <c r="L319" s="24" t="e">
        <f t="shared" ca="1" si="9"/>
        <v>#REF!</v>
      </c>
      <c r="M319" s="24" t="e">
        <f t="shared" ca="1" si="10"/>
        <v>#REF!</v>
      </c>
      <c r="N319" s="25" t="e">
        <f t="shared" ca="1" si="11"/>
        <v>#REF!</v>
      </c>
      <c r="O319" s="27" t="e">
        <f t="shared" ca="1" si="12"/>
        <v>#REF!</v>
      </c>
      <c r="P319" s="24" t="e">
        <f t="shared" ca="1" si="13"/>
        <v>#REF!</v>
      </c>
      <c r="Q319" s="28" t="str">
        <f>IF(A319,VALUE(SUBSTITUTE(SUBSTITUTE(LEFT(salles!H319,5),":",","),"30","5")),"")</f>
        <v/>
      </c>
      <c r="R319" s="29" t="str">
        <f t="shared" si="14"/>
        <v/>
      </c>
      <c r="S319" s="29" t="str">
        <f t="shared" si="15"/>
        <v/>
      </c>
      <c r="T319" s="28" t="str">
        <f t="shared" si="16"/>
        <v/>
      </c>
      <c r="U319" s="30">
        <f ca="1">VLOOKUP(H319,variables!J$10:K$130,2,FALSE)</f>
        <v>1</v>
      </c>
      <c r="V319" s="28"/>
      <c r="W319" s="28"/>
      <c r="X319" s="28"/>
      <c r="Y319" s="28"/>
      <c r="Z319" s="28"/>
      <c r="AA319" s="28"/>
      <c r="AB319" s="28"/>
      <c r="AC319" s="28"/>
    </row>
    <row r="320" spans="1:29" ht="14.25" hidden="1">
      <c r="A320" s="22" t="b">
        <f t="shared" si="27"/>
        <v>0</v>
      </c>
      <c r="B320" s="23" t="str">
        <f t="shared" si="28"/>
        <v>salles avant 03/2017!</v>
      </c>
      <c r="C320" s="24">
        <f t="shared" si="29"/>
        <v>320</v>
      </c>
      <c r="D320" s="24" t="e">
        <f t="shared" ca="1" si="2"/>
        <v>#REF!</v>
      </c>
      <c r="E320" s="25" t="e">
        <f t="shared" ca="1" si="3"/>
        <v>#REF!</v>
      </c>
      <c r="F320" s="25" t="e">
        <f t="shared" ca="1" si="4"/>
        <v>#REF!</v>
      </c>
      <c r="G320" s="26" t="e">
        <f t="shared" ca="1" si="5"/>
        <v>#REF!</v>
      </c>
      <c r="H320" s="24" t="s">
        <v>88</v>
      </c>
      <c r="I320" s="24" t="e">
        <f t="shared" ca="1" si="6"/>
        <v>#REF!</v>
      </c>
      <c r="J320" s="24" t="e">
        <f t="shared" ca="1" si="7"/>
        <v>#REF!</v>
      </c>
      <c r="K320" s="24" t="e">
        <f t="shared" ca="1" si="8"/>
        <v>#REF!</v>
      </c>
      <c r="L320" s="24" t="e">
        <f t="shared" ca="1" si="9"/>
        <v>#REF!</v>
      </c>
      <c r="M320" s="24" t="e">
        <f t="shared" ca="1" si="10"/>
        <v>#REF!</v>
      </c>
      <c r="N320" s="25" t="e">
        <f t="shared" ca="1" si="11"/>
        <v>#REF!</v>
      </c>
      <c r="O320" s="27" t="e">
        <f t="shared" ca="1" si="12"/>
        <v>#REF!</v>
      </c>
      <c r="P320" s="24" t="e">
        <f t="shared" ca="1" si="13"/>
        <v>#REF!</v>
      </c>
      <c r="Q320" s="28" t="str">
        <f>IF(A320,VALUE(SUBSTITUTE(SUBSTITUTE(LEFT(salles!H320,5),":",","),"30","5")),"")</f>
        <v/>
      </c>
      <c r="R320" s="29" t="str">
        <f t="shared" si="14"/>
        <v/>
      </c>
      <c r="S320" s="29" t="str">
        <f t="shared" si="15"/>
        <v/>
      </c>
      <c r="T320" s="28" t="str">
        <f t="shared" si="16"/>
        <v/>
      </c>
      <c r="U320" s="30">
        <f ca="1">VLOOKUP(H320,variables!J$10:K$130,2,FALSE)</f>
        <v>0.94202898550724634</v>
      </c>
      <c r="V320" s="28"/>
      <c r="W320" s="28"/>
      <c r="X320" s="28"/>
      <c r="Y320" s="28"/>
      <c r="Z320" s="28"/>
      <c r="AA320" s="28"/>
      <c r="AB320" s="28"/>
      <c r="AC320" s="28"/>
    </row>
    <row r="321" spans="1:29" ht="14.25" hidden="1">
      <c r="A321" s="22" t="b">
        <f t="shared" si="27"/>
        <v>0</v>
      </c>
      <c r="B321" s="23" t="str">
        <f t="shared" si="28"/>
        <v>salles avant 03/2017!</v>
      </c>
      <c r="C321" s="24">
        <f t="shared" si="29"/>
        <v>321</v>
      </c>
      <c r="D321" s="24" t="e">
        <f t="shared" ca="1" si="2"/>
        <v>#REF!</v>
      </c>
      <c r="E321" s="25" t="e">
        <f t="shared" ca="1" si="3"/>
        <v>#REF!</v>
      </c>
      <c r="F321" s="25" t="e">
        <f t="shared" ca="1" si="4"/>
        <v>#REF!</v>
      </c>
      <c r="G321" s="26" t="e">
        <f t="shared" ca="1" si="5"/>
        <v>#REF!</v>
      </c>
      <c r="H321" s="24" t="s">
        <v>37</v>
      </c>
      <c r="I321" s="24" t="e">
        <f t="shared" ca="1" si="6"/>
        <v>#REF!</v>
      </c>
      <c r="J321" s="24" t="e">
        <f t="shared" ca="1" si="7"/>
        <v>#REF!</v>
      </c>
      <c r="K321" s="24" t="e">
        <f t="shared" ca="1" si="8"/>
        <v>#REF!</v>
      </c>
      <c r="L321" s="24" t="e">
        <f t="shared" ca="1" si="9"/>
        <v>#REF!</v>
      </c>
      <c r="M321" s="24" t="e">
        <f t="shared" ca="1" si="10"/>
        <v>#REF!</v>
      </c>
      <c r="N321" s="25" t="e">
        <f t="shared" ca="1" si="11"/>
        <v>#REF!</v>
      </c>
      <c r="O321" s="27" t="e">
        <f t="shared" ca="1" si="12"/>
        <v>#REF!</v>
      </c>
      <c r="P321" s="24" t="e">
        <f t="shared" ca="1" si="13"/>
        <v>#REF!</v>
      </c>
      <c r="Q321" s="28" t="str">
        <f>IF(A321,VALUE(SUBSTITUTE(SUBSTITUTE(LEFT(salles!H321,5),":",","),"30","5")),"")</f>
        <v/>
      </c>
      <c r="R321" s="29" t="str">
        <f t="shared" si="14"/>
        <v/>
      </c>
      <c r="S321" s="29" t="str">
        <f t="shared" si="15"/>
        <v/>
      </c>
      <c r="T321" s="28" t="str">
        <f t="shared" si="16"/>
        <v/>
      </c>
      <c r="U321" s="30">
        <f ca="1">VLOOKUP(H321,variables!J$10:K$130,2,FALSE)</f>
        <v>1</v>
      </c>
      <c r="V321" s="28"/>
      <c r="W321" s="28"/>
      <c r="X321" s="28"/>
      <c r="Y321" s="28"/>
      <c r="Z321" s="28"/>
      <c r="AA321" s="28"/>
      <c r="AB321" s="28"/>
      <c r="AC321" s="28"/>
    </row>
    <row r="322" spans="1:29" ht="14.25" hidden="1">
      <c r="A322" s="22" t="b">
        <f t="shared" ref="A322:A385" si="30">NOT(IF(ISERR(SEARCH(qui,H322)),TRUE,FALSE))</f>
        <v>0</v>
      </c>
      <c r="B322" s="23" t="str">
        <f t="shared" ref="B322:B385" si="31">IF(ROW()&lt;=Tun,Oun,IF(ROW()&lt;=(Tun+Tdeux),Odeux,IF(ROW()&lt;=Tun+Tdeux+Ttrois,Otrois,FALSE)))</f>
        <v>salles avant 03/2017!</v>
      </c>
      <c r="C322" s="24">
        <f t="shared" si="29"/>
        <v>322</v>
      </c>
      <c r="D322" s="24" t="e">
        <f t="shared" ca="1" si="2"/>
        <v>#REF!</v>
      </c>
      <c r="E322" s="25" t="e">
        <f t="shared" ca="1" si="3"/>
        <v>#REF!</v>
      </c>
      <c r="F322" s="25" t="e">
        <f t="shared" ca="1" si="4"/>
        <v>#REF!</v>
      </c>
      <c r="G322" s="26" t="e">
        <f t="shared" ca="1" si="5"/>
        <v>#REF!</v>
      </c>
      <c r="H322" s="24" t="s">
        <v>34</v>
      </c>
      <c r="I322" s="24" t="e">
        <f t="shared" ca="1" si="6"/>
        <v>#REF!</v>
      </c>
      <c r="J322" s="24" t="e">
        <f t="shared" ca="1" si="7"/>
        <v>#REF!</v>
      </c>
      <c r="K322" s="24" t="e">
        <f t="shared" ca="1" si="8"/>
        <v>#REF!</v>
      </c>
      <c r="L322" s="24" t="e">
        <f t="shared" ca="1" si="9"/>
        <v>#REF!</v>
      </c>
      <c r="M322" s="24" t="e">
        <f t="shared" ca="1" si="10"/>
        <v>#REF!</v>
      </c>
      <c r="N322" s="25" t="e">
        <f t="shared" ca="1" si="11"/>
        <v>#REF!</v>
      </c>
      <c r="O322" s="27" t="e">
        <f t="shared" ca="1" si="12"/>
        <v>#REF!</v>
      </c>
      <c r="P322" s="24" t="e">
        <f t="shared" ca="1" si="13"/>
        <v>#REF!</v>
      </c>
      <c r="Q322" s="28" t="str">
        <f>IF(A322,VALUE(SUBSTITUTE(SUBSTITUTE(LEFT(salles!H322,5),":",","),"30","5")),"")</f>
        <v/>
      </c>
      <c r="R322" s="29" t="str">
        <f t="shared" si="14"/>
        <v/>
      </c>
      <c r="S322" s="29" t="str">
        <f t="shared" si="15"/>
        <v/>
      </c>
      <c r="T322" s="28" t="str">
        <f t="shared" si="16"/>
        <v/>
      </c>
      <c r="U322" s="30">
        <f ca="1">VLOOKUP(H322,variables!J$10:K$130,2,FALSE)</f>
        <v>1</v>
      </c>
      <c r="V322" s="28"/>
      <c r="W322" s="28"/>
      <c r="X322" s="28"/>
      <c r="Y322" s="28"/>
      <c r="Z322" s="28"/>
      <c r="AA322" s="28"/>
      <c r="AB322" s="28"/>
      <c r="AC322" s="28"/>
    </row>
    <row r="323" spans="1:29" ht="14.25" hidden="1">
      <c r="A323" s="22" t="b">
        <f t="shared" si="30"/>
        <v>0</v>
      </c>
      <c r="B323" s="23" t="str">
        <f t="shared" si="31"/>
        <v>salles avant 03/2017!</v>
      </c>
      <c r="C323" s="24">
        <f t="shared" ref="C323:C386" si="32">IF(ROW()&lt;=Tun,ROW(),IF(ROW()&lt;=(Tun+Tdeux),ROW()-Tun+1,IF(ROW()&lt;=Tun+Tdeux+Ttrois,ROW()-Tun-Tdeux+1,"")))</f>
        <v>323</v>
      </c>
      <c r="D323" s="24" t="e">
        <f t="shared" ca="1" si="2"/>
        <v>#REF!</v>
      </c>
      <c r="E323" s="25" t="e">
        <f t="shared" ca="1" si="3"/>
        <v>#REF!</v>
      </c>
      <c r="F323" s="25" t="e">
        <f t="shared" ca="1" si="4"/>
        <v>#REF!</v>
      </c>
      <c r="G323" s="26" t="e">
        <f t="shared" ca="1" si="5"/>
        <v>#REF!</v>
      </c>
      <c r="H323" s="24" t="s">
        <v>88</v>
      </c>
      <c r="I323" s="24" t="e">
        <f t="shared" ca="1" si="6"/>
        <v>#REF!</v>
      </c>
      <c r="J323" s="24" t="e">
        <f t="shared" ca="1" si="7"/>
        <v>#REF!</v>
      </c>
      <c r="K323" s="24" t="e">
        <f t="shared" ca="1" si="8"/>
        <v>#REF!</v>
      </c>
      <c r="L323" s="24" t="e">
        <f t="shared" ca="1" si="9"/>
        <v>#REF!</v>
      </c>
      <c r="M323" s="24" t="e">
        <f t="shared" ca="1" si="10"/>
        <v>#REF!</v>
      </c>
      <c r="N323" s="25" t="e">
        <f t="shared" ca="1" si="11"/>
        <v>#REF!</v>
      </c>
      <c r="O323" s="27" t="e">
        <f t="shared" ca="1" si="12"/>
        <v>#REF!</v>
      </c>
      <c r="P323" s="24" t="e">
        <f t="shared" ca="1" si="13"/>
        <v>#REF!</v>
      </c>
      <c r="Q323" s="28" t="str">
        <f>IF(A323,VALUE(SUBSTITUTE(SUBSTITUTE(LEFT(salles!H323,5),":",","),"30","5")),"")</f>
        <v/>
      </c>
      <c r="R323" s="29" t="str">
        <f t="shared" si="14"/>
        <v/>
      </c>
      <c r="S323" s="29" t="str">
        <f t="shared" si="15"/>
        <v/>
      </c>
      <c r="T323" s="28" t="str">
        <f t="shared" si="16"/>
        <v/>
      </c>
      <c r="U323" s="30">
        <f ca="1">VLOOKUP(H323,variables!J$10:K$130,2,FALSE)</f>
        <v>0.94202898550724634</v>
      </c>
      <c r="V323" s="28"/>
      <c r="W323" s="28"/>
      <c r="X323" s="28"/>
      <c r="Y323" s="28"/>
      <c r="Z323" s="28"/>
      <c r="AA323" s="28"/>
      <c r="AB323" s="28"/>
      <c r="AC323" s="28"/>
    </row>
    <row r="324" spans="1:29" ht="14.25" hidden="1">
      <c r="A324" s="22" t="b">
        <f t="shared" si="30"/>
        <v>0</v>
      </c>
      <c r="B324" s="23" t="str">
        <f t="shared" si="31"/>
        <v>salles avant 03/2017!</v>
      </c>
      <c r="C324" s="24">
        <f t="shared" si="32"/>
        <v>324</v>
      </c>
      <c r="D324" s="24" t="e">
        <f t="shared" ca="1" si="2"/>
        <v>#REF!</v>
      </c>
      <c r="E324" s="25" t="e">
        <f t="shared" ca="1" si="3"/>
        <v>#REF!</v>
      </c>
      <c r="F324" s="25" t="e">
        <f t="shared" ca="1" si="4"/>
        <v>#REF!</v>
      </c>
      <c r="G324" s="26" t="e">
        <f t="shared" ca="1" si="5"/>
        <v>#REF!</v>
      </c>
      <c r="H324" s="24" t="s">
        <v>251</v>
      </c>
      <c r="I324" s="24" t="e">
        <f t="shared" ca="1" si="6"/>
        <v>#REF!</v>
      </c>
      <c r="J324" s="24" t="e">
        <f t="shared" ca="1" si="7"/>
        <v>#REF!</v>
      </c>
      <c r="K324" s="24" t="e">
        <f t="shared" ca="1" si="8"/>
        <v>#REF!</v>
      </c>
      <c r="L324" s="24" t="e">
        <f t="shared" ca="1" si="9"/>
        <v>#REF!</v>
      </c>
      <c r="M324" s="24" t="e">
        <f t="shared" ca="1" si="10"/>
        <v>#REF!</v>
      </c>
      <c r="N324" s="25" t="e">
        <f t="shared" ca="1" si="11"/>
        <v>#REF!</v>
      </c>
      <c r="O324" s="27" t="e">
        <f t="shared" ca="1" si="12"/>
        <v>#REF!</v>
      </c>
      <c r="P324" s="24" t="e">
        <f t="shared" ca="1" si="13"/>
        <v>#REF!</v>
      </c>
      <c r="Q324" s="28" t="str">
        <f>IF(A324,VALUE(SUBSTITUTE(SUBSTITUTE(LEFT(salles!H324,5),":",","),"30","5")),"")</f>
        <v/>
      </c>
      <c r="R324" s="29" t="str">
        <f t="shared" si="14"/>
        <v/>
      </c>
      <c r="S324" s="29" t="str">
        <f t="shared" si="15"/>
        <v/>
      </c>
      <c r="T324" s="28" t="str">
        <f t="shared" si="16"/>
        <v/>
      </c>
      <c r="U324" s="30">
        <f ca="1">VLOOKUP(H324,variables!J$10:K$130,2,FALSE)</f>
        <v>0.96666666666666667</v>
      </c>
      <c r="V324" s="28"/>
      <c r="W324" s="28"/>
      <c r="X324" s="28"/>
      <c r="Y324" s="28"/>
      <c r="Z324" s="28"/>
      <c r="AA324" s="28"/>
      <c r="AB324" s="28"/>
      <c r="AC324" s="28"/>
    </row>
    <row r="325" spans="1:29" ht="14.25" hidden="1">
      <c r="A325" s="22" t="b">
        <f t="shared" si="30"/>
        <v>0</v>
      </c>
      <c r="B325" s="23" t="str">
        <f t="shared" si="31"/>
        <v>salles avant 03/2017!</v>
      </c>
      <c r="C325" s="24">
        <f t="shared" si="32"/>
        <v>325</v>
      </c>
      <c r="D325" s="24" t="e">
        <f t="shared" ca="1" si="2"/>
        <v>#REF!</v>
      </c>
      <c r="E325" s="25" t="e">
        <f t="shared" ca="1" si="3"/>
        <v>#REF!</v>
      </c>
      <c r="F325" s="25" t="e">
        <f t="shared" ca="1" si="4"/>
        <v>#REF!</v>
      </c>
      <c r="G325" s="26" t="e">
        <f t="shared" ca="1" si="5"/>
        <v>#REF!</v>
      </c>
      <c r="H325" s="24" t="s">
        <v>166</v>
      </c>
      <c r="I325" s="24" t="e">
        <f t="shared" ca="1" si="6"/>
        <v>#REF!</v>
      </c>
      <c r="J325" s="24" t="e">
        <f t="shared" ca="1" si="7"/>
        <v>#REF!</v>
      </c>
      <c r="K325" s="24" t="e">
        <f t="shared" ca="1" si="8"/>
        <v>#REF!</v>
      </c>
      <c r="L325" s="24" t="e">
        <f t="shared" ca="1" si="9"/>
        <v>#REF!</v>
      </c>
      <c r="M325" s="24" t="e">
        <f t="shared" ca="1" si="10"/>
        <v>#REF!</v>
      </c>
      <c r="N325" s="25" t="e">
        <f t="shared" ca="1" si="11"/>
        <v>#REF!</v>
      </c>
      <c r="O325" s="27" t="e">
        <f t="shared" ca="1" si="12"/>
        <v>#REF!</v>
      </c>
      <c r="P325" s="24" t="e">
        <f t="shared" ca="1" si="13"/>
        <v>#REF!</v>
      </c>
      <c r="Q325" s="28" t="str">
        <f>IF(A325,VALUE(SUBSTITUTE(SUBSTITUTE(LEFT(salles!H325,5),":",","),"30","5")),"")</f>
        <v/>
      </c>
      <c r="R325" s="29" t="str">
        <f t="shared" si="14"/>
        <v/>
      </c>
      <c r="S325" s="29" t="str">
        <f t="shared" si="15"/>
        <v/>
      </c>
      <c r="T325" s="28" t="str">
        <f t="shared" si="16"/>
        <v/>
      </c>
      <c r="U325" s="30">
        <f ca="1">VLOOKUP(H325,variables!J$10:K$130,2,FALSE)</f>
        <v>1</v>
      </c>
      <c r="V325" s="28"/>
      <c r="W325" s="28"/>
      <c r="X325" s="28"/>
      <c r="Y325" s="28"/>
      <c r="Z325" s="28"/>
      <c r="AA325" s="28"/>
      <c r="AB325" s="28"/>
      <c r="AC325" s="28"/>
    </row>
    <row r="326" spans="1:29" ht="14.25" hidden="1">
      <c r="A326" s="22" t="b">
        <f t="shared" si="30"/>
        <v>0</v>
      </c>
      <c r="B326" s="23" t="str">
        <f t="shared" si="31"/>
        <v>salles avant 03/2017!</v>
      </c>
      <c r="C326" s="24">
        <f t="shared" si="32"/>
        <v>326</v>
      </c>
      <c r="D326" s="24" t="e">
        <f t="shared" ca="1" si="2"/>
        <v>#REF!</v>
      </c>
      <c r="E326" s="25" t="e">
        <f t="shared" ca="1" si="3"/>
        <v>#REF!</v>
      </c>
      <c r="F326" s="25" t="e">
        <f t="shared" ca="1" si="4"/>
        <v>#REF!</v>
      </c>
      <c r="G326" s="26" t="e">
        <f t="shared" ca="1" si="5"/>
        <v>#REF!</v>
      </c>
      <c r="H326" s="24" t="s">
        <v>63</v>
      </c>
      <c r="I326" s="24" t="e">
        <f t="shared" ca="1" si="6"/>
        <v>#REF!</v>
      </c>
      <c r="J326" s="24" t="e">
        <f t="shared" ca="1" si="7"/>
        <v>#REF!</v>
      </c>
      <c r="K326" s="24" t="e">
        <f t="shared" ca="1" si="8"/>
        <v>#REF!</v>
      </c>
      <c r="L326" s="24" t="e">
        <f t="shared" ca="1" si="9"/>
        <v>#REF!</v>
      </c>
      <c r="M326" s="24" t="e">
        <f t="shared" ca="1" si="10"/>
        <v>#REF!</v>
      </c>
      <c r="N326" s="25" t="e">
        <f t="shared" ca="1" si="11"/>
        <v>#REF!</v>
      </c>
      <c r="O326" s="27" t="e">
        <f t="shared" ca="1" si="12"/>
        <v>#REF!</v>
      </c>
      <c r="P326" s="24" t="e">
        <f t="shared" ca="1" si="13"/>
        <v>#REF!</v>
      </c>
      <c r="Q326" s="28" t="str">
        <f>IF(A326,VALUE(SUBSTITUTE(SUBSTITUTE(LEFT(salles!H326,5),":",","),"30","5")),"")</f>
        <v/>
      </c>
      <c r="R326" s="29" t="str">
        <f t="shared" si="14"/>
        <v/>
      </c>
      <c r="S326" s="29" t="str">
        <f t="shared" si="15"/>
        <v/>
      </c>
      <c r="T326" s="28" t="str">
        <f t="shared" si="16"/>
        <v/>
      </c>
      <c r="U326" s="30">
        <f ca="1">VLOOKUP(H326,variables!J$10:K$130,2,FALSE)</f>
        <v>1</v>
      </c>
      <c r="V326" s="28"/>
      <c r="W326" s="28"/>
      <c r="X326" s="28"/>
      <c r="Y326" s="28"/>
      <c r="Z326" s="28"/>
      <c r="AA326" s="28"/>
      <c r="AB326" s="28"/>
      <c r="AC326" s="28"/>
    </row>
    <row r="327" spans="1:29" ht="14.25" hidden="1">
      <c r="A327" s="22" t="b">
        <f t="shared" si="30"/>
        <v>0</v>
      </c>
      <c r="B327" s="23" t="str">
        <f t="shared" si="31"/>
        <v>salles avant 03/2017!</v>
      </c>
      <c r="C327" s="24">
        <f t="shared" si="32"/>
        <v>327</v>
      </c>
      <c r="D327" s="24" t="e">
        <f t="shared" ca="1" si="2"/>
        <v>#REF!</v>
      </c>
      <c r="E327" s="25" t="e">
        <f t="shared" ca="1" si="3"/>
        <v>#REF!</v>
      </c>
      <c r="F327" s="25" t="e">
        <f t="shared" ca="1" si="4"/>
        <v>#REF!</v>
      </c>
      <c r="G327" s="26" t="e">
        <f t="shared" ca="1" si="5"/>
        <v>#REF!</v>
      </c>
      <c r="H327" s="24" t="s">
        <v>88</v>
      </c>
      <c r="I327" s="24" t="e">
        <f t="shared" ca="1" si="6"/>
        <v>#REF!</v>
      </c>
      <c r="J327" s="24" t="e">
        <f t="shared" ca="1" si="7"/>
        <v>#REF!</v>
      </c>
      <c r="K327" s="24" t="e">
        <f t="shared" ca="1" si="8"/>
        <v>#REF!</v>
      </c>
      <c r="L327" s="24" t="e">
        <f t="shared" ca="1" si="9"/>
        <v>#REF!</v>
      </c>
      <c r="M327" s="24" t="e">
        <f t="shared" ca="1" si="10"/>
        <v>#REF!</v>
      </c>
      <c r="N327" s="25" t="e">
        <f t="shared" ca="1" si="11"/>
        <v>#REF!</v>
      </c>
      <c r="O327" s="27" t="e">
        <f t="shared" ca="1" si="12"/>
        <v>#REF!</v>
      </c>
      <c r="P327" s="24" t="e">
        <f t="shared" ca="1" si="13"/>
        <v>#REF!</v>
      </c>
      <c r="Q327" s="28" t="str">
        <f>IF(A327,VALUE(SUBSTITUTE(SUBSTITUTE(LEFT(salles!H327,5),":",","),"30","5")),"")</f>
        <v/>
      </c>
      <c r="R327" s="29" t="str">
        <f t="shared" si="14"/>
        <v/>
      </c>
      <c r="S327" s="29" t="str">
        <f t="shared" si="15"/>
        <v/>
      </c>
      <c r="T327" s="28" t="str">
        <f t="shared" si="16"/>
        <v/>
      </c>
      <c r="U327" s="30">
        <f ca="1">VLOOKUP(H327,variables!J$10:K$130,2,FALSE)</f>
        <v>0.94202898550724634</v>
      </c>
      <c r="V327" s="28"/>
      <c r="W327" s="28"/>
      <c r="X327" s="28"/>
      <c r="Y327" s="28"/>
      <c r="Z327" s="28"/>
      <c r="AA327" s="28"/>
      <c r="AB327" s="28"/>
      <c r="AC327" s="28"/>
    </row>
    <row r="328" spans="1:29" ht="14.25" hidden="1">
      <c r="A328" s="22" t="b">
        <f t="shared" si="30"/>
        <v>0</v>
      </c>
      <c r="B328" s="23" t="str">
        <f t="shared" si="31"/>
        <v>salles avant 03/2017!</v>
      </c>
      <c r="C328" s="24">
        <f t="shared" si="32"/>
        <v>328</v>
      </c>
      <c r="D328" s="24" t="e">
        <f t="shared" ca="1" si="2"/>
        <v>#REF!</v>
      </c>
      <c r="E328" s="25" t="e">
        <f t="shared" ca="1" si="3"/>
        <v>#REF!</v>
      </c>
      <c r="F328" s="25" t="e">
        <f t="shared" ca="1" si="4"/>
        <v>#REF!</v>
      </c>
      <c r="G328" s="26" t="e">
        <f t="shared" ca="1" si="5"/>
        <v>#REF!</v>
      </c>
      <c r="H328" s="24" t="s">
        <v>88</v>
      </c>
      <c r="I328" s="24" t="e">
        <f t="shared" ca="1" si="6"/>
        <v>#REF!</v>
      </c>
      <c r="J328" s="24" t="e">
        <f t="shared" ca="1" si="7"/>
        <v>#REF!</v>
      </c>
      <c r="K328" s="24" t="e">
        <f t="shared" ca="1" si="8"/>
        <v>#REF!</v>
      </c>
      <c r="L328" s="24" t="e">
        <f t="shared" ca="1" si="9"/>
        <v>#REF!</v>
      </c>
      <c r="M328" s="24" t="e">
        <f t="shared" ca="1" si="10"/>
        <v>#REF!</v>
      </c>
      <c r="N328" s="25" t="e">
        <f t="shared" ca="1" si="11"/>
        <v>#REF!</v>
      </c>
      <c r="O328" s="27" t="e">
        <f t="shared" ca="1" si="12"/>
        <v>#REF!</v>
      </c>
      <c r="P328" s="24" t="e">
        <f t="shared" ca="1" si="13"/>
        <v>#REF!</v>
      </c>
      <c r="Q328" s="28" t="str">
        <f>IF(A328,VALUE(SUBSTITUTE(SUBSTITUTE(LEFT(salles!H328,5),":",","),"30","5")),"")</f>
        <v/>
      </c>
      <c r="R328" s="29" t="str">
        <f t="shared" si="14"/>
        <v/>
      </c>
      <c r="S328" s="29" t="str">
        <f t="shared" si="15"/>
        <v/>
      </c>
      <c r="T328" s="28" t="str">
        <f t="shared" si="16"/>
        <v/>
      </c>
      <c r="U328" s="30">
        <f ca="1">VLOOKUP(H328,variables!J$10:K$130,2,FALSE)</f>
        <v>0.94202898550724634</v>
      </c>
      <c r="V328" s="28"/>
      <c r="W328" s="28"/>
      <c r="X328" s="28"/>
      <c r="Y328" s="28"/>
      <c r="Z328" s="28"/>
      <c r="AA328" s="28"/>
      <c r="AB328" s="28"/>
      <c r="AC328" s="28"/>
    </row>
    <row r="329" spans="1:29" ht="14.25" hidden="1">
      <c r="A329" s="22" t="b">
        <f t="shared" si="30"/>
        <v>0</v>
      </c>
      <c r="B329" s="23" t="str">
        <f t="shared" si="31"/>
        <v>salles avant 03/2017!</v>
      </c>
      <c r="C329" s="24">
        <f t="shared" si="32"/>
        <v>329</v>
      </c>
      <c r="D329" s="24" t="e">
        <f t="shared" ca="1" si="2"/>
        <v>#REF!</v>
      </c>
      <c r="E329" s="25" t="e">
        <f t="shared" ca="1" si="3"/>
        <v>#REF!</v>
      </c>
      <c r="F329" s="25" t="e">
        <f t="shared" ca="1" si="4"/>
        <v>#REF!</v>
      </c>
      <c r="G329" s="26" t="e">
        <f t="shared" ca="1" si="5"/>
        <v>#REF!</v>
      </c>
      <c r="H329" s="24" t="s">
        <v>100</v>
      </c>
      <c r="I329" s="24" t="e">
        <f t="shared" ca="1" si="6"/>
        <v>#REF!</v>
      </c>
      <c r="J329" s="24" t="e">
        <f t="shared" ca="1" si="7"/>
        <v>#REF!</v>
      </c>
      <c r="K329" s="24" t="e">
        <f t="shared" ca="1" si="8"/>
        <v>#REF!</v>
      </c>
      <c r="L329" s="24" t="e">
        <f t="shared" ca="1" si="9"/>
        <v>#REF!</v>
      </c>
      <c r="M329" s="24" t="e">
        <f t="shared" ca="1" si="10"/>
        <v>#REF!</v>
      </c>
      <c r="N329" s="25" t="e">
        <f t="shared" ca="1" si="11"/>
        <v>#REF!</v>
      </c>
      <c r="O329" s="27" t="e">
        <f t="shared" ca="1" si="12"/>
        <v>#REF!</v>
      </c>
      <c r="P329" s="24" t="e">
        <f t="shared" ca="1" si="13"/>
        <v>#REF!</v>
      </c>
      <c r="Q329" s="28" t="str">
        <f>IF(A329,VALUE(SUBSTITUTE(SUBSTITUTE(LEFT(salles!H329,5),":",","),"30","5")),"")</f>
        <v/>
      </c>
      <c r="R329" s="29" t="str">
        <f t="shared" si="14"/>
        <v/>
      </c>
      <c r="S329" s="29" t="str">
        <f t="shared" si="15"/>
        <v/>
      </c>
      <c r="T329" s="28" t="str">
        <f t="shared" si="16"/>
        <v/>
      </c>
      <c r="U329" s="30">
        <f ca="1">VLOOKUP(H329,variables!J$10:K$130,2,FALSE)</f>
        <v>1</v>
      </c>
      <c r="V329" s="28"/>
      <c r="W329" s="28"/>
      <c r="X329" s="28"/>
      <c r="Y329" s="28"/>
      <c r="Z329" s="28"/>
      <c r="AA329" s="28"/>
      <c r="AB329" s="28"/>
      <c r="AC329" s="28"/>
    </row>
    <row r="330" spans="1:29" ht="14.25">
      <c r="A330" s="22" t="b">
        <f t="shared" si="30"/>
        <v>1</v>
      </c>
      <c r="B330" s="23" t="str">
        <f t="shared" si="31"/>
        <v>salles avant 03/2017!</v>
      </c>
      <c r="C330" s="24">
        <f t="shared" si="32"/>
        <v>330</v>
      </c>
      <c r="D330" s="24" t="e">
        <f t="shared" ca="1" si="2"/>
        <v>#REF!</v>
      </c>
      <c r="E330" s="25" t="e">
        <f t="shared" ca="1" si="3"/>
        <v>#REF!</v>
      </c>
      <c r="F330" s="25" t="e">
        <f t="shared" ca="1" si="4"/>
        <v>#REF!</v>
      </c>
      <c r="G330" s="26" t="e">
        <f t="shared" ca="1" si="5"/>
        <v>#REF!</v>
      </c>
      <c r="H330" s="24" t="s">
        <v>140</v>
      </c>
      <c r="I330" s="24" t="e">
        <f t="shared" ca="1" si="6"/>
        <v>#REF!</v>
      </c>
      <c r="J330" s="24" t="e">
        <f t="shared" ca="1" si="7"/>
        <v>#REF!</v>
      </c>
      <c r="K330" s="24" t="e">
        <f t="shared" ca="1" si="8"/>
        <v>#REF!</v>
      </c>
      <c r="L330" s="24" t="e">
        <f t="shared" ca="1" si="9"/>
        <v>#REF!</v>
      </c>
      <c r="M330" s="24" t="e">
        <f t="shared" ca="1" si="10"/>
        <v>#REF!</v>
      </c>
      <c r="N330" s="25" t="e">
        <f t="shared" ca="1" si="11"/>
        <v>#REF!</v>
      </c>
      <c r="O330" s="27" t="e">
        <f t="shared" ca="1" si="12"/>
        <v>#REF!</v>
      </c>
      <c r="P330" s="24" t="e">
        <f t="shared" ca="1" si="13"/>
        <v>#REF!</v>
      </c>
      <c r="Q330" s="28">
        <f>IF(A330,VALUE(SUBSTITUTE(SUBSTITUTE(LEFT(salles!H330,5),":",","),"30","5")),"")</f>
        <v>1</v>
      </c>
      <c r="R330" s="29" t="e">
        <f t="shared" ca="1" si="14"/>
        <v>#REF!</v>
      </c>
      <c r="S330" s="29" t="e">
        <f t="shared" ca="1" si="15"/>
        <v>#REF!</v>
      </c>
      <c r="T330" s="28" t="e">
        <f t="shared" ca="1" si="16"/>
        <v>#REF!</v>
      </c>
      <c r="U330" s="30">
        <f ca="1">VLOOKUP(H330,variables!J$10:K$130,2,FALSE)</f>
        <v>0.93262411347517726</v>
      </c>
      <c r="V330" s="28"/>
      <c r="W330" s="28"/>
      <c r="X330" s="28"/>
      <c r="Y330" s="28"/>
      <c r="Z330" s="28"/>
      <c r="AA330" s="28"/>
      <c r="AB330" s="28"/>
      <c r="AC330" s="28"/>
    </row>
    <row r="331" spans="1:29" ht="14.25" hidden="1">
      <c r="A331" s="22" t="b">
        <f t="shared" si="30"/>
        <v>0</v>
      </c>
      <c r="B331" s="23" t="str">
        <f t="shared" si="31"/>
        <v>salles avant 03/2017!</v>
      </c>
      <c r="C331" s="24">
        <f t="shared" si="32"/>
        <v>331</v>
      </c>
      <c r="D331" s="24" t="e">
        <f t="shared" ca="1" si="2"/>
        <v>#REF!</v>
      </c>
      <c r="E331" s="25" t="e">
        <f t="shared" ca="1" si="3"/>
        <v>#REF!</v>
      </c>
      <c r="F331" s="25" t="e">
        <f t="shared" ca="1" si="4"/>
        <v>#REF!</v>
      </c>
      <c r="G331" s="26" t="e">
        <f t="shared" ca="1" si="5"/>
        <v>#REF!</v>
      </c>
      <c r="H331" s="24" t="s">
        <v>88</v>
      </c>
      <c r="I331" s="24" t="e">
        <f t="shared" ca="1" si="6"/>
        <v>#REF!</v>
      </c>
      <c r="J331" s="24" t="e">
        <f t="shared" ca="1" si="7"/>
        <v>#REF!</v>
      </c>
      <c r="K331" s="24" t="e">
        <f t="shared" ca="1" si="8"/>
        <v>#REF!</v>
      </c>
      <c r="L331" s="24" t="e">
        <f t="shared" ca="1" si="9"/>
        <v>#REF!</v>
      </c>
      <c r="M331" s="24" t="e">
        <f t="shared" ca="1" si="10"/>
        <v>#REF!</v>
      </c>
      <c r="N331" s="25" t="e">
        <f t="shared" ca="1" si="11"/>
        <v>#REF!</v>
      </c>
      <c r="O331" s="27" t="e">
        <f t="shared" ca="1" si="12"/>
        <v>#REF!</v>
      </c>
      <c r="P331" s="24" t="e">
        <f t="shared" ca="1" si="13"/>
        <v>#REF!</v>
      </c>
      <c r="Q331" s="28" t="str">
        <f>IF(A331,VALUE(SUBSTITUTE(SUBSTITUTE(LEFT(salles!H331,5),":",","),"30","5")),"")</f>
        <v/>
      </c>
      <c r="R331" s="29" t="str">
        <f t="shared" si="14"/>
        <v/>
      </c>
      <c r="S331" s="29" t="str">
        <f t="shared" si="15"/>
        <v/>
      </c>
      <c r="T331" s="28" t="str">
        <f t="shared" si="16"/>
        <v/>
      </c>
      <c r="U331" s="30">
        <f ca="1">VLOOKUP(H331,variables!J$10:K$130,2,FALSE)</f>
        <v>0.94202898550724634</v>
      </c>
      <c r="V331" s="28"/>
      <c r="W331" s="28"/>
      <c r="X331" s="28"/>
      <c r="Y331" s="28"/>
      <c r="Z331" s="28"/>
      <c r="AA331" s="28"/>
      <c r="AB331" s="28"/>
      <c r="AC331" s="28"/>
    </row>
    <row r="332" spans="1:29" ht="14.25">
      <c r="A332" s="22" t="b">
        <f t="shared" si="30"/>
        <v>1</v>
      </c>
      <c r="B332" s="23" t="str">
        <f t="shared" si="31"/>
        <v>salles avant 03/2017!</v>
      </c>
      <c r="C332" s="24">
        <f t="shared" si="32"/>
        <v>332</v>
      </c>
      <c r="D332" s="24" t="e">
        <f t="shared" ca="1" si="2"/>
        <v>#REF!</v>
      </c>
      <c r="E332" s="25" t="e">
        <f t="shared" ca="1" si="3"/>
        <v>#REF!</v>
      </c>
      <c r="F332" s="25" t="e">
        <f t="shared" ca="1" si="4"/>
        <v>#REF!</v>
      </c>
      <c r="G332" s="26" t="e">
        <f t="shared" ca="1" si="5"/>
        <v>#REF!</v>
      </c>
      <c r="H332" s="24" t="s">
        <v>140</v>
      </c>
      <c r="I332" s="24" t="e">
        <f t="shared" ca="1" si="6"/>
        <v>#REF!</v>
      </c>
      <c r="J332" s="24" t="e">
        <f t="shared" ca="1" si="7"/>
        <v>#REF!</v>
      </c>
      <c r="K332" s="24" t="e">
        <f t="shared" ca="1" si="8"/>
        <v>#REF!</v>
      </c>
      <c r="L332" s="24" t="e">
        <f t="shared" ca="1" si="9"/>
        <v>#REF!</v>
      </c>
      <c r="M332" s="24" t="e">
        <f t="shared" ca="1" si="10"/>
        <v>#REF!</v>
      </c>
      <c r="N332" s="25" t="e">
        <f t="shared" ca="1" si="11"/>
        <v>#REF!</v>
      </c>
      <c r="O332" s="27" t="e">
        <f t="shared" ca="1" si="12"/>
        <v>#REF!</v>
      </c>
      <c r="P332" s="24" t="e">
        <f t="shared" ca="1" si="13"/>
        <v>#REF!</v>
      </c>
      <c r="Q332" s="28">
        <f>IF(A332,VALUE(SUBSTITUTE(SUBSTITUTE(LEFT(salles!H332,5),":",","),"30","5")),"")</f>
        <v>1</v>
      </c>
      <c r="R332" s="29" t="e">
        <f t="shared" ca="1" si="14"/>
        <v>#REF!</v>
      </c>
      <c r="S332" s="29" t="e">
        <f t="shared" ca="1" si="15"/>
        <v>#REF!</v>
      </c>
      <c r="T332" s="28" t="e">
        <f t="shared" ca="1" si="16"/>
        <v>#REF!</v>
      </c>
      <c r="U332" s="30">
        <f ca="1">VLOOKUP(H332,variables!J$10:K$130,2,FALSE)</f>
        <v>0.93262411347517726</v>
      </c>
      <c r="V332" s="28"/>
      <c r="W332" s="28"/>
      <c r="X332" s="28"/>
      <c r="Y332" s="28"/>
      <c r="Z332" s="28"/>
      <c r="AA332" s="28"/>
      <c r="AB332" s="28"/>
      <c r="AC332" s="28"/>
    </row>
    <row r="333" spans="1:29" ht="14.25" hidden="1">
      <c r="A333" s="22" t="b">
        <f t="shared" si="30"/>
        <v>0</v>
      </c>
      <c r="B333" s="23" t="str">
        <f t="shared" si="31"/>
        <v>salles avant 03/2017!</v>
      </c>
      <c r="C333" s="24">
        <f t="shared" si="32"/>
        <v>333</v>
      </c>
      <c r="D333" s="24" t="e">
        <f t="shared" ca="1" si="2"/>
        <v>#REF!</v>
      </c>
      <c r="E333" s="25" t="e">
        <f t="shared" ca="1" si="3"/>
        <v>#REF!</v>
      </c>
      <c r="F333" s="25" t="e">
        <f t="shared" ca="1" si="4"/>
        <v>#REF!</v>
      </c>
      <c r="G333" s="26" t="e">
        <f t="shared" ca="1" si="5"/>
        <v>#REF!</v>
      </c>
      <c r="H333" s="24" t="s">
        <v>251</v>
      </c>
      <c r="I333" s="24" t="e">
        <f t="shared" ca="1" si="6"/>
        <v>#REF!</v>
      </c>
      <c r="J333" s="24" t="e">
        <f t="shared" ca="1" si="7"/>
        <v>#REF!</v>
      </c>
      <c r="K333" s="24" t="e">
        <f t="shared" ca="1" si="8"/>
        <v>#REF!</v>
      </c>
      <c r="L333" s="24" t="e">
        <f t="shared" ca="1" si="9"/>
        <v>#REF!</v>
      </c>
      <c r="M333" s="24" t="e">
        <f t="shared" ca="1" si="10"/>
        <v>#REF!</v>
      </c>
      <c r="N333" s="25" t="e">
        <f t="shared" ca="1" si="11"/>
        <v>#REF!</v>
      </c>
      <c r="O333" s="27" t="e">
        <f t="shared" ca="1" si="12"/>
        <v>#REF!</v>
      </c>
      <c r="P333" s="24" t="e">
        <f t="shared" ca="1" si="13"/>
        <v>#REF!</v>
      </c>
      <c r="Q333" s="28" t="str">
        <f>IF(A333,VALUE(SUBSTITUTE(SUBSTITUTE(LEFT(salles!H333,5),":",","),"30","5")),"")</f>
        <v/>
      </c>
      <c r="R333" s="29" t="str">
        <f t="shared" si="14"/>
        <v/>
      </c>
      <c r="S333" s="29" t="str">
        <f t="shared" si="15"/>
        <v/>
      </c>
      <c r="T333" s="28" t="str">
        <f t="shared" si="16"/>
        <v/>
      </c>
      <c r="U333" s="30">
        <f ca="1">VLOOKUP(H333,variables!J$10:K$130,2,FALSE)</f>
        <v>0.96666666666666667</v>
      </c>
      <c r="V333" s="28"/>
      <c r="W333" s="28"/>
      <c r="X333" s="28"/>
      <c r="Y333" s="28"/>
      <c r="Z333" s="28"/>
      <c r="AA333" s="28"/>
      <c r="AB333" s="28"/>
      <c r="AC333" s="28"/>
    </row>
    <row r="334" spans="1:29" ht="14.25">
      <c r="A334" s="22" t="b">
        <f t="shared" si="30"/>
        <v>1</v>
      </c>
      <c r="B334" s="23" t="str">
        <f t="shared" si="31"/>
        <v>salles avant 03/2017!</v>
      </c>
      <c r="C334" s="24">
        <f t="shared" si="32"/>
        <v>334</v>
      </c>
      <c r="D334" s="24" t="e">
        <f t="shared" ca="1" si="2"/>
        <v>#REF!</v>
      </c>
      <c r="E334" s="25" t="e">
        <f t="shared" ca="1" si="3"/>
        <v>#REF!</v>
      </c>
      <c r="F334" s="25" t="e">
        <f t="shared" ca="1" si="4"/>
        <v>#REF!</v>
      </c>
      <c r="G334" s="26" t="e">
        <f t="shared" ca="1" si="5"/>
        <v>#REF!</v>
      </c>
      <c r="H334" s="24" t="s">
        <v>140</v>
      </c>
      <c r="I334" s="24" t="e">
        <f t="shared" ca="1" si="6"/>
        <v>#REF!</v>
      </c>
      <c r="J334" s="24" t="e">
        <f t="shared" ca="1" si="7"/>
        <v>#REF!</v>
      </c>
      <c r="K334" s="24" t="e">
        <f t="shared" ca="1" si="8"/>
        <v>#REF!</v>
      </c>
      <c r="L334" s="24" t="e">
        <f t="shared" ca="1" si="9"/>
        <v>#REF!</v>
      </c>
      <c r="M334" s="24" t="e">
        <f t="shared" ca="1" si="10"/>
        <v>#REF!</v>
      </c>
      <c r="N334" s="25" t="e">
        <f t="shared" ca="1" si="11"/>
        <v>#REF!</v>
      </c>
      <c r="O334" s="27" t="e">
        <f t="shared" ca="1" si="12"/>
        <v>#REF!</v>
      </c>
      <c r="P334" s="24" t="e">
        <f t="shared" ca="1" si="13"/>
        <v>#REF!</v>
      </c>
      <c r="Q334" s="28">
        <f>IF(A334,VALUE(SUBSTITUTE(SUBSTITUTE(LEFT(salles!H334,5),":",","),"30","5")),"")</f>
        <v>1.5</v>
      </c>
      <c r="R334" s="29" t="e">
        <f t="shared" ca="1" si="14"/>
        <v>#REF!</v>
      </c>
      <c r="S334" s="29" t="e">
        <f t="shared" ca="1" si="15"/>
        <v>#REF!</v>
      </c>
      <c r="T334" s="28" t="e">
        <f t="shared" ca="1" si="16"/>
        <v>#REF!</v>
      </c>
      <c r="U334" s="30">
        <f ca="1">VLOOKUP(H334,variables!J$10:K$130,2,FALSE)</f>
        <v>0.93262411347517726</v>
      </c>
      <c r="V334" s="28"/>
      <c r="W334" s="28"/>
      <c r="X334" s="28"/>
      <c r="Y334" s="28"/>
      <c r="Z334" s="28"/>
      <c r="AA334" s="28"/>
      <c r="AB334" s="28"/>
      <c r="AC334" s="28"/>
    </row>
    <row r="335" spans="1:29" ht="14.25" hidden="1">
      <c r="A335" s="22" t="b">
        <f t="shared" si="30"/>
        <v>0</v>
      </c>
      <c r="B335" s="23" t="str">
        <f t="shared" si="31"/>
        <v>salles avant 03/2017!</v>
      </c>
      <c r="C335" s="24">
        <f t="shared" si="32"/>
        <v>335</v>
      </c>
      <c r="D335" s="24" t="e">
        <f t="shared" ca="1" si="2"/>
        <v>#REF!</v>
      </c>
      <c r="E335" s="25" t="e">
        <f t="shared" ca="1" si="3"/>
        <v>#REF!</v>
      </c>
      <c r="F335" s="25" t="e">
        <f t="shared" ca="1" si="4"/>
        <v>#REF!</v>
      </c>
      <c r="G335" s="26" t="e">
        <f t="shared" ca="1" si="5"/>
        <v>#REF!</v>
      </c>
      <c r="H335" s="24" t="s">
        <v>162</v>
      </c>
      <c r="I335" s="24" t="e">
        <f t="shared" ca="1" si="6"/>
        <v>#REF!</v>
      </c>
      <c r="J335" s="24" t="e">
        <f t="shared" ca="1" si="7"/>
        <v>#REF!</v>
      </c>
      <c r="K335" s="24" t="e">
        <f t="shared" ca="1" si="8"/>
        <v>#REF!</v>
      </c>
      <c r="L335" s="24" t="e">
        <f t="shared" ca="1" si="9"/>
        <v>#REF!</v>
      </c>
      <c r="M335" s="24" t="e">
        <f t="shared" ca="1" si="10"/>
        <v>#REF!</v>
      </c>
      <c r="N335" s="25" t="e">
        <f t="shared" ca="1" si="11"/>
        <v>#REF!</v>
      </c>
      <c r="O335" s="27" t="e">
        <f t="shared" ca="1" si="12"/>
        <v>#REF!</v>
      </c>
      <c r="P335" s="24" t="e">
        <f t="shared" ca="1" si="13"/>
        <v>#REF!</v>
      </c>
      <c r="Q335" s="28" t="str">
        <f>IF(A335,VALUE(SUBSTITUTE(SUBSTITUTE(LEFT(salles!H335,5),":",","),"30","5")),"")</f>
        <v/>
      </c>
      <c r="R335" s="29" t="str">
        <f t="shared" si="14"/>
        <v/>
      </c>
      <c r="S335" s="29" t="str">
        <f t="shared" si="15"/>
        <v/>
      </c>
      <c r="T335" s="28" t="str">
        <f t="shared" si="16"/>
        <v/>
      </c>
      <c r="U335" s="30">
        <f>VLOOKUP(H335,variables!J$10:K$130,2,FALSE)</f>
        <v>5.3E-3</v>
      </c>
      <c r="V335" s="28"/>
      <c r="W335" s="28"/>
      <c r="X335" s="28"/>
      <c r="Y335" s="28"/>
      <c r="Z335" s="28"/>
      <c r="AA335" s="28"/>
      <c r="AB335" s="28"/>
      <c r="AC335" s="28"/>
    </row>
    <row r="336" spans="1:29" ht="14.25" hidden="1">
      <c r="A336" s="22" t="b">
        <f t="shared" si="30"/>
        <v>0</v>
      </c>
      <c r="B336" s="23" t="str">
        <f t="shared" si="31"/>
        <v>salles avant 03/2017!</v>
      </c>
      <c r="C336" s="24">
        <f t="shared" si="32"/>
        <v>336</v>
      </c>
      <c r="D336" s="24" t="e">
        <f t="shared" ca="1" si="2"/>
        <v>#REF!</v>
      </c>
      <c r="E336" s="25" t="e">
        <f t="shared" ca="1" si="3"/>
        <v>#REF!</v>
      </c>
      <c r="F336" s="25" t="e">
        <f t="shared" ca="1" si="4"/>
        <v>#REF!</v>
      </c>
      <c r="G336" s="26" t="e">
        <f t="shared" ca="1" si="5"/>
        <v>#REF!</v>
      </c>
      <c r="H336" s="24" t="s">
        <v>212</v>
      </c>
      <c r="I336" s="24" t="e">
        <f t="shared" ca="1" si="6"/>
        <v>#REF!</v>
      </c>
      <c r="J336" s="24" t="e">
        <f t="shared" ca="1" si="7"/>
        <v>#REF!</v>
      </c>
      <c r="K336" s="24" t="e">
        <f t="shared" ca="1" si="8"/>
        <v>#REF!</v>
      </c>
      <c r="L336" s="24" t="e">
        <f t="shared" ca="1" si="9"/>
        <v>#REF!</v>
      </c>
      <c r="M336" s="24" t="e">
        <f t="shared" ca="1" si="10"/>
        <v>#REF!</v>
      </c>
      <c r="N336" s="25" t="e">
        <f t="shared" ca="1" si="11"/>
        <v>#REF!</v>
      </c>
      <c r="O336" s="27" t="e">
        <f t="shared" ca="1" si="12"/>
        <v>#REF!</v>
      </c>
      <c r="P336" s="24" t="e">
        <f t="shared" ca="1" si="13"/>
        <v>#REF!</v>
      </c>
      <c r="Q336" s="28" t="str">
        <f>IF(A336,VALUE(SUBSTITUTE(SUBSTITUTE(LEFT(salles!H336,5),":",","),"30","5")),"")</f>
        <v/>
      </c>
      <c r="R336" s="29" t="str">
        <f t="shared" si="14"/>
        <v/>
      </c>
      <c r="S336" s="29" t="str">
        <f t="shared" si="15"/>
        <v/>
      </c>
      <c r="T336" s="28" t="str">
        <f t="shared" si="16"/>
        <v/>
      </c>
      <c r="U336" s="30">
        <f ca="1">VLOOKUP(H336,variables!J$10:K$130,2,FALSE)</f>
        <v>0.98148148148148151</v>
      </c>
      <c r="V336" s="28"/>
      <c r="W336" s="28"/>
      <c r="X336" s="28"/>
      <c r="Y336" s="28"/>
      <c r="Z336" s="28"/>
      <c r="AA336" s="28"/>
      <c r="AB336" s="28"/>
      <c r="AC336" s="28"/>
    </row>
    <row r="337" spans="1:29" ht="14.25">
      <c r="A337" s="22" t="b">
        <f t="shared" si="30"/>
        <v>1</v>
      </c>
      <c r="B337" s="23" t="str">
        <f t="shared" si="31"/>
        <v>salles avant 03/2017!</v>
      </c>
      <c r="C337" s="24">
        <f t="shared" si="32"/>
        <v>337</v>
      </c>
      <c r="D337" s="24" t="e">
        <f t="shared" ca="1" si="2"/>
        <v>#REF!</v>
      </c>
      <c r="E337" s="25" t="e">
        <f t="shared" ca="1" si="3"/>
        <v>#REF!</v>
      </c>
      <c r="F337" s="25" t="e">
        <f t="shared" ca="1" si="4"/>
        <v>#REF!</v>
      </c>
      <c r="G337" s="26" t="e">
        <f t="shared" ca="1" si="5"/>
        <v>#REF!</v>
      </c>
      <c r="H337" s="24" t="s">
        <v>140</v>
      </c>
      <c r="I337" s="24" t="e">
        <f t="shared" ca="1" si="6"/>
        <v>#REF!</v>
      </c>
      <c r="J337" s="24" t="e">
        <f t="shared" ca="1" si="7"/>
        <v>#REF!</v>
      </c>
      <c r="K337" s="24" t="e">
        <f t="shared" ca="1" si="8"/>
        <v>#REF!</v>
      </c>
      <c r="L337" s="24" t="e">
        <f t="shared" ca="1" si="9"/>
        <v>#REF!</v>
      </c>
      <c r="M337" s="24" t="e">
        <f t="shared" ca="1" si="10"/>
        <v>#REF!</v>
      </c>
      <c r="N337" s="25" t="e">
        <f t="shared" ca="1" si="11"/>
        <v>#REF!</v>
      </c>
      <c r="O337" s="27" t="e">
        <f t="shared" ca="1" si="12"/>
        <v>#REF!</v>
      </c>
      <c r="P337" s="24" t="e">
        <f t="shared" ca="1" si="13"/>
        <v>#REF!</v>
      </c>
      <c r="Q337" s="28">
        <f>IF(A337,VALUE(SUBSTITUTE(SUBSTITUTE(LEFT(salles!H337,5),":",","),"30","5")),"")</f>
        <v>1</v>
      </c>
      <c r="R337" s="29" t="e">
        <f t="shared" ca="1" si="14"/>
        <v>#REF!</v>
      </c>
      <c r="S337" s="29" t="e">
        <f t="shared" ca="1" si="15"/>
        <v>#REF!</v>
      </c>
      <c r="T337" s="28" t="e">
        <f t="shared" ca="1" si="16"/>
        <v>#REF!</v>
      </c>
      <c r="U337" s="30">
        <f ca="1">VLOOKUP(H337,variables!J$10:K$130,2,FALSE)</f>
        <v>0.93262411347517726</v>
      </c>
      <c r="V337" s="28"/>
      <c r="W337" s="28"/>
      <c r="X337" s="28"/>
      <c r="Y337" s="28"/>
      <c r="Z337" s="28"/>
      <c r="AA337" s="28"/>
      <c r="AB337" s="28"/>
      <c r="AC337" s="28"/>
    </row>
    <row r="338" spans="1:29" ht="14.25" hidden="1">
      <c r="A338" s="22" t="b">
        <f t="shared" si="30"/>
        <v>0</v>
      </c>
      <c r="B338" s="23" t="str">
        <f t="shared" si="31"/>
        <v>salles avant 03/2017!</v>
      </c>
      <c r="C338" s="24">
        <f t="shared" si="32"/>
        <v>338</v>
      </c>
      <c r="D338" s="24" t="e">
        <f t="shared" ca="1" si="2"/>
        <v>#REF!</v>
      </c>
      <c r="E338" s="25" t="e">
        <f t="shared" ca="1" si="3"/>
        <v>#REF!</v>
      </c>
      <c r="F338" s="25" t="e">
        <f t="shared" ca="1" si="4"/>
        <v>#REF!</v>
      </c>
      <c r="G338" s="26" t="e">
        <f t="shared" ca="1" si="5"/>
        <v>#REF!</v>
      </c>
      <c r="H338" s="24" t="s">
        <v>286</v>
      </c>
      <c r="I338" s="24" t="e">
        <f t="shared" ca="1" si="6"/>
        <v>#REF!</v>
      </c>
      <c r="J338" s="24" t="e">
        <f t="shared" ca="1" si="7"/>
        <v>#REF!</v>
      </c>
      <c r="K338" s="24" t="e">
        <f t="shared" ca="1" si="8"/>
        <v>#REF!</v>
      </c>
      <c r="L338" s="24" t="e">
        <f t="shared" ca="1" si="9"/>
        <v>#REF!</v>
      </c>
      <c r="M338" s="24" t="e">
        <f t="shared" ca="1" si="10"/>
        <v>#REF!</v>
      </c>
      <c r="N338" s="25" t="e">
        <f t="shared" ca="1" si="11"/>
        <v>#REF!</v>
      </c>
      <c r="O338" s="27" t="e">
        <f t="shared" ca="1" si="12"/>
        <v>#REF!</v>
      </c>
      <c r="P338" s="24" t="e">
        <f t="shared" ca="1" si="13"/>
        <v>#REF!</v>
      </c>
      <c r="Q338" s="28" t="str">
        <f>IF(A338,VALUE(SUBSTITUTE(SUBSTITUTE(LEFT(salles!H338,5),":",","),"30","5")),"")</f>
        <v/>
      </c>
      <c r="R338" s="29" t="str">
        <f t="shared" si="14"/>
        <v/>
      </c>
      <c r="S338" s="29" t="str">
        <f t="shared" si="15"/>
        <v/>
      </c>
      <c r="T338" s="28" t="str">
        <f t="shared" si="16"/>
        <v/>
      </c>
      <c r="U338" s="30" t="e">
        <f ca="1">VLOOKUP(H338,variables!J$10:K$130,2,FALSE)</f>
        <v>#N/A</v>
      </c>
      <c r="V338" s="28"/>
      <c r="W338" s="28"/>
      <c r="X338" s="28"/>
      <c r="Y338" s="28"/>
      <c r="Z338" s="28"/>
      <c r="AA338" s="28"/>
      <c r="AB338" s="28"/>
      <c r="AC338" s="28"/>
    </row>
    <row r="339" spans="1:29" ht="14.25" hidden="1">
      <c r="A339" s="22" t="b">
        <f t="shared" si="30"/>
        <v>0</v>
      </c>
      <c r="B339" s="23" t="str">
        <f t="shared" si="31"/>
        <v>salles avant 03/2017!</v>
      </c>
      <c r="C339" s="24">
        <f t="shared" si="32"/>
        <v>339</v>
      </c>
      <c r="D339" s="24" t="e">
        <f t="shared" ca="1" si="2"/>
        <v>#REF!</v>
      </c>
      <c r="E339" s="25" t="e">
        <f t="shared" ca="1" si="3"/>
        <v>#REF!</v>
      </c>
      <c r="F339" s="25" t="e">
        <f t="shared" ca="1" si="4"/>
        <v>#REF!</v>
      </c>
      <c r="G339" s="26" t="e">
        <f t="shared" ca="1" si="5"/>
        <v>#REF!</v>
      </c>
      <c r="H339" s="24" t="s">
        <v>60</v>
      </c>
      <c r="I339" s="24" t="e">
        <f t="shared" ca="1" si="6"/>
        <v>#REF!</v>
      </c>
      <c r="J339" s="24" t="e">
        <f t="shared" ca="1" si="7"/>
        <v>#REF!</v>
      </c>
      <c r="K339" s="24" t="e">
        <f t="shared" ca="1" si="8"/>
        <v>#REF!</v>
      </c>
      <c r="L339" s="24" t="e">
        <f t="shared" ca="1" si="9"/>
        <v>#REF!</v>
      </c>
      <c r="M339" s="24" t="e">
        <f t="shared" ca="1" si="10"/>
        <v>#REF!</v>
      </c>
      <c r="N339" s="25" t="e">
        <f t="shared" ca="1" si="11"/>
        <v>#REF!</v>
      </c>
      <c r="O339" s="27" t="e">
        <f t="shared" ca="1" si="12"/>
        <v>#REF!</v>
      </c>
      <c r="P339" s="24" t="e">
        <f t="shared" ca="1" si="13"/>
        <v>#REF!</v>
      </c>
      <c r="Q339" s="28" t="str">
        <f>IF(A339,VALUE(SUBSTITUTE(SUBSTITUTE(LEFT(salles!H339,5),":",","),"30","5")),"")</f>
        <v/>
      </c>
      <c r="R339" s="29" t="str">
        <f t="shared" si="14"/>
        <v/>
      </c>
      <c r="S339" s="29" t="str">
        <f t="shared" si="15"/>
        <v/>
      </c>
      <c r="T339" s="28" t="str">
        <f t="shared" si="16"/>
        <v/>
      </c>
      <c r="U339" s="30">
        <f ca="1">VLOOKUP(H339,variables!J$10:K$130,2,FALSE)</f>
        <v>1</v>
      </c>
      <c r="V339" s="28"/>
      <c r="W339" s="28"/>
      <c r="X339" s="28"/>
      <c r="Y339" s="28"/>
      <c r="Z339" s="28"/>
      <c r="AA339" s="28"/>
      <c r="AB339" s="28"/>
      <c r="AC339" s="28"/>
    </row>
    <row r="340" spans="1:29" ht="14.25">
      <c r="A340" s="22" t="b">
        <f t="shared" si="30"/>
        <v>1</v>
      </c>
      <c r="B340" s="23" t="str">
        <f t="shared" si="31"/>
        <v>salles avant 03/2017!</v>
      </c>
      <c r="C340" s="24">
        <f t="shared" si="32"/>
        <v>340</v>
      </c>
      <c r="D340" s="24" t="e">
        <f t="shared" ca="1" si="2"/>
        <v>#REF!</v>
      </c>
      <c r="E340" s="25" t="e">
        <f t="shared" ca="1" si="3"/>
        <v>#REF!</v>
      </c>
      <c r="F340" s="25" t="e">
        <f t="shared" ca="1" si="4"/>
        <v>#REF!</v>
      </c>
      <c r="G340" s="26" t="e">
        <f t="shared" ca="1" si="5"/>
        <v>#REF!</v>
      </c>
      <c r="H340" s="24" t="s">
        <v>140</v>
      </c>
      <c r="I340" s="24" t="e">
        <f t="shared" ca="1" si="6"/>
        <v>#REF!</v>
      </c>
      <c r="J340" s="24" t="e">
        <f t="shared" ca="1" si="7"/>
        <v>#REF!</v>
      </c>
      <c r="K340" s="24" t="e">
        <f t="shared" ca="1" si="8"/>
        <v>#REF!</v>
      </c>
      <c r="L340" s="24" t="e">
        <f t="shared" ca="1" si="9"/>
        <v>#REF!</v>
      </c>
      <c r="M340" s="24" t="e">
        <f t="shared" ca="1" si="10"/>
        <v>#REF!</v>
      </c>
      <c r="N340" s="25" t="e">
        <f t="shared" ca="1" si="11"/>
        <v>#REF!</v>
      </c>
      <c r="O340" s="27" t="e">
        <f t="shared" ca="1" si="12"/>
        <v>#REF!</v>
      </c>
      <c r="P340" s="24" t="e">
        <f t="shared" ca="1" si="13"/>
        <v>#REF!</v>
      </c>
      <c r="Q340" s="28">
        <f>IF(A340,VALUE(SUBSTITUTE(SUBSTITUTE(LEFT(salles!H340,5),":",","),"30","5")),"")</f>
        <v>1</v>
      </c>
      <c r="R340" s="29" t="e">
        <f t="shared" ca="1" si="14"/>
        <v>#REF!</v>
      </c>
      <c r="S340" s="29" t="e">
        <f t="shared" ca="1" si="15"/>
        <v>#REF!</v>
      </c>
      <c r="T340" s="28" t="e">
        <f t="shared" ca="1" si="16"/>
        <v>#REF!</v>
      </c>
      <c r="U340" s="30">
        <f ca="1">VLOOKUP(H340,variables!J$10:K$130,2,FALSE)</f>
        <v>0.93262411347517726</v>
      </c>
      <c r="V340" s="28"/>
      <c r="W340" s="28"/>
      <c r="X340" s="28"/>
      <c r="Y340" s="28"/>
      <c r="Z340" s="28"/>
      <c r="AA340" s="28"/>
      <c r="AB340" s="28"/>
      <c r="AC340" s="28"/>
    </row>
    <row r="341" spans="1:29" ht="14.25" hidden="1">
      <c r="A341" s="22" t="b">
        <f t="shared" si="30"/>
        <v>0</v>
      </c>
      <c r="B341" s="23" t="str">
        <f t="shared" si="31"/>
        <v>salles avant 03/2017!</v>
      </c>
      <c r="C341" s="24">
        <f t="shared" si="32"/>
        <v>341</v>
      </c>
      <c r="D341" s="24" t="e">
        <f t="shared" ca="1" si="2"/>
        <v>#REF!</v>
      </c>
      <c r="E341" s="25" t="e">
        <f t="shared" ca="1" si="3"/>
        <v>#REF!</v>
      </c>
      <c r="F341" s="25" t="e">
        <f t="shared" ca="1" si="4"/>
        <v>#REF!</v>
      </c>
      <c r="G341" s="26" t="e">
        <f t="shared" ca="1" si="5"/>
        <v>#REF!</v>
      </c>
      <c r="H341" s="24" t="s">
        <v>246</v>
      </c>
      <c r="I341" s="24" t="e">
        <f t="shared" ca="1" si="6"/>
        <v>#REF!</v>
      </c>
      <c r="J341" s="24" t="e">
        <f t="shared" ca="1" si="7"/>
        <v>#REF!</v>
      </c>
      <c r="K341" s="24" t="e">
        <f t="shared" ca="1" si="8"/>
        <v>#REF!</v>
      </c>
      <c r="L341" s="24" t="e">
        <f t="shared" ca="1" si="9"/>
        <v>#REF!</v>
      </c>
      <c r="M341" s="24" t="e">
        <f t="shared" ca="1" si="10"/>
        <v>#REF!</v>
      </c>
      <c r="N341" s="25" t="e">
        <f t="shared" ca="1" si="11"/>
        <v>#REF!</v>
      </c>
      <c r="O341" s="27" t="e">
        <f t="shared" ca="1" si="12"/>
        <v>#REF!</v>
      </c>
      <c r="P341" s="24" t="e">
        <f t="shared" ca="1" si="13"/>
        <v>#REF!</v>
      </c>
      <c r="Q341" s="28" t="str">
        <f>IF(A341,VALUE(SUBSTITUTE(SUBSTITUTE(LEFT(salles!H341,5),":",","),"30","5")),"")</f>
        <v/>
      </c>
      <c r="R341" s="29" t="str">
        <f t="shared" si="14"/>
        <v/>
      </c>
      <c r="S341" s="29" t="str">
        <f t="shared" si="15"/>
        <v/>
      </c>
      <c r="T341" s="28" t="str">
        <f t="shared" si="16"/>
        <v/>
      </c>
      <c r="U341" s="30">
        <f ca="1">VLOOKUP(H341,variables!J$10:K$130,2,FALSE)</f>
        <v>0.94444444444444442</v>
      </c>
      <c r="V341" s="28"/>
      <c r="W341" s="28"/>
      <c r="X341" s="28"/>
      <c r="Y341" s="28"/>
      <c r="Z341" s="28"/>
      <c r="AA341" s="28"/>
      <c r="AB341" s="28"/>
      <c r="AC341" s="28"/>
    </row>
    <row r="342" spans="1:29" ht="14.25" hidden="1">
      <c r="A342" s="22" t="b">
        <f t="shared" si="30"/>
        <v>0</v>
      </c>
      <c r="B342" s="23" t="str">
        <f t="shared" si="31"/>
        <v>salles avant 03/2017!</v>
      </c>
      <c r="C342" s="24">
        <f t="shared" si="32"/>
        <v>342</v>
      </c>
      <c r="D342" s="24" t="e">
        <f t="shared" ca="1" si="2"/>
        <v>#REF!</v>
      </c>
      <c r="E342" s="25" t="e">
        <f t="shared" ca="1" si="3"/>
        <v>#REF!</v>
      </c>
      <c r="F342" s="25" t="e">
        <f t="shared" ca="1" si="4"/>
        <v>#REF!</v>
      </c>
      <c r="G342" s="26" t="e">
        <f t="shared" ca="1" si="5"/>
        <v>#REF!</v>
      </c>
      <c r="H342" s="24" t="s">
        <v>246</v>
      </c>
      <c r="I342" s="24" t="e">
        <f t="shared" ca="1" si="6"/>
        <v>#REF!</v>
      </c>
      <c r="J342" s="24" t="e">
        <f t="shared" ca="1" si="7"/>
        <v>#REF!</v>
      </c>
      <c r="K342" s="24" t="e">
        <f t="shared" ca="1" si="8"/>
        <v>#REF!</v>
      </c>
      <c r="L342" s="24" t="e">
        <f t="shared" ca="1" si="9"/>
        <v>#REF!</v>
      </c>
      <c r="M342" s="24" t="e">
        <f t="shared" ca="1" si="10"/>
        <v>#REF!</v>
      </c>
      <c r="N342" s="25" t="e">
        <f t="shared" ca="1" si="11"/>
        <v>#REF!</v>
      </c>
      <c r="O342" s="27" t="e">
        <f t="shared" ca="1" si="12"/>
        <v>#REF!</v>
      </c>
      <c r="P342" s="24" t="e">
        <f t="shared" ca="1" si="13"/>
        <v>#REF!</v>
      </c>
      <c r="Q342" s="28" t="str">
        <f>IF(A342,VALUE(SUBSTITUTE(SUBSTITUTE(LEFT(salles!H342,5),":",","),"30","5")),"")</f>
        <v/>
      </c>
      <c r="R342" s="29" t="str">
        <f t="shared" si="14"/>
        <v/>
      </c>
      <c r="S342" s="29" t="str">
        <f t="shared" si="15"/>
        <v/>
      </c>
      <c r="T342" s="28" t="str">
        <f t="shared" si="16"/>
        <v/>
      </c>
      <c r="U342" s="30">
        <f ca="1">VLOOKUP(H342,variables!J$10:K$130,2,FALSE)</f>
        <v>0.94444444444444442</v>
      </c>
      <c r="V342" s="28"/>
      <c r="W342" s="28"/>
      <c r="X342" s="28"/>
      <c r="Y342" s="28"/>
      <c r="Z342" s="28"/>
      <c r="AA342" s="28"/>
      <c r="AB342" s="28"/>
      <c r="AC342" s="28"/>
    </row>
    <row r="343" spans="1:29" ht="14.25">
      <c r="A343" s="22" t="b">
        <f t="shared" si="30"/>
        <v>1</v>
      </c>
      <c r="B343" s="23" t="str">
        <f t="shared" si="31"/>
        <v>salles avant 03/2017!</v>
      </c>
      <c r="C343" s="24">
        <f t="shared" si="32"/>
        <v>343</v>
      </c>
      <c r="D343" s="24" t="e">
        <f t="shared" ca="1" si="2"/>
        <v>#REF!</v>
      </c>
      <c r="E343" s="25" t="e">
        <f t="shared" ca="1" si="3"/>
        <v>#REF!</v>
      </c>
      <c r="F343" s="25" t="e">
        <f t="shared" ca="1" si="4"/>
        <v>#REF!</v>
      </c>
      <c r="G343" s="26" t="e">
        <f t="shared" ca="1" si="5"/>
        <v>#REF!</v>
      </c>
      <c r="H343" s="24" t="s">
        <v>140</v>
      </c>
      <c r="I343" s="24" t="e">
        <f t="shared" ca="1" si="6"/>
        <v>#REF!</v>
      </c>
      <c r="J343" s="24" t="e">
        <f t="shared" ca="1" si="7"/>
        <v>#REF!</v>
      </c>
      <c r="K343" s="24" t="e">
        <f t="shared" ca="1" si="8"/>
        <v>#REF!</v>
      </c>
      <c r="L343" s="24" t="e">
        <f t="shared" ca="1" si="9"/>
        <v>#REF!</v>
      </c>
      <c r="M343" s="24" t="e">
        <f t="shared" ca="1" si="10"/>
        <v>#REF!</v>
      </c>
      <c r="N343" s="25" t="e">
        <f t="shared" ca="1" si="11"/>
        <v>#REF!</v>
      </c>
      <c r="O343" s="27" t="e">
        <f t="shared" ca="1" si="12"/>
        <v>#REF!</v>
      </c>
      <c r="P343" s="24" t="e">
        <f t="shared" ca="1" si="13"/>
        <v>#REF!</v>
      </c>
      <c r="Q343" s="28">
        <f>IF(A343,VALUE(SUBSTITUTE(SUBSTITUTE(LEFT(salles!H343,5),":",","),"30","5")),"")</f>
        <v>1</v>
      </c>
      <c r="R343" s="29" t="e">
        <f t="shared" ca="1" si="14"/>
        <v>#REF!</v>
      </c>
      <c r="S343" s="29" t="e">
        <f t="shared" ca="1" si="15"/>
        <v>#REF!</v>
      </c>
      <c r="T343" s="28" t="e">
        <f t="shared" ca="1" si="16"/>
        <v>#REF!</v>
      </c>
      <c r="U343" s="30">
        <f ca="1">VLOOKUP(H343,variables!J$10:K$130,2,FALSE)</f>
        <v>0.93262411347517726</v>
      </c>
      <c r="V343" s="28"/>
      <c r="W343" s="28"/>
      <c r="X343" s="28"/>
      <c r="Y343" s="28"/>
      <c r="Z343" s="28"/>
      <c r="AA343" s="28"/>
      <c r="AB343" s="28"/>
      <c r="AC343" s="28"/>
    </row>
    <row r="344" spans="1:29" ht="14.25" hidden="1">
      <c r="A344" s="22" t="b">
        <f t="shared" si="30"/>
        <v>0</v>
      </c>
      <c r="B344" s="23" t="str">
        <f t="shared" si="31"/>
        <v>salles avant 03/2017!</v>
      </c>
      <c r="C344" s="24">
        <f t="shared" si="32"/>
        <v>344</v>
      </c>
      <c r="D344" s="24" t="e">
        <f t="shared" ca="1" si="2"/>
        <v>#REF!</v>
      </c>
      <c r="E344" s="25" t="e">
        <f t="shared" ca="1" si="3"/>
        <v>#REF!</v>
      </c>
      <c r="F344" s="25" t="e">
        <f t="shared" ca="1" si="4"/>
        <v>#REF!</v>
      </c>
      <c r="G344" s="26" t="e">
        <f t="shared" ca="1" si="5"/>
        <v>#REF!</v>
      </c>
      <c r="H344" s="24" t="s">
        <v>88</v>
      </c>
      <c r="I344" s="24" t="e">
        <f t="shared" ca="1" si="6"/>
        <v>#REF!</v>
      </c>
      <c r="J344" s="24" t="e">
        <f t="shared" ca="1" si="7"/>
        <v>#REF!</v>
      </c>
      <c r="K344" s="24" t="e">
        <f t="shared" ca="1" si="8"/>
        <v>#REF!</v>
      </c>
      <c r="L344" s="24" t="e">
        <f t="shared" ca="1" si="9"/>
        <v>#REF!</v>
      </c>
      <c r="M344" s="24" t="e">
        <f t="shared" ca="1" si="10"/>
        <v>#REF!</v>
      </c>
      <c r="N344" s="25" t="e">
        <f t="shared" ca="1" si="11"/>
        <v>#REF!</v>
      </c>
      <c r="O344" s="27" t="e">
        <f t="shared" ca="1" si="12"/>
        <v>#REF!</v>
      </c>
      <c r="P344" s="24" t="e">
        <f t="shared" ca="1" si="13"/>
        <v>#REF!</v>
      </c>
      <c r="Q344" s="28" t="str">
        <f>IF(A344,VALUE(SUBSTITUTE(SUBSTITUTE(LEFT(salles!H344,5),":",","),"30","5")),"")</f>
        <v/>
      </c>
      <c r="R344" s="29" t="str">
        <f t="shared" si="14"/>
        <v/>
      </c>
      <c r="S344" s="29" t="str">
        <f t="shared" si="15"/>
        <v/>
      </c>
      <c r="T344" s="28" t="str">
        <f t="shared" si="16"/>
        <v/>
      </c>
      <c r="U344" s="30">
        <f ca="1">VLOOKUP(H344,variables!J$10:K$130,2,FALSE)</f>
        <v>0.94202898550724634</v>
      </c>
      <c r="V344" s="28"/>
      <c r="W344" s="28"/>
      <c r="X344" s="28"/>
      <c r="Y344" s="28"/>
      <c r="Z344" s="28"/>
      <c r="AA344" s="28"/>
      <c r="AB344" s="28"/>
      <c r="AC344" s="28"/>
    </row>
    <row r="345" spans="1:29" ht="14.25">
      <c r="A345" s="22" t="b">
        <f t="shared" si="30"/>
        <v>1</v>
      </c>
      <c r="B345" s="23" t="str">
        <f t="shared" si="31"/>
        <v>salles avant 03/2017!</v>
      </c>
      <c r="C345" s="24">
        <f t="shared" si="32"/>
        <v>345</v>
      </c>
      <c r="D345" s="24" t="e">
        <f t="shared" ca="1" si="2"/>
        <v>#REF!</v>
      </c>
      <c r="E345" s="25" t="e">
        <f t="shared" ca="1" si="3"/>
        <v>#REF!</v>
      </c>
      <c r="F345" s="25" t="e">
        <f t="shared" ca="1" si="4"/>
        <v>#REF!</v>
      </c>
      <c r="G345" s="26" t="e">
        <f t="shared" ca="1" si="5"/>
        <v>#REF!</v>
      </c>
      <c r="H345" s="24" t="s">
        <v>140</v>
      </c>
      <c r="I345" s="24" t="e">
        <f t="shared" ca="1" si="6"/>
        <v>#REF!</v>
      </c>
      <c r="J345" s="24" t="e">
        <f t="shared" ca="1" si="7"/>
        <v>#REF!</v>
      </c>
      <c r="K345" s="24" t="e">
        <f t="shared" ca="1" si="8"/>
        <v>#REF!</v>
      </c>
      <c r="L345" s="24" t="e">
        <f t="shared" ca="1" si="9"/>
        <v>#REF!</v>
      </c>
      <c r="M345" s="24" t="e">
        <f t="shared" ca="1" si="10"/>
        <v>#REF!</v>
      </c>
      <c r="N345" s="25" t="e">
        <f t="shared" ca="1" si="11"/>
        <v>#REF!</v>
      </c>
      <c r="O345" s="27" t="e">
        <f t="shared" ca="1" si="12"/>
        <v>#REF!</v>
      </c>
      <c r="P345" s="24" t="e">
        <f t="shared" ca="1" si="13"/>
        <v>#REF!</v>
      </c>
      <c r="Q345" s="28">
        <f>IF(A345,VALUE(SUBSTITUTE(SUBSTITUTE(LEFT(salles!H345,5),":",","),"30","5")),"")</f>
        <v>1</v>
      </c>
      <c r="R345" s="29" t="e">
        <f t="shared" ca="1" si="14"/>
        <v>#REF!</v>
      </c>
      <c r="S345" s="29" t="e">
        <f t="shared" ca="1" si="15"/>
        <v>#REF!</v>
      </c>
      <c r="T345" s="28" t="e">
        <f t="shared" ca="1" si="16"/>
        <v>#REF!</v>
      </c>
      <c r="U345" s="30">
        <f ca="1">VLOOKUP(H345,variables!J$10:K$130,2,FALSE)</f>
        <v>0.93262411347517726</v>
      </c>
      <c r="V345" s="28"/>
      <c r="W345" s="28"/>
      <c r="X345" s="28"/>
      <c r="Y345" s="28"/>
      <c r="Z345" s="28"/>
      <c r="AA345" s="28"/>
      <c r="AB345" s="28"/>
      <c r="AC345" s="28"/>
    </row>
    <row r="346" spans="1:29" ht="14.25" hidden="1">
      <c r="A346" s="22" t="b">
        <f t="shared" si="30"/>
        <v>0</v>
      </c>
      <c r="B346" s="23" t="str">
        <f t="shared" si="31"/>
        <v>salles avant 03/2017!</v>
      </c>
      <c r="C346" s="24">
        <f t="shared" si="32"/>
        <v>346</v>
      </c>
      <c r="D346" s="24" t="e">
        <f t="shared" ca="1" si="2"/>
        <v>#REF!</v>
      </c>
      <c r="E346" s="25" t="e">
        <f t="shared" ca="1" si="3"/>
        <v>#REF!</v>
      </c>
      <c r="F346" s="25" t="e">
        <f t="shared" ca="1" si="4"/>
        <v>#REF!</v>
      </c>
      <c r="G346" s="26" t="e">
        <f t="shared" ca="1" si="5"/>
        <v>#REF!</v>
      </c>
      <c r="H346" s="24" t="s">
        <v>49</v>
      </c>
      <c r="I346" s="24" t="e">
        <f t="shared" ca="1" si="6"/>
        <v>#REF!</v>
      </c>
      <c r="J346" s="24" t="e">
        <f t="shared" ca="1" si="7"/>
        <v>#REF!</v>
      </c>
      <c r="K346" s="24" t="e">
        <f t="shared" ca="1" si="8"/>
        <v>#REF!</v>
      </c>
      <c r="L346" s="24" t="e">
        <f t="shared" ca="1" si="9"/>
        <v>#REF!</v>
      </c>
      <c r="M346" s="24" t="e">
        <f t="shared" ca="1" si="10"/>
        <v>#REF!</v>
      </c>
      <c r="N346" s="25" t="e">
        <f t="shared" ca="1" si="11"/>
        <v>#REF!</v>
      </c>
      <c r="O346" s="27" t="e">
        <f t="shared" ca="1" si="12"/>
        <v>#REF!</v>
      </c>
      <c r="P346" s="24" t="e">
        <f t="shared" ca="1" si="13"/>
        <v>#REF!</v>
      </c>
      <c r="Q346" s="28" t="str">
        <f>IF(A346,VALUE(SUBSTITUTE(SUBSTITUTE(LEFT(salles!H346,5),":",","),"30","5")),"")</f>
        <v/>
      </c>
      <c r="R346" s="29" t="str">
        <f t="shared" si="14"/>
        <v/>
      </c>
      <c r="S346" s="29" t="str">
        <f t="shared" si="15"/>
        <v/>
      </c>
      <c r="T346" s="28" t="str">
        <f t="shared" si="16"/>
        <v/>
      </c>
      <c r="U346" s="30">
        <f ca="1">VLOOKUP(H346,variables!J$10:K$130,2,FALSE)</f>
        <v>1</v>
      </c>
      <c r="V346" s="28"/>
      <c r="W346" s="28"/>
      <c r="X346" s="28"/>
      <c r="Y346" s="28"/>
      <c r="Z346" s="28"/>
      <c r="AA346" s="28"/>
      <c r="AB346" s="28"/>
      <c r="AC346" s="28"/>
    </row>
    <row r="347" spans="1:29" ht="14.25" hidden="1">
      <c r="A347" s="22" t="b">
        <f t="shared" si="30"/>
        <v>0</v>
      </c>
      <c r="B347" s="23" t="str">
        <f t="shared" si="31"/>
        <v>salles avant 03/2017!</v>
      </c>
      <c r="C347" s="24">
        <f t="shared" si="32"/>
        <v>347</v>
      </c>
      <c r="D347" s="24" t="e">
        <f t="shared" ca="1" si="2"/>
        <v>#REF!</v>
      </c>
      <c r="E347" s="25" t="e">
        <f t="shared" ca="1" si="3"/>
        <v>#REF!</v>
      </c>
      <c r="F347" s="25" t="e">
        <f t="shared" ca="1" si="4"/>
        <v>#REF!</v>
      </c>
      <c r="G347" s="26" t="e">
        <f t="shared" ca="1" si="5"/>
        <v>#REF!</v>
      </c>
      <c r="H347" s="24" t="s">
        <v>251</v>
      </c>
      <c r="I347" s="24" t="e">
        <f t="shared" ca="1" si="6"/>
        <v>#REF!</v>
      </c>
      <c r="J347" s="24" t="e">
        <f t="shared" ca="1" si="7"/>
        <v>#REF!</v>
      </c>
      <c r="K347" s="24" t="e">
        <f t="shared" ca="1" si="8"/>
        <v>#REF!</v>
      </c>
      <c r="L347" s="24" t="e">
        <f t="shared" ca="1" si="9"/>
        <v>#REF!</v>
      </c>
      <c r="M347" s="24" t="e">
        <f t="shared" ca="1" si="10"/>
        <v>#REF!</v>
      </c>
      <c r="N347" s="25" t="e">
        <f t="shared" ca="1" si="11"/>
        <v>#REF!</v>
      </c>
      <c r="O347" s="27" t="e">
        <f t="shared" ca="1" si="12"/>
        <v>#REF!</v>
      </c>
      <c r="P347" s="24" t="e">
        <f t="shared" ca="1" si="13"/>
        <v>#REF!</v>
      </c>
      <c r="Q347" s="28" t="str">
        <f>IF(A347,VALUE(SUBSTITUTE(SUBSTITUTE(LEFT(salles!H347,5),":",","),"30","5")),"")</f>
        <v/>
      </c>
      <c r="R347" s="29" t="str">
        <f t="shared" si="14"/>
        <v/>
      </c>
      <c r="S347" s="29" t="str">
        <f t="shared" si="15"/>
        <v/>
      </c>
      <c r="T347" s="28" t="str">
        <f t="shared" si="16"/>
        <v/>
      </c>
      <c r="U347" s="30">
        <f ca="1">VLOOKUP(H347,variables!J$10:K$130,2,FALSE)</f>
        <v>0.96666666666666667</v>
      </c>
      <c r="V347" s="28"/>
      <c r="W347" s="28"/>
      <c r="X347" s="28"/>
      <c r="Y347" s="28"/>
      <c r="Z347" s="28"/>
      <c r="AA347" s="28"/>
      <c r="AB347" s="28"/>
      <c r="AC347" s="28"/>
    </row>
    <row r="348" spans="1:29" ht="14.25" hidden="1">
      <c r="A348" s="22" t="b">
        <f t="shared" si="30"/>
        <v>0</v>
      </c>
      <c r="B348" s="23" t="str">
        <f t="shared" si="31"/>
        <v>salles avant 03/2017!</v>
      </c>
      <c r="C348" s="24">
        <f t="shared" si="32"/>
        <v>348</v>
      </c>
      <c r="D348" s="24" t="e">
        <f t="shared" ca="1" si="2"/>
        <v>#REF!</v>
      </c>
      <c r="E348" s="25" t="e">
        <f t="shared" ca="1" si="3"/>
        <v>#REF!</v>
      </c>
      <c r="F348" s="25" t="e">
        <f t="shared" ca="1" si="4"/>
        <v>#REF!</v>
      </c>
      <c r="G348" s="26" t="e">
        <f t="shared" ca="1" si="5"/>
        <v>#REF!</v>
      </c>
      <c r="H348" s="24" t="s">
        <v>251</v>
      </c>
      <c r="I348" s="24" t="e">
        <f t="shared" ca="1" si="6"/>
        <v>#REF!</v>
      </c>
      <c r="J348" s="24" t="e">
        <f t="shared" ca="1" si="7"/>
        <v>#REF!</v>
      </c>
      <c r="K348" s="24" t="e">
        <f t="shared" ca="1" si="8"/>
        <v>#REF!</v>
      </c>
      <c r="L348" s="24" t="e">
        <f t="shared" ca="1" si="9"/>
        <v>#REF!</v>
      </c>
      <c r="M348" s="24" t="e">
        <f t="shared" ca="1" si="10"/>
        <v>#REF!</v>
      </c>
      <c r="N348" s="25" t="e">
        <f t="shared" ca="1" si="11"/>
        <v>#REF!</v>
      </c>
      <c r="O348" s="27" t="e">
        <f t="shared" ca="1" si="12"/>
        <v>#REF!</v>
      </c>
      <c r="P348" s="24" t="e">
        <f t="shared" ca="1" si="13"/>
        <v>#REF!</v>
      </c>
      <c r="Q348" s="28" t="str">
        <f>IF(A348,VALUE(SUBSTITUTE(SUBSTITUTE(LEFT(salles!H348,5),":",","),"30","5")),"")</f>
        <v/>
      </c>
      <c r="R348" s="29" t="str">
        <f t="shared" si="14"/>
        <v/>
      </c>
      <c r="S348" s="29" t="str">
        <f t="shared" si="15"/>
        <v/>
      </c>
      <c r="T348" s="28" t="str">
        <f t="shared" si="16"/>
        <v/>
      </c>
      <c r="U348" s="30">
        <f ca="1">VLOOKUP(H348,variables!J$10:K$130,2,FALSE)</f>
        <v>0.96666666666666667</v>
      </c>
      <c r="V348" s="28"/>
      <c r="W348" s="28"/>
      <c r="X348" s="28"/>
      <c r="Y348" s="28"/>
      <c r="Z348" s="28"/>
      <c r="AA348" s="28"/>
      <c r="AB348" s="28"/>
      <c r="AC348" s="28"/>
    </row>
    <row r="349" spans="1:29" ht="14.25" hidden="1">
      <c r="A349" s="22" t="b">
        <f t="shared" si="30"/>
        <v>0</v>
      </c>
      <c r="B349" s="23" t="str">
        <f t="shared" si="31"/>
        <v>salles avant 03/2017!</v>
      </c>
      <c r="C349" s="24">
        <f t="shared" si="32"/>
        <v>349</v>
      </c>
      <c r="D349" s="24" t="e">
        <f t="shared" ca="1" si="2"/>
        <v>#REF!</v>
      </c>
      <c r="E349" s="25" t="e">
        <f t="shared" ca="1" si="3"/>
        <v>#REF!</v>
      </c>
      <c r="F349" s="25" t="e">
        <f t="shared" ca="1" si="4"/>
        <v>#REF!</v>
      </c>
      <c r="G349" s="26" t="e">
        <f t="shared" ca="1" si="5"/>
        <v>#REF!</v>
      </c>
      <c r="H349" s="24" t="s">
        <v>60</v>
      </c>
      <c r="I349" s="24" t="e">
        <f t="shared" ca="1" si="6"/>
        <v>#REF!</v>
      </c>
      <c r="J349" s="24" t="e">
        <f t="shared" ca="1" si="7"/>
        <v>#REF!</v>
      </c>
      <c r="K349" s="24" t="e">
        <f t="shared" ca="1" si="8"/>
        <v>#REF!</v>
      </c>
      <c r="L349" s="24" t="e">
        <f t="shared" ca="1" si="9"/>
        <v>#REF!</v>
      </c>
      <c r="M349" s="24" t="e">
        <f t="shared" ca="1" si="10"/>
        <v>#REF!</v>
      </c>
      <c r="N349" s="25" t="e">
        <f t="shared" ca="1" si="11"/>
        <v>#REF!</v>
      </c>
      <c r="O349" s="27" t="e">
        <f t="shared" ca="1" si="12"/>
        <v>#REF!</v>
      </c>
      <c r="P349" s="24" t="e">
        <f t="shared" ca="1" si="13"/>
        <v>#REF!</v>
      </c>
      <c r="Q349" s="28" t="str">
        <f>IF(A349,VALUE(SUBSTITUTE(SUBSTITUTE(LEFT(salles!H349,5),":",","),"30","5")),"")</f>
        <v/>
      </c>
      <c r="R349" s="29" t="str">
        <f t="shared" si="14"/>
        <v/>
      </c>
      <c r="S349" s="29" t="str">
        <f t="shared" si="15"/>
        <v/>
      </c>
      <c r="T349" s="28" t="str">
        <f t="shared" si="16"/>
        <v/>
      </c>
      <c r="U349" s="30">
        <f ca="1">VLOOKUP(H349,variables!J$10:K$130,2,FALSE)</f>
        <v>1</v>
      </c>
      <c r="V349" s="28"/>
      <c r="W349" s="28"/>
      <c r="X349" s="28"/>
      <c r="Y349" s="28"/>
      <c r="Z349" s="28"/>
      <c r="AA349" s="28"/>
      <c r="AB349" s="28"/>
      <c r="AC349" s="28"/>
    </row>
    <row r="350" spans="1:29" ht="14.25" hidden="1">
      <c r="A350" s="22" t="b">
        <f t="shared" si="30"/>
        <v>0</v>
      </c>
      <c r="B350" s="23" t="str">
        <f t="shared" si="31"/>
        <v>salles avant 03/2017!</v>
      </c>
      <c r="C350" s="24">
        <f t="shared" si="32"/>
        <v>350</v>
      </c>
      <c r="D350" s="24" t="e">
        <f t="shared" ca="1" si="2"/>
        <v>#REF!</v>
      </c>
      <c r="E350" s="25" t="e">
        <f t="shared" ca="1" si="3"/>
        <v>#REF!</v>
      </c>
      <c r="F350" s="25" t="e">
        <f t="shared" ca="1" si="4"/>
        <v>#REF!</v>
      </c>
      <c r="G350" s="26" t="e">
        <f t="shared" ca="1" si="5"/>
        <v>#REF!</v>
      </c>
      <c r="H350" s="24" t="s">
        <v>263</v>
      </c>
      <c r="I350" s="24" t="e">
        <f t="shared" ca="1" si="6"/>
        <v>#REF!</v>
      </c>
      <c r="J350" s="24" t="e">
        <f t="shared" ca="1" si="7"/>
        <v>#REF!</v>
      </c>
      <c r="K350" s="24" t="e">
        <f t="shared" ca="1" si="8"/>
        <v>#REF!</v>
      </c>
      <c r="L350" s="24" t="e">
        <f t="shared" ca="1" si="9"/>
        <v>#REF!</v>
      </c>
      <c r="M350" s="24" t="e">
        <f t="shared" ca="1" si="10"/>
        <v>#REF!</v>
      </c>
      <c r="N350" s="25" t="e">
        <f t="shared" ca="1" si="11"/>
        <v>#REF!</v>
      </c>
      <c r="O350" s="27" t="e">
        <f t="shared" ca="1" si="12"/>
        <v>#REF!</v>
      </c>
      <c r="P350" s="24" t="e">
        <f t="shared" ca="1" si="13"/>
        <v>#REF!</v>
      </c>
      <c r="Q350" s="28" t="str">
        <f>IF(A350,VALUE(SUBSTITUTE(SUBSTITUTE(LEFT(salles!H350,5),":",","),"30","5")),"")</f>
        <v/>
      </c>
      <c r="R350" s="29" t="str">
        <f t="shared" si="14"/>
        <v/>
      </c>
      <c r="S350" s="29" t="str">
        <f t="shared" si="15"/>
        <v/>
      </c>
      <c r="T350" s="28" t="str">
        <f t="shared" si="16"/>
        <v/>
      </c>
      <c r="U350" s="30">
        <f ca="1">VLOOKUP(H350,variables!J$10:K$130,2,FALSE)</f>
        <v>1</v>
      </c>
      <c r="V350" s="28"/>
      <c r="W350" s="28"/>
      <c r="X350" s="28"/>
      <c r="Y350" s="28"/>
      <c r="Z350" s="28"/>
      <c r="AA350" s="28"/>
      <c r="AB350" s="28"/>
      <c r="AC350" s="28"/>
    </row>
    <row r="351" spans="1:29" ht="14.25" hidden="1">
      <c r="A351" s="22" t="b">
        <f t="shared" si="30"/>
        <v>0</v>
      </c>
      <c r="B351" s="23" t="str">
        <f t="shared" si="31"/>
        <v>salles avant 03/2017!</v>
      </c>
      <c r="C351" s="24">
        <f t="shared" si="32"/>
        <v>351</v>
      </c>
      <c r="D351" s="24" t="e">
        <f t="shared" ca="1" si="2"/>
        <v>#REF!</v>
      </c>
      <c r="E351" s="25" t="e">
        <f t="shared" ca="1" si="3"/>
        <v>#REF!</v>
      </c>
      <c r="F351" s="25" t="e">
        <f t="shared" ca="1" si="4"/>
        <v>#REF!</v>
      </c>
      <c r="G351" s="26" t="e">
        <f t="shared" ca="1" si="5"/>
        <v>#REF!</v>
      </c>
      <c r="H351" s="24" t="s">
        <v>81</v>
      </c>
      <c r="I351" s="24" t="e">
        <f t="shared" ca="1" si="6"/>
        <v>#REF!</v>
      </c>
      <c r="J351" s="24" t="e">
        <f t="shared" ca="1" si="7"/>
        <v>#REF!</v>
      </c>
      <c r="K351" s="24" t="e">
        <f t="shared" ca="1" si="8"/>
        <v>#REF!</v>
      </c>
      <c r="L351" s="24" t="e">
        <f t="shared" ca="1" si="9"/>
        <v>#REF!</v>
      </c>
      <c r="M351" s="24" t="e">
        <f t="shared" ca="1" si="10"/>
        <v>#REF!</v>
      </c>
      <c r="N351" s="25" t="e">
        <f t="shared" ca="1" si="11"/>
        <v>#REF!</v>
      </c>
      <c r="O351" s="27" t="e">
        <f t="shared" ca="1" si="12"/>
        <v>#REF!</v>
      </c>
      <c r="P351" s="24" t="e">
        <f t="shared" ca="1" si="13"/>
        <v>#REF!</v>
      </c>
      <c r="Q351" s="28" t="str">
        <f>IF(A351,VALUE(SUBSTITUTE(SUBSTITUTE(LEFT(salles!H351,5),":",","),"30","5")),"")</f>
        <v/>
      </c>
      <c r="R351" s="29" t="str">
        <f t="shared" si="14"/>
        <v/>
      </c>
      <c r="S351" s="29" t="str">
        <f t="shared" si="15"/>
        <v/>
      </c>
      <c r="T351" s="28" t="str">
        <f t="shared" si="16"/>
        <v/>
      </c>
      <c r="U351" s="30">
        <f ca="1">VLOOKUP(H351,variables!J$10:K$130,2,FALSE)</f>
        <v>0.97619047619047616</v>
      </c>
      <c r="V351" s="28"/>
      <c r="W351" s="28"/>
      <c r="X351" s="28"/>
      <c r="Y351" s="28"/>
      <c r="Z351" s="28"/>
      <c r="AA351" s="28"/>
      <c r="AB351" s="28"/>
      <c r="AC351" s="28"/>
    </row>
    <row r="352" spans="1:29" ht="14.25" hidden="1">
      <c r="A352" s="22" t="b">
        <f t="shared" si="30"/>
        <v>0</v>
      </c>
      <c r="B352" s="23" t="str">
        <f t="shared" si="31"/>
        <v>salles avant 03/2017!</v>
      </c>
      <c r="C352" s="24">
        <f t="shared" si="32"/>
        <v>352</v>
      </c>
      <c r="D352" s="24" t="e">
        <f t="shared" ca="1" si="2"/>
        <v>#REF!</v>
      </c>
      <c r="E352" s="25" t="e">
        <f t="shared" ca="1" si="3"/>
        <v>#REF!</v>
      </c>
      <c r="F352" s="25" t="e">
        <f t="shared" ca="1" si="4"/>
        <v>#REF!</v>
      </c>
      <c r="G352" s="26" t="e">
        <f t="shared" ca="1" si="5"/>
        <v>#REF!</v>
      </c>
      <c r="H352" s="24" t="s">
        <v>63</v>
      </c>
      <c r="I352" s="24" t="e">
        <f t="shared" ca="1" si="6"/>
        <v>#REF!</v>
      </c>
      <c r="J352" s="24" t="e">
        <f t="shared" ca="1" si="7"/>
        <v>#REF!</v>
      </c>
      <c r="K352" s="24" t="e">
        <f t="shared" ca="1" si="8"/>
        <v>#REF!</v>
      </c>
      <c r="L352" s="24" t="e">
        <f t="shared" ca="1" si="9"/>
        <v>#REF!</v>
      </c>
      <c r="M352" s="24" t="e">
        <f t="shared" ca="1" si="10"/>
        <v>#REF!</v>
      </c>
      <c r="N352" s="25" t="e">
        <f t="shared" ca="1" si="11"/>
        <v>#REF!</v>
      </c>
      <c r="O352" s="27" t="e">
        <f t="shared" ca="1" si="12"/>
        <v>#REF!</v>
      </c>
      <c r="P352" s="24" t="e">
        <f t="shared" ca="1" si="13"/>
        <v>#REF!</v>
      </c>
      <c r="Q352" s="28" t="str">
        <f>IF(A352,VALUE(SUBSTITUTE(SUBSTITUTE(LEFT(salles!H352,5),":",","),"30","5")),"")</f>
        <v/>
      </c>
      <c r="R352" s="29" t="str">
        <f t="shared" si="14"/>
        <v/>
      </c>
      <c r="S352" s="29" t="str">
        <f t="shared" si="15"/>
        <v/>
      </c>
      <c r="T352" s="28" t="str">
        <f t="shared" si="16"/>
        <v/>
      </c>
      <c r="U352" s="30">
        <f ca="1">VLOOKUP(H352,variables!J$10:K$130,2,FALSE)</f>
        <v>1</v>
      </c>
      <c r="V352" s="28"/>
      <c r="W352" s="28"/>
      <c r="X352" s="28"/>
      <c r="Y352" s="28"/>
      <c r="Z352" s="28"/>
      <c r="AA352" s="28"/>
      <c r="AB352" s="28"/>
      <c r="AC352" s="28"/>
    </row>
    <row r="353" spans="1:29" ht="14.25" hidden="1">
      <c r="A353" s="22" t="b">
        <f t="shared" si="30"/>
        <v>0</v>
      </c>
      <c r="B353" s="23" t="str">
        <f t="shared" si="31"/>
        <v>salles avant 03/2017!</v>
      </c>
      <c r="C353" s="24">
        <f t="shared" si="32"/>
        <v>353</v>
      </c>
      <c r="D353" s="24" t="e">
        <f t="shared" ca="1" si="2"/>
        <v>#REF!</v>
      </c>
      <c r="E353" s="25" t="e">
        <f t="shared" ca="1" si="3"/>
        <v>#REF!</v>
      </c>
      <c r="F353" s="25" t="e">
        <f t="shared" ca="1" si="4"/>
        <v>#REF!</v>
      </c>
      <c r="G353" s="26" t="e">
        <f t="shared" ca="1" si="5"/>
        <v>#REF!</v>
      </c>
      <c r="H353" s="24" t="s">
        <v>88</v>
      </c>
      <c r="I353" s="24" t="e">
        <f t="shared" ca="1" si="6"/>
        <v>#REF!</v>
      </c>
      <c r="J353" s="24" t="e">
        <f t="shared" ca="1" si="7"/>
        <v>#REF!</v>
      </c>
      <c r="K353" s="24" t="e">
        <f t="shared" ca="1" si="8"/>
        <v>#REF!</v>
      </c>
      <c r="L353" s="24" t="e">
        <f t="shared" ca="1" si="9"/>
        <v>#REF!</v>
      </c>
      <c r="M353" s="24" t="e">
        <f t="shared" ca="1" si="10"/>
        <v>#REF!</v>
      </c>
      <c r="N353" s="25" t="e">
        <f t="shared" ca="1" si="11"/>
        <v>#REF!</v>
      </c>
      <c r="O353" s="27" t="e">
        <f t="shared" ca="1" si="12"/>
        <v>#REF!</v>
      </c>
      <c r="P353" s="24" t="e">
        <f t="shared" ca="1" si="13"/>
        <v>#REF!</v>
      </c>
      <c r="Q353" s="28" t="str">
        <f>IF(A353,VALUE(SUBSTITUTE(SUBSTITUTE(LEFT(salles!H353,5),":",","),"30","5")),"")</f>
        <v/>
      </c>
      <c r="R353" s="29" t="str">
        <f t="shared" si="14"/>
        <v/>
      </c>
      <c r="S353" s="29" t="str">
        <f t="shared" si="15"/>
        <v/>
      </c>
      <c r="T353" s="28" t="str">
        <f t="shared" si="16"/>
        <v/>
      </c>
      <c r="U353" s="30">
        <f ca="1">VLOOKUP(H353,variables!J$10:K$130,2,FALSE)</f>
        <v>0.94202898550724634</v>
      </c>
      <c r="V353" s="28"/>
      <c r="W353" s="28"/>
      <c r="X353" s="28"/>
      <c r="Y353" s="28"/>
      <c r="Z353" s="28"/>
      <c r="AA353" s="28"/>
      <c r="AB353" s="28"/>
      <c r="AC353" s="28"/>
    </row>
    <row r="354" spans="1:29" ht="14.25" hidden="1">
      <c r="A354" s="22" t="b">
        <f t="shared" si="30"/>
        <v>0</v>
      </c>
      <c r="B354" s="23" t="str">
        <f t="shared" si="31"/>
        <v>salles avant 03/2017!</v>
      </c>
      <c r="C354" s="24">
        <f t="shared" si="32"/>
        <v>354</v>
      </c>
      <c r="D354" s="24" t="e">
        <f t="shared" ca="1" si="2"/>
        <v>#REF!</v>
      </c>
      <c r="E354" s="25" t="e">
        <f t="shared" ca="1" si="3"/>
        <v>#REF!</v>
      </c>
      <c r="F354" s="25" t="e">
        <f t="shared" ca="1" si="4"/>
        <v>#REF!</v>
      </c>
      <c r="G354" s="26" t="e">
        <f t="shared" ca="1" si="5"/>
        <v>#REF!</v>
      </c>
      <c r="H354" s="24" t="s">
        <v>63</v>
      </c>
      <c r="I354" s="24" t="e">
        <f t="shared" ca="1" si="6"/>
        <v>#REF!</v>
      </c>
      <c r="J354" s="24" t="e">
        <f t="shared" ca="1" si="7"/>
        <v>#REF!</v>
      </c>
      <c r="K354" s="24" t="e">
        <f t="shared" ca="1" si="8"/>
        <v>#REF!</v>
      </c>
      <c r="L354" s="24" t="e">
        <f t="shared" ca="1" si="9"/>
        <v>#REF!</v>
      </c>
      <c r="M354" s="24" t="e">
        <f t="shared" ca="1" si="10"/>
        <v>#REF!</v>
      </c>
      <c r="N354" s="25" t="e">
        <f t="shared" ca="1" si="11"/>
        <v>#REF!</v>
      </c>
      <c r="O354" s="27" t="e">
        <f t="shared" ca="1" si="12"/>
        <v>#REF!</v>
      </c>
      <c r="P354" s="24" t="e">
        <f t="shared" ca="1" si="13"/>
        <v>#REF!</v>
      </c>
      <c r="Q354" s="28" t="str">
        <f>IF(A354,VALUE(SUBSTITUTE(SUBSTITUTE(LEFT(salles!H354,5),":",","),"30","5")),"")</f>
        <v/>
      </c>
      <c r="R354" s="29" t="str">
        <f t="shared" si="14"/>
        <v/>
      </c>
      <c r="S354" s="29" t="str">
        <f t="shared" si="15"/>
        <v/>
      </c>
      <c r="T354" s="28" t="str">
        <f t="shared" si="16"/>
        <v/>
      </c>
      <c r="U354" s="30">
        <f ca="1">VLOOKUP(H354,variables!J$10:K$130,2,FALSE)</f>
        <v>1</v>
      </c>
      <c r="V354" s="28"/>
      <c r="W354" s="28"/>
      <c r="X354" s="28"/>
      <c r="Y354" s="28"/>
      <c r="Z354" s="28"/>
      <c r="AA354" s="28"/>
      <c r="AB354" s="28"/>
      <c r="AC354" s="28"/>
    </row>
    <row r="355" spans="1:29" ht="14.25" hidden="1">
      <c r="A355" s="22" t="b">
        <f t="shared" si="30"/>
        <v>0</v>
      </c>
      <c r="B355" s="23" t="str">
        <f t="shared" si="31"/>
        <v>salles avant 03/2017!</v>
      </c>
      <c r="C355" s="24">
        <f t="shared" si="32"/>
        <v>355</v>
      </c>
      <c r="D355" s="24" t="e">
        <f t="shared" ca="1" si="2"/>
        <v>#REF!</v>
      </c>
      <c r="E355" s="25" t="e">
        <f t="shared" ca="1" si="3"/>
        <v>#REF!</v>
      </c>
      <c r="F355" s="25" t="e">
        <f t="shared" ca="1" si="4"/>
        <v>#REF!</v>
      </c>
      <c r="G355" s="26" t="e">
        <f t="shared" ca="1" si="5"/>
        <v>#REF!</v>
      </c>
      <c r="H355" s="24" t="s">
        <v>246</v>
      </c>
      <c r="I355" s="24" t="e">
        <f t="shared" ca="1" si="6"/>
        <v>#REF!</v>
      </c>
      <c r="J355" s="24" t="e">
        <f t="shared" ca="1" si="7"/>
        <v>#REF!</v>
      </c>
      <c r="K355" s="24" t="e">
        <f t="shared" ca="1" si="8"/>
        <v>#REF!</v>
      </c>
      <c r="L355" s="24" t="e">
        <f t="shared" ca="1" si="9"/>
        <v>#REF!</v>
      </c>
      <c r="M355" s="24" t="e">
        <f t="shared" ca="1" si="10"/>
        <v>#REF!</v>
      </c>
      <c r="N355" s="25" t="e">
        <f t="shared" ca="1" si="11"/>
        <v>#REF!</v>
      </c>
      <c r="O355" s="27" t="e">
        <f t="shared" ca="1" si="12"/>
        <v>#REF!</v>
      </c>
      <c r="P355" s="24" t="e">
        <f t="shared" ca="1" si="13"/>
        <v>#REF!</v>
      </c>
      <c r="Q355" s="28" t="str">
        <f>IF(A355,VALUE(SUBSTITUTE(SUBSTITUTE(LEFT(salles!H355,5),":",","),"30","5")),"")</f>
        <v/>
      </c>
      <c r="R355" s="29" t="str">
        <f t="shared" si="14"/>
        <v/>
      </c>
      <c r="S355" s="29" t="str">
        <f t="shared" si="15"/>
        <v/>
      </c>
      <c r="T355" s="28" t="str">
        <f t="shared" si="16"/>
        <v/>
      </c>
      <c r="U355" s="30">
        <f ca="1">VLOOKUP(H355,variables!J$10:K$130,2,FALSE)</f>
        <v>0.94444444444444442</v>
      </c>
      <c r="V355" s="28"/>
      <c r="W355" s="28"/>
      <c r="X355" s="28"/>
      <c r="Y355" s="28"/>
      <c r="Z355" s="28"/>
      <c r="AA355" s="28"/>
      <c r="AB355" s="28"/>
      <c r="AC355" s="28"/>
    </row>
    <row r="356" spans="1:29" ht="14.25" hidden="1">
      <c r="A356" s="22" t="b">
        <f t="shared" si="30"/>
        <v>0</v>
      </c>
      <c r="B356" s="23" t="str">
        <f t="shared" si="31"/>
        <v>salles avant 03/2017!</v>
      </c>
      <c r="C356" s="24">
        <f t="shared" si="32"/>
        <v>356</v>
      </c>
      <c r="D356" s="24" t="e">
        <f t="shared" ca="1" si="2"/>
        <v>#REF!</v>
      </c>
      <c r="E356" s="25" t="e">
        <f t="shared" ca="1" si="3"/>
        <v>#REF!</v>
      </c>
      <c r="F356" s="25" t="e">
        <f t="shared" ca="1" si="4"/>
        <v>#REF!</v>
      </c>
      <c r="G356" s="26" t="e">
        <f t="shared" ca="1" si="5"/>
        <v>#REF!</v>
      </c>
      <c r="H356" s="24" t="s">
        <v>212</v>
      </c>
      <c r="I356" s="24" t="e">
        <f t="shared" ca="1" si="6"/>
        <v>#REF!</v>
      </c>
      <c r="J356" s="24" t="e">
        <f t="shared" ca="1" si="7"/>
        <v>#REF!</v>
      </c>
      <c r="K356" s="24" t="e">
        <f t="shared" ca="1" si="8"/>
        <v>#REF!</v>
      </c>
      <c r="L356" s="24" t="e">
        <f t="shared" ca="1" si="9"/>
        <v>#REF!</v>
      </c>
      <c r="M356" s="24" t="e">
        <f t="shared" ca="1" si="10"/>
        <v>#REF!</v>
      </c>
      <c r="N356" s="25" t="e">
        <f t="shared" ca="1" si="11"/>
        <v>#REF!</v>
      </c>
      <c r="O356" s="27" t="e">
        <f t="shared" ca="1" si="12"/>
        <v>#REF!</v>
      </c>
      <c r="P356" s="24" t="e">
        <f t="shared" ca="1" si="13"/>
        <v>#REF!</v>
      </c>
      <c r="Q356" s="28" t="str">
        <f>IF(A356,VALUE(SUBSTITUTE(SUBSTITUTE(LEFT(salles!H356,5),":",","),"30","5")),"")</f>
        <v/>
      </c>
      <c r="R356" s="29" t="str">
        <f t="shared" si="14"/>
        <v/>
      </c>
      <c r="S356" s="29" t="str">
        <f t="shared" si="15"/>
        <v/>
      </c>
      <c r="T356" s="28" t="str">
        <f t="shared" si="16"/>
        <v/>
      </c>
      <c r="U356" s="30">
        <f ca="1">VLOOKUP(H356,variables!J$10:K$130,2,FALSE)</f>
        <v>0.98148148148148151</v>
      </c>
      <c r="V356" s="28"/>
      <c r="W356" s="28"/>
      <c r="X356" s="28"/>
      <c r="Y356" s="28"/>
      <c r="Z356" s="28"/>
      <c r="AA356" s="28"/>
      <c r="AB356" s="28"/>
      <c r="AC356" s="28"/>
    </row>
    <row r="357" spans="1:29" ht="14.25" hidden="1">
      <c r="A357" s="22" t="b">
        <f t="shared" si="30"/>
        <v>0</v>
      </c>
      <c r="B357" s="23" t="str">
        <f t="shared" si="31"/>
        <v>salles avant 03/2017!</v>
      </c>
      <c r="C357" s="24">
        <f t="shared" si="32"/>
        <v>357</v>
      </c>
      <c r="D357" s="24" t="e">
        <f t="shared" ca="1" si="2"/>
        <v>#REF!</v>
      </c>
      <c r="E357" s="25" t="e">
        <f t="shared" ca="1" si="3"/>
        <v>#REF!</v>
      </c>
      <c r="F357" s="25" t="e">
        <f t="shared" ca="1" si="4"/>
        <v>#REF!</v>
      </c>
      <c r="G357" s="26" t="e">
        <f t="shared" ca="1" si="5"/>
        <v>#REF!</v>
      </c>
      <c r="H357" s="24" t="s">
        <v>246</v>
      </c>
      <c r="I357" s="24" t="e">
        <f t="shared" ca="1" si="6"/>
        <v>#REF!</v>
      </c>
      <c r="J357" s="24" t="e">
        <f t="shared" ca="1" si="7"/>
        <v>#REF!</v>
      </c>
      <c r="K357" s="24" t="e">
        <f t="shared" ca="1" si="8"/>
        <v>#REF!</v>
      </c>
      <c r="L357" s="24" t="e">
        <f t="shared" ca="1" si="9"/>
        <v>#REF!</v>
      </c>
      <c r="M357" s="24" t="e">
        <f t="shared" ca="1" si="10"/>
        <v>#REF!</v>
      </c>
      <c r="N357" s="25" t="e">
        <f t="shared" ca="1" si="11"/>
        <v>#REF!</v>
      </c>
      <c r="O357" s="27" t="e">
        <f t="shared" ca="1" si="12"/>
        <v>#REF!</v>
      </c>
      <c r="P357" s="24" t="e">
        <f t="shared" ca="1" si="13"/>
        <v>#REF!</v>
      </c>
      <c r="Q357" s="28" t="str">
        <f>IF(A357,VALUE(SUBSTITUTE(SUBSTITUTE(LEFT(salles!H357,5),":",","),"30","5")),"")</f>
        <v/>
      </c>
      <c r="R357" s="29" t="str">
        <f t="shared" si="14"/>
        <v/>
      </c>
      <c r="S357" s="29" t="str">
        <f t="shared" si="15"/>
        <v/>
      </c>
      <c r="T357" s="28" t="str">
        <f t="shared" si="16"/>
        <v/>
      </c>
      <c r="U357" s="30">
        <f ca="1">VLOOKUP(H357,variables!J$10:K$130,2,FALSE)</f>
        <v>0.94444444444444442</v>
      </c>
      <c r="V357" s="28"/>
      <c r="W357" s="28"/>
      <c r="X357" s="28"/>
      <c r="Y357" s="28"/>
      <c r="Z357" s="28"/>
      <c r="AA357" s="28"/>
      <c r="AB357" s="28"/>
      <c r="AC357" s="28"/>
    </row>
    <row r="358" spans="1:29" ht="14.25" hidden="1">
      <c r="A358" s="22" t="b">
        <f t="shared" si="30"/>
        <v>0</v>
      </c>
      <c r="B358" s="23" t="str">
        <f t="shared" si="31"/>
        <v>salles avant 03/2017!</v>
      </c>
      <c r="C358" s="24">
        <f t="shared" si="32"/>
        <v>358</v>
      </c>
      <c r="D358" s="24" t="e">
        <f t="shared" ca="1" si="2"/>
        <v>#REF!</v>
      </c>
      <c r="E358" s="25" t="e">
        <f t="shared" ca="1" si="3"/>
        <v>#REF!</v>
      </c>
      <c r="F358" s="25" t="e">
        <f t="shared" ca="1" si="4"/>
        <v>#REF!</v>
      </c>
      <c r="G358" s="26" t="e">
        <f t="shared" ca="1" si="5"/>
        <v>#REF!</v>
      </c>
      <c r="H358" s="24" t="s">
        <v>37</v>
      </c>
      <c r="I358" s="24" t="e">
        <f t="shared" ca="1" si="6"/>
        <v>#REF!</v>
      </c>
      <c r="J358" s="24" t="e">
        <f t="shared" ca="1" si="7"/>
        <v>#REF!</v>
      </c>
      <c r="K358" s="24" t="e">
        <f t="shared" ca="1" si="8"/>
        <v>#REF!</v>
      </c>
      <c r="L358" s="24" t="e">
        <f t="shared" ca="1" si="9"/>
        <v>#REF!</v>
      </c>
      <c r="M358" s="24" t="e">
        <f t="shared" ca="1" si="10"/>
        <v>#REF!</v>
      </c>
      <c r="N358" s="25" t="e">
        <f t="shared" ca="1" si="11"/>
        <v>#REF!</v>
      </c>
      <c r="O358" s="27" t="e">
        <f t="shared" ca="1" si="12"/>
        <v>#REF!</v>
      </c>
      <c r="P358" s="24" t="e">
        <f t="shared" ca="1" si="13"/>
        <v>#REF!</v>
      </c>
      <c r="Q358" s="28" t="str">
        <f>IF(A358,VALUE(SUBSTITUTE(SUBSTITUTE(LEFT(salles!H358,5),":",","),"30","5")),"")</f>
        <v/>
      </c>
      <c r="R358" s="29" t="str">
        <f t="shared" si="14"/>
        <v/>
      </c>
      <c r="S358" s="29" t="str">
        <f t="shared" si="15"/>
        <v/>
      </c>
      <c r="T358" s="28" t="str">
        <f t="shared" si="16"/>
        <v/>
      </c>
      <c r="U358" s="30">
        <f ca="1">VLOOKUP(H358,variables!J$10:K$130,2,FALSE)</f>
        <v>1</v>
      </c>
      <c r="V358" s="28"/>
      <c r="W358" s="28"/>
      <c r="X358" s="28"/>
      <c r="Y358" s="28"/>
      <c r="Z358" s="28"/>
      <c r="AA358" s="28"/>
      <c r="AB358" s="28"/>
      <c r="AC358" s="28"/>
    </row>
    <row r="359" spans="1:29" ht="14.25" hidden="1">
      <c r="A359" s="22" t="b">
        <f t="shared" si="30"/>
        <v>0</v>
      </c>
      <c r="B359" s="23" t="str">
        <f t="shared" si="31"/>
        <v>salles avant 03/2017!</v>
      </c>
      <c r="C359" s="24">
        <f t="shared" si="32"/>
        <v>359</v>
      </c>
      <c r="D359" s="24" t="e">
        <f t="shared" ca="1" si="2"/>
        <v>#REF!</v>
      </c>
      <c r="E359" s="25" t="e">
        <f t="shared" ca="1" si="3"/>
        <v>#REF!</v>
      </c>
      <c r="F359" s="25" t="e">
        <f t="shared" ca="1" si="4"/>
        <v>#REF!</v>
      </c>
      <c r="G359" s="26" t="e">
        <f t="shared" ca="1" si="5"/>
        <v>#REF!</v>
      </c>
      <c r="H359" s="24" t="s">
        <v>107</v>
      </c>
      <c r="I359" s="24" t="e">
        <f t="shared" ca="1" si="6"/>
        <v>#REF!</v>
      </c>
      <c r="J359" s="24" t="e">
        <f t="shared" ca="1" si="7"/>
        <v>#REF!</v>
      </c>
      <c r="K359" s="24" t="e">
        <f t="shared" ca="1" si="8"/>
        <v>#REF!</v>
      </c>
      <c r="L359" s="24" t="e">
        <f t="shared" ca="1" si="9"/>
        <v>#REF!</v>
      </c>
      <c r="M359" s="24" t="e">
        <f t="shared" ca="1" si="10"/>
        <v>#REF!</v>
      </c>
      <c r="N359" s="25" t="e">
        <f t="shared" ca="1" si="11"/>
        <v>#REF!</v>
      </c>
      <c r="O359" s="27" t="e">
        <f t="shared" ca="1" si="12"/>
        <v>#REF!</v>
      </c>
      <c r="P359" s="24" t="e">
        <f t="shared" ca="1" si="13"/>
        <v>#REF!</v>
      </c>
      <c r="Q359" s="28" t="str">
        <f>IF(A359,VALUE(SUBSTITUTE(SUBSTITUTE(LEFT(salles!H359,5),":",","),"30","5")),"")</f>
        <v/>
      </c>
      <c r="R359" s="29" t="str">
        <f t="shared" si="14"/>
        <v/>
      </c>
      <c r="S359" s="29" t="str">
        <f t="shared" si="15"/>
        <v/>
      </c>
      <c r="T359" s="28" t="str">
        <f t="shared" si="16"/>
        <v/>
      </c>
      <c r="U359" s="30">
        <f ca="1">VLOOKUP(H359,variables!J$10:K$130,2,FALSE)</f>
        <v>1</v>
      </c>
      <c r="V359" s="28"/>
      <c r="W359" s="28"/>
      <c r="X359" s="28"/>
      <c r="Y359" s="28"/>
      <c r="Z359" s="28"/>
      <c r="AA359" s="28"/>
      <c r="AB359" s="28"/>
      <c r="AC359" s="28"/>
    </row>
    <row r="360" spans="1:29" ht="14.25" hidden="1">
      <c r="A360" s="22" t="b">
        <f t="shared" si="30"/>
        <v>0</v>
      </c>
      <c r="B360" s="23" t="str">
        <f t="shared" si="31"/>
        <v>salles avant 03/2017!</v>
      </c>
      <c r="C360" s="24">
        <f t="shared" si="32"/>
        <v>360</v>
      </c>
      <c r="D360" s="24" t="e">
        <f t="shared" ca="1" si="2"/>
        <v>#REF!</v>
      </c>
      <c r="E360" s="25" t="e">
        <f t="shared" ca="1" si="3"/>
        <v>#REF!</v>
      </c>
      <c r="F360" s="25" t="e">
        <f t="shared" ca="1" si="4"/>
        <v>#REF!</v>
      </c>
      <c r="G360" s="26" t="e">
        <f t="shared" ca="1" si="5"/>
        <v>#REF!</v>
      </c>
      <c r="H360" s="24" t="s">
        <v>299</v>
      </c>
      <c r="I360" s="24" t="e">
        <f t="shared" ca="1" si="6"/>
        <v>#REF!</v>
      </c>
      <c r="J360" s="24" t="e">
        <f t="shared" ca="1" si="7"/>
        <v>#REF!</v>
      </c>
      <c r="K360" s="24" t="e">
        <f t="shared" ca="1" si="8"/>
        <v>#REF!</v>
      </c>
      <c r="L360" s="24" t="e">
        <f t="shared" ca="1" si="9"/>
        <v>#REF!</v>
      </c>
      <c r="M360" s="24" t="e">
        <f t="shared" ca="1" si="10"/>
        <v>#REF!</v>
      </c>
      <c r="N360" s="25" t="e">
        <f t="shared" ca="1" si="11"/>
        <v>#REF!</v>
      </c>
      <c r="O360" s="27" t="e">
        <f t="shared" ca="1" si="12"/>
        <v>#REF!</v>
      </c>
      <c r="P360" s="24" t="e">
        <f t="shared" ca="1" si="13"/>
        <v>#REF!</v>
      </c>
      <c r="Q360" s="28" t="str">
        <f>IF(A360,VALUE(SUBSTITUTE(SUBSTITUTE(LEFT(salles!H360,5),":",","),"30","5")),"")</f>
        <v/>
      </c>
      <c r="R360" s="29" t="str">
        <f t="shared" si="14"/>
        <v/>
      </c>
      <c r="S360" s="29" t="str">
        <f t="shared" si="15"/>
        <v/>
      </c>
      <c r="T360" s="28" t="str">
        <f t="shared" si="16"/>
        <v/>
      </c>
      <c r="U360" s="30">
        <f ca="1">VLOOKUP(H360,variables!J$10:K$130,2,FALSE)</f>
        <v>0.96666666666666667</v>
      </c>
      <c r="V360" s="28"/>
      <c r="W360" s="28"/>
      <c r="X360" s="28"/>
      <c r="Y360" s="28"/>
      <c r="Z360" s="28"/>
      <c r="AA360" s="28"/>
      <c r="AB360" s="28"/>
      <c r="AC360" s="28"/>
    </row>
    <row r="361" spans="1:29" ht="14.25" hidden="1">
      <c r="A361" s="22" t="b">
        <f t="shared" si="30"/>
        <v>0</v>
      </c>
      <c r="B361" s="23" t="str">
        <f t="shared" si="31"/>
        <v>salles avant 03/2017!</v>
      </c>
      <c r="C361" s="24">
        <f t="shared" si="32"/>
        <v>361</v>
      </c>
      <c r="D361" s="24" t="e">
        <f t="shared" ca="1" si="2"/>
        <v>#REF!</v>
      </c>
      <c r="E361" s="25" t="e">
        <f t="shared" ca="1" si="3"/>
        <v>#REF!</v>
      </c>
      <c r="F361" s="25" t="e">
        <f t="shared" ca="1" si="4"/>
        <v>#REF!</v>
      </c>
      <c r="G361" s="26" t="e">
        <f t="shared" ca="1" si="5"/>
        <v>#REF!</v>
      </c>
      <c r="H361" s="24" t="s">
        <v>88</v>
      </c>
      <c r="I361" s="24" t="e">
        <f t="shared" ca="1" si="6"/>
        <v>#REF!</v>
      </c>
      <c r="J361" s="24" t="e">
        <f t="shared" ca="1" si="7"/>
        <v>#REF!</v>
      </c>
      <c r="K361" s="24" t="e">
        <f t="shared" ca="1" si="8"/>
        <v>#REF!</v>
      </c>
      <c r="L361" s="24" t="e">
        <f t="shared" ca="1" si="9"/>
        <v>#REF!</v>
      </c>
      <c r="M361" s="24" t="e">
        <f t="shared" ca="1" si="10"/>
        <v>#REF!</v>
      </c>
      <c r="N361" s="25" t="e">
        <f t="shared" ca="1" si="11"/>
        <v>#REF!</v>
      </c>
      <c r="O361" s="27" t="e">
        <f t="shared" ca="1" si="12"/>
        <v>#REF!</v>
      </c>
      <c r="P361" s="24" t="e">
        <f t="shared" ca="1" si="13"/>
        <v>#REF!</v>
      </c>
      <c r="Q361" s="28" t="str">
        <f>IF(A361,VALUE(SUBSTITUTE(SUBSTITUTE(LEFT(salles!H361,5),":",","),"30","5")),"")</f>
        <v/>
      </c>
      <c r="R361" s="29" t="str">
        <f t="shared" si="14"/>
        <v/>
      </c>
      <c r="S361" s="29" t="str">
        <f t="shared" si="15"/>
        <v/>
      </c>
      <c r="T361" s="28" t="str">
        <f t="shared" si="16"/>
        <v/>
      </c>
      <c r="U361" s="30">
        <f ca="1">VLOOKUP(H361,variables!J$10:K$130,2,FALSE)</f>
        <v>0.94202898550724634</v>
      </c>
      <c r="V361" s="28"/>
      <c r="W361" s="28"/>
      <c r="X361" s="28"/>
      <c r="Y361" s="28"/>
      <c r="Z361" s="28"/>
      <c r="AA361" s="28"/>
      <c r="AB361" s="28"/>
      <c r="AC361" s="28"/>
    </row>
    <row r="362" spans="1:29" ht="14.25" hidden="1">
      <c r="A362" s="22" t="b">
        <f t="shared" si="30"/>
        <v>0</v>
      </c>
      <c r="B362" s="23" t="str">
        <f t="shared" si="31"/>
        <v>salles avant 03/2017!</v>
      </c>
      <c r="C362" s="24">
        <f t="shared" si="32"/>
        <v>362</v>
      </c>
      <c r="D362" s="24" t="e">
        <f t="shared" ca="1" si="2"/>
        <v>#REF!</v>
      </c>
      <c r="E362" s="25" t="e">
        <f t="shared" ca="1" si="3"/>
        <v>#REF!</v>
      </c>
      <c r="F362" s="25" t="e">
        <f t="shared" ca="1" si="4"/>
        <v>#REF!</v>
      </c>
      <c r="G362" s="26" t="e">
        <f t="shared" ca="1" si="5"/>
        <v>#REF!</v>
      </c>
      <c r="H362" s="24" t="s">
        <v>212</v>
      </c>
      <c r="I362" s="24" t="e">
        <f t="shared" ca="1" si="6"/>
        <v>#REF!</v>
      </c>
      <c r="J362" s="24" t="e">
        <f t="shared" ca="1" si="7"/>
        <v>#REF!</v>
      </c>
      <c r="K362" s="24" t="e">
        <f t="shared" ca="1" si="8"/>
        <v>#REF!</v>
      </c>
      <c r="L362" s="24" t="e">
        <f t="shared" ca="1" si="9"/>
        <v>#REF!</v>
      </c>
      <c r="M362" s="24" t="e">
        <f t="shared" ca="1" si="10"/>
        <v>#REF!</v>
      </c>
      <c r="N362" s="25" t="e">
        <f t="shared" ca="1" si="11"/>
        <v>#REF!</v>
      </c>
      <c r="O362" s="27" t="e">
        <f t="shared" ca="1" si="12"/>
        <v>#REF!</v>
      </c>
      <c r="P362" s="24" t="e">
        <f t="shared" ca="1" si="13"/>
        <v>#REF!</v>
      </c>
      <c r="Q362" s="28" t="str">
        <f>IF(A362,VALUE(SUBSTITUTE(SUBSTITUTE(LEFT(salles!H362,5),":",","),"30","5")),"")</f>
        <v/>
      </c>
      <c r="R362" s="29" t="str">
        <f t="shared" si="14"/>
        <v/>
      </c>
      <c r="S362" s="29" t="str">
        <f t="shared" si="15"/>
        <v/>
      </c>
      <c r="T362" s="28" t="str">
        <f t="shared" si="16"/>
        <v/>
      </c>
      <c r="U362" s="30">
        <f ca="1">VLOOKUP(H362,variables!J$10:K$130,2,FALSE)</f>
        <v>0.98148148148148151</v>
      </c>
      <c r="V362" s="28"/>
      <c r="W362" s="28"/>
      <c r="X362" s="28"/>
      <c r="Y362" s="28"/>
      <c r="Z362" s="28"/>
      <c r="AA362" s="28"/>
      <c r="AB362" s="28"/>
      <c r="AC362" s="28"/>
    </row>
    <row r="363" spans="1:29" ht="14.25" hidden="1">
      <c r="A363" s="22" t="b">
        <f t="shared" si="30"/>
        <v>0</v>
      </c>
      <c r="B363" s="23" t="str">
        <f t="shared" si="31"/>
        <v>salles avant 03/2017!</v>
      </c>
      <c r="C363" s="24">
        <f t="shared" si="32"/>
        <v>363</v>
      </c>
      <c r="D363" s="24" t="e">
        <f t="shared" ca="1" si="2"/>
        <v>#REF!</v>
      </c>
      <c r="E363" s="25" t="e">
        <f t="shared" ca="1" si="3"/>
        <v>#REF!</v>
      </c>
      <c r="F363" s="25" t="e">
        <f t="shared" ca="1" si="4"/>
        <v>#REF!</v>
      </c>
      <c r="G363" s="26" t="e">
        <f t="shared" ca="1" si="5"/>
        <v>#REF!</v>
      </c>
      <c r="H363" s="24" t="s">
        <v>37</v>
      </c>
      <c r="I363" s="24" t="e">
        <f t="shared" ca="1" si="6"/>
        <v>#REF!</v>
      </c>
      <c r="J363" s="24" t="e">
        <f t="shared" ca="1" si="7"/>
        <v>#REF!</v>
      </c>
      <c r="K363" s="24" t="e">
        <f t="shared" ca="1" si="8"/>
        <v>#REF!</v>
      </c>
      <c r="L363" s="24" t="e">
        <f t="shared" ca="1" si="9"/>
        <v>#REF!</v>
      </c>
      <c r="M363" s="24" t="e">
        <f t="shared" ca="1" si="10"/>
        <v>#REF!</v>
      </c>
      <c r="N363" s="25" t="e">
        <f t="shared" ca="1" si="11"/>
        <v>#REF!</v>
      </c>
      <c r="O363" s="27" t="e">
        <f t="shared" ca="1" si="12"/>
        <v>#REF!</v>
      </c>
      <c r="P363" s="24" t="e">
        <f t="shared" ca="1" si="13"/>
        <v>#REF!</v>
      </c>
      <c r="Q363" s="28" t="str">
        <f>IF(A363,VALUE(SUBSTITUTE(SUBSTITUTE(LEFT(salles!H363,5),":",","),"30","5")),"")</f>
        <v/>
      </c>
      <c r="R363" s="29" t="str">
        <f t="shared" si="14"/>
        <v/>
      </c>
      <c r="S363" s="29" t="str">
        <f t="shared" si="15"/>
        <v/>
      </c>
      <c r="T363" s="28" t="str">
        <f t="shared" si="16"/>
        <v/>
      </c>
      <c r="U363" s="30">
        <f ca="1">VLOOKUP(H363,variables!J$10:K$130,2,FALSE)</f>
        <v>1</v>
      </c>
      <c r="V363" s="28"/>
      <c r="W363" s="28"/>
      <c r="X363" s="28"/>
      <c r="Y363" s="28"/>
      <c r="Z363" s="28"/>
      <c r="AA363" s="28"/>
      <c r="AB363" s="28"/>
      <c r="AC363" s="28"/>
    </row>
    <row r="364" spans="1:29" ht="14.25" hidden="1">
      <c r="A364" s="22" t="b">
        <f t="shared" si="30"/>
        <v>0</v>
      </c>
      <c r="B364" s="23" t="str">
        <f t="shared" si="31"/>
        <v>salles avant 03/2017!</v>
      </c>
      <c r="C364" s="24">
        <f t="shared" si="32"/>
        <v>364</v>
      </c>
      <c r="D364" s="24" t="e">
        <f t="shared" ca="1" si="2"/>
        <v>#REF!</v>
      </c>
      <c r="E364" s="25" t="e">
        <f t="shared" ca="1" si="3"/>
        <v>#REF!</v>
      </c>
      <c r="F364" s="25" t="e">
        <f t="shared" ca="1" si="4"/>
        <v>#REF!</v>
      </c>
      <c r="G364" s="26" t="e">
        <f t="shared" ca="1" si="5"/>
        <v>#REF!</v>
      </c>
      <c r="H364" s="24" t="s">
        <v>212</v>
      </c>
      <c r="I364" s="24" t="e">
        <f t="shared" ca="1" si="6"/>
        <v>#REF!</v>
      </c>
      <c r="J364" s="24" t="e">
        <f t="shared" ca="1" si="7"/>
        <v>#REF!</v>
      </c>
      <c r="K364" s="24" t="e">
        <f t="shared" ca="1" si="8"/>
        <v>#REF!</v>
      </c>
      <c r="L364" s="24" t="e">
        <f t="shared" ca="1" si="9"/>
        <v>#REF!</v>
      </c>
      <c r="M364" s="24" t="e">
        <f t="shared" ca="1" si="10"/>
        <v>#REF!</v>
      </c>
      <c r="N364" s="25" t="e">
        <f t="shared" ca="1" si="11"/>
        <v>#REF!</v>
      </c>
      <c r="O364" s="27" t="e">
        <f t="shared" ca="1" si="12"/>
        <v>#REF!</v>
      </c>
      <c r="P364" s="24" t="e">
        <f t="shared" ca="1" si="13"/>
        <v>#REF!</v>
      </c>
      <c r="Q364" s="28" t="str">
        <f>IF(A364,VALUE(SUBSTITUTE(SUBSTITUTE(LEFT(salles!H364,5),":",","),"30","5")),"")</f>
        <v/>
      </c>
      <c r="R364" s="29" t="str">
        <f t="shared" si="14"/>
        <v/>
      </c>
      <c r="S364" s="29" t="str">
        <f t="shared" si="15"/>
        <v/>
      </c>
      <c r="T364" s="28" t="str">
        <f t="shared" si="16"/>
        <v/>
      </c>
      <c r="U364" s="30">
        <f ca="1">VLOOKUP(H364,variables!J$10:K$130,2,FALSE)</f>
        <v>0.98148148148148151</v>
      </c>
      <c r="V364" s="28"/>
      <c r="W364" s="28"/>
      <c r="X364" s="28"/>
      <c r="Y364" s="28"/>
      <c r="Z364" s="28"/>
      <c r="AA364" s="28"/>
      <c r="AB364" s="28"/>
      <c r="AC364" s="28"/>
    </row>
    <row r="365" spans="1:29" ht="14.25" hidden="1">
      <c r="A365" s="22" t="b">
        <f t="shared" si="30"/>
        <v>0</v>
      </c>
      <c r="B365" s="23" t="str">
        <f t="shared" si="31"/>
        <v>salles avant 03/2017!</v>
      </c>
      <c r="C365" s="24">
        <f t="shared" si="32"/>
        <v>365</v>
      </c>
      <c r="D365" s="24" t="e">
        <f t="shared" ca="1" si="2"/>
        <v>#REF!</v>
      </c>
      <c r="E365" s="25" t="e">
        <f t="shared" ca="1" si="3"/>
        <v>#REF!</v>
      </c>
      <c r="F365" s="25" t="e">
        <f t="shared" ca="1" si="4"/>
        <v>#REF!</v>
      </c>
      <c r="G365" s="26" t="e">
        <f t="shared" ca="1" si="5"/>
        <v>#REF!</v>
      </c>
      <c r="H365" s="24" t="s">
        <v>246</v>
      </c>
      <c r="I365" s="24" t="e">
        <f t="shared" ca="1" si="6"/>
        <v>#REF!</v>
      </c>
      <c r="J365" s="24" t="e">
        <f t="shared" ca="1" si="7"/>
        <v>#REF!</v>
      </c>
      <c r="K365" s="24" t="e">
        <f t="shared" ca="1" si="8"/>
        <v>#REF!</v>
      </c>
      <c r="L365" s="24" t="e">
        <f t="shared" ca="1" si="9"/>
        <v>#REF!</v>
      </c>
      <c r="M365" s="24" t="e">
        <f t="shared" ca="1" si="10"/>
        <v>#REF!</v>
      </c>
      <c r="N365" s="25" t="e">
        <f t="shared" ca="1" si="11"/>
        <v>#REF!</v>
      </c>
      <c r="O365" s="27" t="e">
        <f t="shared" ca="1" si="12"/>
        <v>#REF!</v>
      </c>
      <c r="P365" s="24" t="e">
        <f t="shared" ca="1" si="13"/>
        <v>#REF!</v>
      </c>
      <c r="Q365" s="28" t="str">
        <f>IF(A365,VALUE(SUBSTITUTE(SUBSTITUTE(LEFT(salles!H365,5),":",","),"30","5")),"")</f>
        <v/>
      </c>
      <c r="R365" s="29" t="str">
        <f t="shared" si="14"/>
        <v/>
      </c>
      <c r="S365" s="29" t="str">
        <f t="shared" si="15"/>
        <v/>
      </c>
      <c r="T365" s="28" t="str">
        <f t="shared" si="16"/>
        <v/>
      </c>
      <c r="U365" s="30">
        <f ca="1">VLOOKUP(H365,variables!J$10:K$130,2,FALSE)</f>
        <v>0.94444444444444442</v>
      </c>
      <c r="V365" s="28"/>
      <c r="W365" s="28"/>
      <c r="X365" s="28"/>
      <c r="Y365" s="28"/>
      <c r="Z365" s="28"/>
      <c r="AA365" s="28"/>
      <c r="AB365" s="28"/>
      <c r="AC365" s="28"/>
    </row>
    <row r="366" spans="1:29" ht="14.25" hidden="1">
      <c r="A366" s="22" t="b">
        <f t="shared" si="30"/>
        <v>0</v>
      </c>
      <c r="B366" s="23" t="str">
        <f t="shared" si="31"/>
        <v>salles avant 03/2017!</v>
      </c>
      <c r="C366" s="24">
        <f t="shared" si="32"/>
        <v>366</v>
      </c>
      <c r="D366" s="24" t="e">
        <f t="shared" ca="1" si="2"/>
        <v>#REF!</v>
      </c>
      <c r="E366" s="25" t="e">
        <f t="shared" ca="1" si="3"/>
        <v>#REF!</v>
      </c>
      <c r="F366" s="25" t="e">
        <f t="shared" ca="1" si="4"/>
        <v>#REF!</v>
      </c>
      <c r="G366" s="26" t="e">
        <f t="shared" ca="1" si="5"/>
        <v>#REF!</v>
      </c>
      <c r="H366" s="24" t="s">
        <v>212</v>
      </c>
      <c r="I366" s="24" t="e">
        <f t="shared" ca="1" si="6"/>
        <v>#REF!</v>
      </c>
      <c r="J366" s="24" t="e">
        <f t="shared" ca="1" si="7"/>
        <v>#REF!</v>
      </c>
      <c r="K366" s="24" t="e">
        <f t="shared" ca="1" si="8"/>
        <v>#REF!</v>
      </c>
      <c r="L366" s="24" t="e">
        <f t="shared" ca="1" si="9"/>
        <v>#REF!</v>
      </c>
      <c r="M366" s="24" t="e">
        <f t="shared" ca="1" si="10"/>
        <v>#REF!</v>
      </c>
      <c r="N366" s="25" t="e">
        <f t="shared" ca="1" si="11"/>
        <v>#REF!</v>
      </c>
      <c r="O366" s="27" t="e">
        <f t="shared" ca="1" si="12"/>
        <v>#REF!</v>
      </c>
      <c r="P366" s="24" t="e">
        <f t="shared" ca="1" si="13"/>
        <v>#REF!</v>
      </c>
      <c r="Q366" s="28" t="str">
        <f>IF(A366,VALUE(SUBSTITUTE(SUBSTITUTE(LEFT(salles!H366,5),":",","),"30","5")),"")</f>
        <v/>
      </c>
      <c r="R366" s="29" t="str">
        <f t="shared" si="14"/>
        <v/>
      </c>
      <c r="S366" s="29" t="str">
        <f t="shared" si="15"/>
        <v/>
      </c>
      <c r="T366" s="28" t="str">
        <f t="shared" si="16"/>
        <v/>
      </c>
      <c r="U366" s="30">
        <f ca="1">VLOOKUP(H366,variables!J$10:K$130,2,FALSE)</f>
        <v>0.98148148148148151</v>
      </c>
      <c r="V366" s="28"/>
      <c r="W366" s="28"/>
      <c r="X366" s="28"/>
      <c r="Y366" s="28"/>
      <c r="Z366" s="28"/>
      <c r="AA366" s="28"/>
      <c r="AB366" s="28"/>
      <c r="AC366" s="28"/>
    </row>
    <row r="367" spans="1:29" ht="14.25" hidden="1">
      <c r="A367" s="22" t="b">
        <f t="shared" si="30"/>
        <v>0</v>
      </c>
      <c r="B367" s="23" t="str">
        <f t="shared" si="31"/>
        <v>salles avant 03/2017!</v>
      </c>
      <c r="C367" s="24">
        <f t="shared" si="32"/>
        <v>367</v>
      </c>
      <c r="D367" s="24" t="e">
        <f t="shared" ca="1" si="2"/>
        <v>#REF!</v>
      </c>
      <c r="E367" s="25" t="e">
        <f t="shared" ca="1" si="3"/>
        <v>#REF!</v>
      </c>
      <c r="F367" s="25" t="e">
        <f t="shared" ca="1" si="4"/>
        <v>#REF!</v>
      </c>
      <c r="G367" s="26" t="e">
        <f t="shared" ca="1" si="5"/>
        <v>#REF!</v>
      </c>
      <c r="H367" s="24" t="s">
        <v>88</v>
      </c>
      <c r="I367" s="24" t="e">
        <f t="shared" ca="1" si="6"/>
        <v>#REF!</v>
      </c>
      <c r="J367" s="24" t="e">
        <f t="shared" ca="1" si="7"/>
        <v>#REF!</v>
      </c>
      <c r="K367" s="24" t="e">
        <f t="shared" ca="1" si="8"/>
        <v>#REF!</v>
      </c>
      <c r="L367" s="24" t="e">
        <f t="shared" ca="1" si="9"/>
        <v>#REF!</v>
      </c>
      <c r="M367" s="24" t="e">
        <f t="shared" ca="1" si="10"/>
        <v>#REF!</v>
      </c>
      <c r="N367" s="25" t="e">
        <f t="shared" ca="1" si="11"/>
        <v>#REF!</v>
      </c>
      <c r="O367" s="27" t="e">
        <f t="shared" ca="1" si="12"/>
        <v>#REF!</v>
      </c>
      <c r="P367" s="24" t="e">
        <f t="shared" ca="1" si="13"/>
        <v>#REF!</v>
      </c>
      <c r="Q367" s="28" t="str">
        <f>IF(A367,VALUE(SUBSTITUTE(SUBSTITUTE(LEFT(salles!H367,5),":",","),"30","5")),"")</f>
        <v/>
      </c>
      <c r="R367" s="29" t="str">
        <f t="shared" si="14"/>
        <v/>
      </c>
      <c r="S367" s="29" t="str">
        <f t="shared" si="15"/>
        <v/>
      </c>
      <c r="T367" s="28" t="str">
        <f t="shared" si="16"/>
        <v/>
      </c>
      <c r="U367" s="30">
        <f ca="1">VLOOKUP(H367,variables!J$10:K$130,2,FALSE)</f>
        <v>0.94202898550724634</v>
      </c>
      <c r="V367" s="28"/>
      <c r="W367" s="28"/>
      <c r="X367" s="28"/>
      <c r="Y367" s="28"/>
      <c r="Z367" s="28"/>
      <c r="AA367" s="28"/>
      <c r="AB367" s="28"/>
      <c r="AC367" s="28"/>
    </row>
    <row r="368" spans="1:29" ht="14.25" hidden="1">
      <c r="A368" s="22" t="b">
        <f t="shared" si="30"/>
        <v>0</v>
      </c>
      <c r="B368" s="23" t="str">
        <f t="shared" si="31"/>
        <v>salles avant 03/2017!</v>
      </c>
      <c r="C368" s="24">
        <f t="shared" si="32"/>
        <v>368</v>
      </c>
      <c r="D368" s="24" t="e">
        <f t="shared" ca="1" si="2"/>
        <v>#REF!</v>
      </c>
      <c r="E368" s="25" t="e">
        <f t="shared" ca="1" si="3"/>
        <v>#REF!</v>
      </c>
      <c r="F368" s="25" t="e">
        <f t="shared" ca="1" si="4"/>
        <v>#REF!</v>
      </c>
      <c r="G368" s="26" t="e">
        <f t="shared" ca="1" si="5"/>
        <v>#REF!</v>
      </c>
      <c r="H368" s="24" t="s">
        <v>43</v>
      </c>
      <c r="I368" s="24" t="e">
        <f t="shared" ca="1" si="6"/>
        <v>#REF!</v>
      </c>
      <c r="J368" s="24" t="e">
        <f t="shared" ca="1" si="7"/>
        <v>#REF!</v>
      </c>
      <c r="K368" s="24" t="e">
        <f t="shared" ca="1" si="8"/>
        <v>#REF!</v>
      </c>
      <c r="L368" s="24" t="e">
        <f t="shared" ca="1" si="9"/>
        <v>#REF!</v>
      </c>
      <c r="M368" s="24" t="e">
        <f t="shared" ca="1" si="10"/>
        <v>#REF!</v>
      </c>
      <c r="N368" s="25" t="e">
        <f t="shared" ca="1" si="11"/>
        <v>#REF!</v>
      </c>
      <c r="O368" s="27" t="e">
        <f t="shared" ca="1" si="12"/>
        <v>#REF!</v>
      </c>
      <c r="P368" s="24" t="e">
        <f t="shared" ca="1" si="13"/>
        <v>#REF!</v>
      </c>
      <c r="Q368" s="28" t="str">
        <f>IF(A368,VALUE(SUBSTITUTE(SUBSTITUTE(LEFT(salles!H368,5),":",","),"30","5")),"")</f>
        <v/>
      </c>
      <c r="R368" s="29" t="str">
        <f t="shared" si="14"/>
        <v/>
      </c>
      <c r="S368" s="29" t="str">
        <f t="shared" si="15"/>
        <v/>
      </c>
      <c r="T368" s="28" t="str">
        <f t="shared" si="16"/>
        <v/>
      </c>
      <c r="U368" s="30">
        <f ca="1">VLOOKUP(H368,variables!J$10:K$130,2,FALSE)</f>
        <v>1</v>
      </c>
      <c r="V368" s="28"/>
      <c r="W368" s="28"/>
      <c r="X368" s="28"/>
      <c r="Y368" s="28"/>
      <c r="Z368" s="28"/>
      <c r="AA368" s="28"/>
      <c r="AB368" s="28"/>
      <c r="AC368" s="28"/>
    </row>
    <row r="369" spans="1:29" ht="14.25" hidden="1">
      <c r="A369" s="22" t="b">
        <f t="shared" si="30"/>
        <v>0</v>
      </c>
      <c r="B369" s="23" t="str">
        <f t="shared" si="31"/>
        <v>salles avant 03/2017!</v>
      </c>
      <c r="C369" s="24">
        <f t="shared" si="32"/>
        <v>369</v>
      </c>
      <c r="D369" s="24" t="e">
        <f t="shared" ca="1" si="2"/>
        <v>#REF!</v>
      </c>
      <c r="E369" s="25" t="e">
        <f t="shared" ca="1" si="3"/>
        <v>#REF!</v>
      </c>
      <c r="F369" s="25" t="e">
        <f t="shared" ca="1" si="4"/>
        <v>#REF!</v>
      </c>
      <c r="G369" s="26" t="e">
        <f t="shared" ca="1" si="5"/>
        <v>#REF!</v>
      </c>
      <c r="H369" s="24" t="s">
        <v>34</v>
      </c>
      <c r="I369" s="24" t="e">
        <f t="shared" ca="1" si="6"/>
        <v>#REF!</v>
      </c>
      <c r="J369" s="24" t="e">
        <f t="shared" ca="1" si="7"/>
        <v>#REF!</v>
      </c>
      <c r="K369" s="24" t="e">
        <f t="shared" ca="1" si="8"/>
        <v>#REF!</v>
      </c>
      <c r="L369" s="24" t="e">
        <f t="shared" ca="1" si="9"/>
        <v>#REF!</v>
      </c>
      <c r="M369" s="24" t="e">
        <f t="shared" ca="1" si="10"/>
        <v>#REF!</v>
      </c>
      <c r="N369" s="25" t="e">
        <f t="shared" ca="1" si="11"/>
        <v>#REF!</v>
      </c>
      <c r="O369" s="27" t="e">
        <f t="shared" ca="1" si="12"/>
        <v>#REF!</v>
      </c>
      <c r="P369" s="24" t="e">
        <f t="shared" ca="1" si="13"/>
        <v>#REF!</v>
      </c>
      <c r="Q369" s="28" t="str">
        <f>IF(A369,VALUE(SUBSTITUTE(SUBSTITUTE(LEFT(salles!H369,5),":",","),"30","5")),"")</f>
        <v/>
      </c>
      <c r="R369" s="29" t="str">
        <f t="shared" si="14"/>
        <v/>
      </c>
      <c r="S369" s="29" t="str">
        <f t="shared" si="15"/>
        <v/>
      </c>
      <c r="T369" s="28" t="str">
        <f t="shared" si="16"/>
        <v/>
      </c>
      <c r="U369" s="30">
        <f ca="1">VLOOKUP(H369,variables!J$10:K$130,2,FALSE)</f>
        <v>1</v>
      </c>
      <c r="V369" s="28"/>
      <c r="W369" s="28"/>
      <c r="X369" s="28"/>
      <c r="Y369" s="28"/>
      <c r="Z369" s="28"/>
      <c r="AA369" s="28"/>
      <c r="AB369" s="28"/>
      <c r="AC369" s="28"/>
    </row>
    <row r="370" spans="1:29" ht="14.25" hidden="1">
      <c r="A370" s="22" t="b">
        <f t="shared" si="30"/>
        <v>0</v>
      </c>
      <c r="B370" s="23" t="str">
        <f t="shared" si="31"/>
        <v>salles avant 03/2017!</v>
      </c>
      <c r="C370" s="24">
        <f t="shared" si="32"/>
        <v>370</v>
      </c>
      <c r="D370" s="24" t="e">
        <f t="shared" ca="1" si="2"/>
        <v>#REF!</v>
      </c>
      <c r="E370" s="25" t="e">
        <f t="shared" ca="1" si="3"/>
        <v>#REF!</v>
      </c>
      <c r="F370" s="25" t="e">
        <f t="shared" ca="1" si="4"/>
        <v>#REF!</v>
      </c>
      <c r="G370" s="26" t="e">
        <f t="shared" ca="1" si="5"/>
        <v>#REF!</v>
      </c>
      <c r="H370" s="24" t="s">
        <v>100</v>
      </c>
      <c r="I370" s="24" t="e">
        <f t="shared" ca="1" si="6"/>
        <v>#REF!</v>
      </c>
      <c r="J370" s="24" t="e">
        <f t="shared" ca="1" si="7"/>
        <v>#REF!</v>
      </c>
      <c r="K370" s="24" t="e">
        <f t="shared" ca="1" si="8"/>
        <v>#REF!</v>
      </c>
      <c r="L370" s="24" t="e">
        <f t="shared" ca="1" si="9"/>
        <v>#REF!</v>
      </c>
      <c r="M370" s="24" t="e">
        <f t="shared" ca="1" si="10"/>
        <v>#REF!</v>
      </c>
      <c r="N370" s="25" t="e">
        <f t="shared" ca="1" si="11"/>
        <v>#REF!</v>
      </c>
      <c r="O370" s="27" t="e">
        <f t="shared" ca="1" si="12"/>
        <v>#REF!</v>
      </c>
      <c r="P370" s="24" t="e">
        <f t="shared" ca="1" si="13"/>
        <v>#REF!</v>
      </c>
      <c r="Q370" s="28" t="str">
        <f>IF(A370,VALUE(SUBSTITUTE(SUBSTITUTE(LEFT(salles!H370,5),":",","),"30","5")),"")</f>
        <v/>
      </c>
      <c r="R370" s="29" t="str">
        <f t="shared" si="14"/>
        <v/>
      </c>
      <c r="S370" s="29" t="str">
        <f t="shared" si="15"/>
        <v/>
      </c>
      <c r="T370" s="28" t="str">
        <f t="shared" si="16"/>
        <v/>
      </c>
      <c r="U370" s="30">
        <f ca="1">VLOOKUP(H370,variables!J$10:K$130,2,FALSE)</f>
        <v>1</v>
      </c>
      <c r="V370" s="28"/>
      <c r="W370" s="28"/>
      <c r="X370" s="28"/>
      <c r="Y370" s="28"/>
      <c r="Z370" s="28"/>
      <c r="AA370" s="28"/>
      <c r="AB370" s="28"/>
      <c r="AC370" s="28"/>
    </row>
    <row r="371" spans="1:29" ht="14.25" hidden="1">
      <c r="A371" s="22" t="b">
        <f t="shared" si="30"/>
        <v>0</v>
      </c>
      <c r="B371" s="23" t="str">
        <f t="shared" si="31"/>
        <v>salles avant 03/2017!</v>
      </c>
      <c r="C371" s="24">
        <f t="shared" si="32"/>
        <v>371</v>
      </c>
      <c r="D371" s="24" t="e">
        <f t="shared" ca="1" si="2"/>
        <v>#REF!</v>
      </c>
      <c r="E371" s="25" t="e">
        <f t="shared" ca="1" si="3"/>
        <v>#REF!</v>
      </c>
      <c r="F371" s="25" t="e">
        <f t="shared" ca="1" si="4"/>
        <v>#REF!</v>
      </c>
      <c r="G371" s="26" t="e">
        <f t="shared" ca="1" si="5"/>
        <v>#REF!</v>
      </c>
      <c r="H371" s="24" t="s">
        <v>286</v>
      </c>
      <c r="I371" s="24" t="e">
        <f t="shared" ca="1" si="6"/>
        <v>#REF!</v>
      </c>
      <c r="J371" s="24" t="e">
        <f t="shared" ca="1" si="7"/>
        <v>#REF!</v>
      </c>
      <c r="K371" s="24" t="e">
        <f t="shared" ca="1" si="8"/>
        <v>#REF!</v>
      </c>
      <c r="L371" s="24" t="e">
        <f t="shared" ca="1" si="9"/>
        <v>#REF!</v>
      </c>
      <c r="M371" s="24" t="e">
        <f t="shared" ca="1" si="10"/>
        <v>#REF!</v>
      </c>
      <c r="N371" s="25" t="e">
        <f t="shared" ca="1" si="11"/>
        <v>#REF!</v>
      </c>
      <c r="O371" s="27" t="e">
        <f t="shared" ca="1" si="12"/>
        <v>#REF!</v>
      </c>
      <c r="P371" s="24" t="e">
        <f t="shared" ca="1" si="13"/>
        <v>#REF!</v>
      </c>
      <c r="Q371" s="28" t="str">
        <f>IF(A371,VALUE(SUBSTITUTE(SUBSTITUTE(LEFT(salles!H371,5),":",","),"30","5")),"")</f>
        <v/>
      </c>
      <c r="R371" s="29" t="str">
        <f t="shared" si="14"/>
        <v/>
      </c>
      <c r="S371" s="29" t="str">
        <f t="shared" si="15"/>
        <v/>
      </c>
      <c r="T371" s="28" t="str">
        <f t="shared" si="16"/>
        <v/>
      </c>
      <c r="U371" s="30" t="e">
        <f ca="1">VLOOKUP(H371,variables!J$10:K$130,2,FALSE)</f>
        <v>#N/A</v>
      </c>
      <c r="V371" s="28"/>
      <c r="W371" s="28"/>
      <c r="X371" s="28"/>
      <c r="Y371" s="28"/>
      <c r="Z371" s="28"/>
      <c r="AA371" s="28"/>
      <c r="AB371" s="28"/>
      <c r="AC371" s="28"/>
    </row>
    <row r="372" spans="1:29" ht="14.25" hidden="1">
      <c r="A372" s="22" t="b">
        <f t="shared" si="30"/>
        <v>0</v>
      </c>
      <c r="B372" s="23" t="str">
        <f t="shared" si="31"/>
        <v>salles avant 03/2017!</v>
      </c>
      <c r="C372" s="24">
        <f t="shared" si="32"/>
        <v>372</v>
      </c>
      <c r="D372" s="24" t="e">
        <f t="shared" ca="1" si="2"/>
        <v>#REF!</v>
      </c>
      <c r="E372" s="25" t="e">
        <f t="shared" ca="1" si="3"/>
        <v>#REF!</v>
      </c>
      <c r="F372" s="25" t="e">
        <f t="shared" ca="1" si="4"/>
        <v>#REF!</v>
      </c>
      <c r="G372" s="26" t="e">
        <f t="shared" ca="1" si="5"/>
        <v>#REF!</v>
      </c>
      <c r="H372" s="24" t="s">
        <v>251</v>
      </c>
      <c r="I372" s="24" t="e">
        <f t="shared" ca="1" si="6"/>
        <v>#REF!</v>
      </c>
      <c r="J372" s="24" t="e">
        <f t="shared" ca="1" si="7"/>
        <v>#REF!</v>
      </c>
      <c r="K372" s="24" t="e">
        <f t="shared" ca="1" si="8"/>
        <v>#REF!</v>
      </c>
      <c r="L372" s="24" t="e">
        <f t="shared" ca="1" si="9"/>
        <v>#REF!</v>
      </c>
      <c r="M372" s="24" t="e">
        <f t="shared" ca="1" si="10"/>
        <v>#REF!</v>
      </c>
      <c r="N372" s="25" t="e">
        <f t="shared" ca="1" si="11"/>
        <v>#REF!</v>
      </c>
      <c r="O372" s="27" t="e">
        <f t="shared" ca="1" si="12"/>
        <v>#REF!</v>
      </c>
      <c r="P372" s="24" t="e">
        <f t="shared" ca="1" si="13"/>
        <v>#REF!</v>
      </c>
      <c r="Q372" s="28" t="str">
        <f>IF(A372,VALUE(SUBSTITUTE(SUBSTITUTE(LEFT(salles!H372,5),":",","),"30","5")),"")</f>
        <v/>
      </c>
      <c r="R372" s="29" t="str">
        <f t="shared" si="14"/>
        <v/>
      </c>
      <c r="S372" s="29" t="str">
        <f t="shared" si="15"/>
        <v/>
      </c>
      <c r="T372" s="28" t="str">
        <f t="shared" si="16"/>
        <v/>
      </c>
      <c r="U372" s="30">
        <f ca="1">VLOOKUP(H372,variables!J$10:K$130,2,FALSE)</f>
        <v>0.96666666666666667</v>
      </c>
      <c r="V372" s="28"/>
      <c r="W372" s="28"/>
      <c r="X372" s="28"/>
      <c r="Y372" s="28"/>
      <c r="Z372" s="28"/>
      <c r="AA372" s="28"/>
      <c r="AB372" s="28"/>
      <c r="AC372" s="28"/>
    </row>
    <row r="373" spans="1:29" ht="14.25" hidden="1">
      <c r="A373" s="22" t="b">
        <f t="shared" si="30"/>
        <v>0</v>
      </c>
      <c r="B373" s="23" t="str">
        <f t="shared" si="31"/>
        <v>salles avant 03/2017!</v>
      </c>
      <c r="C373" s="24">
        <f t="shared" si="32"/>
        <v>373</v>
      </c>
      <c r="D373" s="24" t="e">
        <f t="shared" ca="1" si="2"/>
        <v>#REF!</v>
      </c>
      <c r="E373" s="25" t="e">
        <f t="shared" ca="1" si="3"/>
        <v>#REF!</v>
      </c>
      <c r="F373" s="25" t="e">
        <f t="shared" ca="1" si="4"/>
        <v>#REF!</v>
      </c>
      <c r="G373" s="26" t="e">
        <f t="shared" ca="1" si="5"/>
        <v>#REF!</v>
      </c>
      <c r="H373" s="24" t="s">
        <v>162</v>
      </c>
      <c r="I373" s="24" t="e">
        <f t="shared" ca="1" si="6"/>
        <v>#REF!</v>
      </c>
      <c r="J373" s="24" t="e">
        <f t="shared" ca="1" si="7"/>
        <v>#REF!</v>
      </c>
      <c r="K373" s="24" t="e">
        <f t="shared" ca="1" si="8"/>
        <v>#REF!</v>
      </c>
      <c r="L373" s="24" t="e">
        <f t="shared" ca="1" si="9"/>
        <v>#REF!</v>
      </c>
      <c r="M373" s="24" t="e">
        <f t="shared" ca="1" si="10"/>
        <v>#REF!</v>
      </c>
      <c r="N373" s="25" t="e">
        <f t="shared" ca="1" si="11"/>
        <v>#REF!</v>
      </c>
      <c r="O373" s="27" t="e">
        <f t="shared" ca="1" si="12"/>
        <v>#REF!</v>
      </c>
      <c r="P373" s="24" t="e">
        <f t="shared" ca="1" si="13"/>
        <v>#REF!</v>
      </c>
      <c r="Q373" s="28" t="str">
        <f>IF(A373,VALUE(SUBSTITUTE(SUBSTITUTE(LEFT(salles!H373,5),":",","),"30","5")),"")</f>
        <v/>
      </c>
      <c r="R373" s="29" t="str">
        <f t="shared" si="14"/>
        <v/>
      </c>
      <c r="S373" s="29" t="str">
        <f t="shared" si="15"/>
        <v/>
      </c>
      <c r="T373" s="28" t="str">
        <f t="shared" si="16"/>
        <v/>
      </c>
      <c r="U373" s="30">
        <f>VLOOKUP(H373,variables!J$10:K$130,2,FALSE)</f>
        <v>5.3E-3</v>
      </c>
      <c r="V373" s="28"/>
      <c r="W373" s="28"/>
      <c r="X373" s="28"/>
      <c r="Y373" s="28"/>
      <c r="Z373" s="28"/>
      <c r="AA373" s="28"/>
      <c r="AB373" s="28"/>
      <c r="AC373" s="28"/>
    </row>
    <row r="374" spans="1:29" ht="14.25" hidden="1">
      <c r="A374" s="22" t="b">
        <f t="shared" si="30"/>
        <v>0</v>
      </c>
      <c r="B374" s="23" t="str">
        <f t="shared" si="31"/>
        <v>salles avant 03/2017!</v>
      </c>
      <c r="C374" s="24">
        <f t="shared" si="32"/>
        <v>374</v>
      </c>
      <c r="D374" s="24" t="e">
        <f t="shared" ca="1" si="2"/>
        <v>#REF!</v>
      </c>
      <c r="E374" s="25" t="e">
        <f t="shared" ca="1" si="3"/>
        <v>#REF!</v>
      </c>
      <c r="F374" s="25" t="e">
        <f t="shared" ca="1" si="4"/>
        <v>#REF!</v>
      </c>
      <c r="G374" s="26" t="e">
        <f t="shared" ca="1" si="5"/>
        <v>#REF!</v>
      </c>
      <c r="H374" s="24" t="s">
        <v>246</v>
      </c>
      <c r="I374" s="24" t="e">
        <f t="shared" ca="1" si="6"/>
        <v>#REF!</v>
      </c>
      <c r="J374" s="24" t="e">
        <f t="shared" ca="1" si="7"/>
        <v>#REF!</v>
      </c>
      <c r="K374" s="24" t="e">
        <f t="shared" ca="1" si="8"/>
        <v>#REF!</v>
      </c>
      <c r="L374" s="24" t="e">
        <f t="shared" ca="1" si="9"/>
        <v>#REF!</v>
      </c>
      <c r="M374" s="24" t="e">
        <f t="shared" ca="1" si="10"/>
        <v>#REF!</v>
      </c>
      <c r="N374" s="25" t="e">
        <f t="shared" ca="1" si="11"/>
        <v>#REF!</v>
      </c>
      <c r="O374" s="27" t="e">
        <f t="shared" ca="1" si="12"/>
        <v>#REF!</v>
      </c>
      <c r="P374" s="24" t="e">
        <f t="shared" ca="1" si="13"/>
        <v>#REF!</v>
      </c>
      <c r="Q374" s="28" t="str">
        <f>IF(A374,VALUE(SUBSTITUTE(SUBSTITUTE(LEFT(salles!H374,5),":",","),"30","5")),"")</f>
        <v/>
      </c>
      <c r="R374" s="29" t="str">
        <f t="shared" si="14"/>
        <v/>
      </c>
      <c r="S374" s="29" t="str">
        <f t="shared" si="15"/>
        <v/>
      </c>
      <c r="T374" s="28" t="str">
        <f t="shared" si="16"/>
        <v/>
      </c>
      <c r="U374" s="30">
        <f ca="1">VLOOKUP(H374,variables!J$10:K$130,2,FALSE)</f>
        <v>0.94444444444444442</v>
      </c>
      <c r="V374" s="28"/>
      <c r="W374" s="28"/>
      <c r="X374" s="28"/>
      <c r="Y374" s="28"/>
      <c r="Z374" s="28"/>
      <c r="AA374" s="28"/>
      <c r="AB374" s="28"/>
      <c r="AC374" s="28"/>
    </row>
    <row r="375" spans="1:29" ht="14.25" hidden="1">
      <c r="A375" s="22" t="b">
        <f t="shared" si="30"/>
        <v>0</v>
      </c>
      <c r="B375" s="23" t="str">
        <f t="shared" si="31"/>
        <v>salles avant 03/2017!</v>
      </c>
      <c r="C375" s="24">
        <f t="shared" si="32"/>
        <v>375</v>
      </c>
      <c r="D375" s="24" t="e">
        <f t="shared" ca="1" si="2"/>
        <v>#REF!</v>
      </c>
      <c r="E375" s="25" t="e">
        <f t="shared" ca="1" si="3"/>
        <v>#REF!</v>
      </c>
      <c r="F375" s="25" t="e">
        <f t="shared" ca="1" si="4"/>
        <v>#REF!</v>
      </c>
      <c r="G375" s="26" t="e">
        <f t="shared" ca="1" si="5"/>
        <v>#REF!</v>
      </c>
      <c r="H375" s="24" t="s">
        <v>88</v>
      </c>
      <c r="I375" s="24" t="e">
        <f t="shared" ca="1" si="6"/>
        <v>#REF!</v>
      </c>
      <c r="J375" s="24" t="e">
        <f t="shared" ca="1" si="7"/>
        <v>#REF!</v>
      </c>
      <c r="K375" s="24" t="e">
        <f t="shared" ca="1" si="8"/>
        <v>#REF!</v>
      </c>
      <c r="L375" s="24" t="e">
        <f t="shared" ca="1" si="9"/>
        <v>#REF!</v>
      </c>
      <c r="M375" s="24" t="e">
        <f t="shared" ca="1" si="10"/>
        <v>#REF!</v>
      </c>
      <c r="N375" s="25" t="e">
        <f t="shared" ca="1" si="11"/>
        <v>#REF!</v>
      </c>
      <c r="O375" s="27" t="e">
        <f t="shared" ca="1" si="12"/>
        <v>#REF!</v>
      </c>
      <c r="P375" s="24" t="e">
        <f t="shared" ca="1" si="13"/>
        <v>#REF!</v>
      </c>
      <c r="Q375" s="28" t="str">
        <f>IF(A375,VALUE(SUBSTITUTE(SUBSTITUTE(LEFT(salles!H375,5),":",","),"30","5")),"")</f>
        <v/>
      </c>
      <c r="R375" s="29" t="str">
        <f t="shared" si="14"/>
        <v/>
      </c>
      <c r="S375" s="29" t="str">
        <f t="shared" si="15"/>
        <v/>
      </c>
      <c r="T375" s="28" t="str">
        <f t="shared" si="16"/>
        <v/>
      </c>
      <c r="U375" s="30">
        <f ca="1">VLOOKUP(H375,variables!J$10:K$130,2,FALSE)</f>
        <v>0.94202898550724634</v>
      </c>
      <c r="V375" s="28"/>
      <c r="W375" s="28"/>
      <c r="X375" s="28"/>
      <c r="Y375" s="28"/>
      <c r="Z375" s="28"/>
      <c r="AA375" s="28"/>
      <c r="AB375" s="28"/>
      <c r="AC375" s="28"/>
    </row>
    <row r="376" spans="1:29" ht="14.25" hidden="1">
      <c r="A376" s="22" t="b">
        <f t="shared" si="30"/>
        <v>0</v>
      </c>
      <c r="B376" s="23" t="str">
        <f t="shared" si="31"/>
        <v>salles avant 03/2017!</v>
      </c>
      <c r="C376" s="24">
        <f t="shared" si="32"/>
        <v>376</v>
      </c>
      <c r="D376" s="24" t="e">
        <f t="shared" ca="1" si="2"/>
        <v>#REF!</v>
      </c>
      <c r="E376" s="25" t="e">
        <f t="shared" ca="1" si="3"/>
        <v>#REF!</v>
      </c>
      <c r="F376" s="25" t="e">
        <f t="shared" ca="1" si="4"/>
        <v>#REF!</v>
      </c>
      <c r="G376" s="26" t="e">
        <f t="shared" ca="1" si="5"/>
        <v>#REF!</v>
      </c>
      <c r="H376" s="24" t="s">
        <v>43</v>
      </c>
      <c r="I376" s="24" t="e">
        <f t="shared" ca="1" si="6"/>
        <v>#REF!</v>
      </c>
      <c r="J376" s="24" t="e">
        <f t="shared" ca="1" si="7"/>
        <v>#REF!</v>
      </c>
      <c r="K376" s="24" t="e">
        <f t="shared" ca="1" si="8"/>
        <v>#REF!</v>
      </c>
      <c r="L376" s="24" t="e">
        <f t="shared" ca="1" si="9"/>
        <v>#REF!</v>
      </c>
      <c r="M376" s="24" t="e">
        <f t="shared" ca="1" si="10"/>
        <v>#REF!</v>
      </c>
      <c r="N376" s="25" t="e">
        <f t="shared" ca="1" si="11"/>
        <v>#REF!</v>
      </c>
      <c r="O376" s="27" t="e">
        <f t="shared" ca="1" si="12"/>
        <v>#REF!</v>
      </c>
      <c r="P376" s="24" t="e">
        <f t="shared" ca="1" si="13"/>
        <v>#REF!</v>
      </c>
      <c r="Q376" s="28" t="str">
        <f>IF(A376,VALUE(SUBSTITUTE(SUBSTITUTE(LEFT(salles!H376,5),":",","),"30","5")),"")</f>
        <v/>
      </c>
      <c r="R376" s="29" t="str">
        <f t="shared" si="14"/>
        <v/>
      </c>
      <c r="S376" s="29" t="str">
        <f t="shared" si="15"/>
        <v/>
      </c>
      <c r="T376" s="28" t="str">
        <f t="shared" si="16"/>
        <v/>
      </c>
      <c r="U376" s="30">
        <f ca="1">VLOOKUP(H376,variables!J$10:K$130,2,FALSE)</f>
        <v>1</v>
      </c>
      <c r="V376" s="28"/>
      <c r="W376" s="28"/>
      <c r="X376" s="28"/>
      <c r="Y376" s="28"/>
      <c r="Z376" s="28"/>
      <c r="AA376" s="28"/>
      <c r="AB376" s="28"/>
      <c r="AC376" s="28"/>
    </row>
    <row r="377" spans="1:29" ht="14.25" hidden="1">
      <c r="A377" s="22" t="b">
        <f t="shared" si="30"/>
        <v>0</v>
      </c>
      <c r="B377" s="23" t="str">
        <f t="shared" si="31"/>
        <v>salles avant 03/2017!</v>
      </c>
      <c r="C377" s="24">
        <f t="shared" si="32"/>
        <v>377</v>
      </c>
      <c r="D377" s="24" t="e">
        <f t="shared" ca="1" si="2"/>
        <v>#REF!</v>
      </c>
      <c r="E377" s="25" t="e">
        <f t="shared" ca="1" si="3"/>
        <v>#REF!</v>
      </c>
      <c r="F377" s="25" t="e">
        <f t="shared" ca="1" si="4"/>
        <v>#REF!</v>
      </c>
      <c r="G377" s="26" t="e">
        <f t="shared" ca="1" si="5"/>
        <v>#REF!</v>
      </c>
      <c r="H377" s="24" t="s">
        <v>212</v>
      </c>
      <c r="I377" s="24" t="e">
        <f t="shared" ca="1" si="6"/>
        <v>#REF!</v>
      </c>
      <c r="J377" s="24" t="e">
        <f t="shared" ca="1" si="7"/>
        <v>#REF!</v>
      </c>
      <c r="K377" s="24" t="e">
        <f t="shared" ca="1" si="8"/>
        <v>#REF!</v>
      </c>
      <c r="L377" s="24" t="e">
        <f t="shared" ca="1" si="9"/>
        <v>#REF!</v>
      </c>
      <c r="M377" s="24" t="e">
        <f t="shared" ca="1" si="10"/>
        <v>#REF!</v>
      </c>
      <c r="N377" s="25" t="e">
        <f t="shared" ca="1" si="11"/>
        <v>#REF!</v>
      </c>
      <c r="O377" s="27" t="e">
        <f t="shared" ca="1" si="12"/>
        <v>#REF!</v>
      </c>
      <c r="P377" s="24" t="e">
        <f t="shared" ca="1" si="13"/>
        <v>#REF!</v>
      </c>
      <c r="Q377" s="28" t="str">
        <f>IF(A377,VALUE(SUBSTITUTE(SUBSTITUTE(LEFT(salles!H377,5),":",","),"30","5")),"")</f>
        <v/>
      </c>
      <c r="R377" s="29" t="str">
        <f t="shared" si="14"/>
        <v/>
      </c>
      <c r="S377" s="29" t="str">
        <f t="shared" si="15"/>
        <v/>
      </c>
      <c r="T377" s="28" t="str">
        <f t="shared" si="16"/>
        <v/>
      </c>
      <c r="U377" s="30">
        <f ca="1">VLOOKUP(H377,variables!J$10:K$130,2,FALSE)</f>
        <v>0.98148148148148151</v>
      </c>
      <c r="V377" s="28"/>
      <c r="W377" s="28"/>
      <c r="X377" s="28"/>
      <c r="Y377" s="28"/>
      <c r="Z377" s="28"/>
      <c r="AA377" s="28"/>
      <c r="AB377" s="28"/>
      <c r="AC377" s="28"/>
    </row>
    <row r="378" spans="1:29" ht="14.25" hidden="1">
      <c r="A378" s="22" t="b">
        <f t="shared" si="30"/>
        <v>0</v>
      </c>
      <c r="B378" s="23" t="str">
        <f t="shared" si="31"/>
        <v>salles avant 03/2017!</v>
      </c>
      <c r="C378" s="24">
        <f t="shared" si="32"/>
        <v>378</v>
      </c>
      <c r="D378" s="24" t="e">
        <f t="shared" ca="1" si="2"/>
        <v>#REF!</v>
      </c>
      <c r="E378" s="25" t="e">
        <f t="shared" ca="1" si="3"/>
        <v>#REF!</v>
      </c>
      <c r="F378" s="25" t="e">
        <f t="shared" ca="1" si="4"/>
        <v>#REF!</v>
      </c>
      <c r="G378" s="26" t="e">
        <f t="shared" ca="1" si="5"/>
        <v>#REF!</v>
      </c>
      <c r="H378" s="24" t="s">
        <v>43</v>
      </c>
      <c r="I378" s="24" t="e">
        <f t="shared" ca="1" si="6"/>
        <v>#REF!</v>
      </c>
      <c r="J378" s="24" t="e">
        <f t="shared" ca="1" si="7"/>
        <v>#REF!</v>
      </c>
      <c r="K378" s="24" t="e">
        <f t="shared" ca="1" si="8"/>
        <v>#REF!</v>
      </c>
      <c r="L378" s="24" t="e">
        <f t="shared" ca="1" si="9"/>
        <v>#REF!</v>
      </c>
      <c r="M378" s="24" t="e">
        <f t="shared" ca="1" si="10"/>
        <v>#REF!</v>
      </c>
      <c r="N378" s="25" t="e">
        <f t="shared" ca="1" si="11"/>
        <v>#REF!</v>
      </c>
      <c r="O378" s="27" t="e">
        <f t="shared" ca="1" si="12"/>
        <v>#REF!</v>
      </c>
      <c r="P378" s="24" t="e">
        <f t="shared" ca="1" si="13"/>
        <v>#REF!</v>
      </c>
      <c r="Q378" s="28" t="str">
        <f>IF(A378,VALUE(SUBSTITUTE(SUBSTITUTE(LEFT(salles!H378,5),":",","),"30","5")),"")</f>
        <v/>
      </c>
      <c r="R378" s="29" t="str">
        <f t="shared" si="14"/>
        <v/>
      </c>
      <c r="S378" s="29" t="str">
        <f t="shared" si="15"/>
        <v/>
      </c>
      <c r="T378" s="28" t="str">
        <f t="shared" si="16"/>
        <v/>
      </c>
      <c r="U378" s="30">
        <f ca="1">VLOOKUP(H378,variables!J$10:K$130,2,FALSE)</f>
        <v>1</v>
      </c>
      <c r="V378" s="28"/>
      <c r="W378" s="28"/>
      <c r="X378" s="28"/>
      <c r="Y378" s="28"/>
      <c r="Z378" s="28"/>
      <c r="AA378" s="28"/>
      <c r="AB378" s="28"/>
      <c r="AC378" s="28"/>
    </row>
    <row r="379" spans="1:29" ht="14.25" hidden="1">
      <c r="A379" s="22" t="b">
        <f t="shared" si="30"/>
        <v>0</v>
      </c>
      <c r="B379" s="23" t="str">
        <f t="shared" si="31"/>
        <v>salles avant 03/2017!</v>
      </c>
      <c r="C379" s="24">
        <f t="shared" si="32"/>
        <v>379</v>
      </c>
      <c r="D379" s="24" t="e">
        <f t="shared" ca="1" si="2"/>
        <v>#REF!</v>
      </c>
      <c r="E379" s="25" t="e">
        <f t="shared" ca="1" si="3"/>
        <v>#REF!</v>
      </c>
      <c r="F379" s="25" t="e">
        <f t="shared" ca="1" si="4"/>
        <v>#REF!</v>
      </c>
      <c r="G379" s="26" t="e">
        <f t="shared" ca="1" si="5"/>
        <v>#REF!</v>
      </c>
      <c r="H379" s="24" t="s">
        <v>309</v>
      </c>
      <c r="I379" s="24" t="e">
        <f t="shared" ca="1" si="6"/>
        <v>#REF!</v>
      </c>
      <c r="J379" s="24" t="e">
        <f t="shared" ca="1" si="7"/>
        <v>#REF!</v>
      </c>
      <c r="K379" s="24" t="e">
        <f t="shared" ca="1" si="8"/>
        <v>#REF!</v>
      </c>
      <c r="L379" s="24" t="e">
        <f t="shared" ca="1" si="9"/>
        <v>#REF!</v>
      </c>
      <c r="M379" s="24" t="e">
        <f t="shared" ca="1" si="10"/>
        <v>#REF!</v>
      </c>
      <c r="N379" s="25" t="e">
        <f t="shared" ca="1" si="11"/>
        <v>#REF!</v>
      </c>
      <c r="O379" s="27" t="e">
        <f t="shared" ca="1" si="12"/>
        <v>#REF!</v>
      </c>
      <c r="P379" s="24" t="e">
        <f t="shared" ca="1" si="13"/>
        <v>#REF!</v>
      </c>
      <c r="Q379" s="28" t="str">
        <f>IF(A379,VALUE(SUBSTITUTE(SUBSTITUTE(LEFT(salles!H379,5),":",","),"30","5")),"")</f>
        <v/>
      </c>
      <c r="R379" s="29" t="str">
        <f t="shared" si="14"/>
        <v/>
      </c>
      <c r="S379" s="29" t="str">
        <f t="shared" si="15"/>
        <v/>
      </c>
      <c r="T379" s="28" t="str">
        <f t="shared" si="16"/>
        <v/>
      </c>
      <c r="U379" s="30">
        <f ca="1">VLOOKUP(H379,variables!J$10:K$130,2,FALSE)</f>
        <v>1</v>
      </c>
      <c r="V379" s="28"/>
      <c r="W379" s="28"/>
      <c r="X379" s="28"/>
      <c r="Y379" s="28"/>
      <c r="Z379" s="28"/>
      <c r="AA379" s="28"/>
      <c r="AB379" s="28"/>
      <c r="AC379" s="28"/>
    </row>
    <row r="380" spans="1:29" ht="14.25" hidden="1">
      <c r="A380" s="22" t="b">
        <f t="shared" si="30"/>
        <v>0</v>
      </c>
      <c r="B380" s="23" t="str">
        <f t="shared" si="31"/>
        <v>salles avant 03/2017!</v>
      </c>
      <c r="C380" s="24">
        <f t="shared" si="32"/>
        <v>380</v>
      </c>
      <c r="D380" s="24" t="e">
        <f t="shared" ca="1" si="2"/>
        <v>#REF!</v>
      </c>
      <c r="E380" s="25" t="e">
        <f t="shared" ca="1" si="3"/>
        <v>#REF!</v>
      </c>
      <c r="F380" s="25" t="e">
        <f t="shared" ca="1" si="4"/>
        <v>#REF!</v>
      </c>
      <c r="G380" s="26" t="e">
        <f t="shared" ca="1" si="5"/>
        <v>#REF!</v>
      </c>
      <c r="H380" s="24" t="s">
        <v>212</v>
      </c>
      <c r="I380" s="24" t="e">
        <f t="shared" ca="1" si="6"/>
        <v>#REF!</v>
      </c>
      <c r="J380" s="24" t="e">
        <f t="shared" ca="1" si="7"/>
        <v>#REF!</v>
      </c>
      <c r="K380" s="24" t="e">
        <f t="shared" ca="1" si="8"/>
        <v>#REF!</v>
      </c>
      <c r="L380" s="24" t="e">
        <f t="shared" ca="1" si="9"/>
        <v>#REF!</v>
      </c>
      <c r="M380" s="24" t="e">
        <f t="shared" ca="1" si="10"/>
        <v>#REF!</v>
      </c>
      <c r="N380" s="25" t="e">
        <f t="shared" ca="1" si="11"/>
        <v>#REF!</v>
      </c>
      <c r="O380" s="27" t="e">
        <f t="shared" ca="1" si="12"/>
        <v>#REF!</v>
      </c>
      <c r="P380" s="24" t="e">
        <f t="shared" ca="1" si="13"/>
        <v>#REF!</v>
      </c>
      <c r="Q380" s="28" t="str">
        <f>IF(A380,VALUE(SUBSTITUTE(SUBSTITUTE(LEFT(salles!H380,5),":",","),"30","5")),"")</f>
        <v/>
      </c>
      <c r="R380" s="29" t="str">
        <f t="shared" si="14"/>
        <v/>
      </c>
      <c r="S380" s="29" t="str">
        <f t="shared" si="15"/>
        <v/>
      </c>
      <c r="T380" s="28" t="str">
        <f t="shared" si="16"/>
        <v/>
      </c>
      <c r="U380" s="30">
        <f ca="1">VLOOKUP(H380,variables!J$10:K$130,2,FALSE)</f>
        <v>0.98148148148148151</v>
      </c>
      <c r="V380" s="28"/>
      <c r="W380" s="28"/>
      <c r="X380" s="28"/>
      <c r="Y380" s="28"/>
      <c r="Z380" s="28"/>
      <c r="AA380" s="28"/>
      <c r="AB380" s="28"/>
      <c r="AC380" s="28"/>
    </row>
    <row r="381" spans="1:29" ht="14.25" hidden="1">
      <c r="A381" s="22" t="b">
        <f t="shared" si="30"/>
        <v>0</v>
      </c>
      <c r="B381" s="23" t="str">
        <f t="shared" si="31"/>
        <v>salles avant 03/2017!</v>
      </c>
      <c r="C381" s="24">
        <f t="shared" si="32"/>
        <v>381</v>
      </c>
      <c r="D381" s="24" t="e">
        <f t="shared" ca="1" si="2"/>
        <v>#REF!</v>
      </c>
      <c r="E381" s="25" t="e">
        <f t="shared" ca="1" si="3"/>
        <v>#REF!</v>
      </c>
      <c r="F381" s="25" t="e">
        <f t="shared" ca="1" si="4"/>
        <v>#REF!</v>
      </c>
      <c r="G381" s="26" t="e">
        <f t="shared" ca="1" si="5"/>
        <v>#REF!</v>
      </c>
      <c r="H381" s="24" t="s">
        <v>212</v>
      </c>
      <c r="I381" s="24" t="e">
        <f t="shared" ca="1" si="6"/>
        <v>#REF!</v>
      </c>
      <c r="J381" s="24" t="e">
        <f t="shared" ca="1" si="7"/>
        <v>#REF!</v>
      </c>
      <c r="K381" s="24" t="e">
        <f t="shared" ca="1" si="8"/>
        <v>#REF!</v>
      </c>
      <c r="L381" s="24" t="e">
        <f t="shared" ca="1" si="9"/>
        <v>#REF!</v>
      </c>
      <c r="M381" s="24" t="e">
        <f t="shared" ca="1" si="10"/>
        <v>#REF!</v>
      </c>
      <c r="N381" s="25" t="e">
        <f t="shared" ca="1" si="11"/>
        <v>#REF!</v>
      </c>
      <c r="O381" s="27" t="e">
        <f t="shared" ca="1" si="12"/>
        <v>#REF!</v>
      </c>
      <c r="P381" s="24" t="e">
        <f t="shared" ca="1" si="13"/>
        <v>#REF!</v>
      </c>
      <c r="Q381" s="28" t="str">
        <f>IF(A381,VALUE(SUBSTITUTE(SUBSTITUTE(LEFT(salles!H381,5),":",","),"30","5")),"")</f>
        <v/>
      </c>
      <c r="R381" s="29" t="str">
        <f t="shared" si="14"/>
        <v/>
      </c>
      <c r="S381" s="29" t="str">
        <f t="shared" si="15"/>
        <v/>
      </c>
      <c r="T381" s="28" t="str">
        <f t="shared" si="16"/>
        <v/>
      </c>
      <c r="U381" s="30">
        <f ca="1">VLOOKUP(H381,variables!J$10:K$130,2,FALSE)</f>
        <v>0.98148148148148151</v>
      </c>
      <c r="V381" s="28"/>
      <c r="W381" s="28"/>
      <c r="X381" s="28"/>
      <c r="Y381" s="28"/>
      <c r="Z381" s="28"/>
      <c r="AA381" s="28"/>
      <c r="AB381" s="28"/>
      <c r="AC381" s="28"/>
    </row>
    <row r="382" spans="1:29" ht="14.25" hidden="1">
      <c r="A382" s="22" t="b">
        <f t="shared" si="30"/>
        <v>0</v>
      </c>
      <c r="B382" s="23" t="str">
        <f t="shared" si="31"/>
        <v>salles avant 03/2017!</v>
      </c>
      <c r="C382" s="24">
        <f t="shared" si="32"/>
        <v>382</v>
      </c>
      <c r="D382" s="24" t="e">
        <f t="shared" ca="1" si="2"/>
        <v>#REF!</v>
      </c>
      <c r="E382" s="25" t="e">
        <f t="shared" ca="1" si="3"/>
        <v>#REF!</v>
      </c>
      <c r="F382" s="25" t="e">
        <f t="shared" ca="1" si="4"/>
        <v>#REF!</v>
      </c>
      <c r="G382" s="26" t="e">
        <f t="shared" ca="1" si="5"/>
        <v>#REF!</v>
      </c>
      <c r="H382" s="24" t="s">
        <v>251</v>
      </c>
      <c r="I382" s="24" t="e">
        <f t="shared" ca="1" si="6"/>
        <v>#REF!</v>
      </c>
      <c r="J382" s="24" t="e">
        <f t="shared" ca="1" si="7"/>
        <v>#REF!</v>
      </c>
      <c r="K382" s="24" t="e">
        <f t="shared" ca="1" si="8"/>
        <v>#REF!</v>
      </c>
      <c r="L382" s="24" t="e">
        <f t="shared" ca="1" si="9"/>
        <v>#REF!</v>
      </c>
      <c r="M382" s="24" t="e">
        <f t="shared" ca="1" si="10"/>
        <v>#REF!</v>
      </c>
      <c r="N382" s="25" t="e">
        <f t="shared" ca="1" si="11"/>
        <v>#REF!</v>
      </c>
      <c r="O382" s="27" t="e">
        <f t="shared" ca="1" si="12"/>
        <v>#REF!</v>
      </c>
      <c r="P382" s="24" t="e">
        <f t="shared" ca="1" si="13"/>
        <v>#REF!</v>
      </c>
      <c r="Q382" s="28" t="str">
        <f>IF(A382,VALUE(SUBSTITUTE(SUBSTITUTE(LEFT(salles!H382,5),":",","),"30","5")),"")</f>
        <v/>
      </c>
      <c r="R382" s="29" t="str">
        <f t="shared" si="14"/>
        <v/>
      </c>
      <c r="S382" s="29" t="str">
        <f t="shared" si="15"/>
        <v/>
      </c>
      <c r="T382" s="28" t="str">
        <f t="shared" si="16"/>
        <v/>
      </c>
      <c r="U382" s="30">
        <f ca="1">VLOOKUP(H382,variables!J$10:K$130,2,FALSE)</f>
        <v>0.96666666666666667</v>
      </c>
      <c r="V382" s="28"/>
      <c r="W382" s="28"/>
      <c r="X382" s="28"/>
      <c r="Y382" s="28"/>
      <c r="Z382" s="28"/>
      <c r="AA382" s="28"/>
      <c r="AB382" s="28"/>
      <c r="AC382" s="28"/>
    </row>
    <row r="383" spans="1:29" ht="14.25" hidden="1">
      <c r="A383" s="22" t="b">
        <f t="shared" si="30"/>
        <v>0</v>
      </c>
      <c r="B383" s="23" t="str">
        <f t="shared" si="31"/>
        <v>salles avant 03/2017!</v>
      </c>
      <c r="C383" s="24">
        <f t="shared" si="32"/>
        <v>383</v>
      </c>
      <c r="D383" s="24" t="e">
        <f t="shared" ca="1" si="2"/>
        <v>#REF!</v>
      </c>
      <c r="E383" s="25" t="e">
        <f t="shared" ca="1" si="3"/>
        <v>#REF!</v>
      </c>
      <c r="F383" s="25" t="e">
        <f t="shared" ca="1" si="4"/>
        <v>#REF!</v>
      </c>
      <c r="G383" s="26" t="e">
        <f t="shared" ca="1" si="5"/>
        <v>#REF!</v>
      </c>
      <c r="H383" s="24" t="s">
        <v>246</v>
      </c>
      <c r="I383" s="24" t="e">
        <f t="shared" ca="1" si="6"/>
        <v>#REF!</v>
      </c>
      <c r="J383" s="24" t="e">
        <f t="shared" ca="1" si="7"/>
        <v>#REF!</v>
      </c>
      <c r="K383" s="24" t="e">
        <f t="shared" ca="1" si="8"/>
        <v>#REF!</v>
      </c>
      <c r="L383" s="24" t="e">
        <f t="shared" ca="1" si="9"/>
        <v>#REF!</v>
      </c>
      <c r="M383" s="24" t="e">
        <f t="shared" ca="1" si="10"/>
        <v>#REF!</v>
      </c>
      <c r="N383" s="25" t="e">
        <f t="shared" ca="1" si="11"/>
        <v>#REF!</v>
      </c>
      <c r="O383" s="27" t="e">
        <f t="shared" ca="1" si="12"/>
        <v>#REF!</v>
      </c>
      <c r="P383" s="24" t="e">
        <f t="shared" ca="1" si="13"/>
        <v>#REF!</v>
      </c>
      <c r="Q383" s="28" t="str">
        <f>IF(A383,VALUE(SUBSTITUTE(SUBSTITUTE(LEFT(salles!H383,5),":",","),"30","5")),"")</f>
        <v/>
      </c>
      <c r="R383" s="29" t="str">
        <f t="shared" si="14"/>
        <v/>
      </c>
      <c r="S383" s="29" t="str">
        <f t="shared" si="15"/>
        <v/>
      </c>
      <c r="T383" s="28" t="str">
        <f t="shared" si="16"/>
        <v/>
      </c>
      <c r="U383" s="30">
        <f ca="1">VLOOKUP(H383,variables!J$10:K$130,2,FALSE)</f>
        <v>0.94444444444444442</v>
      </c>
      <c r="V383" s="28"/>
      <c r="W383" s="28"/>
      <c r="X383" s="28"/>
      <c r="Y383" s="28"/>
      <c r="Z383" s="28"/>
      <c r="AA383" s="28"/>
      <c r="AB383" s="28"/>
      <c r="AC383" s="28"/>
    </row>
    <row r="384" spans="1:29" ht="14.25" hidden="1">
      <c r="A384" s="22" t="b">
        <f t="shared" si="30"/>
        <v>0</v>
      </c>
      <c r="B384" s="23" t="str">
        <f t="shared" si="31"/>
        <v>salles avant 03/2017!</v>
      </c>
      <c r="C384" s="24">
        <f t="shared" si="32"/>
        <v>384</v>
      </c>
      <c r="D384" s="24" t="e">
        <f t="shared" ca="1" si="2"/>
        <v>#REF!</v>
      </c>
      <c r="E384" s="25" t="e">
        <f t="shared" ca="1" si="3"/>
        <v>#REF!</v>
      </c>
      <c r="F384" s="25" t="e">
        <f t="shared" ca="1" si="4"/>
        <v>#REF!</v>
      </c>
      <c r="G384" s="26" t="e">
        <f t="shared" ca="1" si="5"/>
        <v>#REF!</v>
      </c>
      <c r="H384" s="24" t="s">
        <v>34</v>
      </c>
      <c r="I384" s="24" t="e">
        <f t="shared" ca="1" si="6"/>
        <v>#REF!</v>
      </c>
      <c r="J384" s="24" t="e">
        <f t="shared" ca="1" si="7"/>
        <v>#REF!</v>
      </c>
      <c r="K384" s="24" t="e">
        <f t="shared" ca="1" si="8"/>
        <v>#REF!</v>
      </c>
      <c r="L384" s="24" t="e">
        <f t="shared" ca="1" si="9"/>
        <v>#REF!</v>
      </c>
      <c r="M384" s="24" t="e">
        <f t="shared" ca="1" si="10"/>
        <v>#REF!</v>
      </c>
      <c r="N384" s="25" t="e">
        <f t="shared" ca="1" si="11"/>
        <v>#REF!</v>
      </c>
      <c r="O384" s="27" t="e">
        <f t="shared" ca="1" si="12"/>
        <v>#REF!</v>
      </c>
      <c r="P384" s="24" t="e">
        <f t="shared" ca="1" si="13"/>
        <v>#REF!</v>
      </c>
      <c r="Q384" s="28" t="str">
        <f>IF(A384,VALUE(SUBSTITUTE(SUBSTITUTE(LEFT(salles!H384,5),":",","),"30","5")),"")</f>
        <v/>
      </c>
      <c r="R384" s="29" t="str">
        <f t="shared" si="14"/>
        <v/>
      </c>
      <c r="S384" s="29" t="str">
        <f t="shared" si="15"/>
        <v/>
      </c>
      <c r="T384" s="28" t="str">
        <f t="shared" si="16"/>
        <v/>
      </c>
      <c r="U384" s="30">
        <f ca="1">VLOOKUP(H384,variables!J$10:K$130,2,FALSE)</f>
        <v>1</v>
      </c>
      <c r="V384" s="28"/>
      <c r="W384" s="28"/>
      <c r="X384" s="28"/>
      <c r="Y384" s="28"/>
      <c r="Z384" s="28"/>
      <c r="AA384" s="28"/>
      <c r="AB384" s="28"/>
      <c r="AC384" s="28"/>
    </row>
    <row r="385" spans="1:29" ht="14.25" hidden="1">
      <c r="A385" s="22" t="b">
        <f t="shared" si="30"/>
        <v>0</v>
      </c>
      <c r="B385" s="23" t="str">
        <f t="shared" si="31"/>
        <v>salles avant 03/2017!</v>
      </c>
      <c r="C385" s="24">
        <f t="shared" si="32"/>
        <v>385</v>
      </c>
      <c r="D385" s="24" t="e">
        <f t="shared" ca="1" si="2"/>
        <v>#REF!</v>
      </c>
      <c r="E385" s="25" t="e">
        <f t="shared" ca="1" si="3"/>
        <v>#REF!</v>
      </c>
      <c r="F385" s="25" t="e">
        <f t="shared" ca="1" si="4"/>
        <v>#REF!</v>
      </c>
      <c r="G385" s="26" t="e">
        <f t="shared" ca="1" si="5"/>
        <v>#REF!</v>
      </c>
      <c r="H385" s="24" t="s">
        <v>212</v>
      </c>
      <c r="I385" s="24" t="e">
        <f t="shared" ca="1" si="6"/>
        <v>#REF!</v>
      </c>
      <c r="J385" s="24" t="e">
        <f t="shared" ca="1" si="7"/>
        <v>#REF!</v>
      </c>
      <c r="K385" s="24" t="e">
        <f t="shared" ca="1" si="8"/>
        <v>#REF!</v>
      </c>
      <c r="L385" s="24" t="e">
        <f t="shared" ca="1" si="9"/>
        <v>#REF!</v>
      </c>
      <c r="M385" s="24" t="e">
        <f t="shared" ca="1" si="10"/>
        <v>#REF!</v>
      </c>
      <c r="N385" s="25" t="e">
        <f t="shared" ca="1" si="11"/>
        <v>#REF!</v>
      </c>
      <c r="O385" s="27" t="e">
        <f t="shared" ca="1" si="12"/>
        <v>#REF!</v>
      </c>
      <c r="P385" s="24" t="e">
        <f t="shared" ca="1" si="13"/>
        <v>#REF!</v>
      </c>
      <c r="Q385" s="28" t="str">
        <f>IF(A385,VALUE(SUBSTITUTE(SUBSTITUTE(LEFT(salles!H385,5),":",","),"30","5")),"")</f>
        <v/>
      </c>
      <c r="R385" s="29" t="str">
        <f t="shared" si="14"/>
        <v/>
      </c>
      <c r="S385" s="29" t="str">
        <f t="shared" si="15"/>
        <v/>
      </c>
      <c r="T385" s="28" t="str">
        <f t="shared" si="16"/>
        <v/>
      </c>
      <c r="U385" s="30">
        <f ca="1">VLOOKUP(H385,variables!J$10:K$130,2,FALSE)</f>
        <v>0.98148148148148151</v>
      </c>
      <c r="V385" s="28"/>
      <c r="W385" s="28"/>
      <c r="X385" s="28"/>
      <c r="Y385" s="28"/>
      <c r="Z385" s="28"/>
      <c r="AA385" s="28"/>
      <c r="AB385" s="28"/>
      <c r="AC385" s="28"/>
    </row>
    <row r="386" spans="1:29" ht="14.25" hidden="1">
      <c r="A386" s="22" t="b">
        <f t="shared" ref="A386:A449" si="33">NOT(IF(ISERR(SEARCH(qui,H386)),TRUE,FALSE))</f>
        <v>0</v>
      </c>
      <c r="B386" s="23" t="str">
        <f t="shared" ref="B386:B449" si="34">IF(ROW()&lt;=Tun,Oun,IF(ROW()&lt;=(Tun+Tdeux),Odeux,IF(ROW()&lt;=Tun+Tdeux+Ttrois,Otrois,FALSE)))</f>
        <v>salles avant 03/2017!</v>
      </c>
      <c r="C386" s="24">
        <f t="shared" si="32"/>
        <v>386</v>
      </c>
      <c r="D386" s="24" t="e">
        <f t="shared" ca="1" si="2"/>
        <v>#REF!</v>
      </c>
      <c r="E386" s="25" t="e">
        <f t="shared" ca="1" si="3"/>
        <v>#REF!</v>
      </c>
      <c r="F386" s="25" t="e">
        <f t="shared" ca="1" si="4"/>
        <v>#REF!</v>
      </c>
      <c r="G386" s="26" t="e">
        <f t="shared" ca="1" si="5"/>
        <v>#REF!</v>
      </c>
      <c r="H386" s="24" t="s">
        <v>34</v>
      </c>
      <c r="I386" s="24" t="e">
        <f t="shared" ca="1" si="6"/>
        <v>#REF!</v>
      </c>
      <c r="J386" s="24" t="e">
        <f t="shared" ca="1" si="7"/>
        <v>#REF!</v>
      </c>
      <c r="K386" s="24" t="e">
        <f t="shared" ca="1" si="8"/>
        <v>#REF!</v>
      </c>
      <c r="L386" s="24" t="e">
        <f t="shared" ca="1" si="9"/>
        <v>#REF!</v>
      </c>
      <c r="M386" s="24" t="e">
        <f t="shared" ca="1" si="10"/>
        <v>#REF!</v>
      </c>
      <c r="N386" s="25" t="e">
        <f t="shared" ca="1" si="11"/>
        <v>#REF!</v>
      </c>
      <c r="O386" s="27" t="e">
        <f t="shared" ca="1" si="12"/>
        <v>#REF!</v>
      </c>
      <c r="P386" s="24" t="e">
        <f t="shared" ca="1" si="13"/>
        <v>#REF!</v>
      </c>
      <c r="Q386" s="28" t="str">
        <f>IF(A386,VALUE(SUBSTITUTE(SUBSTITUTE(LEFT(salles!H386,5),":",","),"30","5")),"")</f>
        <v/>
      </c>
      <c r="R386" s="29" t="str">
        <f t="shared" si="14"/>
        <v/>
      </c>
      <c r="S386" s="29" t="str">
        <f t="shared" si="15"/>
        <v/>
      </c>
      <c r="T386" s="28" t="str">
        <f t="shared" si="16"/>
        <v/>
      </c>
      <c r="U386" s="30">
        <f ca="1">VLOOKUP(H386,variables!J$10:K$130,2,FALSE)</f>
        <v>1</v>
      </c>
      <c r="V386" s="28"/>
      <c r="W386" s="28"/>
      <c r="X386" s="28"/>
      <c r="Y386" s="28"/>
      <c r="Z386" s="28"/>
      <c r="AA386" s="28"/>
      <c r="AB386" s="28"/>
      <c r="AC386" s="28"/>
    </row>
    <row r="387" spans="1:29" ht="14.25" hidden="1">
      <c r="A387" s="22" t="b">
        <f t="shared" si="33"/>
        <v>0</v>
      </c>
      <c r="B387" s="23" t="str">
        <f t="shared" si="34"/>
        <v>salles avant 03/2017!</v>
      </c>
      <c r="C387" s="24">
        <f t="shared" ref="C387:C450" si="35">IF(ROW()&lt;=Tun,ROW(),IF(ROW()&lt;=(Tun+Tdeux),ROW()-Tun+1,IF(ROW()&lt;=Tun+Tdeux+Ttrois,ROW()-Tun-Tdeux+1,"")))</f>
        <v>387</v>
      </c>
      <c r="D387" s="24" t="e">
        <f t="shared" ca="1" si="2"/>
        <v>#REF!</v>
      </c>
      <c r="E387" s="25" t="e">
        <f t="shared" ca="1" si="3"/>
        <v>#REF!</v>
      </c>
      <c r="F387" s="25" t="e">
        <f t="shared" ca="1" si="4"/>
        <v>#REF!</v>
      </c>
      <c r="G387" s="26" t="e">
        <f t="shared" ca="1" si="5"/>
        <v>#REF!</v>
      </c>
      <c r="H387" s="24" t="s">
        <v>81</v>
      </c>
      <c r="I387" s="24" t="e">
        <f t="shared" ca="1" si="6"/>
        <v>#REF!</v>
      </c>
      <c r="J387" s="24" t="e">
        <f t="shared" ca="1" si="7"/>
        <v>#REF!</v>
      </c>
      <c r="K387" s="24" t="e">
        <f t="shared" ca="1" si="8"/>
        <v>#REF!</v>
      </c>
      <c r="L387" s="24" t="e">
        <f t="shared" ca="1" si="9"/>
        <v>#REF!</v>
      </c>
      <c r="M387" s="24" t="e">
        <f t="shared" ca="1" si="10"/>
        <v>#REF!</v>
      </c>
      <c r="N387" s="25" t="e">
        <f t="shared" ca="1" si="11"/>
        <v>#REF!</v>
      </c>
      <c r="O387" s="27" t="e">
        <f t="shared" ca="1" si="12"/>
        <v>#REF!</v>
      </c>
      <c r="P387" s="24" t="e">
        <f t="shared" ca="1" si="13"/>
        <v>#REF!</v>
      </c>
      <c r="Q387" s="28" t="str">
        <f>IF(A387,VALUE(SUBSTITUTE(SUBSTITUTE(LEFT(salles!H387,5),":",","),"30","5")),"")</f>
        <v/>
      </c>
      <c r="R387" s="29" t="str">
        <f t="shared" si="14"/>
        <v/>
      </c>
      <c r="S387" s="29" t="str">
        <f t="shared" si="15"/>
        <v/>
      </c>
      <c r="T387" s="28" t="str">
        <f t="shared" si="16"/>
        <v/>
      </c>
      <c r="U387" s="30">
        <f ca="1">VLOOKUP(H387,variables!J$10:K$130,2,FALSE)</f>
        <v>0.97619047619047616</v>
      </c>
      <c r="V387" s="28"/>
      <c r="W387" s="28"/>
      <c r="X387" s="28"/>
      <c r="Y387" s="28"/>
      <c r="Z387" s="28"/>
      <c r="AA387" s="28"/>
      <c r="AB387" s="28"/>
      <c r="AC387" s="28"/>
    </row>
    <row r="388" spans="1:29" ht="14.25" hidden="1">
      <c r="A388" s="22" t="b">
        <f t="shared" si="33"/>
        <v>0</v>
      </c>
      <c r="B388" s="23" t="str">
        <f t="shared" si="34"/>
        <v>salles avant 03/2017!</v>
      </c>
      <c r="C388" s="24">
        <f t="shared" si="35"/>
        <v>388</v>
      </c>
      <c r="D388" s="24" t="e">
        <f t="shared" ca="1" si="2"/>
        <v>#REF!</v>
      </c>
      <c r="E388" s="25" t="e">
        <f t="shared" ca="1" si="3"/>
        <v>#REF!</v>
      </c>
      <c r="F388" s="25" t="e">
        <f t="shared" ca="1" si="4"/>
        <v>#REF!</v>
      </c>
      <c r="G388" s="26" t="e">
        <f t="shared" ca="1" si="5"/>
        <v>#REF!</v>
      </c>
      <c r="H388" s="24" t="s">
        <v>107</v>
      </c>
      <c r="I388" s="24" t="e">
        <f t="shared" ca="1" si="6"/>
        <v>#REF!</v>
      </c>
      <c r="J388" s="24" t="e">
        <f t="shared" ca="1" si="7"/>
        <v>#REF!</v>
      </c>
      <c r="K388" s="24" t="e">
        <f t="shared" ca="1" si="8"/>
        <v>#REF!</v>
      </c>
      <c r="L388" s="24" t="e">
        <f t="shared" ca="1" si="9"/>
        <v>#REF!</v>
      </c>
      <c r="M388" s="24" t="e">
        <f t="shared" ca="1" si="10"/>
        <v>#REF!</v>
      </c>
      <c r="N388" s="25" t="e">
        <f t="shared" ca="1" si="11"/>
        <v>#REF!</v>
      </c>
      <c r="O388" s="27" t="e">
        <f t="shared" ca="1" si="12"/>
        <v>#REF!</v>
      </c>
      <c r="P388" s="24" t="e">
        <f t="shared" ca="1" si="13"/>
        <v>#REF!</v>
      </c>
      <c r="Q388" s="28" t="str">
        <f>IF(A388,VALUE(SUBSTITUTE(SUBSTITUTE(LEFT(salles!H388,5),":",","),"30","5")),"")</f>
        <v/>
      </c>
      <c r="R388" s="29" t="str">
        <f t="shared" si="14"/>
        <v/>
      </c>
      <c r="S388" s="29" t="str">
        <f t="shared" si="15"/>
        <v/>
      </c>
      <c r="T388" s="28" t="str">
        <f t="shared" si="16"/>
        <v/>
      </c>
      <c r="U388" s="30">
        <f ca="1">VLOOKUP(H388,variables!J$10:K$130,2,FALSE)</f>
        <v>1</v>
      </c>
      <c r="V388" s="28"/>
      <c r="W388" s="28"/>
      <c r="X388" s="28"/>
      <c r="Y388" s="28"/>
      <c r="Z388" s="28"/>
      <c r="AA388" s="28"/>
      <c r="AB388" s="28"/>
      <c r="AC388" s="28"/>
    </row>
    <row r="389" spans="1:29" ht="14.25" hidden="1">
      <c r="A389" s="22" t="b">
        <f t="shared" si="33"/>
        <v>0</v>
      </c>
      <c r="B389" s="23" t="str">
        <f t="shared" si="34"/>
        <v>salles avant 03/2017!</v>
      </c>
      <c r="C389" s="24">
        <f t="shared" si="35"/>
        <v>389</v>
      </c>
      <c r="D389" s="24" t="e">
        <f t="shared" ca="1" si="2"/>
        <v>#REF!</v>
      </c>
      <c r="E389" s="25" t="e">
        <f t="shared" ca="1" si="3"/>
        <v>#REF!</v>
      </c>
      <c r="F389" s="25" t="e">
        <f t="shared" ca="1" si="4"/>
        <v>#REF!</v>
      </c>
      <c r="G389" s="26" t="e">
        <f t="shared" ca="1" si="5"/>
        <v>#REF!</v>
      </c>
      <c r="H389" s="24" t="s">
        <v>43</v>
      </c>
      <c r="I389" s="24" t="e">
        <f t="shared" ca="1" si="6"/>
        <v>#REF!</v>
      </c>
      <c r="J389" s="24" t="e">
        <f t="shared" ca="1" si="7"/>
        <v>#REF!</v>
      </c>
      <c r="K389" s="24" t="e">
        <f t="shared" ca="1" si="8"/>
        <v>#REF!</v>
      </c>
      <c r="L389" s="24" t="e">
        <f t="shared" ca="1" si="9"/>
        <v>#REF!</v>
      </c>
      <c r="M389" s="24" t="e">
        <f t="shared" ca="1" si="10"/>
        <v>#REF!</v>
      </c>
      <c r="N389" s="25" t="e">
        <f t="shared" ca="1" si="11"/>
        <v>#REF!</v>
      </c>
      <c r="O389" s="27" t="e">
        <f t="shared" ca="1" si="12"/>
        <v>#REF!</v>
      </c>
      <c r="P389" s="24" t="e">
        <f t="shared" ca="1" si="13"/>
        <v>#REF!</v>
      </c>
      <c r="Q389" s="28" t="str">
        <f>IF(A389,VALUE(SUBSTITUTE(SUBSTITUTE(LEFT(salles!H389,5),":",","),"30","5")),"")</f>
        <v/>
      </c>
      <c r="R389" s="29" t="str">
        <f t="shared" si="14"/>
        <v/>
      </c>
      <c r="S389" s="29" t="str">
        <f t="shared" si="15"/>
        <v/>
      </c>
      <c r="T389" s="28" t="str">
        <f t="shared" si="16"/>
        <v/>
      </c>
      <c r="U389" s="30">
        <f ca="1">VLOOKUP(H389,variables!J$10:K$130,2,FALSE)</f>
        <v>1</v>
      </c>
      <c r="V389" s="28"/>
      <c r="W389" s="28"/>
      <c r="X389" s="28"/>
      <c r="Y389" s="28"/>
      <c r="Z389" s="28"/>
      <c r="AA389" s="28"/>
      <c r="AB389" s="28"/>
      <c r="AC389" s="28"/>
    </row>
    <row r="390" spans="1:29" ht="14.25" hidden="1">
      <c r="A390" s="22" t="b">
        <f t="shared" si="33"/>
        <v>0</v>
      </c>
      <c r="B390" s="23" t="str">
        <f t="shared" si="34"/>
        <v>salles avant 03/2017!</v>
      </c>
      <c r="C390" s="24">
        <f t="shared" si="35"/>
        <v>390</v>
      </c>
      <c r="D390" s="24" t="e">
        <f t="shared" ca="1" si="2"/>
        <v>#REF!</v>
      </c>
      <c r="E390" s="25" t="e">
        <f t="shared" ca="1" si="3"/>
        <v>#REF!</v>
      </c>
      <c r="F390" s="25" t="e">
        <f t="shared" ca="1" si="4"/>
        <v>#REF!</v>
      </c>
      <c r="G390" s="26" t="e">
        <f t="shared" ca="1" si="5"/>
        <v>#REF!</v>
      </c>
      <c r="H390" s="24" t="s">
        <v>210</v>
      </c>
      <c r="I390" s="24" t="e">
        <f t="shared" ca="1" si="6"/>
        <v>#REF!</v>
      </c>
      <c r="J390" s="24" t="e">
        <f t="shared" ca="1" si="7"/>
        <v>#REF!</v>
      </c>
      <c r="K390" s="24" t="e">
        <f t="shared" ca="1" si="8"/>
        <v>#REF!</v>
      </c>
      <c r="L390" s="24" t="e">
        <f t="shared" ca="1" si="9"/>
        <v>#REF!</v>
      </c>
      <c r="M390" s="24" t="e">
        <f t="shared" ca="1" si="10"/>
        <v>#REF!</v>
      </c>
      <c r="N390" s="25" t="e">
        <f t="shared" ca="1" si="11"/>
        <v>#REF!</v>
      </c>
      <c r="O390" s="27" t="e">
        <f t="shared" ca="1" si="12"/>
        <v>#REF!</v>
      </c>
      <c r="P390" s="24" t="e">
        <f t="shared" ca="1" si="13"/>
        <v>#REF!</v>
      </c>
      <c r="Q390" s="28" t="str">
        <f>IF(A390,VALUE(SUBSTITUTE(SUBSTITUTE(LEFT(salles!H390,5),":",","),"30","5")),"")</f>
        <v/>
      </c>
      <c r="R390" s="29" t="str">
        <f t="shared" si="14"/>
        <v/>
      </c>
      <c r="S390" s="29" t="str">
        <f t="shared" si="15"/>
        <v/>
      </c>
      <c r="T390" s="28" t="str">
        <f t="shared" si="16"/>
        <v/>
      </c>
      <c r="U390" s="30">
        <f ca="1">VLOOKUP(H390,variables!J$10:K$130,2,FALSE)</f>
        <v>1</v>
      </c>
      <c r="V390" s="28"/>
      <c r="W390" s="28"/>
      <c r="X390" s="28"/>
      <c r="Y390" s="28"/>
      <c r="Z390" s="28"/>
      <c r="AA390" s="28"/>
      <c r="AB390" s="28"/>
      <c r="AC390" s="28"/>
    </row>
    <row r="391" spans="1:29" ht="14.25" hidden="1">
      <c r="A391" s="22" t="b">
        <f t="shared" si="33"/>
        <v>0</v>
      </c>
      <c r="B391" s="23" t="str">
        <f t="shared" si="34"/>
        <v>salles avant 03/2017!</v>
      </c>
      <c r="C391" s="24">
        <f t="shared" si="35"/>
        <v>391</v>
      </c>
      <c r="D391" s="24" t="e">
        <f t="shared" ca="1" si="2"/>
        <v>#REF!</v>
      </c>
      <c r="E391" s="25" t="e">
        <f t="shared" ca="1" si="3"/>
        <v>#REF!</v>
      </c>
      <c r="F391" s="25" t="e">
        <f t="shared" ca="1" si="4"/>
        <v>#REF!</v>
      </c>
      <c r="G391" s="26" t="e">
        <f t="shared" ca="1" si="5"/>
        <v>#REF!</v>
      </c>
      <c r="H391" s="24" t="s">
        <v>43</v>
      </c>
      <c r="I391" s="24" t="e">
        <f t="shared" ca="1" si="6"/>
        <v>#REF!</v>
      </c>
      <c r="J391" s="24" t="e">
        <f t="shared" ca="1" si="7"/>
        <v>#REF!</v>
      </c>
      <c r="K391" s="24" t="e">
        <f t="shared" ca="1" si="8"/>
        <v>#REF!</v>
      </c>
      <c r="L391" s="24" t="e">
        <f t="shared" ca="1" si="9"/>
        <v>#REF!</v>
      </c>
      <c r="M391" s="24" t="e">
        <f t="shared" ca="1" si="10"/>
        <v>#REF!</v>
      </c>
      <c r="N391" s="25" t="e">
        <f t="shared" ca="1" si="11"/>
        <v>#REF!</v>
      </c>
      <c r="O391" s="27" t="e">
        <f t="shared" ca="1" si="12"/>
        <v>#REF!</v>
      </c>
      <c r="P391" s="24" t="e">
        <f t="shared" ca="1" si="13"/>
        <v>#REF!</v>
      </c>
      <c r="Q391" s="28" t="str">
        <f>IF(A391,VALUE(SUBSTITUTE(SUBSTITUTE(LEFT(salles!H391,5),":",","),"30","5")),"")</f>
        <v/>
      </c>
      <c r="R391" s="29" t="str">
        <f t="shared" si="14"/>
        <v/>
      </c>
      <c r="S391" s="29" t="str">
        <f t="shared" si="15"/>
        <v/>
      </c>
      <c r="T391" s="28" t="str">
        <f t="shared" si="16"/>
        <v/>
      </c>
      <c r="U391" s="30">
        <f ca="1">VLOOKUP(H391,variables!J$10:K$130,2,FALSE)</f>
        <v>1</v>
      </c>
      <c r="V391" s="28"/>
      <c r="W391" s="28"/>
      <c r="X391" s="28"/>
      <c r="Y391" s="28"/>
      <c r="Z391" s="28"/>
      <c r="AA391" s="28"/>
      <c r="AB391" s="28"/>
      <c r="AC391" s="28"/>
    </row>
    <row r="392" spans="1:29" ht="14.25" hidden="1">
      <c r="A392" s="22" t="b">
        <f t="shared" si="33"/>
        <v>0</v>
      </c>
      <c r="B392" s="23" t="str">
        <f t="shared" si="34"/>
        <v>salles avant 03/2017!</v>
      </c>
      <c r="C392" s="24">
        <f t="shared" si="35"/>
        <v>392</v>
      </c>
      <c r="D392" s="24" t="e">
        <f t="shared" ca="1" si="2"/>
        <v>#REF!</v>
      </c>
      <c r="E392" s="25" t="e">
        <f t="shared" ca="1" si="3"/>
        <v>#REF!</v>
      </c>
      <c r="F392" s="25" t="e">
        <f t="shared" ca="1" si="4"/>
        <v>#REF!</v>
      </c>
      <c r="G392" s="26" t="e">
        <f t="shared" ca="1" si="5"/>
        <v>#REF!</v>
      </c>
      <c r="H392" s="24" t="s">
        <v>166</v>
      </c>
      <c r="I392" s="24" t="e">
        <f t="shared" ca="1" si="6"/>
        <v>#REF!</v>
      </c>
      <c r="J392" s="24" t="e">
        <f t="shared" ca="1" si="7"/>
        <v>#REF!</v>
      </c>
      <c r="K392" s="24" t="e">
        <f t="shared" ca="1" si="8"/>
        <v>#REF!</v>
      </c>
      <c r="L392" s="24" t="e">
        <f t="shared" ca="1" si="9"/>
        <v>#REF!</v>
      </c>
      <c r="M392" s="24" t="e">
        <f t="shared" ca="1" si="10"/>
        <v>#REF!</v>
      </c>
      <c r="N392" s="25" t="e">
        <f t="shared" ca="1" si="11"/>
        <v>#REF!</v>
      </c>
      <c r="O392" s="27" t="e">
        <f t="shared" ca="1" si="12"/>
        <v>#REF!</v>
      </c>
      <c r="P392" s="24" t="e">
        <f t="shared" ca="1" si="13"/>
        <v>#REF!</v>
      </c>
      <c r="Q392" s="28" t="str">
        <f>IF(A392,VALUE(SUBSTITUTE(SUBSTITUTE(LEFT(salles!H392,5),":",","),"30","5")),"")</f>
        <v/>
      </c>
      <c r="R392" s="29" t="str">
        <f t="shared" si="14"/>
        <v/>
      </c>
      <c r="S392" s="29" t="str">
        <f t="shared" si="15"/>
        <v/>
      </c>
      <c r="T392" s="28" t="str">
        <f t="shared" si="16"/>
        <v/>
      </c>
      <c r="U392" s="30">
        <f ca="1">VLOOKUP(H392,variables!J$10:K$130,2,FALSE)</f>
        <v>1</v>
      </c>
      <c r="V392" s="28"/>
      <c r="W392" s="28"/>
      <c r="X392" s="28"/>
      <c r="Y392" s="28"/>
      <c r="Z392" s="28"/>
      <c r="AA392" s="28"/>
      <c r="AB392" s="28"/>
      <c r="AC392" s="28"/>
    </row>
    <row r="393" spans="1:29" ht="14.25" hidden="1">
      <c r="A393" s="22" t="b">
        <f t="shared" si="33"/>
        <v>0</v>
      </c>
      <c r="B393" s="23" t="str">
        <f t="shared" si="34"/>
        <v>salles avant 03/2017!</v>
      </c>
      <c r="C393" s="24">
        <f t="shared" si="35"/>
        <v>393</v>
      </c>
      <c r="D393" s="24" t="e">
        <f t="shared" ca="1" si="2"/>
        <v>#REF!</v>
      </c>
      <c r="E393" s="25" t="e">
        <f t="shared" ca="1" si="3"/>
        <v>#REF!</v>
      </c>
      <c r="F393" s="25" t="e">
        <f t="shared" ca="1" si="4"/>
        <v>#REF!</v>
      </c>
      <c r="G393" s="26" t="e">
        <f t="shared" ca="1" si="5"/>
        <v>#REF!</v>
      </c>
      <c r="H393" s="24" t="s">
        <v>212</v>
      </c>
      <c r="I393" s="24" t="e">
        <f t="shared" ca="1" si="6"/>
        <v>#REF!</v>
      </c>
      <c r="J393" s="24" t="e">
        <f t="shared" ca="1" si="7"/>
        <v>#REF!</v>
      </c>
      <c r="K393" s="24" t="e">
        <f t="shared" ca="1" si="8"/>
        <v>#REF!</v>
      </c>
      <c r="L393" s="24" t="e">
        <f t="shared" ca="1" si="9"/>
        <v>#REF!</v>
      </c>
      <c r="M393" s="24" t="e">
        <f t="shared" ca="1" si="10"/>
        <v>#REF!</v>
      </c>
      <c r="N393" s="25" t="e">
        <f t="shared" ca="1" si="11"/>
        <v>#REF!</v>
      </c>
      <c r="O393" s="27" t="e">
        <f t="shared" ca="1" si="12"/>
        <v>#REF!</v>
      </c>
      <c r="P393" s="24" t="e">
        <f t="shared" ca="1" si="13"/>
        <v>#REF!</v>
      </c>
      <c r="Q393" s="28" t="str">
        <f>IF(A393,VALUE(SUBSTITUTE(SUBSTITUTE(LEFT(salles!H393,5),":",","),"30","5")),"")</f>
        <v/>
      </c>
      <c r="R393" s="29" t="str">
        <f t="shared" si="14"/>
        <v/>
      </c>
      <c r="S393" s="29" t="str">
        <f t="shared" si="15"/>
        <v/>
      </c>
      <c r="T393" s="28" t="str">
        <f t="shared" si="16"/>
        <v/>
      </c>
      <c r="U393" s="30">
        <f ca="1">VLOOKUP(H393,variables!J$10:K$130,2,FALSE)</f>
        <v>0.98148148148148151</v>
      </c>
      <c r="V393" s="28"/>
      <c r="W393" s="28"/>
      <c r="X393" s="28"/>
      <c r="Y393" s="28"/>
      <c r="Z393" s="28"/>
      <c r="AA393" s="28"/>
      <c r="AB393" s="28"/>
      <c r="AC393" s="28"/>
    </row>
    <row r="394" spans="1:29" ht="14.25" hidden="1">
      <c r="A394" s="22" t="b">
        <f t="shared" si="33"/>
        <v>0</v>
      </c>
      <c r="B394" s="23" t="str">
        <f t="shared" si="34"/>
        <v>salles avant 03/2017!</v>
      </c>
      <c r="C394" s="24">
        <f t="shared" si="35"/>
        <v>394</v>
      </c>
      <c r="D394" s="24" t="e">
        <f t="shared" ca="1" si="2"/>
        <v>#REF!</v>
      </c>
      <c r="E394" s="25" t="e">
        <f t="shared" ca="1" si="3"/>
        <v>#REF!</v>
      </c>
      <c r="F394" s="25" t="e">
        <f t="shared" ca="1" si="4"/>
        <v>#REF!</v>
      </c>
      <c r="G394" s="26" t="e">
        <f t="shared" ca="1" si="5"/>
        <v>#REF!</v>
      </c>
      <c r="H394" s="24" t="s">
        <v>37</v>
      </c>
      <c r="I394" s="24" t="e">
        <f t="shared" ca="1" si="6"/>
        <v>#REF!</v>
      </c>
      <c r="J394" s="24" t="e">
        <f t="shared" ca="1" si="7"/>
        <v>#REF!</v>
      </c>
      <c r="K394" s="24" t="e">
        <f t="shared" ca="1" si="8"/>
        <v>#REF!</v>
      </c>
      <c r="L394" s="24" t="e">
        <f t="shared" ca="1" si="9"/>
        <v>#REF!</v>
      </c>
      <c r="M394" s="24" t="e">
        <f t="shared" ca="1" si="10"/>
        <v>#REF!</v>
      </c>
      <c r="N394" s="25" t="e">
        <f t="shared" ca="1" si="11"/>
        <v>#REF!</v>
      </c>
      <c r="O394" s="27" t="e">
        <f t="shared" ca="1" si="12"/>
        <v>#REF!</v>
      </c>
      <c r="P394" s="24" t="e">
        <f t="shared" ca="1" si="13"/>
        <v>#REF!</v>
      </c>
      <c r="Q394" s="28" t="str">
        <f>IF(A394,VALUE(SUBSTITUTE(SUBSTITUTE(LEFT(salles!H394,5),":",","),"30","5")),"")</f>
        <v/>
      </c>
      <c r="R394" s="29" t="str">
        <f t="shared" si="14"/>
        <v/>
      </c>
      <c r="S394" s="29" t="str">
        <f t="shared" si="15"/>
        <v/>
      </c>
      <c r="T394" s="28" t="str">
        <f t="shared" si="16"/>
        <v/>
      </c>
      <c r="U394" s="30">
        <f ca="1">VLOOKUP(H394,variables!J$10:K$130,2,FALSE)</f>
        <v>1</v>
      </c>
      <c r="V394" s="28"/>
      <c r="W394" s="28"/>
      <c r="X394" s="28"/>
      <c r="Y394" s="28"/>
      <c r="Z394" s="28"/>
      <c r="AA394" s="28"/>
      <c r="AB394" s="28"/>
      <c r="AC394" s="28"/>
    </row>
    <row r="395" spans="1:29" ht="14.25" hidden="1">
      <c r="A395" s="22" t="b">
        <f t="shared" si="33"/>
        <v>0</v>
      </c>
      <c r="B395" s="23" t="str">
        <f t="shared" si="34"/>
        <v>salles avant 03/2017!</v>
      </c>
      <c r="C395" s="24">
        <f t="shared" si="35"/>
        <v>395</v>
      </c>
      <c r="D395" s="24" t="e">
        <f t="shared" ca="1" si="2"/>
        <v>#REF!</v>
      </c>
      <c r="E395" s="25" t="e">
        <f t="shared" ca="1" si="3"/>
        <v>#REF!</v>
      </c>
      <c r="F395" s="25" t="e">
        <f t="shared" ca="1" si="4"/>
        <v>#REF!</v>
      </c>
      <c r="G395" s="26" t="e">
        <f t="shared" ca="1" si="5"/>
        <v>#REF!</v>
      </c>
      <c r="H395" s="24" t="s">
        <v>107</v>
      </c>
      <c r="I395" s="24" t="e">
        <f t="shared" ca="1" si="6"/>
        <v>#REF!</v>
      </c>
      <c r="J395" s="24" t="e">
        <f t="shared" ca="1" si="7"/>
        <v>#REF!</v>
      </c>
      <c r="K395" s="24" t="e">
        <f t="shared" ca="1" si="8"/>
        <v>#REF!</v>
      </c>
      <c r="L395" s="24" t="e">
        <f t="shared" ca="1" si="9"/>
        <v>#REF!</v>
      </c>
      <c r="M395" s="24" t="e">
        <f t="shared" ca="1" si="10"/>
        <v>#REF!</v>
      </c>
      <c r="N395" s="25" t="e">
        <f t="shared" ca="1" si="11"/>
        <v>#REF!</v>
      </c>
      <c r="O395" s="27" t="e">
        <f t="shared" ca="1" si="12"/>
        <v>#REF!</v>
      </c>
      <c r="P395" s="24" t="e">
        <f t="shared" ca="1" si="13"/>
        <v>#REF!</v>
      </c>
      <c r="Q395" s="28" t="str">
        <f>IF(A395,VALUE(SUBSTITUTE(SUBSTITUTE(LEFT(salles!H395,5),":",","),"30","5")),"")</f>
        <v/>
      </c>
      <c r="R395" s="29" t="str">
        <f t="shared" si="14"/>
        <v/>
      </c>
      <c r="S395" s="29" t="str">
        <f t="shared" si="15"/>
        <v/>
      </c>
      <c r="T395" s="28" t="str">
        <f t="shared" si="16"/>
        <v/>
      </c>
      <c r="U395" s="30">
        <f ca="1">VLOOKUP(H395,variables!J$10:K$130,2,FALSE)</f>
        <v>1</v>
      </c>
      <c r="V395" s="28"/>
      <c r="W395" s="28"/>
      <c r="X395" s="28"/>
      <c r="Y395" s="28"/>
      <c r="Z395" s="28"/>
      <c r="AA395" s="28"/>
      <c r="AB395" s="28"/>
      <c r="AC395" s="28"/>
    </row>
    <row r="396" spans="1:29" ht="14.25" hidden="1">
      <c r="A396" s="22" t="b">
        <f t="shared" si="33"/>
        <v>0</v>
      </c>
      <c r="B396" s="23" t="str">
        <f t="shared" si="34"/>
        <v>salles avant 03/2017!</v>
      </c>
      <c r="C396" s="24">
        <f t="shared" si="35"/>
        <v>396</v>
      </c>
      <c r="D396" s="24" t="e">
        <f t="shared" ca="1" si="2"/>
        <v>#REF!</v>
      </c>
      <c r="E396" s="25" t="e">
        <f t="shared" ca="1" si="3"/>
        <v>#REF!</v>
      </c>
      <c r="F396" s="25" t="e">
        <f t="shared" ca="1" si="4"/>
        <v>#REF!</v>
      </c>
      <c r="G396" s="26" t="e">
        <f t="shared" ca="1" si="5"/>
        <v>#REF!</v>
      </c>
      <c r="H396" s="24" t="s">
        <v>286</v>
      </c>
      <c r="I396" s="24" t="e">
        <f t="shared" ca="1" si="6"/>
        <v>#REF!</v>
      </c>
      <c r="J396" s="24" t="e">
        <f t="shared" ca="1" si="7"/>
        <v>#REF!</v>
      </c>
      <c r="K396" s="24" t="e">
        <f t="shared" ca="1" si="8"/>
        <v>#REF!</v>
      </c>
      <c r="L396" s="24" t="e">
        <f t="shared" ca="1" si="9"/>
        <v>#REF!</v>
      </c>
      <c r="M396" s="24" t="e">
        <f t="shared" ca="1" si="10"/>
        <v>#REF!</v>
      </c>
      <c r="N396" s="25" t="e">
        <f t="shared" ca="1" si="11"/>
        <v>#REF!</v>
      </c>
      <c r="O396" s="27" t="e">
        <f t="shared" ca="1" si="12"/>
        <v>#REF!</v>
      </c>
      <c r="P396" s="24" t="e">
        <f t="shared" ca="1" si="13"/>
        <v>#REF!</v>
      </c>
      <c r="Q396" s="28" t="str">
        <f>IF(A396,VALUE(SUBSTITUTE(SUBSTITUTE(LEFT(salles!H396,5),":",","),"30","5")),"")</f>
        <v/>
      </c>
      <c r="R396" s="29" t="str">
        <f t="shared" si="14"/>
        <v/>
      </c>
      <c r="S396" s="29" t="str">
        <f t="shared" si="15"/>
        <v/>
      </c>
      <c r="T396" s="28" t="str">
        <f t="shared" si="16"/>
        <v/>
      </c>
      <c r="U396" s="30" t="e">
        <f ca="1">VLOOKUP(H396,variables!J$10:K$130,2,FALSE)</f>
        <v>#N/A</v>
      </c>
      <c r="V396" s="28"/>
      <c r="W396" s="28"/>
      <c r="X396" s="28"/>
      <c r="Y396" s="28"/>
      <c r="Z396" s="28"/>
      <c r="AA396" s="28"/>
      <c r="AB396" s="28"/>
      <c r="AC396" s="28"/>
    </row>
    <row r="397" spans="1:29" ht="14.25" hidden="1">
      <c r="A397" s="22" t="b">
        <f t="shared" si="33"/>
        <v>0</v>
      </c>
      <c r="B397" s="23" t="str">
        <f t="shared" si="34"/>
        <v>salles avant 03/2017!</v>
      </c>
      <c r="C397" s="24">
        <f t="shared" si="35"/>
        <v>397</v>
      </c>
      <c r="D397" s="24" t="e">
        <f t="shared" ca="1" si="2"/>
        <v>#REF!</v>
      </c>
      <c r="E397" s="25" t="e">
        <f t="shared" ca="1" si="3"/>
        <v>#REF!</v>
      </c>
      <c r="F397" s="25" t="e">
        <f t="shared" ca="1" si="4"/>
        <v>#REF!</v>
      </c>
      <c r="G397" s="26" t="e">
        <f t="shared" ca="1" si="5"/>
        <v>#REF!</v>
      </c>
      <c r="H397" s="24" t="s">
        <v>43</v>
      </c>
      <c r="I397" s="24" t="e">
        <f t="shared" ca="1" si="6"/>
        <v>#REF!</v>
      </c>
      <c r="J397" s="24" t="e">
        <f t="shared" ca="1" si="7"/>
        <v>#REF!</v>
      </c>
      <c r="K397" s="24" t="e">
        <f t="shared" ca="1" si="8"/>
        <v>#REF!</v>
      </c>
      <c r="L397" s="24" t="e">
        <f t="shared" ca="1" si="9"/>
        <v>#REF!</v>
      </c>
      <c r="M397" s="24" t="e">
        <f t="shared" ca="1" si="10"/>
        <v>#REF!</v>
      </c>
      <c r="N397" s="25" t="e">
        <f t="shared" ca="1" si="11"/>
        <v>#REF!</v>
      </c>
      <c r="O397" s="27" t="e">
        <f t="shared" ca="1" si="12"/>
        <v>#REF!</v>
      </c>
      <c r="P397" s="24" t="e">
        <f t="shared" ca="1" si="13"/>
        <v>#REF!</v>
      </c>
      <c r="Q397" s="28" t="str">
        <f>IF(A397,VALUE(SUBSTITUTE(SUBSTITUTE(LEFT(salles!H397,5),":",","),"30","5")),"")</f>
        <v/>
      </c>
      <c r="R397" s="29" t="str">
        <f t="shared" si="14"/>
        <v/>
      </c>
      <c r="S397" s="29" t="str">
        <f t="shared" si="15"/>
        <v/>
      </c>
      <c r="T397" s="28" t="str">
        <f t="shared" si="16"/>
        <v/>
      </c>
      <c r="U397" s="30">
        <f ca="1">VLOOKUP(H397,variables!J$10:K$130,2,FALSE)</f>
        <v>1</v>
      </c>
      <c r="V397" s="28"/>
      <c r="W397" s="28"/>
      <c r="X397" s="28"/>
      <c r="Y397" s="28"/>
      <c r="Z397" s="28"/>
      <c r="AA397" s="28"/>
      <c r="AB397" s="28"/>
      <c r="AC397" s="28"/>
    </row>
    <row r="398" spans="1:29" ht="14.25" hidden="1">
      <c r="A398" s="22" t="b">
        <f t="shared" si="33"/>
        <v>0</v>
      </c>
      <c r="B398" s="23" t="str">
        <f t="shared" si="34"/>
        <v>salles avant 03/2017!</v>
      </c>
      <c r="C398" s="24">
        <f t="shared" si="35"/>
        <v>398</v>
      </c>
      <c r="D398" s="24" t="e">
        <f t="shared" ca="1" si="2"/>
        <v>#REF!</v>
      </c>
      <c r="E398" s="25" t="e">
        <f t="shared" ca="1" si="3"/>
        <v>#REF!</v>
      </c>
      <c r="F398" s="25" t="e">
        <f t="shared" ca="1" si="4"/>
        <v>#REF!</v>
      </c>
      <c r="G398" s="26" t="e">
        <f t="shared" ca="1" si="5"/>
        <v>#REF!</v>
      </c>
      <c r="H398" s="24" t="s">
        <v>212</v>
      </c>
      <c r="I398" s="24" t="e">
        <f t="shared" ca="1" si="6"/>
        <v>#REF!</v>
      </c>
      <c r="J398" s="24" t="e">
        <f t="shared" ca="1" si="7"/>
        <v>#REF!</v>
      </c>
      <c r="K398" s="24" t="e">
        <f t="shared" ca="1" si="8"/>
        <v>#REF!</v>
      </c>
      <c r="L398" s="24" t="e">
        <f t="shared" ca="1" si="9"/>
        <v>#REF!</v>
      </c>
      <c r="M398" s="24" t="e">
        <f t="shared" ca="1" si="10"/>
        <v>#REF!</v>
      </c>
      <c r="N398" s="25" t="e">
        <f t="shared" ca="1" si="11"/>
        <v>#REF!</v>
      </c>
      <c r="O398" s="27" t="e">
        <f t="shared" ca="1" si="12"/>
        <v>#REF!</v>
      </c>
      <c r="P398" s="24" t="e">
        <f t="shared" ca="1" si="13"/>
        <v>#REF!</v>
      </c>
      <c r="Q398" s="28" t="str">
        <f>IF(A398,VALUE(SUBSTITUTE(SUBSTITUTE(LEFT(salles!H398,5),":",","),"30","5")),"")</f>
        <v/>
      </c>
      <c r="R398" s="29" t="str">
        <f t="shared" si="14"/>
        <v/>
      </c>
      <c r="S398" s="29" t="str">
        <f t="shared" si="15"/>
        <v/>
      </c>
      <c r="T398" s="28" t="str">
        <f t="shared" si="16"/>
        <v/>
      </c>
      <c r="U398" s="30">
        <f ca="1">VLOOKUP(H398,variables!J$10:K$130,2,FALSE)</f>
        <v>0.98148148148148151</v>
      </c>
      <c r="V398" s="28"/>
      <c r="W398" s="28"/>
      <c r="X398" s="28"/>
      <c r="Y398" s="28"/>
      <c r="Z398" s="28"/>
      <c r="AA398" s="28"/>
      <c r="AB398" s="28"/>
      <c r="AC398" s="28"/>
    </row>
    <row r="399" spans="1:29" ht="14.25" hidden="1">
      <c r="A399" s="22" t="b">
        <f t="shared" si="33"/>
        <v>0</v>
      </c>
      <c r="B399" s="23" t="str">
        <f t="shared" si="34"/>
        <v>salles avant 03/2017!</v>
      </c>
      <c r="C399" s="24">
        <f t="shared" si="35"/>
        <v>399</v>
      </c>
      <c r="D399" s="24" t="e">
        <f t="shared" ca="1" si="2"/>
        <v>#REF!</v>
      </c>
      <c r="E399" s="25" t="e">
        <f t="shared" ca="1" si="3"/>
        <v>#REF!</v>
      </c>
      <c r="F399" s="25" t="e">
        <f t="shared" ca="1" si="4"/>
        <v>#REF!</v>
      </c>
      <c r="G399" s="26" t="e">
        <f t="shared" ca="1" si="5"/>
        <v>#REF!</v>
      </c>
      <c r="H399" s="24" t="s">
        <v>317</v>
      </c>
      <c r="I399" s="24" t="e">
        <f t="shared" ca="1" si="6"/>
        <v>#REF!</v>
      </c>
      <c r="J399" s="24" t="e">
        <f t="shared" ca="1" si="7"/>
        <v>#REF!</v>
      </c>
      <c r="K399" s="24" t="e">
        <f t="shared" ca="1" si="8"/>
        <v>#REF!</v>
      </c>
      <c r="L399" s="24" t="e">
        <f t="shared" ca="1" si="9"/>
        <v>#REF!</v>
      </c>
      <c r="M399" s="24" t="e">
        <f t="shared" ca="1" si="10"/>
        <v>#REF!</v>
      </c>
      <c r="N399" s="25" t="e">
        <f t="shared" ca="1" si="11"/>
        <v>#REF!</v>
      </c>
      <c r="O399" s="27" t="e">
        <f t="shared" ca="1" si="12"/>
        <v>#REF!</v>
      </c>
      <c r="P399" s="24" t="e">
        <f t="shared" ca="1" si="13"/>
        <v>#REF!</v>
      </c>
      <c r="Q399" s="28" t="str">
        <f>IF(A399,VALUE(SUBSTITUTE(SUBSTITUTE(LEFT(salles!H399,5),":",","),"30","5")),"")</f>
        <v/>
      </c>
      <c r="R399" s="29" t="str">
        <f t="shared" si="14"/>
        <v/>
      </c>
      <c r="S399" s="29" t="str">
        <f t="shared" si="15"/>
        <v/>
      </c>
      <c r="T399" s="28" t="str">
        <f t="shared" si="16"/>
        <v/>
      </c>
      <c r="U399" s="30">
        <f ca="1">VLOOKUP(H399,variables!J$10:K$130,2,FALSE)</f>
        <v>0.96666666666666667</v>
      </c>
      <c r="V399" s="28"/>
      <c r="W399" s="28"/>
      <c r="X399" s="28"/>
      <c r="Y399" s="28"/>
      <c r="Z399" s="28"/>
      <c r="AA399" s="28"/>
      <c r="AB399" s="28"/>
      <c r="AC399" s="28"/>
    </row>
    <row r="400" spans="1:29" ht="14.25" hidden="1">
      <c r="A400" s="22" t="b">
        <f t="shared" si="33"/>
        <v>0</v>
      </c>
      <c r="B400" s="23" t="str">
        <f t="shared" si="34"/>
        <v>salles avant 03/2017!</v>
      </c>
      <c r="C400" s="24">
        <f t="shared" si="35"/>
        <v>400</v>
      </c>
      <c r="D400" s="24" t="e">
        <f t="shared" ca="1" si="2"/>
        <v>#REF!</v>
      </c>
      <c r="E400" s="25" t="e">
        <f t="shared" ca="1" si="3"/>
        <v>#REF!</v>
      </c>
      <c r="F400" s="25" t="e">
        <f t="shared" ca="1" si="4"/>
        <v>#REF!</v>
      </c>
      <c r="G400" s="26" t="e">
        <f t="shared" ca="1" si="5"/>
        <v>#REF!</v>
      </c>
      <c r="H400" s="24" t="s">
        <v>212</v>
      </c>
      <c r="I400" s="24" t="e">
        <f t="shared" ca="1" si="6"/>
        <v>#REF!</v>
      </c>
      <c r="J400" s="24" t="e">
        <f t="shared" ca="1" si="7"/>
        <v>#REF!</v>
      </c>
      <c r="K400" s="24" t="e">
        <f t="shared" ca="1" si="8"/>
        <v>#REF!</v>
      </c>
      <c r="L400" s="24" t="e">
        <f t="shared" ca="1" si="9"/>
        <v>#REF!</v>
      </c>
      <c r="M400" s="24" t="e">
        <f t="shared" ca="1" si="10"/>
        <v>#REF!</v>
      </c>
      <c r="N400" s="25" t="e">
        <f t="shared" ca="1" si="11"/>
        <v>#REF!</v>
      </c>
      <c r="O400" s="27" t="e">
        <f t="shared" ca="1" si="12"/>
        <v>#REF!</v>
      </c>
      <c r="P400" s="24" t="e">
        <f t="shared" ca="1" si="13"/>
        <v>#REF!</v>
      </c>
      <c r="Q400" s="28" t="str">
        <f>IF(A400,VALUE(SUBSTITUTE(SUBSTITUTE(LEFT(salles!H400,5),":",","),"30","5")),"")</f>
        <v/>
      </c>
      <c r="R400" s="29" t="str">
        <f t="shared" si="14"/>
        <v/>
      </c>
      <c r="S400" s="29" t="str">
        <f t="shared" si="15"/>
        <v/>
      </c>
      <c r="T400" s="28" t="str">
        <f t="shared" si="16"/>
        <v/>
      </c>
      <c r="U400" s="30">
        <f ca="1">VLOOKUP(H400,variables!J$10:K$130,2,FALSE)</f>
        <v>0.98148148148148151</v>
      </c>
      <c r="V400" s="28"/>
      <c r="W400" s="28"/>
      <c r="X400" s="28"/>
      <c r="Y400" s="28"/>
      <c r="Z400" s="28"/>
      <c r="AA400" s="28"/>
      <c r="AB400" s="28"/>
      <c r="AC400" s="28"/>
    </row>
    <row r="401" spans="1:29" ht="14.25" hidden="1">
      <c r="A401" s="22" t="b">
        <f t="shared" si="33"/>
        <v>0</v>
      </c>
      <c r="B401" s="23" t="str">
        <f t="shared" si="34"/>
        <v>salles avant 03/2017!</v>
      </c>
      <c r="C401" s="24">
        <f t="shared" si="35"/>
        <v>401</v>
      </c>
      <c r="D401" s="24" t="e">
        <f t="shared" ca="1" si="2"/>
        <v>#REF!</v>
      </c>
      <c r="E401" s="25" t="e">
        <f t="shared" ca="1" si="3"/>
        <v>#REF!</v>
      </c>
      <c r="F401" s="25" t="e">
        <f t="shared" ca="1" si="4"/>
        <v>#REF!</v>
      </c>
      <c r="G401" s="26" t="e">
        <f t="shared" ca="1" si="5"/>
        <v>#REF!</v>
      </c>
      <c r="H401" s="24" t="s">
        <v>210</v>
      </c>
      <c r="I401" s="24" t="e">
        <f t="shared" ca="1" si="6"/>
        <v>#REF!</v>
      </c>
      <c r="J401" s="24" t="e">
        <f t="shared" ca="1" si="7"/>
        <v>#REF!</v>
      </c>
      <c r="K401" s="24" t="e">
        <f t="shared" ca="1" si="8"/>
        <v>#REF!</v>
      </c>
      <c r="L401" s="24" t="e">
        <f t="shared" ca="1" si="9"/>
        <v>#REF!</v>
      </c>
      <c r="M401" s="24" t="e">
        <f t="shared" ca="1" si="10"/>
        <v>#REF!</v>
      </c>
      <c r="N401" s="25" t="e">
        <f t="shared" ca="1" si="11"/>
        <v>#REF!</v>
      </c>
      <c r="O401" s="27" t="e">
        <f t="shared" ca="1" si="12"/>
        <v>#REF!</v>
      </c>
      <c r="P401" s="24" t="e">
        <f t="shared" ca="1" si="13"/>
        <v>#REF!</v>
      </c>
      <c r="Q401" s="28" t="str">
        <f>IF(A401,VALUE(SUBSTITUTE(SUBSTITUTE(LEFT(salles!H401,5),":",","),"30","5")),"")</f>
        <v/>
      </c>
      <c r="R401" s="29" t="str">
        <f t="shared" si="14"/>
        <v/>
      </c>
      <c r="S401" s="29" t="str">
        <f t="shared" si="15"/>
        <v/>
      </c>
      <c r="T401" s="28" t="str">
        <f t="shared" si="16"/>
        <v/>
      </c>
      <c r="U401" s="30">
        <f ca="1">VLOOKUP(H401,variables!J$10:K$130,2,FALSE)</f>
        <v>1</v>
      </c>
      <c r="V401" s="28"/>
      <c r="W401" s="28"/>
      <c r="X401" s="28"/>
      <c r="Y401" s="28"/>
      <c r="Z401" s="28"/>
      <c r="AA401" s="28"/>
      <c r="AB401" s="28"/>
      <c r="AC401" s="28"/>
    </row>
    <row r="402" spans="1:29" ht="14.25" hidden="1">
      <c r="A402" s="22" t="b">
        <f t="shared" si="33"/>
        <v>0</v>
      </c>
      <c r="B402" s="23" t="str">
        <f t="shared" si="34"/>
        <v>salles avant 03/2017!</v>
      </c>
      <c r="C402" s="24">
        <f t="shared" si="35"/>
        <v>402</v>
      </c>
      <c r="D402" s="24" t="e">
        <f t="shared" ca="1" si="2"/>
        <v>#REF!</v>
      </c>
      <c r="E402" s="25" t="e">
        <f t="shared" ca="1" si="3"/>
        <v>#REF!</v>
      </c>
      <c r="F402" s="25" t="e">
        <f t="shared" ca="1" si="4"/>
        <v>#REF!</v>
      </c>
      <c r="G402" s="26" t="e">
        <f t="shared" ca="1" si="5"/>
        <v>#REF!</v>
      </c>
      <c r="H402" s="24" t="s">
        <v>286</v>
      </c>
      <c r="I402" s="24" t="e">
        <f t="shared" ca="1" si="6"/>
        <v>#REF!</v>
      </c>
      <c r="J402" s="24" t="e">
        <f t="shared" ca="1" si="7"/>
        <v>#REF!</v>
      </c>
      <c r="K402" s="24" t="e">
        <f t="shared" ca="1" si="8"/>
        <v>#REF!</v>
      </c>
      <c r="L402" s="24" t="e">
        <f t="shared" ca="1" si="9"/>
        <v>#REF!</v>
      </c>
      <c r="M402" s="24" t="e">
        <f t="shared" ca="1" si="10"/>
        <v>#REF!</v>
      </c>
      <c r="N402" s="25" t="e">
        <f t="shared" ca="1" si="11"/>
        <v>#REF!</v>
      </c>
      <c r="O402" s="27" t="e">
        <f t="shared" ca="1" si="12"/>
        <v>#REF!</v>
      </c>
      <c r="P402" s="24" t="e">
        <f t="shared" ca="1" si="13"/>
        <v>#REF!</v>
      </c>
      <c r="Q402" s="28" t="str">
        <f>IF(A402,VALUE(SUBSTITUTE(SUBSTITUTE(LEFT(salles!H402,5),":",","),"30","5")),"")</f>
        <v/>
      </c>
      <c r="R402" s="29" t="str">
        <f t="shared" si="14"/>
        <v/>
      </c>
      <c r="S402" s="29" t="str">
        <f t="shared" si="15"/>
        <v/>
      </c>
      <c r="T402" s="28" t="str">
        <f t="shared" si="16"/>
        <v/>
      </c>
      <c r="U402" s="30" t="e">
        <f ca="1">VLOOKUP(H402,variables!J$10:K$130,2,FALSE)</f>
        <v>#N/A</v>
      </c>
      <c r="V402" s="28"/>
      <c r="W402" s="28"/>
      <c r="X402" s="28"/>
      <c r="Y402" s="28"/>
      <c r="Z402" s="28"/>
      <c r="AA402" s="28"/>
      <c r="AB402" s="28"/>
      <c r="AC402" s="28"/>
    </row>
    <row r="403" spans="1:29" ht="14.25" hidden="1">
      <c r="A403" s="22" t="b">
        <f t="shared" si="33"/>
        <v>0</v>
      </c>
      <c r="B403" s="23" t="str">
        <f t="shared" si="34"/>
        <v>salles avant 03/2017!</v>
      </c>
      <c r="C403" s="24">
        <f t="shared" si="35"/>
        <v>403</v>
      </c>
      <c r="D403" s="24" t="e">
        <f t="shared" ca="1" si="2"/>
        <v>#REF!</v>
      </c>
      <c r="E403" s="25" t="e">
        <f t="shared" ca="1" si="3"/>
        <v>#REF!</v>
      </c>
      <c r="F403" s="25" t="e">
        <f t="shared" ca="1" si="4"/>
        <v>#REF!</v>
      </c>
      <c r="G403" s="26" t="e">
        <f t="shared" ca="1" si="5"/>
        <v>#REF!</v>
      </c>
      <c r="H403" s="24" t="s">
        <v>286</v>
      </c>
      <c r="I403" s="24" t="e">
        <f t="shared" ca="1" si="6"/>
        <v>#REF!</v>
      </c>
      <c r="J403" s="24" t="e">
        <f t="shared" ca="1" si="7"/>
        <v>#REF!</v>
      </c>
      <c r="K403" s="24" t="e">
        <f t="shared" ca="1" si="8"/>
        <v>#REF!</v>
      </c>
      <c r="L403" s="24" t="e">
        <f t="shared" ca="1" si="9"/>
        <v>#REF!</v>
      </c>
      <c r="M403" s="24" t="e">
        <f t="shared" ca="1" si="10"/>
        <v>#REF!</v>
      </c>
      <c r="N403" s="25" t="e">
        <f t="shared" ca="1" si="11"/>
        <v>#REF!</v>
      </c>
      <c r="O403" s="27" t="e">
        <f t="shared" ca="1" si="12"/>
        <v>#REF!</v>
      </c>
      <c r="P403" s="24" t="e">
        <f t="shared" ca="1" si="13"/>
        <v>#REF!</v>
      </c>
      <c r="Q403" s="28" t="str">
        <f>IF(A403,VALUE(SUBSTITUTE(SUBSTITUTE(LEFT(salles!H403,5),":",","),"30","5")),"")</f>
        <v/>
      </c>
      <c r="R403" s="29" t="str">
        <f t="shared" si="14"/>
        <v/>
      </c>
      <c r="S403" s="29" t="str">
        <f t="shared" si="15"/>
        <v/>
      </c>
      <c r="T403" s="28" t="str">
        <f t="shared" si="16"/>
        <v/>
      </c>
      <c r="U403" s="30" t="e">
        <f ca="1">VLOOKUP(H403,variables!J$10:K$130,2,FALSE)</f>
        <v>#N/A</v>
      </c>
      <c r="V403" s="28"/>
      <c r="W403" s="28"/>
      <c r="X403" s="28"/>
      <c r="Y403" s="28"/>
      <c r="Z403" s="28"/>
      <c r="AA403" s="28"/>
      <c r="AB403" s="28"/>
      <c r="AC403" s="28"/>
    </row>
    <row r="404" spans="1:29" ht="14.25">
      <c r="A404" s="22" t="b">
        <f t="shared" si="33"/>
        <v>1</v>
      </c>
      <c r="B404" s="23" t="str">
        <f t="shared" si="34"/>
        <v>salles avant 03/2017!</v>
      </c>
      <c r="C404" s="24">
        <f t="shared" si="35"/>
        <v>404</v>
      </c>
      <c r="D404" s="24" t="e">
        <f t="shared" ca="1" si="2"/>
        <v>#REF!</v>
      </c>
      <c r="E404" s="25" t="e">
        <f t="shared" ca="1" si="3"/>
        <v>#REF!</v>
      </c>
      <c r="F404" s="25" t="e">
        <f t="shared" ca="1" si="4"/>
        <v>#REF!</v>
      </c>
      <c r="G404" s="26" t="e">
        <f t="shared" ca="1" si="5"/>
        <v>#REF!</v>
      </c>
      <c r="H404" s="24" t="s">
        <v>140</v>
      </c>
      <c r="I404" s="24" t="e">
        <f t="shared" ca="1" si="6"/>
        <v>#REF!</v>
      </c>
      <c r="J404" s="24" t="e">
        <f t="shared" ca="1" si="7"/>
        <v>#REF!</v>
      </c>
      <c r="K404" s="24" t="e">
        <f t="shared" ca="1" si="8"/>
        <v>#REF!</v>
      </c>
      <c r="L404" s="24" t="e">
        <f t="shared" ca="1" si="9"/>
        <v>#REF!</v>
      </c>
      <c r="M404" s="24" t="e">
        <f t="shared" ca="1" si="10"/>
        <v>#REF!</v>
      </c>
      <c r="N404" s="25" t="e">
        <f t="shared" ca="1" si="11"/>
        <v>#REF!</v>
      </c>
      <c r="O404" s="27" t="e">
        <f t="shared" ca="1" si="12"/>
        <v>#REF!</v>
      </c>
      <c r="P404" s="24" t="e">
        <f t="shared" ca="1" si="13"/>
        <v>#REF!</v>
      </c>
      <c r="Q404" s="28">
        <f>IF(A404,VALUE(SUBSTITUTE(SUBSTITUTE(LEFT(salles!H404,5),":",","),"30","5")),"")</f>
        <v>1</v>
      </c>
      <c r="R404" s="29" t="e">
        <f t="shared" ca="1" si="14"/>
        <v>#REF!</v>
      </c>
      <c r="S404" s="29" t="e">
        <f t="shared" ca="1" si="15"/>
        <v>#REF!</v>
      </c>
      <c r="T404" s="28" t="e">
        <f t="shared" ca="1" si="16"/>
        <v>#REF!</v>
      </c>
      <c r="U404" s="30">
        <f ca="1">VLOOKUP(H404,variables!J$10:K$130,2,FALSE)</f>
        <v>0.93262411347517726</v>
      </c>
      <c r="V404" s="28"/>
      <c r="W404" s="28"/>
      <c r="X404" s="28"/>
      <c r="Y404" s="28"/>
      <c r="Z404" s="28"/>
      <c r="AA404" s="28"/>
      <c r="AB404" s="28"/>
      <c r="AC404" s="28"/>
    </row>
    <row r="405" spans="1:29" ht="14.25">
      <c r="A405" s="22" t="b">
        <f t="shared" si="33"/>
        <v>1</v>
      </c>
      <c r="B405" s="23" t="str">
        <f t="shared" si="34"/>
        <v>salles avant 03/2017!</v>
      </c>
      <c r="C405" s="24">
        <f t="shared" si="35"/>
        <v>405</v>
      </c>
      <c r="D405" s="24" t="e">
        <f t="shared" ca="1" si="2"/>
        <v>#REF!</v>
      </c>
      <c r="E405" s="25" t="e">
        <f t="shared" ca="1" si="3"/>
        <v>#REF!</v>
      </c>
      <c r="F405" s="25" t="e">
        <f t="shared" ca="1" si="4"/>
        <v>#REF!</v>
      </c>
      <c r="G405" s="26" t="e">
        <f t="shared" ca="1" si="5"/>
        <v>#REF!</v>
      </c>
      <c r="H405" s="24" t="s">
        <v>140</v>
      </c>
      <c r="I405" s="24" t="e">
        <f t="shared" ca="1" si="6"/>
        <v>#REF!</v>
      </c>
      <c r="J405" s="24" t="e">
        <f t="shared" ca="1" si="7"/>
        <v>#REF!</v>
      </c>
      <c r="K405" s="24" t="e">
        <f t="shared" ca="1" si="8"/>
        <v>#REF!</v>
      </c>
      <c r="L405" s="24" t="e">
        <f t="shared" ca="1" si="9"/>
        <v>#REF!</v>
      </c>
      <c r="M405" s="24" t="e">
        <f t="shared" ca="1" si="10"/>
        <v>#REF!</v>
      </c>
      <c r="N405" s="25" t="e">
        <f t="shared" ca="1" si="11"/>
        <v>#REF!</v>
      </c>
      <c r="O405" s="27" t="e">
        <f t="shared" ca="1" si="12"/>
        <v>#REF!</v>
      </c>
      <c r="P405" s="24" t="e">
        <f t="shared" ca="1" si="13"/>
        <v>#REF!</v>
      </c>
      <c r="Q405" s="28">
        <f>IF(A405,VALUE(SUBSTITUTE(SUBSTITUTE(LEFT(salles!H405,5),":",","),"30","5")),"")</f>
        <v>1</v>
      </c>
      <c r="R405" s="29" t="e">
        <f t="shared" ca="1" si="14"/>
        <v>#REF!</v>
      </c>
      <c r="S405" s="29" t="e">
        <f t="shared" ca="1" si="15"/>
        <v>#REF!</v>
      </c>
      <c r="T405" s="28" t="e">
        <f t="shared" ca="1" si="16"/>
        <v>#REF!</v>
      </c>
      <c r="U405" s="30">
        <f ca="1">VLOOKUP(H405,variables!J$10:K$130,2,FALSE)</f>
        <v>0.93262411347517726</v>
      </c>
      <c r="V405" s="28"/>
      <c r="W405" s="28"/>
      <c r="X405" s="28"/>
      <c r="Y405" s="28"/>
      <c r="Z405" s="28"/>
      <c r="AA405" s="28"/>
      <c r="AB405" s="28"/>
      <c r="AC405" s="28"/>
    </row>
    <row r="406" spans="1:29" ht="14.25" hidden="1">
      <c r="A406" s="22" t="b">
        <f t="shared" si="33"/>
        <v>0</v>
      </c>
      <c r="B406" s="23" t="str">
        <f t="shared" si="34"/>
        <v>salles avant 03/2017!</v>
      </c>
      <c r="C406" s="24">
        <f t="shared" si="35"/>
        <v>406</v>
      </c>
      <c r="D406" s="24" t="e">
        <f t="shared" ca="1" si="2"/>
        <v>#REF!</v>
      </c>
      <c r="E406" s="25" t="e">
        <f t="shared" ca="1" si="3"/>
        <v>#REF!</v>
      </c>
      <c r="F406" s="25" t="e">
        <f t="shared" ca="1" si="4"/>
        <v>#REF!</v>
      </c>
      <c r="G406" s="26" t="e">
        <f t="shared" ca="1" si="5"/>
        <v>#REF!</v>
      </c>
      <c r="H406" s="24" t="s">
        <v>162</v>
      </c>
      <c r="I406" s="24" t="e">
        <f t="shared" ca="1" si="6"/>
        <v>#REF!</v>
      </c>
      <c r="J406" s="24" t="e">
        <f t="shared" ca="1" si="7"/>
        <v>#REF!</v>
      </c>
      <c r="K406" s="24" t="e">
        <f t="shared" ca="1" si="8"/>
        <v>#REF!</v>
      </c>
      <c r="L406" s="24" t="e">
        <f t="shared" ca="1" si="9"/>
        <v>#REF!</v>
      </c>
      <c r="M406" s="24" t="e">
        <f t="shared" ca="1" si="10"/>
        <v>#REF!</v>
      </c>
      <c r="N406" s="25" t="e">
        <f t="shared" ca="1" si="11"/>
        <v>#REF!</v>
      </c>
      <c r="O406" s="27" t="e">
        <f t="shared" ca="1" si="12"/>
        <v>#REF!</v>
      </c>
      <c r="P406" s="24" t="e">
        <f t="shared" ca="1" si="13"/>
        <v>#REF!</v>
      </c>
      <c r="Q406" s="28" t="str">
        <f>IF(A406,VALUE(SUBSTITUTE(SUBSTITUTE(LEFT(salles!H406,5),":",","),"30","5")),"")</f>
        <v/>
      </c>
      <c r="R406" s="29" t="str">
        <f t="shared" si="14"/>
        <v/>
      </c>
      <c r="S406" s="29" t="str">
        <f t="shared" si="15"/>
        <v/>
      </c>
      <c r="T406" s="28" t="str">
        <f t="shared" si="16"/>
        <v/>
      </c>
      <c r="U406" s="30">
        <f>VLOOKUP(H406,variables!J$10:K$130,2,FALSE)</f>
        <v>5.3E-3</v>
      </c>
      <c r="V406" s="28"/>
      <c r="W406" s="28"/>
      <c r="X406" s="28"/>
      <c r="Y406" s="28"/>
      <c r="Z406" s="28"/>
      <c r="AA406" s="28"/>
      <c r="AB406" s="28"/>
      <c r="AC406" s="28"/>
    </row>
    <row r="407" spans="1:29" ht="14.25" hidden="1">
      <c r="A407" s="22" t="b">
        <f t="shared" si="33"/>
        <v>0</v>
      </c>
      <c r="B407" s="23" t="str">
        <f t="shared" si="34"/>
        <v>salles avant 03/2017!</v>
      </c>
      <c r="C407" s="24">
        <f t="shared" si="35"/>
        <v>407</v>
      </c>
      <c r="D407" s="24" t="e">
        <f t="shared" ca="1" si="2"/>
        <v>#REF!</v>
      </c>
      <c r="E407" s="25" t="e">
        <f t="shared" ca="1" si="3"/>
        <v>#REF!</v>
      </c>
      <c r="F407" s="25" t="e">
        <f t="shared" ca="1" si="4"/>
        <v>#REF!</v>
      </c>
      <c r="G407" s="26" t="e">
        <f t="shared" ca="1" si="5"/>
        <v>#REF!</v>
      </c>
      <c r="H407" s="24" t="s">
        <v>212</v>
      </c>
      <c r="I407" s="24" t="e">
        <f t="shared" ca="1" si="6"/>
        <v>#REF!</v>
      </c>
      <c r="J407" s="24" t="e">
        <f t="shared" ca="1" si="7"/>
        <v>#REF!</v>
      </c>
      <c r="K407" s="24" t="e">
        <f t="shared" ca="1" si="8"/>
        <v>#REF!</v>
      </c>
      <c r="L407" s="24" t="e">
        <f t="shared" ca="1" si="9"/>
        <v>#REF!</v>
      </c>
      <c r="M407" s="24" t="e">
        <f t="shared" ca="1" si="10"/>
        <v>#REF!</v>
      </c>
      <c r="N407" s="25" t="e">
        <f t="shared" ca="1" si="11"/>
        <v>#REF!</v>
      </c>
      <c r="O407" s="27" t="e">
        <f t="shared" ca="1" si="12"/>
        <v>#REF!</v>
      </c>
      <c r="P407" s="24" t="e">
        <f t="shared" ca="1" si="13"/>
        <v>#REF!</v>
      </c>
      <c r="Q407" s="28" t="str">
        <f>IF(A407,VALUE(SUBSTITUTE(SUBSTITUTE(LEFT(salles!H407,5),":",","),"30","5")),"")</f>
        <v/>
      </c>
      <c r="R407" s="29" t="str">
        <f t="shared" si="14"/>
        <v/>
      </c>
      <c r="S407" s="29" t="str">
        <f t="shared" si="15"/>
        <v/>
      </c>
      <c r="T407" s="28" t="str">
        <f t="shared" si="16"/>
        <v/>
      </c>
      <c r="U407" s="30">
        <f ca="1">VLOOKUP(H407,variables!J$10:K$130,2,FALSE)</f>
        <v>0.98148148148148151</v>
      </c>
      <c r="V407" s="28"/>
      <c r="W407" s="28"/>
      <c r="X407" s="28"/>
      <c r="Y407" s="28"/>
      <c r="Z407" s="28"/>
      <c r="AA407" s="28"/>
      <c r="AB407" s="28"/>
      <c r="AC407" s="28"/>
    </row>
    <row r="408" spans="1:29" ht="14.25" hidden="1">
      <c r="A408" s="22" t="b">
        <f t="shared" si="33"/>
        <v>0</v>
      </c>
      <c r="B408" s="23" t="str">
        <f t="shared" si="34"/>
        <v>salles avant 03/2017!</v>
      </c>
      <c r="C408" s="24">
        <f t="shared" si="35"/>
        <v>408</v>
      </c>
      <c r="D408" s="24" t="e">
        <f t="shared" ca="1" si="2"/>
        <v>#REF!</v>
      </c>
      <c r="E408" s="25" t="e">
        <f t="shared" ca="1" si="3"/>
        <v>#REF!</v>
      </c>
      <c r="F408" s="25" t="e">
        <f t="shared" ca="1" si="4"/>
        <v>#REF!</v>
      </c>
      <c r="G408" s="26" t="e">
        <f t="shared" ca="1" si="5"/>
        <v>#REF!</v>
      </c>
      <c r="H408" s="24" t="s">
        <v>37</v>
      </c>
      <c r="I408" s="24" t="e">
        <f t="shared" ca="1" si="6"/>
        <v>#REF!</v>
      </c>
      <c r="J408" s="24" t="e">
        <f t="shared" ca="1" si="7"/>
        <v>#REF!</v>
      </c>
      <c r="K408" s="24" t="e">
        <f t="shared" ca="1" si="8"/>
        <v>#REF!</v>
      </c>
      <c r="L408" s="24" t="e">
        <f t="shared" ca="1" si="9"/>
        <v>#REF!</v>
      </c>
      <c r="M408" s="24" t="e">
        <f t="shared" ca="1" si="10"/>
        <v>#REF!</v>
      </c>
      <c r="N408" s="25" t="e">
        <f t="shared" ca="1" si="11"/>
        <v>#REF!</v>
      </c>
      <c r="O408" s="27" t="e">
        <f t="shared" ca="1" si="12"/>
        <v>#REF!</v>
      </c>
      <c r="P408" s="24" t="e">
        <f t="shared" ca="1" si="13"/>
        <v>#REF!</v>
      </c>
      <c r="Q408" s="28" t="str">
        <f>IF(A408,VALUE(SUBSTITUTE(SUBSTITUTE(LEFT(salles!H408,5),":",","),"30","5")),"")</f>
        <v/>
      </c>
      <c r="R408" s="29" t="str">
        <f t="shared" si="14"/>
        <v/>
      </c>
      <c r="S408" s="29" t="str">
        <f t="shared" si="15"/>
        <v/>
      </c>
      <c r="T408" s="28" t="str">
        <f t="shared" si="16"/>
        <v/>
      </c>
      <c r="U408" s="30">
        <f ca="1">VLOOKUP(H408,variables!J$10:K$130,2,FALSE)</f>
        <v>1</v>
      </c>
      <c r="V408" s="28"/>
      <c r="W408" s="28"/>
      <c r="X408" s="28"/>
      <c r="Y408" s="28"/>
      <c r="Z408" s="28"/>
      <c r="AA408" s="28"/>
      <c r="AB408" s="28"/>
      <c r="AC408" s="28"/>
    </row>
    <row r="409" spans="1:29" ht="14.25" hidden="1">
      <c r="A409" s="22" t="b">
        <f t="shared" si="33"/>
        <v>0</v>
      </c>
      <c r="B409" s="23" t="str">
        <f t="shared" si="34"/>
        <v>salles avant 03/2017!</v>
      </c>
      <c r="C409" s="24">
        <f t="shared" si="35"/>
        <v>409</v>
      </c>
      <c r="D409" s="24" t="e">
        <f t="shared" ca="1" si="2"/>
        <v>#REF!</v>
      </c>
      <c r="E409" s="25" t="e">
        <f t="shared" ca="1" si="3"/>
        <v>#REF!</v>
      </c>
      <c r="F409" s="25" t="e">
        <f t="shared" ca="1" si="4"/>
        <v>#REF!</v>
      </c>
      <c r="G409" s="26" t="e">
        <f t="shared" ca="1" si="5"/>
        <v>#REF!</v>
      </c>
      <c r="H409" s="24" t="s">
        <v>37</v>
      </c>
      <c r="I409" s="24" t="e">
        <f t="shared" ca="1" si="6"/>
        <v>#REF!</v>
      </c>
      <c r="J409" s="24" t="e">
        <f t="shared" ca="1" si="7"/>
        <v>#REF!</v>
      </c>
      <c r="K409" s="24" t="e">
        <f t="shared" ca="1" si="8"/>
        <v>#REF!</v>
      </c>
      <c r="L409" s="24" t="e">
        <f t="shared" ca="1" si="9"/>
        <v>#REF!</v>
      </c>
      <c r="M409" s="24" t="e">
        <f t="shared" ca="1" si="10"/>
        <v>#REF!</v>
      </c>
      <c r="N409" s="25" t="e">
        <f t="shared" ca="1" si="11"/>
        <v>#REF!</v>
      </c>
      <c r="O409" s="27" t="e">
        <f t="shared" ca="1" si="12"/>
        <v>#REF!</v>
      </c>
      <c r="P409" s="24" t="e">
        <f t="shared" ca="1" si="13"/>
        <v>#REF!</v>
      </c>
      <c r="Q409" s="28" t="str">
        <f>IF(A409,VALUE(SUBSTITUTE(SUBSTITUTE(LEFT(salles!H409,5),":",","),"30","5")),"")</f>
        <v/>
      </c>
      <c r="R409" s="29" t="str">
        <f t="shared" si="14"/>
        <v/>
      </c>
      <c r="S409" s="29" t="str">
        <f t="shared" si="15"/>
        <v/>
      </c>
      <c r="T409" s="28" t="str">
        <f t="shared" si="16"/>
        <v/>
      </c>
      <c r="U409" s="30">
        <f ca="1">VLOOKUP(H409,variables!J$10:K$130,2,FALSE)</f>
        <v>1</v>
      </c>
      <c r="V409" s="28"/>
      <c r="W409" s="28"/>
      <c r="X409" s="28"/>
      <c r="Y409" s="28"/>
      <c r="Z409" s="28"/>
      <c r="AA409" s="28"/>
      <c r="AB409" s="28"/>
      <c r="AC409" s="28"/>
    </row>
    <row r="410" spans="1:29" ht="14.25" hidden="1">
      <c r="A410" s="22" t="b">
        <f t="shared" si="33"/>
        <v>0</v>
      </c>
      <c r="B410" s="23" t="str">
        <f t="shared" si="34"/>
        <v>salles avant 03/2017!</v>
      </c>
      <c r="C410" s="24">
        <f t="shared" si="35"/>
        <v>410</v>
      </c>
      <c r="D410" s="24" t="e">
        <f t="shared" ca="1" si="2"/>
        <v>#REF!</v>
      </c>
      <c r="E410" s="25" t="e">
        <f t="shared" ca="1" si="3"/>
        <v>#REF!</v>
      </c>
      <c r="F410" s="25" t="e">
        <f t="shared" ca="1" si="4"/>
        <v>#REF!</v>
      </c>
      <c r="G410" s="26" t="e">
        <f t="shared" ca="1" si="5"/>
        <v>#REF!</v>
      </c>
      <c r="H410" s="24" t="s">
        <v>37</v>
      </c>
      <c r="I410" s="24" t="e">
        <f t="shared" ca="1" si="6"/>
        <v>#REF!</v>
      </c>
      <c r="J410" s="24" t="e">
        <f t="shared" ca="1" si="7"/>
        <v>#REF!</v>
      </c>
      <c r="K410" s="24" t="e">
        <f t="shared" ca="1" si="8"/>
        <v>#REF!</v>
      </c>
      <c r="L410" s="24" t="e">
        <f t="shared" ca="1" si="9"/>
        <v>#REF!</v>
      </c>
      <c r="M410" s="24" t="e">
        <f t="shared" ca="1" si="10"/>
        <v>#REF!</v>
      </c>
      <c r="N410" s="25" t="e">
        <f t="shared" ca="1" si="11"/>
        <v>#REF!</v>
      </c>
      <c r="O410" s="27" t="e">
        <f t="shared" ca="1" si="12"/>
        <v>#REF!</v>
      </c>
      <c r="P410" s="24" t="e">
        <f t="shared" ca="1" si="13"/>
        <v>#REF!</v>
      </c>
      <c r="Q410" s="28" t="str">
        <f>IF(A410,VALUE(SUBSTITUTE(SUBSTITUTE(LEFT(salles!H410,5),":",","),"30","5")),"")</f>
        <v/>
      </c>
      <c r="R410" s="29" t="str">
        <f t="shared" si="14"/>
        <v/>
      </c>
      <c r="S410" s="29" t="str">
        <f t="shared" si="15"/>
        <v/>
      </c>
      <c r="T410" s="28" t="str">
        <f t="shared" si="16"/>
        <v/>
      </c>
      <c r="U410" s="30">
        <f ca="1">VLOOKUP(H410,variables!J$10:K$130,2,FALSE)</f>
        <v>1</v>
      </c>
      <c r="V410" s="28"/>
      <c r="W410" s="28"/>
      <c r="X410" s="28"/>
      <c r="Y410" s="28"/>
      <c r="Z410" s="28"/>
      <c r="AA410" s="28"/>
      <c r="AB410" s="28"/>
      <c r="AC410" s="28"/>
    </row>
    <row r="411" spans="1:29" ht="14.25" hidden="1">
      <c r="A411" s="22" t="b">
        <f t="shared" si="33"/>
        <v>0</v>
      </c>
      <c r="B411" s="23" t="str">
        <f t="shared" si="34"/>
        <v>salles avant 03/2017!</v>
      </c>
      <c r="C411" s="24">
        <f t="shared" si="35"/>
        <v>411</v>
      </c>
      <c r="D411" s="24" t="e">
        <f t="shared" ca="1" si="2"/>
        <v>#REF!</v>
      </c>
      <c r="E411" s="25" t="e">
        <f t="shared" ca="1" si="3"/>
        <v>#REF!</v>
      </c>
      <c r="F411" s="25" t="e">
        <f t="shared" ca="1" si="4"/>
        <v>#REF!</v>
      </c>
      <c r="G411" s="26" t="e">
        <f t="shared" ca="1" si="5"/>
        <v>#REF!</v>
      </c>
      <c r="H411" s="24" t="s">
        <v>37</v>
      </c>
      <c r="I411" s="24" t="e">
        <f t="shared" ca="1" si="6"/>
        <v>#REF!</v>
      </c>
      <c r="J411" s="24" t="e">
        <f t="shared" ca="1" si="7"/>
        <v>#REF!</v>
      </c>
      <c r="K411" s="24" t="e">
        <f t="shared" ca="1" si="8"/>
        <v>#REF!</v>
      </c>
      <c r="L411" s="24" t="e">
        <f t="shared" ca="1" si="9"/>
        <v>#REF!</v>
      </c>
      <c r="M411" s="24" t="e">
        <f t="shared" ca="1" si="10"/>
        <v>#REF!</v>
      </c>
      <c r="N411" s="25" t="e">
        <f t="shared" ca="1" si="11"/>
        <v>#REF!</v>
      </c>
      <c r="O411" s="27" t="e">
        <f t="shared" ca="1" si="12"/>
        <v>#REF!</v>
      </c>
      <c r="P411" s="24" t="e">
        <f t="shared" ca="1" si="13"/>
        <v>#REF!</v>
      </c>
      <c r="Q411" s="28" t="str">
        <f>IF(A411,VALUE(SUBSTITUTE(SUBSTITUTE(LEFT(salles!H411,5),":",","),"30","5")),"")</f>
        <v/>
      </c>
      <c r="R411" s="29" t="str">
        <f t="shared" si="14"/>
        <v/>
      </c>
      <c r="S411" s="29" t="str">
        <f t="shared" si="15"/>
        <v/>
      </c>
      <c r="T411" s="28" t="str">
        <f t="shared" si="16"/>
        <v/>
      </c>
      <c r="U411" s="30">
        <f ca="1">VLOOKUP(H411,variables!J$10:K$130,2,FALSE)</f>
        <v>1</v>
      </c>
      <c r="V411" s="28"/>
      <c r="W411" s="28"/>
      <c r="X411" s="28"/>
      <c r="Y411" s="28"/>
      <c r="Z411" s="28"/>
      <c r="AA411" s="28"/>
      <c r="AB411" s="28"/>
      <c r="AC411" s="28"/>
    </row>
    <row r="412" spans="1:29" ht="14.25" hidden="1">
      <c r="A412" s="22" t="b">
        <f t="shared" si="33"/>
        <v>0</v>
      </c>
      <c r="B412" s="23" t="str">
        <f t="shared" si="34"/>
        <v>salles avant 03/2017!</v>
      </c>
      <c r="C412" s="24">
        <f t="shared" si="35"/>
        <v>412</v>
      </c>
      <c r="D412" s="24" t="e">
        <f t="shared" ca="1" si="2"/>
        <v>#REF!</v>
      </c>
      <c r="E412" s="25" t="e">
        <f t="shared" ca="1" si="3"/>
        <v>#REF!</v>
      </c>
      <c r="F412" s="25" t="e">
        <f t="shared" ca="1" si="4"/>
        <v>#REF!</v>
      </c>
      <c r="G412" s="26" t="e">
        <f t="shared" ca="1" si="5"/>
        <v>#REF!</v>
      </c>
      <c r="H412" s="24" t="s">
        <v>162</v>
      </c>
      <c r="I412" s="24" t="e">
        <f t="shared" ca="1" si="6"/>
        <v>#REF!</v>
      </c>
      <c r="J412" s="24" t="e">
        <f t="shared" ca="1" si="7"/>
        <v>#REF!</v>
      </c>
      <c r="K412" s="24" t="e">
        <f t="shared" ca="1" si="8"/>
        <v>#REF!</v>
      </c>
      <c r="L412" s="24" t="e">
        <f t="shared" ca="1" si="9"/>
        <v>#REF!</v>
      </c>
      <c r="M412" s="24" t="e">
        <f t="shared" ca="1" si="10"/>
        <v>#REF!</v>
      </c>
      <c r="N412" s="25" t="e">
        <f t="shared" ca="1" si="11"/>
        <v>#REF!</v>
      </c>
      <c r="O412" s="27" t="e">
        <f t="shared" ca="1" si="12"/>
        <v>#REF!</v>
      </c>
      <c r="P412" s="24" t="e">
        <f t="shared" ca="1" si="13"/>
        <v>#REF!</v>
      </c>
      <c r="Q412" s="28" t="str">
        <f>IF(A412,VALUE(SUBSTITUTE(SUBSTITUTE(LEFT(salles!H412,5),":",","),"30","5")),"")</f>
        <v/>
      </c>
      <c r="R412" s="29" t="str">
        <f t="shared" si="14"/>
        <v/>
      </c>
      <c r="S412" s="29" t="str">
        <f t="shared" si="15"/>
        <v/>
      </c>
      <c r="T412" s="28" t="str">
        <f t="shared" si="16"/>
        <v/>
      </c>
      <c r="U412" s="30">
        <f>VLOOKUP(H412,variables!J$10:K$130,2,FALSE)</f>
        <v>5.3E-3</v>
      </c>
      <c r="V412" s="28"/>
      <c r="W412" s="28"/>
      <c r="X412" s="28"/>
      <c r="Y412" s="28"/>
      <c r="Z412" s="28"/>
      <c r="AA412" s="28"/>
      <c r="AB412" s="28"/>
      <c r="AC412" s="28"/>
    </row>
    <row r="413" spans="1:29" ht="14.25" hidden="1">
      <c r="A413" s="22" t="b">
        <f t="shared" si="33"/>
        <v>0</v>
      </c>
      <c r="B413" s="23" t="str">
        <f t="shared" si="34"/>
        <v>salles avant 03/2017!</v>
      </c>
      <c r="C413" s="24">
        <f t="shared" si="35"/>
        <v>413</v>
      </c>
      <c r="D413" s="24" t="e">
        <f t="shared" ca="1" si="2"/>
        <v>#REF!</v>
      </c>
      <c r="E413" s="25" t="e">
        <f t="shared" ca="1" si="3"/>
        <v>#REF!</v>
      </c>
      <c r="F413" s="25" t="e">
        <f t="shared" ca="1" si="4"/>
        <v>#REF!</v>
      </c>
      <c r="G413" s="26" t="e">
        <f t="shared" ca="1" si="5"/>
        <v>#REF!</v>
      </c>
      <c r="H413" s="24" t="s">
        <v>212</v>
      </c>
      <c r="I413" s="24" t="e">
        <f t="shared" ca="1" si="6"/>
        <v>#REF!</v>
      </c>
      <c r="J413" s="24" t="e">
        <f t="shared" ca="1" si="7"/>
        <v>#REF!</v>
      </c>
      <c r="K413" s="24" t="e">
        <f t="shared" ca="1" si="8"/>
        <v>#REF!</v>
      </c>
      <c r="L413" s="24" t="e">
        <f t="shared" ca="1" si="9"/>
        <v>#REF!</v>
      </c>
      <c r="M413" s="24" t="e">
        <f t="shared" ca="1" si="10"/>
        <v>#REF!</v>
      </c>
      <c r="N413" s="25" t="e">
        <f t="shared" ca="1" si="11"/>
        <v>#REF!</v>
      </c>
      <c r="O413" s="27" t="e">
        <f t="shared" ca="1" si="12"/>
        <v>#REF!</v>
      </c>
      <c r="P413" s="24" t="e">
        <f t="shared" ca="1" si="13"/>
        <v>#REF!</v>
      </c>
      <c r="Q413" s="28" t="str">
        <f>IF(A413,VALUE(SUBSTITUTE(SUBSTITUTE(LEFT(salles!H413,5),":",","),"30","5")),"")</f>
        <v/>
      </c>
      <c r="R413" s="29" t="str">
        <f t="shared" si="14"/>
        <v/>
      </c>
      <c r="S413" s="29" t="str">
        <f t="shared" si="15"/>
        <v/>
      </c>
      <c r="T413" s="28" t="str">
        <f t="shared" si="16"/>
        <v/>
      </c>
      <c r="U413" s="30">
        <f ca="1">VLOOKUP(H413,variables!J$10:K$130,2,FALSE)</f>
        <v>0.98148148148148151</v>
      </c>
      <c r="V413" s="28"/>
      <c r="W413" s="28"/>
      <c r="X413" s="28"/>
      <c r="Y413" s="28"/>
      <c r="Z413" s="28"/>
      <c r="AA413" s="28"/>
      <c r="AB413" s="28"/>
      <c r="AC413" s="28"/>
    </row>
    <row r="414" spans="1:29" ht="14.25" hidden="1">
      <c r="A414" s="22" t="b">
        <f t="shared" si="33"/>
        <v>0</v>
      </c>
      <c r="B414" s="23" t="str">
        <f t="shared" si="34"/>
        <v>salles avant 03/2017!</v>
      </c>
      <c r="C414" s="24">
        <f t="shared" si="35"/>
        <v>414</v>
      </c>
      <c r="D414" s="24" t="e">
        <f t="shared" ca="1" si="2"/>
        <v>#REF!</v>
      </c>
      <c r="E414" s="25" t="e">
        <f t="shared" ca="1" si="3"/>
        <v>#REF!</v>
      </c>
      <c r="F414" s="25" t="e">
        <f t="shared" ca="1" si="4"/>
        <v>#REF!</v>
      </c>
      <c r="G414" s="26" t="e">
        <f t="shared" ca="1" si="5"/>
        <v>#REF!</v>
      </c>
      <c r="H414" s="24" t="s">
        <v>212</v>
      </c>
      <c r="I414" s="24" t="e">
        <f t="shared" ca="1" si="6"/>
        <v>#REF!</v>
      </c>
      <c r="J414" s="24" t="e">
        <f t="shared" ca="1" si="7"/>
        <v>#REF!</v>
      </c>
      <c r="K414" s="24" t="e">
        <f t="shared" ca="1" si="8"/>
        <v>#REF!</v>
      </c>
      <c r="L414" s="24" t="e">
        <f t="shared" ca="1" si="9"/>
        <v>#REF!</v>
      </c>
      <c r="M414" s="24" t="e">
        <f t="shared" ca="1" si="10"/>
        <v>#REF!</v>
      </c>
      <c r="N414" s="25" t="e">
        <f t="shared" ca="1" si="11"/>
        <v>#REF!</v>
      </c>
      <c r="O414" s="27" t="e">
        <f t="shared" ca="1" si="12"/>
        <v>#REF!</v>
      </c>
      <c r="P414" s="24" t="e">
        <f t="shared" ca="1" si="13"/>
        <v>#REF!</v>
      </c>
      <c r="Q414" s="28" t="str">
        <f>IF(A414,VALUE(SUBSTITUTE(SUBSTITUTE(LEFT(salles!H414,5),":",","),"30","5")),"")</f>
        <v/>
      </c>
      <c r="R414" s="29" t="str">
        <f t="shared" si="14"/>
        <v/>
      </c>
      <c r="S414" s="29" t="str">
        <f t="shared" si="15"/>
        <v/>
      </c>
      <c r="T414" s="28" t="str">
        <f t="shared" si="16"/>
        <v/>
      </c>
      <c r="U414" s="30">
        <f ca="1">VLOOKUP(H414,variables!J$10:K$130,2,FALSE)</f>
        <v>0.98148148148148151</v>
      </c>
      <c r="V414" s="28"/>
      <c r="W414" s="28"/>
      <c r="X414" s="28"/>
      <c r="Y414" s="28"/>
      <c r="Z414" s="28"/>
      <c r="AA414" s="28"/>
      <c r="AB414" s="28"/>
      <c r="AC414" s="28"/>
    </row>
    <row r="415" spans="1:29" ht="14.25" hidden="1">
      <c r="A415" s="22" t="b">
        <f t="shared" si="33"/>
        <v>0</v>
      </c>
      <c r="B415" s="23" t="str">
        <f t="shared" si="34"/>
        <v>salles avant 03/2017!</v>
      </c>
      <c r="C415" s="24">
        <f t="shared" si="35"/>
        <v>415</v>
      </c>
      <c r="D415" s="24" t="e">
        <f t="shared" ca="1" si="2"/>
        <v>#REF!</v>
      </c>
      <c r="E415" s="25" t="e">
        <f t="shared" ca="1" si="3"/>
        <v>#REF!</v>
      </c>
      <c r="F415" s="25" t="e">
        <f t="shared" ca="1" si="4"/>
        <v>#REF!</v>
      </c>
      <c r="G415" s="26" t="e">
        <f t="shared" ca="1" si="5"/>
        <v>#REF!</v>
      </c>
      <c r="H415" s="24" t="s">
        <v>162</v>
      </c>
      <c r="I415" s="24" t="e">
        <f t="shared" ca="1" si="6"/>
        <v>#REF!</v>
      </c>
      <c r="J415" s="24" t="e">
        <f t="shared" ca="1" si="7"/>
        <v>#REF!</v>
      </c>
      <c r="K415" s="24" t="e">
        <f t="shared" ca="1" si="8"/>
        <v>#REF!</v>
      </c>
      <c r="L415" s="24" t="e">
        <f t="shared" ca="1" si="9"/>
        <v>#REF!</v>
      </c>
      <c r="M415" s="24" t="e">
        <f t="shared" ca="1" si="10"/>
        <v>#REF!</v>
      </c>
      <c r="N415" s="25" t="e">
        <f t="shared" ca="1" si="11"/>
        <v>#REF!</v>
      </c>
      <c r="O415" s="27" t="e">
        <f t="shared" ca="1" si="12"/>
        <v>#REF!</v>
      </c>
      <c r="P415" s="24" t="e">
        <f t="shared" ca="1" si="13"/>
        <v>#REF!</v>
      </c>
      <c r="Q415" s="28" t="str">
        <f>IF(A415,VALUE(SUBSTITUTE(SUBSTITUTE(LEFT(salles!H415,5),":",","),"30","5")),"")</f>
        <v/>
      </c>
      <c r="R415" s="29" t="str">
        <f t="shared" si="14"/>
        <v/>
      </c>
      <c r="S415" s="29" t="str">
        <f t="shared" si="15"/>
        <v/>
      </c>
      <c r="T415" s="28" t="str">
        <f t="shared" si="16"/>
        <v/>
      </c>
      <c r="U415" s="30">
        <f>VLOOKUP(H415,variables!J$10:K$130,2,FALSE)</f>
        <v>5.3E-3</v>
      </c>
      <c r="V415" s="28"/>
      <c r="W415" s="28"/>
      <c r="X415" s="28"/>
      <c r="Y415" s="28"/>
      <c r="Z415" s="28"/>
      <c r="AA415" s="28"/>
      <c r="AB415" s="28"/>
      <c r="AC415" s="28"/>
    </row>
    <row r="416" spans="1:29" ht="14.25" hidden="1">
      <c r="A416" s="22" t="b">
        <f t="shared" si="33"/>
        <v>0</v>
      </c>
      <c r="B416" s="23" t="str">
        <f t="shared" si="34"/>
        <v>salles avant 03/2017!</v>
      </c>
      <c r="C416" s="24">
        <f t="shared" si="35"/>
        <v>416</v>
      </c>
      <c r="D416" s="24" t="e">
        <f t="shared" ca="1" si="2"/>
        <v>#REF!</v>
      </c>
      <c r="E416" s="25" t="e">
        <f t="shared" ca="1" si="3"/>
        <v>#REF!</v>
      </c>
      <c r="F416" s="25" t="e">
        <f t="shared" ca="1" si="4"/>
        <v>#REF!</v>
      </c>
      <c r="G416" s="26" t="e">
        <f t="shared" ca="1" si="5"/>
        <v>#REF!</v>
      </c>
      <c r="H416" s="24" t="s">
        <v>83</v>
      </c>
      <c r="I416" s="24" t="e">
        <f t="shared" ca="1" si="6"/>
        <v>#REF!</v>
      </c>
      <c r="J416" s="24" t="e">
        <f t="shared" ca="1" si="7"/>
        <v>#REF!</v>
      </c>
      <c r="K416" s="24" t="e">
        <f t="shared" ca="1" si="8"/>
        <v>#REF!</v>
      </c>
      <c r="L416" s="24" t="e">
        <f t="shared" ca="1" si="9"/>
        <v>#REF!</v>
      </c>
      <c r="M416" s="24" t="e">
        <f t="shared" ca="1" si="10"/>
        <v>#REF!</v>
      </c>
      <c r="N416" s="25" t="e">
        <f t="shared" ca="1" si="11"/>
        <v>#REF!</v>
      </c>
      <c r="O416" s="27" t="e">
        <f t="shared" ca="1" si="12"/>
        <v>#REF!</v>
      </c>
      <c r="P416" s="24" t="e">
        <f t="shared" ca="1" si="13"/>
        <v>#REF!</v>
      </c>
      <c r="Q416" s="28" t="str">
        <f>IF(A416,VALUE(SUBSTITUTE(SUBSTITUTE(LEFT(salles!H416,5),":",","),"30","5")),"")</f>
        <v/>
      </c>
      <c r="R416" s="29" t="str">
        <f t="shared" si="14"/>
        <v/>
      </c>
      <c r="S416" s="29" t="str">
        <f t="shared" si="15"/>
        <v/>
      </c>
      <c r="T416" s="28" t="str">
        <f t="shared" si="16"/>
        <v/>
      </c>
      <c r="U416" s="30">
        <f>VLOOKUP(H416,variables!J$10:K$130,2,FALSE)</f>
        <v>5.3E-3</v>
      </c>
      <c r="V416" s="28"/>
      <c r="W416" s="28"/>
      <c r="X416" s="28"/>
      <c r="Y416" s="28"/>
      <c r="Z416" s="28"/>
      <c r="AA416" s="28"/>
      <c r="AB416" s="28"/>
      <c r="AC416" s="28"/>
    </row>
    <row r="417" spans="1:29" ht="14.25">
      <c r="A417" s="22" t="b">
        <f t="shared" si="33"/>
        <v>1</v>
      </c>
      <c r="B417" s="23" t="str">
        <f t="shared" si="34"/>
        <v>salles avant 03/2017!</v>
      </c>
      <c r="C417" s="24">
        <f t="shared" si="35"/>
        <v>417</v>
      </c>
      <c r="D417" s="24" t="e">
        <f t="shared" ca="1" si="2"/>
        <v>#REF!</v>
      </c>
      <c r="E417" s="25" t="e">
        <f t="shared" ca="1" si="3"/>
        <v>#REF!</v>
      </c>
      <c r="F417" s="25" t="e">
        <f t="shared" ca="1" si="4"/>
        <v>#REF!</v>
      </c>
      <c r="G417" s="26" t="e">
        <f t="shared" ca="1" si="5"/>
        <v>#REF!</v>
      </c>
      <c r="H417" s="24" t="s">
        <v>140</v>
      </c>
      <c r="I417" s="24" t="e">
        <f t="shared" ca="1" si="6"/>
        <v>#REF!</v>
      </c>
      <c r="J417" s="24" t="e">
        <f t="shared" ca="1" si="7"/>
        <v>#REF!</v>
      </c>
      <c r="K417" s="24" t="e">
        <f t="shared" ca="1" si="8"/>
        <v>#REF!</v>
      </c>
      <c r="L417" s="24" t="e">
        <f t="shared" ca="1" si="9"/>
        <v>#REF!</v>
      </c>
      <c r="M417" s="24" t="e">
        <f t="shared" ca="1" si="10"/>
        <v>#REF!</v>
      </c>
      <c r="N417" s="25" t="e">
        <f t="shared" ca="1" si="11"/>
        <v>#REF!</v>
      </c>
      <c r="O417" s="27" t="e">
        <f t="shared" ca="1" si="12"/>
        <v>#REF!</v>
      </c>
      <c r="P417" s="24" t="e">
        <f t="shared" ca="1" si="13"/>
        <v>#REF!</v>
      </c>
      <c r="Q417" s="28">
        <f>IF(A417,VALUE(SUBSTITUTE(SUBSTITUTE(LEFT(salles!H417,5),":",","),"30","5")),"")</f>
        <v>1</v>
      </c>
      <c r="R417" s="29" t="e">
        <f t="shared" ca="1" si="14"/>
        <v>#REF!</v>
      </c>
      <c r="S417" s="29" t="e">
        <f t="shared" ca="1" si="15"/>
        <v>#REF!</v>
      </c>
      <c r="T417" s="28" t="e">
        <f t="shared" ca="1" si="16"/>
        <v>#REF!</v>
      </c>
      <c r="U417" s="30">
        <f ca="1">VLOOKUP(H417,variables!J$10:K$130,2,FALSE)</f>
        <v>0.93262411347517726</v>
      </c>
      <c r="V417" s="28"/>
      <c r="W417" s="28"/>
      <c r="X417" s="28"/>
      <c r="Y417" s="28"/>
      <c r="Z417" s="28"/>
      <c r="AA417" s="28"/>
      <c r="AB417" s="28"/>
      <c r="AC417" s="28"/>
    </row>
    <row r="418" spans="1:29" ht="14.25" hidden="1">
      <c r="A418" s="22" t="b">
        <f t="shared" si="33"/>
        <v>0</v>
      </c>
      <c r="B418" s="23" t="str">
        <f t="shared" si="34"/>
        <v>salles avant 03/2017!</v>
      </c>
      <c r="C418" s="24">
        <f t="shared" si="35"/>
        <v>418</v>
      </c>
      <c r="D418" s="24" t="e">
        <f t="shared" ca="1" si="2"/>
        <v>#REF!</v>
      </c>
      <c r="E418" s="25" t="e">
        <f t="shared" ca="1" si="3"/>
        <v>#REF!</v>
      </c>
      <c r="F418" s="25" t="e">
        <f t="shared" ca="1" si="4"/>
        <v>#REF!</v>
      </c>
      <c r="G418" s="26" t="e">
        <f t="shared" ca="1" si="5"/>
        <v>#REF!</v>
      </c>
      <c r="H418" s="24" t="s">
        <v>212</v>
      </c>
      <c r="I418" s="24" t="e">
        <f t="shared" ca="1" si="6"/>
        <v>#REF!</v>
      </c>
      <c r="J418" s="24" t="e">
        <f t="shared" ca="1" si="7"/>
        <v>#REF!</v>
      </c>
      <c r="K418" s="24" t="e">
        <f t="shared" ca="1" si="8"/>
        <v>#REF!</v>
      </c>
      <c r="L418" s="24" t="e">
        <f t="shared" ca="1" si="9"/>
        <v>#REF!</v>
      </c>
      <c r="M418" s="24" t="e">
        <f t="shared" ca="1" si="10"/>
        <v>#REF!</v>
      </c>
      <c r="N418" s="25" t="e">
        <f t="shared" ca="1" si="11"/>
        <v>#REF!</v>
      </c>
      <c r="O418" s="27" t="e">
        <f t="shared" ca="1" si="12"/>
        <v>#REF!</v>
      </c>
      <c r="P418" s="24" t="e">
        <f t="shared" ca="1" si="13"/>
        <v>#REF!</v>
      </c>
      <c r="Q418" s="28" t="str">
        <f>IF(A418,VALUE(SUBSTITUTE(SUBSTITUTE(LEFT(salles!H418,5),":",","),"30","5")),"")</f>
        <v/>
      </c>
      <c r="R418" s="29" t="str">
        <f t="shared" si="14"/>
        <v/>
      </c>
      <c r="S418" s="29" t="str">
        <f t="shared" si="15"/>
        <v/>
      </c>
      <c r="T418" s="28" t="str">
        <f t="shared" si="16"/>
        <v/>
      </c>
      <c r="U418" s="30">
        <f ca="1">VLOOKUP(H418,variables!J$10:K$130,2,FALSE)</f>
        <v>0.98148148148148151</v>
      </c>
      <c r="V418" s="28"/>
      <c r="W418" s="28"/>
      <c r="X418" s="28"/>
      <c r="Y418" s="28"/>
      <c r="Z418" s="28"/>
      <c r="AA418" s="28"/>
      <c r="AB418" s="28"/>
      <c r="AC418" s="28"/>
    </row>
    <row r="419" spans="1:29" ht="14.25" hidden="1">
      <c r="A419" s="22" t="b">
        <f t="shared" si="33"/>
        <v>0</v>
      </c>
      <c r="B419" s="23" t="str">
        <f t="shared" si="34"/>
        <v>salles avant 03/2017!</v>
      </c>
      <c r="C419" s="24">
        <f t="shared" si="35"/>
        <v>419</v>
      </c>
      <c r="D419" s="24" t="e">
        <f t="shared" ca="1" si="2"/>
        <v>#REF!</v>
      </c>
      <c r="E419" s="25" t="e">
        <f t="shared" ca="1" si="3"/>
        <v>#REF!</v>
      </c>
      <c r="F419" s="25" t="e">
        <f t="shared" ca="1" si="4"/>
        <v>#REF!</v>
      </c>
      <c r="G419" s="26" t="e">
        <f t="shared" ca="1" si="5"/>
        <v>#REF!</v>
      </c>
      <c r="H419" s="24" t="s">
        <v>246</v>
      </c>
      <c r="I419" s="24" t="e">
        <f t="shared" ca="1" si="6"/>
        <v>#REF!</v>
      </c>
      <c r="J419" s="24" t="e">
        <f t="shared" ca="1" si="7"/>
        <v>#REF!</v>
      </c>
      <c r="K419" s="24" t="e">
        <f t="shared" ca="1" si="8"/>
        <v>#REF!</v>
      </c>
      <c r="L419" s="24" t="e">
        <f t="shared" ca="1" si="9"/>
        <v>#REF!</v>
      </c>
      <c r="M419" s="24" t="e">
        <f t="shared" ca="1" si="10"/>
        <v>#REF!</v>
      </c>
      <c r="N419" s="25" t="e">
        <f t="shared" ca="1" si="11"/>
        <v>#REF!</v>
      </c>
      <c r="O419" s="27" t="e">
        <f t="shared" ca="1" si="12"/>
        <v>#REF!</v>
      </c>
      <c r="P419" s="24" t="e">
        <f t="shared" ca="1" si="13"/>
        <v>#REF!</v>
      </c>
      <c r="Q419" s="28" t="str">
        <f>IF(A419,VALUE(SUBSTITUTE(SUBSTITUTE(LEFT(salles!H419,5),":",","),"30","5")),"")</f>
        <v/>
      </c>
      <c r="R419" s="29" t="str">
        <f t="shared" si="14"/>
        <v/>
      </c>
      <c r="S419" s="29" t="str">
        <f t="shared" si="15"/>
        <v/>
      </c>
      <c r="T419" s="28" t="str">
        <f t="shared" si="16"/>
        <v/>
      </c>
      <c r="U419" s="30">
        <f ca="1">VLOOKUP(H419,variables!J$10:K$130,2,FALSE)</f>
        <v>0.94444444444444442</v>
      </c>
      <c r="V419" s="28"/>
      <c r="W419" s="28"/>
      <c r="X419" s="28"/>
      <c r="Y419" s="28"/>
      <c r="Z419" s="28"/>
      <c r="AA419" s="28"/>
      <c r="AB419" s="28"/>
      <c r="AC419" s="28"/>
    </row>
    <row r="420" spans="1:29" ht="14.25">
      <c r="A420" s="22" t="b">
        <f t="shared" si="33"/>
        <v>1</v>
      </c>
      <c r="B420" s="23" t="str">
        <f t="shared" si="34"/>
        <v>salles avant 03/2017!</v>
      </c>
      <c r="C420" s="24">
        <f t="shared" si="35"/>
        <v>420</v>
      </c>
      <c r="D420" s="24" t="e">
        <f t="shared" ca="1" si="2"/>
        <v>#REF!</v>
      </c>
      <c r="E420" s="25" t="e">
        <f t="shared" ca="1" si="3"/>
        <v>#REF!</v>
      </c>
      <c r="F420" s="25" t="e">
        <f t="shared" ca="1" si="4"/>
        <v>#REF!</v>
      </c>
      <c r="G420" s="26" t="e">
        <f t="shared" ca="1" si="5"/>
        <v>#REF!</v>
      </c>
      <c r="H420" s="24" t="s">
        <v>140</v>
      </c>
      <c r="I420" s="24" t="e">
        <f t="shared" ca="1" si="6"/>
        <v>#REF!</v>
      </c>
      <c r="J420" s="24" t="e">
        <f t="shared" ca="1" si="7"/>
        <v>#REF!</v>
      </c>
      <c r="K420" s="24" t="e">
        <f t="shared" ca="1" si="8"/>
        <v>#REF!</v>
      </c>
      <c r="L420" s="24" t="e">
        <f t="shared" ca="1" si="9"/>
        <v>#REF!</v>
      </c>
      <c r="M420" s="24" t="e">
        <f t="shared" ca="1" si="10"/>
        <v>#REF!</v>
      </c>
      <c r="N420" s="25" t="e">
        <f t="shared" ca="1" si="11"/>
        <v>#REF!</v>
      </c>
      <c r="O420" s="27" t="e">
        <f t="shared" ca="1" si="12"/>
        <v>#REF!</v>
      </c>
      <c r="P420" s="24" t="e">
        <f t="shared" ca="1" si="13"/>
        <v>#REF!</v>
      </c>
      <c r="Q420" s="28">
        <f>IF(A420,VALUE(SUBSTITUTE(SUBSTITUTE(LEFT(salles!H420,5),":",","),"30","5")),"")</f>
        <v>1.5</v>
      </c>
      <c r="R420" s="29" t="e">
        <f t="shared" ca="1" si="14"/>
        <v>#REF!</v>
      </c>
      <c r="S420" s="29" t="e">
        <f t="shared" ca="1" si="15"/>
        <v>#REF!</v>
      </c>
      <c r="T420" s="28" t="e">
        <f t="shared" ca="1" si="16"/>
        <v>#REF!</v>
      </c>
      <c r="U420" s="30">
        <f ca="1">VLOOKUP(H420,variables!J$10:K$130,2,FALSE)</f>
        <v>0.93262411347517726</v>
      </c>
      <c r="V420" s="28"/>
      <c r="W420" s="28"/>
      <c r="X420" s="28"/>
      <c r="Y420" s="28"/>
      <c r="Z420" s="28"/>
      <c r="AA420" s="28"/>
      <c r="AB420" s="28"/>
      <c r="AC420" s="28"/>
    </row>
    <row r="421" spans="1:29" ht="14.25" hidden="1">
      <c r="A421" s="22" t="b">
        <f t="shared" si="33"/>
        <v>0</v>
      </c>
      <c r="B421" s="23" t="str">
        <f t="shared" si="34"/>
        <v>salles avant 03/2017!</v>
      </c>
      <c r="C421" s="24">
        <f t="shared" si="35"/>
        <v>421</v>
      </c>
      <c r="D421" s="24" t="e">
        <f t="shared" ca="1" si="2"/>
        <v>#REF!</v>
      </c>
      <c r="E421" s="25" t="e">
        <f t="shared" ca="1" si="3"/>
        <v>#REF!</v>
      </c>
      <c r="F421" s="25" t="e">
        <f t="shared" ca="1" si="4"/>
        <v>#REF!</v>
      </c>
      <c r="G421" s="26" t="e">
        <f t="shared" ca="1" si="5"/>
        <v>#REF!</v>
      </c>
      <c r="H421" s="24" t="s">
        <v>212</v>
      </c>
      <c r="I421" s="24" t="e">
        <f t="shared" ca="1" si="6"/>
        <v>#REF!</v>
      </c>
      <c r="J421" s="24" t="e">
        <f t="shared" ca="1" si="7"/>
        <v>#REF!</v>
      </c>
      <c r="K421" s="24" t="e">
        <f t="shared" ca="1" si="8"/>
        <v>#REF!</v>
      </c>
      <c r="L421" s="24" t="e">
        <f t="shared" ca="1" si="9"/>
        <v>#REF!</v>
      </c>
      <c r="M421" s="24" t="e">
        <f t="shared" ca="1" si="10"/>
        <v>#REF!</v>
      </c>
      <c r="N421" s="25" t="e">
        <f t="shared" ca="1" si="11"/>
        <v>#REF!</v>
      </c>
      <c r="O421" s="27" t="e">
        <f t="shared" ca="1" si="12"/>
        <v>#REF!</v>
      </c>
      <c r="P421" s="24" t="e">
        <f t="shared" ca="1" si="13"/>
        <v>#REF!</v>
      </c>
      <c r="Q421" s="28" t="str">
        <f>IF(A421,VALUE(SUBSTITUTE(SUBSTITUTE(LEFT(salles!H421,5),":",","),"30","5")),"")</f>
        <v/>
      </c>
      <c r="R421" s="29" t="str">
        <f t="shared" si="14"/>
        <v/>
      </c>
      <c r="S421" s="29" t="str">
        <f t="shared" si="15"/>
        <v/>
      </c>
      <c r="T421" s="28" t="str">
        <f t="shared" si="16"/>
        <v/>
      </c>
      <c r="U421" s="30">
        <f ca="1">VLOOKUP(H421,variables!J$10:K$130,2,FALSE)</f>
        <v>0.98148148148148151</v>
      </c>
      <c r="V421" s="28"/>
      <c r="W421" s="28"/>
      <c r="X421" s="28"/>
      <c r="Y421" s="28"/>
      <c r="Z421" s="28"/>
      <c r="AA421" s="28"/>
      <c r="AB421" s="28"/>
      <c r="AC421" s="28"/>
    </row>
    <row r="422" spans="1:29" ht="14.25">
      <c r="A422" s="22" t="b">
        <f t="shared" si="33"/>
        <v>1</v>
      </c>
      <c r="B422" s="23" t="str">
        <f t="shared" si="34"/>
        <v>salles avant 03/2017!</v>
      </c>
      <c r="C422" s="24">
        <f t="shared" si="35"/>
        <v>422</v>
      </c>
      <c r="D422" s="24" t="e">
        <f t="shared" ca="1" si="2"/>
        <v>#REF!</v>
      </c>
      <c r="E422" s="25" t="e">
        <f t="shared" ca="1" si="3"/>
        <v>#REF!</v>
      </c>
      <c r="F422" s="25" t="e">
        <f t="shared" ca="1" si="4"/>
        <v>#REF!</v>
      </c>
      <c r="G422" s="26" t="e">
        <f t="shared" ca="1" si="5"/>
        <v>#REF!</v>
      </c>
      <c r="H422" s="24" t="s">
        <v>140</v>
      </c>
      <c r="I422" s="24" t="e">
        <f t="shared" ca="1" si="6"/>
        <v>#REF!</v>
      </c>
      <c r="J422" s="24" t="e">
        <f t="shared" ca="1" si="7"/>
        <v>#REF!</v>
      </c>
      <c r="K422" s="24" t="e">
        <f t="shared" ca="1" si="8"/>
        <v>#REF!</v>
      </c>
      <c r="L422" s="24" t="e">
        <f t="shared" ca="1" si="9"/>
        <v>#REF!</v>
      </c>
      <c r="M422" s="24" t="e">
        <f t="shared" ca="1" si="10"/>
        <v>#REF!</v>
      </c>
      <c r="N422" s="25" t="e">
        <f t="shared" ca="1" si="11"/>
        <v>#REF!</v>
      </c>
      <c r="O422" s="27" t="e">
        <f t="shared" ca="1" si="12"/>
        <v>#REF!</v>
      </c>
      <c r="P422" s="24" t="e">
        <f t="shared" ca="1" si="13"/>
        <v>#REF!</v>
      </c>
      <c r="Q422" s="28">
        <f>IF(A422,VALUE(SUBSTITUTE(SUBSTITUTE(LEFT(salles!H422,5),":",","),"30","5")),"")</f>
        <v>1</v>
      </c>
      <c r="R422" s="29" t="e">
        <f t="shared" ca="1" si="14"/>
        <v>#REF!</v>
      </c>
      <c r="S422" s="29" t="e">
        <f t="shared" ca="1" si="15"/>
        <v>#REF!</v>
      </c>
      <c r="T422" s="28" t="e">
        <f t="shared" ca="1" si="16"/>
        <v>#REF!</v>
      </c>
      <c r="U422" s="30">
        <f ca="1">VLOOKUP(H422,variables!J$10:K$130,2,FALSE)</f>
        <v>0.93262411347517726</v>
      </c>
      <c r="V422" s="28"/>
      <c r="W422" s="28"/>
      <c r="X422" s="28"/>
      <c r="Y422" s="28"/>
      <c r="Z422" s="28"/>
      <c r="AA422" s="28"/>
      <c r="AB422" s="28"/>
      <c r="AC422" s="28"/>
    </row>
    <row r="423" spans="1:29" ht="14.25" hidden="1">
      <c r="A423" s="22" t="b">
        <f t="shared" si="33"/>
        <v>0</v>
      </c>
      <c r="B423" s="23" t="str">
        <f t="shared" si="34"/>
        <v>salles avant 03/2017!</v>
      </c>
      <c r="C423" s="24">
        <f t="shared" si="35"/>
        <v>423</v>
      </c>
      <c r="D423" s="24" t="e">
        <f t="shared" ca="1" si="2"/>
        <v>#REF!</v>
      </c>
      <c r="E423" s="25" t="e">
        <f t="shared" ca="1" si="3"/>
        <v>#REF!</v>
      </c>
      <c r="F423" s="25" t="e">
        <f t="shared" ca="1" si="4"/>
        <v>#REF!</v>
      </c>
      <c r="G423" s="26" t="e">
        <f t="shared" ca="1" si="5"/>
        <v>#REF!</v>
      </c>
      <c r="H423" s="24" t="s">
        <v>34</v>
      </c>
      <c r="I423" s="24" t="e">
        <f t="shared" ca="1" si="6"/>
        <v>#REF!</v>
      </c>
      <c r="J423" s="24" t="e">
        <f t="shared" ca="1" si="7"/>
        <v>#REF!</v>
      </c>
      <c r="K423" s="24" t="e">
        <f t="shared" ca="1" si="8"/>
        <v>#REF!</v>
      </c>
      <c r="L423" s="24" t="e">
        <f t="shared" ca="1" si="9"/>
        <v>#REF!</v>
      </c>
      <c r="M423" s="24" t="e">
        <f t="shared" ca="1" si="10"/>
        <v>#REF!</v>
      </c>
      <c r="N423" s="25" t="e">
        <f t="shared" ca="1" si="11"/>
        <v>#REF!</v>
      </c>
      <c r="O423" s="27" t="e">
        <f t="shared" ca="1" si="12"/>
        <v>#REF!</v>
      </c>
      <c r="P423" s="24" t="e">
        <f t="shared" ca="1" si="13"/>
        <v>#REF!</v>
      </c>
      <c r="Q423" s="28" t="str">
        <f>IF(A423,VALUE(SUBSTITUTE(SUBSTITUTE(LEFT(salles!H423,5),":",","),"30","5")),"")</f>
        <v/>
      </c>
      <c r="R423" s="29" t="str">
        <f t="shared" si="14"/>
        <v/>
      </c>
      <c r="S423" s="29" t="str">
        <f t="shared" si="15"/>
        <v/>
      </c>
      <c r="T423" s="28" t="str">
        <f t="shared" si="16"/>
        <v/>
      </c>
      <c r="U423" s="30">
        <f ca="1">VLOOKUP(H423,variables!J$10:K$130,2,FALSE)</f>
        <v>1</v>
      </c>
      <c r="V423" s="28"/>
      <c r="W423" s="28"/>
      <c r="X423" s="28"/>
      <c r="Y423" s="28"/>
      <c r="Z423" s="28"/>
      <c r="AA423" s="28"/>
      <c r="AB423" s="28"/>
      <c r="AC423" s="28"/>
    </row>
    <row r="424" spans="1:29" ht="14.25">
      <c r="A424" s="22" t="b">
        <f t="shared" si="33"/>
        <v>1</v>
      </c>
      <c r="B424" s="23" t="str">
        <f t="shared" si="34"/>
        <v>salles avant 03/2017!</v>
      </c>
      <c r="C424" s="24">
        <f t="shared" si="35"/>
        <v>424</v>
      </c>
      <c r="D424" s="24" t="e">
        <f t="shared" ca="1" si="2"/>
        <v>#REF!</v>
      </c>
      <c r="E424" s="25" t="e">
        <f t="shared" ca="1" si="3"/>
        <v>#REF!</v>
      </c>
      <c r="F424" s="25" t="e">
        <f t="shared" ca="1" si="4"/>
        <v>#REF!</v>
      </c>
      <c r="G424" s="26" t="e">
        <f t="shared" ca="1" si="5"/>
        <v>#REF!</v>
      </c>
      <c r="H424" s="24" t="s">
        <v>140</v>
      </c>
      <c r="I424" s="24" t="e">
        <f t="shared" ca="1" si="6"/>
        <v>#REF!</v>
      </c>
      <c r="J424" s="24" t="e">
        <f t="shared" ca="1" si="7"/>
        <v>#REF!</v>
      </c>
      <c r="K424" s="24" t="e">
        <f t="shared" ca="1" si="8"/>
        <v>#REF!</v>
      </c>
      <c r="L424" s="24" t="e">
        <f t="shared" ca="1" si="9"/>
        <v>#REF!</v>
      </c>
      <c r="M424" s="24" t="e">
        <f t="shared" ca="1" si="10"/>
        <v>#REF!</v>
      </c>
      <c r="N424" s="25" t="e">
        <f t="shared" ca="1" si="11"/>
        <v>#REF!</v>
      </c>
      <c r="O424" s="27" t="e">
        <f t="shared" ca="1" si="12"/>
        <v>#REF!</v>
      </c>
      <c r="P424" s="24" t="e">
        <f t="shared" ca="1" si="13"/>
        <v>#REF!</v>
      </c>
      <c r="Q424" s="28">
        <f>IF(A424,VALUE(SUBSTITUTE(SUBSTITUTE(LEFT(salles!H424,5),":",","),"30","5")),"")</f>
        <v>1.5</v>
      </c>
      <c r="R424" s="29" t="e">
        <f t="shared" ca="1" si="14"/>
        <v>#REF!</v>
      </c>
      <c r="S424" s="29" t="e">
        <f t="shared" ca="1" si="15"/>
        <v>#REF!</v>
      </c>
      <c r="T424" s="28" t="e">
        <f t="shared" ca="1" si="16"/>
        <v>#REF!</v>
      </c>
      <c r="U424" s="30">
        <f ca="1">VLOOKUP(H424,variables!J$10:K$130,2,FALSE)</f>
        <v>0.93262411347517726</v>
      </c>
      <c r="V424" s="28"/>
      <c r="W424" s="28"/>
      <c r="X424" s="28"/>
      <c r="Y424" s="28"/>
      <c r="Z424" s="28"/>
      <c r="AA424" s="28"/>
      <c r="AB424" s="28"/>
      <c r="AC424" s="28"/>
    </row>
    <row r="425" spans="1:29" ht="14.25" hidden="1">
      <c r="A425" s="22" t="b">
        <f t="shared" si="33"/>
        <v>0</v>
      </c>
      <c r="B425" s="23" t="str">
        <f t="shared" si="34"/>
        <v>salles avant 03/2017!</v>
      </c>
      <c r="C425" s="24">
        <f t="shared" si="35"/>
        <v>425</v>
      </c>
      <c r="D425" s="24" t="e">
        <f t="shared" ca="1" si="2"/>
        <v>#REF!</v>
      </c>
      <c r="E425" s="25" t="e">
        <f t="shared" ca="1" si="3"/>
        <v>#REF!</v>
      </c>
      <c r="F425" s="25" t="e">
        <f t="shared" ca="1" si="4"/>
        <v>#REF!</v>
      </c>
      <c r="G425" s="26" t="e">
        <f t="shared" ca="1" si="5"/>
        <v>#REF!</v>
      </c>
      <c r="H425" s="24" t="s">
        <v>43</v>
      </c>
      <c r="I425" s="24" t="e">
        <f t="shared" ca="1" si="6"/>
        <v>#REF!</v>
      </c>
      <c r="J425" s="24" t="e">
        <f t="shared" ca="1" si="7"/>
        <v>#REF!</v>
      </c>
      <c r="K425" s="24" t="e">
        <f t="shared" ca="1" si="8"/>
        <v>#REF!</v>
      </c>
      <c r="L425" s="24" t="e">
        <f t="shared" ca="1" si="9"/>
        <v>#REF!</v>
      </c>
      <c r="M425" s="24" t="e">
        <f t="shared" ca="1" si="10"/>
        <v>#REF!</v>
      </c>
      <c r="N425" s="25" t="e">
        <f t="shared" ca="1" si="11"/>
        <v>#REF!</v>
      </c>
      <c r="O425" s="27" t="e">
        <f t="shared" ca="1" si="12"/>
        <v>#REF!</v>
      </c>
      <c r="P425" s="24" t="e">
        <f t="shared" ca="1" si="13"/>
        <v>#REF!</v>
      </c>
      <c r="Q425" s="28" t="str">
        <f>IF(A425,VALUE(SUBSTITUTE(SUBSTITUTE(LEFT(salles!H425,5),":",","),"30","5")),"")</f>
        <v/>
      </c>
      <c r="R425" s="29" t="str">
        <f t="shared" si="14"/>
        <v/>
      </c>
      <c r="S425" s="29" t="str">
        <f t="shared" si="15"/>
        <v/>
      </c>
      <c r="T425" s="28" t="str">
        <f t="shared" si="16"/>
        <v/>
      </c>
      <c r="U425" s="30">
        <f ca="1">VLOOKUP(H425,variables!J$10:K$130,2,FALSE)</f>
        <v>1</v>
      </c>
      <c r="V425" s="28"/>
      <c r="W425" s="28"/>
      <c r="X425" s="28"/>
      <c r="Y425" s="28"/>
      <c r="Z425" s="28"/>
      <c r="AA425" s="28"/>
      <c r="AB425" s="28"/>
      <c r="AC425" s="28"/>
    </row>
    <row r="426" spans="1:29" ht="14.25" hidden="1">
      <c r="A426" s="22" t="b">
        <f t="shared" si="33"/>
        <v>0</v>
      </c>
      <c r="B426" s="23" t="str">
        <f t="shared" si="34"/>
        <v>salles avant 03/2017!</v>
      </c>
      <c r="C426" s="24">
        <f t="shared" si="35"/>
        <v>426</v>
      </c>
      <c r="D426" s="24" t="e">
        <f t="shared" ca="1" si="2"/>
        <v>#REF!</v>
      </c>
      <c r="E426" s="25" t="e">
        <f t="shared" ca="1" si="3"/>
        <v>#REF!</v>
      </c>
      <c r="F426" s="25" t="e">
        <f t="shared" ca="1" si="4"/>
        <v>#REF!</v>
      </c>
      <c r="G426" s="26" t="e">
        <f t="shared" ca="1" si="5"/>
        <v>#REF!</v>
      </c>
      <c r="H426" s="24" t="s">
        <v>263</v>
      </c>
      <c r="I426" s="24" t="e">
        <f t="shared" ca="1" si="6"/>
        <v>#REF!</v>
      </c>
      <c r="J426" s="24" t="e">
        <f t="shared" ca="1" si="7"/>
        <v>#REF!</v>
      </c>
      <c r="K426" s="24" t="e">
        <f t="shared" ca="1" si="8"/>
        <v>#REF!</v>
      </c>
      <c r="L426" s="24" t="e">
        <f t="shared" ca="1" si="9"/>
        <v>#REF!</v>
      </c>
      <c r="M426" s="24" t="e">
        <f t="shared" ca="1" si="10"/>
        <v>#REF!</v>
      </c>
      <c r="N426" s="25" t="e">
        <f t="shared" ca="1" si="11"/>
        <v>#REF!</v>
      </c>
      <c r="O426" s="27" t="e">
        <f t="shared" ca="1" si="12"/>
        <v>#REF!</v>
      </c>
      <c r="P426" s="24" t="e">
        <f t="shared" ca="1" si="13"/>
        <v>#REF!</v>
      </c>
      <c r="Q426" s="28" t="str">
        <f>IF(A426,VALUE(SUBSTITUTE(SUBSTITUTE(LEFT(salles!H426,5),":",","),"30","5")),"")</f>
        <v/>
      </c>
      <c r="R426" s="29" t="str">
        <f t="shared" si="14"/>
        <v/>
      </c>
      <c r="S426" s="29" t="str">
        <f t="shared" si="15"/>
        <v/>
      </c>
      <c r="T426" s="28" t="str">
        <f t="shared" si="16"/>
        <v/>
      </c>
      <c r="U426" s="30">
        <f ca="1">VLOOKUP(H426,variables!J$10:K$130,2,FALSE)</f>
        <v>1</v>
      </c>
      <c r="V426" s="28"/>
      <c r="W426" s="28"/>
      <c r="X426" s="28"/>
      <c r="Y426" s="28"/>
      <c r="Z426" s="28"/>
      <c r="AA426" s="28"/>
      <c r="AB426" s="28"/>
      <c r="AC426" s="28"/>
    </row>
    <row r="427" spans="1:29" ht="14.25" hidden="1">
      <c r="A427" s="22" t="b">
        <f t="shared" si="33"/>
        <v>0</v>
      </c>
      <c r="B427" s="23" t="str">
        <f t="shared" si="34"/>
        <v>salles avant 03/2017!</v>
      </c>
      <c r="C427" s="24">
        <f t="shared" si="35"/>
        <v>427</v>
      </c>
      <c r="D427" s="24" t="e">
        <f t="shared" ca="1" si="2"/>
        <v>#REF!</v>
      </c>
      <c r="E427" s="25" t="e">
        <f t="shared" ca="1" si="3"/>
        <v>#REF!</v>
      </c>
      <c r="F427" s="25" t="e">
        <f t="shared" ca="1" si="4"/>
        <v>#REF!</v>
      </c>
      <c r="G427" s="26" t="e">
        <f t="shared" ca="1" si="5"/>
        <v>#REF!</v>
      </c>
      <c r="H427" s="24" t="s">
        <v>162</v>
      </c>
      <c r="I427" s="24" t="e">
        <f t="shared" ca="1" si="6"/>
        <v>#REF!</v>
      </c>
      <c r="J427" s="24" t="e">
        <f t="shared" ca="1" si="7"/>
        <v>#REF!</v>
      </c>
      <c r="K427" s="24" t="e">
        <f t="shared" ca="1" si="8"/>
        <v>#REF!</v>
      </c>
      <c r="L427" s="24" t="e">
        <f t="shared" ca="1" si="9"/>
        <v>#REF!</v>
      </c>
      <c r="M427" s="24" t="e">
        <f t="shared" ca="1" si="10"/>
        <v>#REF!</v>
      </c>
      <c r="N427" s="25" t="e">
        <f t="shared" ca="1" si="11"/>
        <v>#REF!</v>
      </c>
      <c r="O427" s="27" t="e">
        <f t="shared" ca="1" si="12"/>
        <v>#REF!</v>
      </c>
      <c r="P427" s="24" t="e">
        <f t="shared" ca="1" si="13"/>
        <v>#REF!</v>
      </c>
      <c r="Q427" s="28" t="str">
        <f>IF(A427,VALUE(SUBSTITUTE(SUBSTITUTE(LEFT(salles!H427,5),":",","),"30","5")),"")</f>
        <v/>
      </c>
      <c r="R427" s="29" t="str">
        <f t="shared" si="14"/>
        <v/>
      </c>
      <c r="S427" s="29" t="str">
        <f t="shared" si="15"/>
        <v/>
      </c>
      <c r="T427" s="28" t="str">
        <f t="shared" si="16"/>
        <v/>
      </c>
      <c r="U427" s="30">
        <f>VLOOKUP(H427,variables!J$10:K$130,2,FALSE)</f>
        <v>5.3E-3</v>
      </c>
      <c r="V427" s="28"/>
      <c r="W427" s="28"/>
      <c r="X427" s="28"/>
      <c r="Y427" s="28"/>
      <c r="Z427" s="28"/>
      <c r="AA427" s="28"/>
      <c r="AB427" s="28"/>
      <c r="AC427" s="28"/>
    </row>
    <row r="428" spans="1:29" ht="14.25" hidden="1">
      <c r="A428" s="22" t="b">
        <f t="shared" si="33"/>
        <v>0</v>
      </c>
      <c r="B428" s="23" t="str">
        <f t="shared" si="34"/>
        <v>salles avant 03/2017!</v>
      </c>
      <c r="C428" s="24">
        <f t="shared" si="35"/>
        <v>428</v>
      </c>
      <c r="D428" s="24" t="e">
        <f t="shared" ca="1" si="2"/>
        <v>#REF!</v>
      </c>
      <c r="E428" s="25" t="e">
        <f t="shared" ca="1" si="3"/>
        <v>#REF!</v>
      </c>
      <c r="F428" s="25" t="e">
        <f t="shared" ca="1" si="4"/>
        <v>#REF!</v>
      </c>
      <c r="G428" s="26" t="e">
        <f t="shared" ca="1" si="5"/>
        <v>#REF!</v>
      </c>
      <c r="H428" s="24" t="s">
        <v>43</v>
      </c>
      <c r="I428" s="24" t="e">
        <f t="shared" ca="1" si="6"/>
        <v>#REF!</v>
      </c>
      <c r="J428" s="24" t="e">
        <f t="shared" ca="1" si="7"/>
        <v>#REF!</v>
      </c>
      <c r="K428" s="24" t="e">
        <f t="shared" ca="1" si="8"/>
        <v>#REF!</v>
      </c>
      <c r="L428" s="24" t="e">
        <f t="shared" ca="1" si="9"/>
        <v>#REF!</v>
      </c>
      <c r="M428" s="24" t="e">
        <f t="shared" ca="1" si="10"/>
        <v>#REF!</v>
      </c>
      <c r="N428" s="25" t="e">
        <f t="shared" ca="1" si="11"/>
        <v>#REF!</v>
      </c>
      <c r="O428" s="27" t="e">
        <f t="shared" ca="1" si="12"/>
        <v>#REF!</v>
      </c>
      <c r="P428" s="24" t="e">
        <f t="shared" ca="1" si="13"/>
        <v>#REF!</v>
      </c>
      <c r="Q428" s="28" t="str">
        <f>IF(A428,VALUE(SUBSTITUTE(SUBSTITUTE(LEFT(salles!H428,5),":",","),"30","5")),"")</f>
        <v/>
      </c>
      <c r="R428" s="29" t="str">
        <f t="shared" si="14"/>
        <v/>
      </c>
      <c r="S428" s="29" t="str">
        <f t="shared" si="15"/>
        <v/>
      </c>
      <c r="T428" s="28" t="str">
        <f t="shared" si="16"/>
        <v/>
      </c>
      <c r="U428" s="30">
        <f ca="1">VLOOKUP(H428,variables!J$10:K$130,2,FALSE)</f>
        <v>1</v>
      </c>
      <c r="V428" s="28"/>
      <c r="W428" s="28"/>
      <c r="X428" s="28"/>
      <c r="Y428" s="28"/>
      <c r="Z428" s="28"/>
      <c r="AA428" s="28"/>
      <c r="AB428" s="28"/>
      <c r="AC428" s="28"/>
    </row>
    <row r="429" spans="1:29" ht="14.25" hidden="1">
      <c r="A429" s="22" t="b">
        <f t="shared" si="33"/>
        <v>0</v>
      </c>
      <c r="B429" s="23" t="str">
        <f t="shared" si="34"/>
        <v>salles avant 03/2017!</v>
      </c>
      <c r="C429" s="24">
        <f t="shared" si="35"/>
        <v>429</v>
      </c>
      <c r="D429" s="24" t="e">
        <f t="shared" ca="1" si="2"/>
        <v>#REF!</v>
      </c>
      <c r="E429" s="25" t="e">
        <f t="shared" ca="1" si="3"/>
        <v>#REF!</v>
      </c>
      <c r="F429" s="25" t="e">
        <f t="shared" ca="1" si="4"/>
        <v>#REF!</v>
      </c>
      <c r="G429" s="26" t="e">
        <f t="shared" ca="1" si="5"/>
        <v>#REF!</v>
      </c>
      <c r="H429" s="24" t="s">
        <v>263</v>
      </c>
      <c r="I429" s="24" t="e">
        <f t="shared" ca="1" si="6"/>
        <v>#REF!</v>
      </c>
      <c r="J429" s="24" t="e">
        <f t="shared" ca="1" si="7"/>
        <v>#REF!</v>
      </c>
      <c r="K429" s="24" t="e">
        <f t="shared" ca="1" si="8"/>
        <v>#REF!</v>
      </c>
      <c r="L429" s="24" t="e">
        <f t="shared" ca="1" si="9"/>
        <v>#REF!</v>
      </c>
      <c r="M429" s="24" t="e">
        <f t="shared" ca="1" si="10"/>
        <v>#REF!</v>
      </c>
      <c r="N429" s="25" t="e">
        <f t="shared" ca="1" si="11"/>
        <v>#REF!</v>
      </c>
      <c r="O429" s="27" t="e">
        <f t="shared" ca="1" si="12"/>
        <v>#REF!</v>
      </c>
      <c r="P429" s="24" t="e">
        <f t="shared" ca="1" si="13"/>
        <v>#REF!</v>
      </c>
      <c r="Q429" s="28" t="str">
        <f>IF(A429,VALUE(SUBSTITUTE(SUBSTITUTE(LEFT(salles!H429,5),":",","),"30","5")),"")</f>
        <v/>
      </c>
      <c r="R429" s="29" t="str">
        <f t="shared" si="14"/>
        <v/>
      </c>
      <c r="S429" s="29" t="str">
        <f t="shared" si="15"/>
        <v/>
      </c>
      <c r="T429" s="28" t="str">
        <f t="shared" si="16"/>
        <v/>
      </c>
      <c r="U429" s="30">
        <f ca="1">VLOOKUP(H429,variables!J$10:K$130,2,FALSE)</f>
        <v>1</v>
      </c>
      <c r="V429" s="28"/>
      <c r="W429" s="28"/>
      <c r="X429" s="28"/>
      <c r="Y429" s="28"/>
      <c r="Z429" s="28"/>
      <c r="AA429" s="28"/>
      <c r="AB429" s="28"/>
      <c r="AC429" s="28"/>
    </row>
    <row r="430" spans="1:29" ht="14.25">
      <c r="A430" s="22" t="b">
        <f t="shared" si="33"/>
        <v>1</v>
      </c>
      <c r="B430" s="23" t="str">
        <f t="shared" si="34"/>
        <v>salles avant 03/2017!</v>
      </c>
      <c r="C430" s="24">
        <f t="shared" si="35"/>
        <v>430</v>
      </c>
      <c r="D430" s="24" t="e">
        <f t="shared" ca="1" si="2"/>
        <v>#REF!</v>
      </c>
      <c r="E430" s="25" t="e">
        <f t="shared" ca="1" si="3"/>
        <v>#REF!</v>
      </c>
      <c r="F430" s="25" t="e">
        <f t="shared" ca="1" si="4"/>
        <v>#REF!</v>
      </c>
      <c r="G430" s="26" t="e">
        <f t="shared" ca="1" si="5"/>
        <v>#REF!</v>
      </c>
      <c r="H430" s="24" t="s">
        <v>140</v>
      </c>
      <c r="I430" s="24" t="e">
        <f t="shared" ca="1" si="6"/>
        <v>#REF!</v>
      </c>
      <c r="J430" s="24" t="e">
        <f t="shared" ca="1" si="7"/>
        <v>#REF!</v>
      </c>
      <c r="K430" s="24" t="e">
        <f t="shared" ca="1" si="8"/>
        <v>#REF!</v>
      </c>
      <c r="L430" s="24" t="e">
        <f t="shared" ca="1" si="9"/>
        <v>#REF!</v>
      </c>
      <c r="M430" s="24" t="e">
        <f t="shared" ca="1" si="10"/>
        <v>#REF!</v>
      </c>
      <c r="N430" s="25" t="e">
        <f t="shared" ca="1" si="11"/>
        <v>#REF!</v>
      </c>
      <c r="O430" s="27" t="e">
        <f t="shared" ca="1" si="12"/>
        <v>#REF!</v>
      </c>
      <c r="P430" s="24" t="e">
        <f t="shared" ca="1" si="13"/>
        <v>#REF!</v>
      </c>
      <c r="Q430" s="28">
        <f>IF(A430,VALUE(SUBSTITUTE(SUBSTITUTE(LEFT(salles!H430,5),":",","),"30","5")),"")</f>
        <v>1</v>
      </c>
      <c r="R430" s="29" t="e">
        <f t="shared" ca="1" si="14"/>
        <v>#REF!</v>
      </c>
      <c r="S430" s="29" t="e">
        <f t="shared" ca="1" si="15"/>
        <v>#REF!</v>
      </c>
      <c r="T430" s="28" t="e">
        <f t="shared" ca="1" si="16"/>
        <v>#REF!</v>
      </c>
      <c r="U430" s="30">
        <f ca="1">VLOOKUP(H430,variables!J$10:K$130,2,FALSE)</f>
        <v>0.93262411347517726</v>
      </c>
      <c r="V430" s="28"/>
      <c r="W430" s="28"/>
      <c r="X430" s="28"/>
      <c r="Y430" s="28"/>
      <c r="Z430" s="28"/>
      <c r="AA430" s="28"/>
      <c r="AB430" s="28"/>
      <c r="AC430" s="28"/>
    </row>
    <row r="431" spans="1:29" ht="14.25" hidden="1">
      <c r="A431" s="22" t="b">
        <f t="shared" si="33"/>
        <v>0</v>
      </c>
      <c r="B431" s="23" t="str">
        <f t="shared" si="34"/>
        <v>salles avant 03/2017!</v>
      </c>
      <c r="C431" s="24">
        <f t="shared" si="35"/>
        <v>431</v>
      </c>
      <c r="D431" s="24" t="e">
        <f t="shared" ca="1" si="2"/>
        <v>#REF!</v>
      </c>
      <c r="E431" s="25" t="e">
        <f t="shared" ca="1" si="3"/>
        <v>#REF!</v>
      </c>
      <c r="F431" s="25" t="e">
        <f t="shared" ca="1" si="4"/>
        <v>#REF!</v>
      </c>
      <c r="G431" s="26" t="e">
        <f t="shared" ca="1" si="5"/>
        <v>#REF!</v>
      </c>
      <c r="H431" s="24" t="s">
        <v>162</v>
      </c>
      <c r="I431" s="24" t="e">
        <f t="shared" ca="1" si="6"/>
        <v>#REF!</v>
      </c>
      <c r="J431" s="24" t="e">
        <f t="shared" ca="1" si="7"/>
        <v>#REF!</v>
      </c>
      <c r="K431" s="24" t="e">
        <f t="shared" ca="1" si="8"/>
        <v>#REF!</v>
      </c>
      <c r="L431" s="24" t="e">
        <f t="shared" ca="1" si="9"/>
        <v>#REF!</v>
      </c>
      <c r="M431" s="24" t="e">
        <f t="shared" ca="1" si="10"/>
        <v>#REF!</v>
      </c>
      <c r="N431" s="25" t="e">
        <f t="shared" ca="1" si="11"/>
        <v>#REF!</v>
      </c>
      <c r="O431" s="27" t="e">
        <f t="shared" ca="1" si="12"/>
        <v>#REF!</v>
      </c>
      <c r="P431" s="24" t="e">
        <f t="shared" ca="1" si="13"/>
        <v>#REF!</v>
      </c>
      <c r="Q431" s="28" t="str">
        <f>IF(A431,VALUE(SUBSTITUTE(SUBSTITUTE(LEFT(salles!H431,5),":",","),"30","5")),"")</f>
        <v/>
      </c>
      <c r="R431" s="29" t="str">
        <f t="shared" si="14"/>
        <v/>
      </c>
      <c r="S431" s="29" t="str">
        <f t="shared" si="15"/>
        <v/>
      </c>
      <c r="T431" s="28" t="str">
        <f t="shared" si="16"/>
        <v/>
      </c>
      <c r="U431" s="30">
        <f>VLOOKUP(H431,variables!J$10:K$130,2,FALSE)</f>
        <v>5.3E-3</v>
      </c>
      <c r="V431" s="28"/>
      <c r="W431" s="28"/>
      <c r="X431" s="28"/>
      <c r="Y431" s="28"/>
      <c r="Z431" s="28"/>
      <c r="AA431" s="28"/>
      <c r="AB431" s="28"/>
      <c r="AC431" s="28"/>
    </row>
    <row r="432" spans="1:29" ht="14.25" hidden="1">
      <c r="A432" s="22" t="b">
        <f t="shared" si="33"/>
        <v>0</v>
      </c>
      <c r="B432" s="23" t="str">
        <f t="shared" si="34"/>
        <v>salles avant 03/2017!</v>
      </c>
      <c r="C432" s="24">
        <f t="shared" si="35"/>
        <v>432</v>
      </c>
      <c r="D432" s="24" t="e">
        <f t="shared" ca="1" si="2"/>
        <v>#REF!</v>
      </c>
      <c r="E432" s="25" t="e">
        <f t="shared" ca="1" si="3"/>
        <v>#REF!</v>
      </c>
      <c r="F432" s="25" t="e">
        <f t="shared" ca="1" si="4"/>
        <v>#REF!</v>
      </c>
      <c r="G432" s="26" t="e">
        <f t="shared" ca="1" si="5"/>
        <v>#REF!</v>
      </c>
      <c r="H432" s="24" t="s">
        <v>43</v>
      </c>
      <c r="I432" s="24" t="e">
        <f t="shared" ca="1" si="6"/>
        <v>#REF!</v>
      </c>
      <c r="J432" s="24" t="e">
        <f t="shared" ca="1" si="7"/>
        <v>#REF!</v>
      </c>
      <c r="K432" s="24" t="e">
        <f t="shared" ca="1" si="8"/>
        <v>#REF!</v>
      </c>
      <c r="L432" s="24" t="e">
        <f t="shared" ca="1" si="9"/>
        <v>#REF!</v>
      </c>
      <c r="M432" s="24" t="e">
        <f t="shared" ca="1" si="10"/>
        <v>#REF!</v>
      </c>
      <c r="N432" s="25" t="e">
        <f t="shared" ca="1" si="11"/>
        <v>#REF!</v>
      </c>
      <c r="O432" s="27" t="e">
        <f t="shared" ca="1" si="12"/>
        <v>#REF!</v>
      </c>
      <c r="P432" s="24" t="e">
        <f t="shared" ca="1" si="13"/>
        <v>#REF!</v>
      </c>
      <c r="Q432" s="28" t="str">
        <f>IF(A432,VALUE(SUBSTITUTE(SUBSTITUTE(LEFT(salles!H432,5),":",","),"30","5")),"")</f>
        <v/>
      </c>
      <c r="R432" s="29" t="str">
        <f t="shared" si="14"/>
        <v/>
      </c>
      <c r="S432" s="29" t="str">
        <f t="shared" si="15"/>
        <v/>
      </c>
      <c r="T432" s="28" t="str">
        <f t="shared" si="16"/>
        <v/>
      </c>
      <c r="U432" s="30">
        <f ca="1">VLOOKUP(H432,variables!J$10:K$130,2,FALSE)</f>
        <v>1</v>
      </c>
      <c r="V432" s="28"/>
      <c r="W432" s="28"/>
      <c r="X432" s="28"/>
      <c r="Y432" s="28"/>
      <c r="Z432" s="28"/>
      <c r="AA432" s="28"/>
      <c r="AB432" s="28"/>
      <c r="AC432" s="28"/>
    </row>
    <row r="433" spans="1:29" ht="14.25" hidden="1">
      <c r="A433" s="22" t="b">
        <f t="shared" si="33"/>
        <v>0</v>
      </c>
      <c r="B433" s="23" t="str">
        <f t="shared" si="34"/>
        <v>salles avant 03/2017!</v>
      </c>
      <c r="C433" s="24">
        <f t="shared" si="35"/>
        <v>433</v>
      </c>
      <c r="D433" s="24" t="e">
        <f t="shared" ca="1" si="2"/>
        <v>#REF!</v>
      </c>
      <c r="E433" s="25" t="e">
        <f t="shared" ca="1" si="3"/>
        <v>#REF!</v>
      </c>
      <c r="F433" s="25" t="e">
        <f t="shared" ca="1" si="4"/>
        <v>#REF!</v>
      </c>
      <c r="G433" s="26" t="e">
        <f t="shared" ca="1" si="5"/>
        <v>#REF!</v>
      </c>
      <c r="H433" s="24" t="s">
        <v>162</v>
      </c>
      <c r="I433" s="24" t="e">
        <f t="shared" ca="1" si="6"/>
        <v>#REF!</v>
      </c>
      <c r="J433" s="24" t="e">
        <f t="shared" ca="1" si="7"/>
        <v>#REF!</v>
      </c>
      <c r="K433" s="24" t="e">
        <f t="shared" ca="1" si="8"/>
        <v>#REF!</v>
      </c>
      <c r="L433" s="24" t="e">
        <f t="shared" ca="1" si="9"/>
        <v>#REF!</v>
      </c>
      <c r="M433" s="24" t="e">
        <f t="shared" ca="1" si="10"/>
        <v>#REF!</v>
      </c>
      <c r="N433" s="25" t="e">
        <f t="shared" ca="1" si="11"/>
        <v>#REF!</v>
      </c>
      <c r="O433" s="27" t="e">
        <f t="shared" ca="1" si="12"/>
        <v>#REF!</v>
      </c>
      <c r="P433" s="24" t="e">
        <f t="shared" ca="1" si="13"/>
        <v>#REF!</v>
      </c>
      <c r="Q433" s="28" t="str">
        <f>IF(A433,VALUE(SUBSTITUTE(SUBSTITUTE(LEFT(salles!H433,5),":",","),"30","5")),"")</f>
        <v/>
      </c>
      <c r="R433" s="29" t="str">
        <f t="shared" si="14"/>
        <v/>
      </c>
      <c r="S433" s="29" t="str">
        <f t="shared" si="15"/>
        <v/>
      </c>
      <c r="T433" s="28" t="str">
        <f t="shared" si="16"/>
        <v/>
      </c>
      <c r="U433" s="30">
        <f>VLOOKUP(H433,variables!J$10:K$130,2,FALSE)</f>
        <v>5.3E-3</v>
      </c>
      <c r="V433" s="28"/>
      <c r="W433" s="28"/>
      <c r="X433" s="28"/>
      <c r="Y433" s="28"/>
      <c r="Z433" s="28"/>
      <c r="AA433" s="28"/>
      <c r="AB433" s="28"/>
      <c r="AC433" s="28"/>
    </row>
    <row r="434" spans="1:29" ht="14.25" hidden="1">
      <c r="A434" s="22" t="b">
        <f t="shared" si="33"/>
        <v>0</v>
      </c>
      <c r="B434" s="23" t="str">
        <f t="shared" si="34"/>
        <v>salles avant 03/2017!</v>
      </c>
      <c r="C434" s="24">
        <f t="shared" si="35"/>
        <v>434</v>
      </c>
      <c r="D434" s="24" t="e">
        <f t="shared" ca="1" si="2"/>
        <v>#REF!</v>
      </c>
      <c r="E434" s="25" t="e">
        <f t="shared" ca="1" si="3"/>
        <v>#REF!</v>
      </c>
      <c r="F434" s="25" t="e">
        <f t="shared" ca="1" si="4"/>
        <v>#REF!</v>
      </c>
      <c r="G434" s="26" t="e">
        <f t="shared" ca="1" si="5"/>
        <v>#REF!</v>
      </c>
      <c r="H434" s="24" t="s">
        <v>212</v>
      </c>
      <c r="I434" s="24" t="e">
        <f t="shared" ca="1" si="6"/>
        <v>#REF!</v>
      </c>
      <c r="J434" s="24" t="e">
        <f t="shared" ca="1" si="7"/>
        <v>#REF!</v>
      </c>
      <c r="K434" s="24" t="e">
        <f t="shared" ca="1" si="8"/>
        <v>#REF!</v>
      </c>
      <c r="L434" s="24" t="e">
        <f t="shared" ca="1" si="9"/>
        <v>#REF!</v>
      </c>
      <c r="M434" s="24" t="e">
        <f t="shared" ca="1" si="10"/>
        <v>#REF!</v>
      </c>
      <c r="N434" s="25" t="e">
        <f t="shared" ca="1" si="11"/>
        <v>#REF!</v>
      </c>
      <c r="O434" s="27" t="e">
        <f t="shared" ca="1" si="12"/>
        <v>#REF!</v>
      </c>
      <c r="P434" s="24" t="e">
        <f t="shared" ca="1" si="13"/>
        <v>#REF!</v>
      </c>
      <c r="Q434" s="28" t="str">
        <f>IF(A434,VALUE(SUBSTITUTE(SUBSTITUTE(LEFT(salles!H434,5),":",","),"30","5")),"")</f>
        <v/>
      </c>
      <c r="R434" s="29" t="str">
        <f t="shared" si="14"/>
        <v/>
      </c>
      <c r="S434" s="29" t="str">
        <f t="shared" si="15"/>
        <v/>
      </c>
      <c r="T434" s="28" t="str">
        <f t="shared" si="16"/>
        <v/>
      </c>
      <c r="U434" s="30">
        <f ca="1">VLOOKUP(H434,variables!J$10:K$130,2,FALSE)</f>
        <v>0.98148148148148151</v>
      </c>
      <c r="V434" s="28"/>
      <c r="W434" s="28"/>
      <c r="X434" s="28"/>
      <c r="Y434" s="28"/>
      <c r="Z434" s="28"/>
      <c r="AA434" s="28"/>
      <c r="AB434" s="28"/>
      <c r="AC434" s="28"/>
    </row>
    <row r="435" spans="1:29" ht="14.25" hidden="1">
      <c r="A435" s="22" t="b">
        <f t="shared" si="33"/>
        <v>0</v>
      </c>
      <c r="B435" s="23" t="str">
        <f t="shared" si="34"/>
        <v>salles avant 03/2017!</v>
      </c>
      <c r="C435" s="24">
        <f t="shared" si="35"/>
        <v>435</v>
      </c>
      <c r="D435" s="24" t="e">
        <f t="shared" ca="1" si="2"/>
        <v>#REF!</v>
      </c>
      <c r="E435" s="25" t="e">
        <f t="shared" ca="1" si="3"/>
        <v>#REF!</v>
      </c>
      <c r="F435" s="25" t="e">
        <f t="shared" ca="1" si="4"/>
        <v>#REF!</v>
      </c>
      <c r="G435" s="26" t="e">
        <f t="shared" ca="1" si="5"/>
        <v>#REF!</v>
      </c>
      <c r="H435" s="24" t="s">
        <v>43</v>
      </c>
      <c r="I435" s="24" t="e">
        <f t="shared" ca="1" si="6"/>
        <v>#REF!</v>
      </c>
      <c r="J435" s="24" t="e">
        <f t="shared" ca="1" si="7"/>
        <v>#REF!</v>
      </c>
      <c r="K435" s="24" t="e">
        <f t="shared" ca="1" si="8"/>
        <v>#REF!</v>
      </c>
      <c r="L435" s="24" t="e">
        <f t="shared" ca="1" si="9"/>
        <v>#REF!</v>
      </c>
      <c r="M435" s="24" t="e">
        <f t="shared" ca="1" si="10"/>
        <v>#REF!</v>
      </c>
      <c r="N435" s="25" t="e">
        <f t="shared" ca="1" si="11"/>
        <v>#REF!</v>
      </c>
      <c r="O435" s="27" t="e">
        <f t="shared" ca="1" si="12"/>
        <v>#REF!</v>
      </c>
      <c r="P435" s="24" t="e">
        <f t="shared" ca="1" si="13"/>
        <v>#REF!</v>
      </c>
      <c r="Q435" s="28" t="str">
        <f>IF(A435,VALUE(SUBSTITUTE(SUBSTITUTE(LEFT(salles!H435,5),":",","),"30","5")),"")</f>
        <v/>
      </c>
      <c r="R435" s="29" t="str">
        <f t="shared" si="14"/>
        <v/>
      </c>
      <c r="S435" s="29" t="str">
        <f t="shared" si="15"/>
        <v/>
      </c>
      <c r="T435" s="28" t="str">
        <f t="shared" si="16"/>
        <v/>
      </c>
      <c r="U435" s="30">
        <f ca="1">VLOOKUP(H435,variables!J$10:K$130,2,FALSE)</f>
        <v>1</v>
      </c>
      <c r="V435" s="28"/>
      <c r="W435" s="28"/>
      <c r="X435" s="28"/>
      <c r="Y435" s="28"/>
      <c r="Z435" s="28"/>
      <c r="AA435" s="28"/>
      <c r="AB435" s="28"/>
      <c r="AC435" s="28"/>
    </row>
    <row r="436" spans="1:29" ht="14.25" hidden="1">
      <c r="A436" s="22" t="b">
        <f t="shared" si="33"/>
        <v>0</v>
      </c>
      <c r="B436" s="23" t="str">
        <f t="shared" si="34"/>
        <v>salles avant 03/2017!</v>
      </c>
      <c r="C436" s="24">
        <f t="shared" si="35"/>
        <v>436</v>
      </c>
      <c r="D436" s="24" t="e">
        <f t="shared" ca="1" si="2"/>
        <v>#REF!</v>
      </c>
      <c r="E436" s="25" t="e">
        <f t="shared" ca="1" si="3"/>
        <v>#REF!</v>
      </c>
      <c r="F436" s="25" t="e">
        <f t="shared" ca="1" si="4"/>
        <v>#REF!</v>
      </c>
      <c r="G436" s="26" t="e">
        <f t="shared" ca="1" si="5"/>
        <v>#REF!</v>
      </c>
      <c r="H436" s="24" t="s">
        <v>162</v>
      </c>
      <c r="I436" s="24" t="e">
        <f t="shared" ca="1" si="6"/>
        <v>#REF!</v>
      </c>
      <c r="J436" s="24" t="e">
        <f t="shared" ca="1" si="7"/>
        <v>#REF!</v>
      </c>
      <c r="K436" s="24" t="e">
        <f t="shared" ca="1" si="8"/>
        <v>#REF!</v>
      </c>
      <c r="L436" s="24" t="e">
        <f t="shared" ca="1" si="9"/>
        <v>#REF!</v>
      </c>
      <c r="M436" s="24" t="e">
        <f t="shared" ca="1" si="10"/>
        <v>#REF!</v>
      </c>
      <c r="N436" s="25" t="e">
        <f t="shared" ca="1" si="11"/>
        <v>#REF!</v>
      </c>
      <c r="O436" s="27" t="e">
        <f t="shared" ca="1" si="12"/>
        <v>#REF!</v>
      </c>
      <c r="P436" s="24" t="e">
        <f t="shared" ca="1" si="13"/>
        <v>#REF!</v>
      </c>
      <c r="Q436" s="28" t="str">
        <f>IF(A436,VALUE(SUBSTITUTE(SUBSTITUTE(LEFT(salles!H436,5),":",","),"30","5")),"")</f>
        <v/>
      </c>
      <c r="R436" s="29" t="str">
        <f t="shared" si="14"/>
        <v/>
      </c>
      <c r="S436" s="29" t="str">
        <f t="shared" si="15"/>
        <v/>
      </c>
      <c r="T436" s="28" t="str">
        <f t="shared" si="16"/>
        <v/>
      </c>
      <c r="U436" s="30">
        <f>VLOOKUP(H436,variables!J$10:K$130,2,FALSE)</f>
        <v>5.3E-3</v>
      </c>
      <c r="V436" s="28"/>
      <c r="W436" s="28"/>
      <c r="X436" s="28"/>
      <c r="Y436" s="28"/>
      <c r="Z436" s="28"/>
      <c r="AA436" s="28"/>
      <c r="AB436" s="28"/>
      <c r="AC436" s="28"/>
    </row>
    <row r="437" spans="1:29" ht="14.25" hidden="1">
      <c r="A437" s="22" t="b">
        <f t="shared" si="33"/>
        <v>0</v>
      </c>
      <c r="B437" s="23" t="str">
        <f t="shared" si="34"/>
        <v>salles avant 03/2017!</v>
      </c>
      <c r="C437" s="24">
        <f t="shared" si="35"/>
        <v>437</v>
      </c>
      <c r="D437" s="24" t="e">
        <f t="shared" ca="1" si="2"/>
        <v>#REF!</v>
      </c>
      <c r="E437" s="25" t="e">
        <f t="shared" ca="1" si="3"/>
        <v>#REF!</v>
      </c>
      <c r="F437" s="25" t="e">
        <f t="shared" ca="1" si="4"/>
        <v>#REF!</v>
      </c>
      <c r="G437" s="26" t="e">
        <f t="shared" ca="1" si="5"/>
        <v>#REF!</v>
      </c>
      <c r="H437" s="24" t="s">
        <v>212</v>
      </c>
      <c r="I437" s="24" t="e">
        <f t="shared" ca="1" si="6"/>
        <v>#REF!</v>
      </c>
      <c r="J437" s="24" t="e">
        <f t="shared" ca="1" si="7"/>
        <v>#REF!</v>
      </c>
      <c r="K437" s="24" t="e">
        <f t="shared" ca="1" si="8"/>
        <v>#REF!</v>
      </c>
      <c r="L437" s="24" t="e">
        <f t="shared" ca="1" si="9"/>
        <v>#REF!</v>
      </c>
      <c r="M437" s="24" t="e">
        <f t="shared" ca="1" si="10"/>
        <v>#REF!</v>
      </c>
      <c r="N437" s="25" t="e">
        <f t="shared" ca="1" si="11"/>
        <v>#REF!</v>
      </c>
      <c r="O437" s="27" t="e">
        <f t="shared" ca="1" si="12"/>
        <v>#REF!</v>
      </c>
      <c r="P437" s="24" t="e">
        <f t="shared" ca="1" si="13"/>
        <v>#REF!</v>
      </c>
      <c r="Q437" s="28" t="str">
        <f>IF(A437,VALUE(SUBSTITUTE(SUBSTITUTE(LEFT(salles!H437,5),":",","),"30","5")),"")</f>
        <v/>
      </c>
      <c r="R437" s="29" t="str">
        <f t="shared" si="14"/>
        <v/>
      </c>
      <c r="S437" s="29" t="str">
        <f t="shared" si="15"/>
        <v/>
      </c>
      <c r="T437" s="28" t="str">
        <f t="shared" si="16"/>
        <v/>
      </c>
      <c r="U437" s="30">
        <f ca="1">VLOOKUP(H437,variables!J$10:K$130,2,FALSE)</f>
        <v>0.98148148148148151</v>
      </c>
      <c r="V437" s="28"/>
      <c r="W437" s="28"/>
      <c r="X437" s="28"/>
      <c r="Y437" s="28"/>
      <c r="Z437" s="28"/>
      <c r="AA437" s="28"/>
      <c r="AB437" s="28"/>
      <c r="AC437" s="28"/>
    </row>
    <row r="438" spans="1:29" ht="14.25">
      <c r="A438" s="22" t="b">
        <f t="shared" si="33"/>
        <v>1</v>
      </c>
      <c r="B438" s="23" t="str">
        <f t="shared" si="34"/>
        <v>salles avant 03/2017!</v>
      </c>
      <c r="C438" s="24">
        <f t="shared" si="35"/>
        <v>438</v>
      </c>
      <c r="D438" s="24" t="e">
        <f t="shared" ca="1" si="2"/>
        <v>#REF!</v>
      </c>
      <c r="E438" s="25" t="e">
        <f t="shared" ca="1" si="3"/>
        <v>#REF!</v>
      </c>
      <c r="F438" s="25" t="e">
        <f t="shared" ca="1" si="4"/>
        <v>#REF!</v>
      </c>
      <c r="G438" s="26" t="e">
        <f t="shared" ca="1" si="5"/>
        <v>#REF!</v>
      </c>
      <c r="H438" s="24" t="s">
        <v>140</v>
      </c>
      <c r="I438" s="24" t="e">
        <f t="shared" ca="1" si="6"/>
        <v>#REF!</v>
      </c>
      <c r="J438" s="24" t="e">
        <f t="shared" ca="1" si="7"/>
        <v>#REF!</v>
      </c>
      <c r="K438" s="24" t="e">
        <f t="shared" ca="1" si="8"/>
        <v>#REF!</v>
      </c>
      <c r="L438" s="24" t="e">
        <f t="shared" ca="1" si="9"/>
        <v>#REF!</v>
      </c>
      <c r="M438" s="24" t="e">
        <f t="shared" ca="1" si="10"/>
        <v>#REF!</v>
      </c>
      <c r="N438" s="25" t="e">
        <f t="shared" ca="1" si="11"/>
        <v>#REF!</v>
      </c>
      <c r="O438" s="27" t="e">
        <f t="shared" ca="1" si="12"/>
        <v>#REF!</v>
      </c>
      <c r="P438" s="24" t="e">
        <f t="shared" ca="1" si="13"/>
        <v>#REF!</v>
      </c>
      <c r="Q438" s="28">
        <f>IF(A438,VALUE(SUBSTITUTE(SUBSTITUTE(LEFT(salles!H438,5),":",","),"30","5")),"")</f>
        <v>1</v>
      </c>
      <c r="R438" s="29" t="e">
        <f t="shared" ca="1" si="14"/>
        <v>#REF!</v>
      </c>
      <c r="S438" s="29" t="e">
        <f t="shared" ca="1" si="15"/>
        <v>#REF!</v>
      </c>
      <c r="T438" s="28" t="e">
        <f t="shared" ca="1" si="16"/>
        <v>#REF!</v>
      </c>
      <c r="U438" s="30">
        <f ca="1">VLOOKUP(H438,variables!J$10:K$130,2,FALSE)</f>
        <v>0.93262411347517726</v>
      </c>
      <c r="V438" s="28"/>
      <c r="W438" s="28"/>
      <c r="X438" s="28"/>
      <c r="Y438" s="28"/>
      <c r="Z438" s="28"/>
      <c r="AA438" s="28"/>
      <c r="AB438" s="28"/>
      <c r="AC438" s="28"/>
    </row>
    <row r="439" spans="1:29" ht="14.25">
      <c r="A439" s="22" t="b">
        <f t="shared" si="33"/>
        <v>1</v>
      </c>
      <c r="B439" s="23" t="str">
        <f t="shared" si="34"/>
        <v>salles avant 03/2017!</v>
      </c>
      <c r="C439" s="24">
        <f t="shared" si="35"/>
        <v>439</v>
      </c>
      <c r="D439" s="24" t="e">
        <f t="shared" ca="1" si="2"/>
        <v>#REF!</v>
      </c>
      <c r="E439" s="25" t="e">
        <f t="shared" ca="1" si="3"/>
        <v>#REF!</v>
      </c>
      <c r="F439" s="25" t="e">
        <f t="shared" ca="1" si="4"/>
        <v>#REF!</v>
      </c>
      <c r="G439" s="26" t="e">
        <f t="shared" ca="1" si="5"/>
        <v>#REF!</v>
      </c>
      <c r="H439" s="24" t="s">
        <v>140</v>
      </c>
      <c r="I439" s="24" t="e">
        <f t="shared" ca="1" si="6"/>
        <v>#REF!</v>
      </c>
      <c r="J439" s="24" t="e">
        <f t="shared" ca="1" si="7"/>
        <v>#REF!</v>
      </c>
      <c r="K439" s="24" t="e">
        <f t="shared" ca="1" si="8"/>
        <v>#REF!</v>
      </c>
      <c r="L439" s="24" t="e">
        <f t="shared" ca="1" si="9"/>
        <v>#REF!</v>
      </c>
      <c r="M439" s="24" t="e">
        <f t="shared" ca="1" si="10"/>
        <v>#REF!</v>
      </c>
      <c r="N439" s="25" t="e">
        <f t="shared" ca="1" si="11"/>
        <v>#REF!</v>
      </c>
      <c r="O439" s="27" t="e">
        <f t="shared" ca="1" si="12"/>
        <v>#REF!</v>
      </c>
      <c r="P439" s="24" t="e">
        <f t="shared" ca="1" si="13"/>
        <v>#REF!</v>
      </c>
      <c r="Q439" s="28">
        <f>IF(A439,VALUE(SUBSTITUTE(SUBSTITUTE(LEFT(salles!H439,5),":",","),"30","5")),"")</f>
        <v>1.5</v>
      </c>
      <c r="R439" s="29" t="e">
        <f t="shared" ca="1" si="14"/>
        <v>#REF!</v>
      </c>
      <c r="S439" s="29" t="e">
        <f t="shared" ca="1" si="15"/>
        <v>#REF!</v>
      </c>
      <c r="T439" s="28" t="e">
        <f t="shared" ca="1" si="16"/>
        <v>#REF!</v>
      </c>
      <c r="U439" s="30">
        <f ca="1">VLOOKUP(H439,variables!J$10:K$130,2,FALSE)</f>
        <v>0.93262411347517726</v>
      </c>
      <c r="V439" s="28"/>
      <c r="W439" s="28"/>
      <c r="X439" s="28"/>
      <c r="Y439" s="28"/>
      <c r="Z439" s="28"/>
      <c r="AA439" s="28"/>
      <c r="AB439" s="28"/>
      <c r="AC439" s="28"/>
    </row>
    <row r="440" spans="1:29" ht="14.25" hidden="1">
      <c r="A440" s="22" t="b">
        <f t="shared" si="33"/>
        <v>0</v>
      </c>
      <c r="B440" s="23" t="str">
        <f t="shared" si="34"/>
        <v>salles avant 03/2017!</v>
      </c>
      <c r="C440" s="24">
        <f t="shared" si="35"/>
        <v>440</v>
      </c>
      <c r="D440" s="24" t="e">
        <f t="shared" ca="1" si="2"/>
        <v>#REF!</v>
      </c>
      <c r="E440" s="25" t="e">
        <f t="shared" ca="1" si="3"/>
        <v>#REF!</v>
      </c>
      <c r="F440" s="25" t="e">
        <f t="shared" ca="1" si="4"/>
        <v>#REF!</v>
      </c>
      <c r="G440" s="26" t="e">
        <f t="shared" ca="1" si="5"/>
        <v>#REF!</v>
      </c>
      <c r="H440" s="24" t="s">
        <v>34</v>
      </c>
      <c r="I440" s="24" t="e">
        <f t="shared" ca="1" si="6"/>
        <v>#REF!</v>
      </c>
      <c r="J440" s="24" t="e">
        <f t="shared" ca="1" si="7"/>
        <v>#REF!</v>
      </c>
      <c r="K440" s="24" t="e">
        <f t="shared" ca="1" si="8"/>
        <v>#REF!</v>
      </c>
      <c r="L440" s="24" t="e">
        <f t="shared" ca="1" si="9"/>
        <v>#REF!</v>
      </c>
      <c r="M440" s="24" t="e">
        <f t="shared" ca="1" si="10"/>
        <v>#REF!</v>
      </c>
      <c r="N440" s="25" t="e">
        <f t="shared" ca="1" si="11"/>
        <v>#REF!</v>
      </c>
      <c r="O440" s="27" t="e">
        <f t="shared" ca="1" si="12"/>
        <v>#REF!</v>
      </c>
      <c r="P440" s="24" t="e">
        <f t="shared" ca="1" si="13"/>
        <v>#REF!</v>
      </c>
      <c r="Q440" s="28" t="str">
        <f>IF(A440,VALUE(SUBSTITUTE(SUBSTITUTE(LEFT(salles!H440,5),":",","),"30","5")),"")</f>
        <v/>
      </c>
      <c r="R440" s="29" t="str">
        <f t="shared" si="14"/>
        <v/>
      </c>
      <c r="S440" s="29" t="str">
        <f t="shared" si="15"/>
        <v/>
      </c>
      <c r="T440" s="28" t="str">
        <f t="shared" si="16"/>
        <v/>
      </c>
      <c r="U440" s="30">
        <f ca="1">VLOOKUP(H440,variables!J$10:K$130,2,FALSE)</f>
        <v>1</v>
      </c>
      <c r="V440" s="28"/>
      <c r="W440" s="28"/>
      <c r="X440" s="28"/>
      <c r="Y440" s="28"/>
      <c r="Z440" s="28"/>
      <c r="AA440" s="28"/>
      <c r="AB440" s="28"/>
      <c r="AC440" s="28"/>
    </row>
    <row r="441" spans="1:29" ht="14.25" hidden="1">
      <c r="A441" s="22" t="b">
        <f t="shared" si="33"/>
        <v>0</v>
      </c>
      <c r="B441" s="23" t="str">
        <f t="shared" si="34"/>
        <v>salles avant 03/2017!</v>
      </c>
      <c r="C441" s="24">
        <f t="shared" si="35"/>
        <v>441</v>
      </c>
      <c r="D441" s="24" t="e">
        <f t="shared" ca="1" si="2"/>
        <v>#REF!</v>
      </c>
      <c r="E441" s="25" t="e">
        <f t="shared" ca="1" si="3"/>
        <v>#REF!</v>
      </c>
      <c r="F441" s="25" t="e">
        <f t="shared" ca="1" si="4"/>
        <v>#REF!</v>
      </c>
      <c r="G441" s="26" t="e">
        <f t="shared" ca="1" si="5"/>
        <v>#REF!</v>
      </c>
      <c r="H441" s="24" t="s">
        <v>212</v>
      </c>
      <c r="I441" s="24" t="e">
        <f t="shared" ca="1" si="6"/>
        <v>#REF!</v>
      </c>
      <c r="J441" s="24" t="e">
        <f t="shared" ca="1" si="7"/>
        <v>#REF!</v>
      </c>
      <c r="K441" s="24" t="e">
        <f t="shared" ca="1" si="8"/>
        <v>#REF!</v>
      </c>
      <c r="L441" s="24" t="e">
        <f t="shared" ca="1" si="9"/>
        <v>#REF!</v>
      </c>
      <c r="M441" s="24" t="e">
        <f t="shared" ca="1" si="10"/>
        <v>#REF!</v>
      </c>
      <c r="N441" s="25" t="e">
        <f t="shared" ca="1" si="11"/>
        <v>#REF!</v>
      </c>
      <c r="O441" s="27" t="e">
        <f t="shared" ca="1" si="12"/>
        <v>#REF!</v>
      </c>
      <c r="P441" s="24" t="e">
        <f t="shared" ca="1" si="13"/>
        <v>#REF!</v>
      </c>
      <c r="Q441" s="28" t="str">
        <f>IF(A441,VALUE(SUBSTITUTE(SUBSTITUTE(LEFT(salles!H441,5),":",","),"30","5")),"")</f>
        <v/>
      </c>
      <c r="R441" s="29" t="str">
        <f t="shared" si="14"/>
        <v/>
      </c>
      <c r="S441" s="29" t="str">
        <f t="shared" si="15"/>
        <v/>
      </c>
      <c r="T441" s="28" t="str">
        <f t="shared" si="16"/>
        <v/>
      </c>
      <c r="U441" s="30">
        <f ca="1">VLOOKUP(H441,variables!J$10:K$130,2,FALSE)</f>
        <v>0.98148148148148151</v>
      </c>
      <c r="V441" s="28"/>
      <c r="W441" s="28"/>
      <c r="X441" s="28"/>
      <c r="Y441" s="28"/>
      <c r="Z441" s="28"/>
      <c r="AA441" s="28"/>
      <c r="AB441" s="28"/>
      <c r="AC441" s="28"/>
    </row>
    <row r="442" spans="1:29" ht="14.25" hidden="1">
      <c r="A442" s="22" t="b">
        <f t="shared" si="33"/>
        <v>0</v>
      </c>
      <c r="B442" s="23" t="str">
        <f t="shared" si="34"/>
        <v>salles avant 03/2017!</v>
      </c>
      <c r="C442" s="24">
        <f t="shared" si="35"/>
        <v>442</v>
      </c>
      <c r="D442" s="24" t="e">
        <f t="shared" ca="1" si="2"/>
        <v>#REF!</v>
      </c>
      <c r="E442" s="25" t="e">
        <f t="shared" ca="1" si="3"/>
        <v>#REF!</v>
      </c>
      <c r="F442" s="25" t="e">
        <f t="shared" ca="1" si="4"/>
        <v>#REF!</v>
      </c>
      <c r="G442" s="26" t="e">
        <f t="shared" ca="1" si="5"/>
        <v>#REF!</v>
      </c>
      <c r="H442" s="24" t="s">
        <v>212</v>
      </c>
      <c r="I442" s="24" t="e">
        <f t="shared" ca="1" si="6"/>
        <v>#REF!</v>
      </c>
      <c r="J442" s="24" t="e">
        <f t="shared" ca="1" si="7"/>
        <v>#REF!</v>
      </c>
      <c r="K442" s="24" t="e">
        <f t="shared" ca="1" si="8"/>
        <v>#REF!</v>
      </c>
      <c r="L442" s="24" t="e">
        <f t="shared" ca="1" si="9"/>
        <v>#REF!</v>
      </c>
      <c r="M442" s="24" t="e">
        <f t="shared" ca="1" si="10"/>
        <v>#REF!</v>
      </c>
      <c r="N442" s="25" t="e">
        <f t="shared" ca="1" si="11"/>
        <v>#REF!</v>
      </c>
      <c r="O442" s="27" t="e">
        <f t="shared" ca="1" si="12"/>
        <v>#REF!</v>
      </c>
      <c r="P442" s="24" t="e">
        <f t="shared" ca="1" si="13"/>
        <v>#REF!</v>
      </c>
      <c r="Q442" s="28" t="str">
        <f>IF(A442,VALUE(SUBSTITUTE(SUBSTITUTE(LEFT(salles!H442,5),":",","),"30","5")),"")</f>
        <v/>
      </c>
      <c r="R442" s="29" t="str">
        <f t="shared" si="14"/>
        <v/>
      </c>
      <c r="S442" s="29" t="str">
        <f t="shared" si="15"/>
        <v/>
      </c>
      <c r="T442" s="28" t="str">
        <f t="shared" si="16"/>
        <v/>
      </c>
      <c r="U442" s="30">
        <f ca="1">VLOOKUP(H442,variables!J$10:K$130,2,FALSE)</f>
        <v>0.98148148148148151</v>
      </c>
      <c r="V442" s="28"/>
      <c r="W442" s="28"/>
      <c r="X442" s="28"/>
      <c r="Y442" s="28"/>
      <c r="Z442" s="28"/>
      <c r="AA442" s="28"/>
      <c r="AB442" s="28"/>
      <c r="AC442" s="28"/>
    </row>
    <row r="443" spans="1:29" ht="14.25">
      <c r="A443" s="22" t="b">
        <f t="shared" si="33"/>
        <v>1</v>
      </c>
      <c r="B443" s="23" t="str">
        <f t="shared" si="34"/>
        <v>salles avant 03/2017!</v>
      </c>
      <c r="C443" s="24">
        <f t="shared" si="35"/>
        <v>443</v>
      </c>
      <c r="D443" s="24" t="e">
        <f t="shared" ca="1" si="2"/>
        <v>#REF!</v>
      </c>
      <c r="E443" s="25" t="e">
        <f t="shared" ca="1" si="3"/>
        <v>#REF!</v>
      </c>
      <c r="F443" s="25" t="e">
        <f t="shared" ca="1" si="4"/>
        <v>#REF!</v>
      </c>
      <c r="G443" s="26" t="e">
        <f t="shared" ca="1" si="5"/>
        <v>#REF!</v>
      </c>
      <c r="H443" s="24" t="s">
        <v>140</v>
      </c>
      <c r="I443" s="24" t="e">
        <f t="shared" ca="1" si="6"/>
        <v>#REF!</v>
      </c>
      <c r="J443" s="24" t="e">
        <f t="shared" ca="1" si="7"/>
        <v>#REF!</v>
      </c>
      <c r="K443" s="24" t="e">
        <f t="shared" ca="1" si="8"/>
        <v>#REF!</v>
      </c>
      <c r="L443" s="24" t="e">
        <f t="shared" ca="1" si="9"/>
        <v>#REF!</v>
      </c>
      <c r="M443" s="24" t="e">
        <f t="shared" ca="1" si="10"/>
        <v>#REF!</v>
      </c>
      <c r="N443" s="25" t="e">
        <f t="shared" ca="1" si="11"/>
        <v>#REF!</v>
      </c>
      <c r="O443" s="27" t="e">
        <f t="shared" ca="1" si="12"/>
        <v>#REF!</v>
      </c>
      <c r="P443" s="24" t="e">
        <f t="shared" ca="1" si="13"/>
        <v>#REF!</v>
      </c>
      <c r="Q443" s="28">
        <f>IF(A443,VALUE(SUBSTITUTE(SUBSTITUTE(LEFT(salles!H443,5),":",","),"30","5")),"")</f>
        <v>1.5</v>
      </c>
      <c r="R443" s="29" t="e">
        <f t="shared" ca="1" si="14"/>
        <v>#REF!</v>
      </c>
      <c r="S443" s="29" t="e">
        <f t="shared" ca="1" si="15"/>
        <v>#REF!</v>
      </c>
      <c r="T443" s="28" t="e">
        <f t="shared" ca="1" si="16"/>
        <v>#REF!</v>
      </c>
      <c r="U443" s="30">
        <f ca="1">VLOOKUP(H443,variables!J$10:K$130,2,FALSE)</f>
        <v>0.93262411347517726</v>
      </c>
      <c r="V443" s="28"/>
      <c r="W443" s="28"/>
      <c r="X443" s="28"/>
      <c r="Y443" s="28"/>
      <c r="Z443" s="28"/>
      <c r="AA443" s="28"/>
      <c r="AB443" s="28"/>
      <c r="AC443" s="28"/>
    </row>
    <row r="444" spans="1:29" ht="14.25" hidden="1">
      <c r="A444" s="22" t="b">
        <f t="shared" si="33"/>
        <v>0</v>
      </c>
      <c r="B444" s="23" t="str">
        <f t="shared" si="34"/>
        <v>salles avant 03/2017!</v>
      </c>
      <c r="C444" s="24">
        <f t="shared" si="35"/>
        <v>444</v>
      </c>
      <c r="D444" s="24" t="e">
        <f t="shared" ca="1" si="2"/>
        <v>#REF!</v>
      </c>
      <c r="E444" s="25" t="e">
        <f t="shared" ca="1" si="3"/>
        <v>#REF!</v>
      </c>
      <c r="F444" s="25" t="e">
        <f t="shared" ca="1" si="4"/>
        <v>#REF!</v>
      </c>
      <c r="G444" s="26" t="e">
        <f t="shared" ca="1" si="5"/>
        <v>#REF!</v>
      </c>
      <c r="H444" s="24" t="s">
        <v>43</v>
      </c>
      <c r="I444" s="24" t="e">
        <f t="shared" ca="1" si="6"/>
        <v>#REF!</v>
      </c>
      <c r="J444" s="24" t="e">
        <f t="shared" ca="1" si="7"/>
        <v>#REF!</v>
      </c>
      <c r="K444" s="24" t="e">
        <f t="shared" ca="1" si="8"/>
        <v>#REF!</v>
      </c>
      <c r="L444" s="24" t="e">
        <f t="shared" ca="1" si="9"/>
        <v>#REF!</v>
      </c>
      <c r="M444" s="24" t="e">
        <f t="shared" ca="1" si="10"/>
        <v>#REF!</v>
      </c>
      <c r="N444" s="25" t="e">
        <f t="shared" ca="1" si="11"/>
        <v>#REF!</v>
      </c>
      <c r="O444" s="27" t="e">
        <f t="shared" ca="1" si="12"/>
        <v>#REF!</v>
      </c>
      <c r="P444" s="24" t="e">
        <f t="shared" ca="1" si="13"/>
        <v>#REF!</v>
      </c>
      <c r="Q444" s="28" t="str">
        <f>IF(A444,VALUE(SUBSTITUTE(SUBSTITUTE(LEFT(salles!H444,5),":",","),"30","5")),"")</f>
        <v/>
      </c>
      <c r="R444" s="29" t="str">
        <f t="shared" si="14"/>
        <v/>
      </c>
      <c r="S444" s="29" t="str">
        <f t="shared" si="15"/>
        <v/>
      </c>
      <c r="T444" s="28" t="str">
        <f t="shared" si="16"/>
        <v/>
      </c>
      <c r="U444" s="30">
        <f ca="1">VLOOKUP(H444,variables!J$10:K$130,2,FALSE)</f>
        <v>1</v>
      </c>
      <c r="V444" s="28"/>
      <c r="W444" s="28"/>
      <c r="X444" s="28"/>
      <c r="Y444" s="28"/>
      <c r="Z444" s="28"/>
      <c r="AA444" s="28"/>
      <c r="AB444" s="28"/>
      <c r="AC444" s="28"/>
    </row>
    <row r="445" spans="1:29" ht="14.25" hidden="1">
      <c r="A445" s="22" t="b">
        <f t="shared" si="33"/>
        <v>0</v>
      </c>
      <c r="B445" s="23" t="str">
        <f t="shared" si="34"/>
        <v>salles avant 03/2017!</v>
      </c>
      <c r="C445" s="24">
        <f t="shared" si="35"/>
        <v>445</v>
      </c>
      <c r="D445" s="24" t="e">
        <f t="shared" ca="1" si="2"/>
        <v>#REF!</v>
      </c>
      <c r="E445" s="25" t="e">
        <f t="shared" ca="1" si="3"/>
        <v>#REF!</v>
      </c>
      <c r="F445" s="25" t="e">
        <f t="shared" ca="1" si="4"/>
        <v>#REF!</v>
      </c>
      <c r="G445" s="26" t="e">
        <f t="shared" ca="1" si="5"/>
        <v>#REF!</v>
      </c>
      <c r="H445" s="24" t="s">
        <v>34</v>
      </c>
      <c r="I445" s="24" t="e">
        <f t="shared" ca="1" si="6"/>
        <v>#REF!</v>
      </c>
      <c r="J445" s="24" t="e">
        <f t="shared" ca="1" si="7"/>
        <v>#REF!</v>
      </c>
      <c r="K445" s="24" t="e">
        <f t="shared" ca="1" si="8"/>
        <v>#REF!</v>
      </c>
      <c r="L445" s="24" t="e">
        <f t="shared" ca="1" si="9"/>
        <v>#REF!</v>
      </c>
      <c r="M445" s="24" t="e">
        <f t="shared" ca="1" si="10"/>
        <v>#REF!</v>
      </c>
      <c r="N445" s="25" t="e">
        <f t="shared" ca="1" si="11"/>
        <v>#REF!</v>
      </c>
      <c r="O445" s="27" t="e">
        <f t="shared" ca="1" si="12"/>
        <v>#REF!</v>
      </c>
      <c r="P445" s="24" t="e">
        <f t="shared" ca="1" si="13"/>
        <v>#REF!</v>
      </c>
      <c r="Q445" s="28" t="str">
        <f>IF(A445,VALUE(SUBSTITUTE(SUBSTITUTE(LEFT(salles!H445,5),":",","),"30","5")),"")</f>
        <v/>
      </c>
      <c r="R445" s="29" t="str">
        <f t="shared" si="14"/>
        <v/>
      </c>
      <c r="S445" s="29" t="str">
        <f t="shared" si="15"/>
        <v/>
      </c>
      <c r="T445" s="28" t="str">
        <f t="shared" si="16"/>
        <v/>
      </c>
      <c r="U445" s="30">
        <f ca="1">VLOOKUP(H445,variables!J$10:K$130,2,FALSE)</f>
        <v>1</v>
      </c>
      <c r="V445" s="28"/>
      <c r="W445" s="28"/>
      <c r="X445" s="28"/>
      <c r="Y445" s="28"/>
      <c r="Z445" s="28"/>
      <c r="AA445" s="28"/>
      <c r="AB445" s="28"/>
      <c r="AC445" s="28"/>
    </row>
    <row r="446" spans="1:29" ht="14.25" hidden="1">
      <c r="A446" s="22" t="b">
        <f t="shared" si="33"/>
        <v>0</v>
      </c>
      <c r="B446" s="23" t="str">
        <f t="shared" si="34"/>
        <v>salles avant 03/2017!</v>
      </c>
      <c r="C446" s="24">
        <f t="shared" si="35"/>
        <v>446</v>
      </c>
      <c r="D446" s="24" t="e">
        <f t="shared" ca="1" si="2"/>
        <v>#REF!</v>
      </c>
      <c r="E446" s="25" t="e">
        <f t="shared" ca="1" si="3"/>
        <v>#REF!</v>
      </c>
      <c r="F446" s="25" t="e">
        <f t="shared" ca="1" si="4"/>
        <v>#REF!</v>
      </c>
      <c r="G446" s="26" t="e">
        <f t="shared" ca="1" si="5"/>
        <v>#REF!</v>
      </c>
      <c r="H446" s="24" t="s">
        <v>246</v>
      </c>
      <c r="I446" s="24" t="e">
        <f t="shared" ca="1" si="6"/>
        <v>#REF!</v>
      </c>
      <c r="J446" s="24" t="e">
        <f t="shared" ca="1" si="7"/>
        <v>#REF!</v>
      </c>
      <c r="K446" s="24" t="e">
        <f t="shared" ca="1" si="8"/>
        <v>#REF!</v>
      </c>
      <c r="L446" s="24" t="e">
        <f t="shared" ca="1" si="9"/>
        <v>#REF!</v>
      </c>
      <c r="M446" s="24" t="e">
        <f t="shared" ca="1" si="10"/>
        <v>#REF!</v>
      </c>
      <c r="N446" s="25" t="e">
        <f t="shared" ca="1" si="11"/>
        <v>#REF!</v>
      </c>
      <c r="O446" s="27" t="e">
        <f t="shared" ca="1" si="12"/>
        <v>#REF!</v>
      </c>
      <c r="P446" s="24" t="e">
        <f t="shared" ca="1" si="13"/>
        <v>#REF!</v>
      </c>
      <c r="Q446" s="28" t="str">
        <f>IF(A446,VALUE(SUBSTITUTE(SUBSTITUTE(LEFT(salles!H446,5),":",","),"30","5")),"")</f>
        <v/>
      </c>
      <c r="R446" s="29" t="str">
        <f t="shared" si="14"/>
        <v/>
      </c>
      <c r="S446" s="29" t="str">
        <f t="shared" si="15"/>
        <v/>
      </c>
      <c r="T446" s="28" t="str">
        <f t="shared" si="16"/>
        <v/>
      </c>
      <c r="U446" s="30">
        <f ca="1">VLOOKUP(H446,variables!J$10:K$130,2,FALSE)</f>
        <v>0.94444444444444442</v>
      </c>
      <c r="V446" s="28"/>
      <c r="W446" s="28"/>
      <c r="X446" s="28"/>
      <c r="Y446" s="28"/>
      <c r="Z446" s="28"/>
      <c r="AA446" s="28"/>
      <c r="AB446" s="28"/>
      <c r="AC446" s="28"/>
    </row>
    <row r="447" spans="1:29" ht="14.25" hidden="1">
      <c r="A447" s="22" t="b">
        <f t="shared" si="33"/>
        <v>0</v>
      </c>
      <c r="B447" s="23" t="str">
        <f t="shared" si="34"/>
        <v>salles avant 03/2017!</v>
      </c>
      <c r="C447" s="24">
        <f t="shared" si="35"/>
        <v>447</v>
      </c>
      <c r="D447" s="24" t="e">
        <f t="shared" ca="1" si="2"/>
        <v>#REF!</v>
      </c>
      <c r="E447" s="25" t="e">
        <f t="shared" ca="1" si="3"/>
        <v>#REF!</v>
      </c>
      <c r="F447" s="25" t="e">
        <f t="shared" ca="1" si="4"/>
        <v>#REF!</v>
      </c>
      <c r="G447" s="26" t="e">
        <f t="shared" ca="1" si="5"/>
        <v>#REF!</v>
      </c>
      <c r="H447" s="24" t="s">
        <v>13</v>
      </c>
      <c r="I447" s="24" t="e">
        <f t="shared" ca="1" si="6"/>
        <v>#REF!</v>
      </c>
      <c r="J447" s="24" t="e">
        <f t="shared" ca="1" si="7"/>
        <v>#REF!</v>
      </c>
      <c r="K447" s="24" t="e">
        <f t="shared" ca="1" si="8"/>
        <v>#REF!</v>
      </c>
      <c r="L447" s="24" t="e">
        <f t="shared" ca="1" si="9"/>
        <v>#REF!</v>
      </c>
      <c r="M447" s="24" t="e">
        <f t="shared" ca="1" si="10"/>
        <v>#REF!</v>
      </c>
      <c r="N447" s="25" t="e">
        <f t="shared" ca="1" si="11"/>
        <v>#REF!</v>
      </c>
      <c r="O447" s="27" t="e">
        <f t="shared" ca="1" si="12"/>
        <v>#REF!</v>
      </c>
      <c r="P447" s="24" t="e">
        <f t="shared" ca="1" si="13"/>
        <v>#REF!</v>
      </c>
      <c r="Q447" s="28" t="str">
        <f>IF(A447,VALUE(SUBSTITUTE(SUBSTITUTE(LEFT(salles!H447,5),":",","),"30","5")),"")</f>
        <v/>
      </c>
      <c r="R447" s="29" t="str">
        <f t="shared" si="14"/>
        <v/>
      </c>
      <c r="S447" s="29" t="str">
        <f t="shared" si="15"/>
        <v/>
      </c>
      <c r="T447" s="28" t="str">
        <f t="shared" si="16"/>
        <v/>
      </c>
      <c r="U447" s="30">
        <f>VLOOKUP(H447,variables!J$10:K$130,2,FALSE)</f>
        <v>0</v>
      </c>
      <c r="V447" s="28"/>
      <c r="W447" s="28"/>
      <c r="X447" s="28"/>
      <c r="Y447" s="28"/>
      <c r="Z447" s="28"/>
      <c r="AA447" s="28"/>
      <c r="AB447" s="28"/>
      <c r="AC447" s="28"/>
    </row>
    <row r="448" spans="1:29" ht="14.25" hidden="1">
      <c r="A448" s="22" t="b">
        <f t="shared" si="33"/>
        <v>0</v>
      </c>
      <c r="B448" s="23" t="str">
        <f t="shared" si="34"/>
        <v>salles avant 03/2017!</v>
      </c>
      <c r="C448" s="24">
        <f t="shared" si="35"/>
        <v>448</v>
      </c>
      <c r="D448" s="24" t="e">
        <f t="shared" ca="1" si="2"/>
        <v>#REF!</v>
      </c>
      <c r="E448" s="25" t="e">
        <f t="shared" ca="1" si="3"/>
        <v>#REF!</v>
      </c>
      <c r="F448" s="25" t="e">
        <f t="shared" ca="1" si="4"/>
        <v>#REF!</v>
      </c>
      <c r="G448" s="26" t="e">
        <f t="shared" ca="1" si="5"/>
        <v>#REF!</v>
      </c>
      <c r="H448" s="24" t="s">
        <v>212</v>
      </c>
      <c r="I448" s="24" t="e">
        <f t="shared" ca="1" si="6"/>
        <v>#REF!</v>
      </c>
      <c r="J448" s="24" t="e">
        <f t="shared" ca="1" si="7"/>
        <v>#REF!</v>
      </c>
      <c r="K448" s="24" t="e">
        <f t="shared" ca="1" si="8"/>
        <v>#REF!</v>
      </c>
      <c r="L448" s="24" t="e">
        <f t="shared" ca="1" si="9"/>
        <v>#REF!</v>
      </c>
      <c r="M448" s="24" t="e">
        <f t="shared" ca="1" si="10"/>
        <v>#REF!</v>
      </c>
      <c r="N448" s="25" t="e">
        <f t="shared" ca="1" si="11"/>
        <v>#REF!</v>
      </c>
      <c r="O448" s="27" t="e">
        <f t="shared" ca="1" si="12"/>
        <v>#REF!</v>
      </c>
      <c r="P448" s="24" t="e">
        <f t="shared" ca="1" si="13"/>
        <v>#REF!</v>
      </c>
      <c r="Q448" s="28" t="str">
        <f>IF(A448,VALUE(SUBSTITUTE(SUBSTITUTE(LEFT(salles!H448,5),":",","),"30","5")),"")</f>
        <v/>
      </c>
      <c r="R448" s="29" t="str">
        <f t="shared" si="14"/>
        <v/>
      </c>
      <c r="S448" s="29" t="str">
        <f t="shared" si="15"/>
        <v/>
      </c>
      <c r="T448" s="28" t="str">
        <f t="shared" si="16"/>
        <v/>
      </c>
      <c r="U448" s="30">
        <f ca="1">VLOOKUP(H448,variables!J$10:K$130,2,FALSE)</f>
        <v>0.98148148148148151</v>
      </c>
      <c r="V448" s="28"/>
      <c r="W448" s="28"/>
      <c r="X448" s="28"/>
      <c r="Y448" s="28"/>
      <c r="Z448" s="28"/>
      <c r="AA448" s="28"/>
      <c r="AB448" s="28"/>
      <c r="AC448" s="28"/>
    </row>
    <row r="449" spans="1:29" ht="14.25" hidden="1">
      <c r="A449" s="22" t="b">
        <f t="shared" si="33"/>
        <v>0</v>
      </c>
      <c r="B449" s="23" t="str">
        <f t="shared" si="34"/>
        <v>salles avant 03/2017!</v>
      </c>
      <c r="C449" s="24">
        <f t="shared" si="35"/>
        <v>449</v>
      </c>
      <c r="D449" s="24" t="e">
        <f t="shared" ca="1" si="2"/>
        <v>#REF!</v>
      </c>
      <c r="E449" s="25" t="e">
        <f t="shared" ca="1" si="3"/>
        <v>#REF!</v>
      </c>
      <c r="F449" s="25" t="e">
        <f t="shared" ca="1" si="4"/>
        <v>#REF!</v>
      </c>
      <c r="G449" s="26" t="e">
        <f t="shared" ca="1" si="5"/>
        <v>#REF!</v>
      </c>
      <c r="H449" s="24" t="s">
        <v>88</v>
      </c>
      <c r="I449" s="24" t="e">
        <f t="shared" ca="1" si="6"/>
        <v>#REF!</v>
      </c>
      <c r="J449" s="24" t="e">
        <f t="shared" ca="1" si="7"/>
        <v>#REF!</v>
      </c>
      <c r="K449" s="24" t="e">
        <f t="shared" ca="1" si="8"/>
        <v>#REF!</v>
      </c>
      <c r="L449" s="24" t="e">
        <f t="shared" ca="1" si="9"/>
        <v>#REF!</v>
      </c>
      <c r="M449" s="24" t="e">
        <f t="shared" ca="1" si="10"/>
        <v>#REF!</v>
      </c>
      <c r="N449" s="25" t="e">
        <f t="shared" ca="1" si="11"/>
        <v>#REF!</v>
      </c>
      <c r="O449" s="27" t="e">
        <f t="shared" ca="1" si="12"/>
        <v>#REF!</v>
      </c>
      <c r="P449" s="24" t="e">
        <f t="shared" ca="1" si="13"/>
        <v>#REF!</v>
      </c>
      <c r="Q449" s="28" t="str">
        <f>IF(A449,VALUE(SUBSTITUTE(SUBSTITUTE(LEFT(salles!H449,5),":",","),"30","5")),"")</f>
        <v/>
      </c>
      <c r="R449" s="29" t="str">
        <f t="shared" si="14"/>
        <v/>
      </c>
      <c r="S449" s="29" t="str">
        <f t="shared" si="15"/>
        <v/>
      </c>
      <c r="T449" s="28" t="str">
        <f t="shared" si="16"/>
        <v/>
      </c>
      <c r="U449" s="30">
        <f ca="1">VLOOKUP(H449,variables!J$10:K$130,2,FALSE)</f>
        <v>0.94202898550724634</v>
      </c>
      <c r="V449" s="28"/>
      <c r="W449" s="28"/>
      <c r="X449" s="28"/>
      <c r="Y449" s="28"/>
      <c r="Z449" s="28"/>
      <c r="AA449" s="28"/>
      <c r="AB449" s="28"/>
      <c r="AC449" s="28"/>
    </row>
    <row r="450" spans="1:29" ht="14.25" hidden="1">
      <c r="A450" s="22" t="b">
        <f t="shared" ref="A450:A513" si="36">NOT(IF(ISERR(SEARCH(qui,H450)),TRUE,FALSE))</f>
        <v>0</v>
      </c>
      <c r="B450" s="23" t="str">
        <f t="shared" ref="B450:B513" si="37">IF(ROW()&lt;=Tun,Oun,IF(ROW()&lt;=(Tun+Tdeux),Odeux,IF(ROW()&lt;=Tun+Tdeux+Ttrois,Otrois,FALSE)))</f>
        <v>salles avant 03/2017!</v>
      </c>
      <c r="C450" s="24">
        <f t="shared" si="35"/>
        <v>450</v>
      </c>
      <c r="D450" s="24" t="e">
        <f t="shared" ca="1" si="2"/>
        <v>#REF!</v>
      </c>
      <c r="E450" s="25" t="e">
        <f t="shared" ca="1" si="3"/>
        <v>#REF!</v>
      </c>
      <c r="F450" s="25" t="e">
        <f t="shared" ca="1" si="4"/>
        <v>#REF!</v>
      </c>
      <c r="G450" s="26" t="e">
        <f t="shared" ca="1" si="5"/>
        <v>#REF!</v>
      </c>
      <c r="H450" s="24" t="s">
        <v>13</v>
      </c>
      <c r="I450" s="24" t="e">
        <f t="shared" ca="1" si="6"/>
        <v>#REF!</v>
      </c>
      <c r="J450" s="24" t="e">
        <f t="shared" ca="1" si="7"/>
        <v>#REF!</v>
      </c>
      <c r="K450" s="24" t="e">
        <f t="shared" ca="1" si="8"/>
        <v>#REF!</v>
      </c>
      <c r="L450" s="24" t="e">
        <f t="shared" ca="1" si="9"/>
        <v>#REF!</v>
      </c>
      <c r="M450" s="24" t="e">
        <f t="shared" ca="1" si="10"/>
        <v>#REF!</v>
      </c>
      <c r="N450" s="25" t="e">
        <f t="shared" ca="1" si="11"/>
        <v>#REF!</v>
      </c>
      <c r="O450" s="27" t="e">
        <f t="shared" ca="1" si="12"/>
        <v>#REF!</v>
      </c>
      <c r="P450" s="24" t="e">
        <f t="shared" ca="1" si="13"/>
        <v>#REF!</v>
      </c>
      <c r="Q450" s="28" t="str">
        <f>IF(A450,VALUE(SUBSTITUTE(SUBSTITUTE(LEFT(salles!H450,5),":",","),"30","5")),"")</f>
        <v/>
      </c>
      <c r="R450" s="29" t="str">
        <f t="shared" si="14"/>
        <v/>
      </c>
      <c r="S450" s="29" t="str">
        <f t="shared" si="15"/>
        <v/>
      </c>
      <c r="T450" s="28" t="str">
        <f t="shared" si="16"/>
        <v/>
      </c>
      <c r="U450" s="30">
        <f>VLOOKUP(H450,variables!J$10:K$130,2,FALSE)</f>
        <v>0</v>
      </c>
      <c r="V450" s="28"/>
      <c r="W450" s="28"/>
      <c r="X450" s="28"/>
      <c r="Y450" s="28"/>
      <c r="Z450" s="28"/>
      <c r="AA450" s="28"/>
      <c r="AB450" s="28"/>
      <c r="AC450" s="28"/>
    </row>
    <row r="451" spans="1:29" ht="14.25" hidden="1">
      <c r="A451" s="22" t="b">
        <f t="shared" si="36"/>
        <v>0</v>
      </c>
      <c r="B451" s="23" t="str">
        <f t="shared" si="37"/>
        <v>salles avant 03/2017!</v>
      </c>
      <c r="C451" s="24">
        <f t="shared" ref="C451:C514" si="38">IF(ROW()&lt;=Tun,ROW(),IF(ROW()&lt;=(Tun+Tdeux),ROW()-Tun+1,IF(ROW()&lt;=Tun+Tdeux+Ttrois,ROW()-Tun-Tdeux+1,"")))</f>
        <v>451</v>
      </c>
      <c r="D451" s="24" t="e">
        <f t="shared" ca="1" si="2"/>
        <v>#REF!</v>
      </c>
      <c r="E451" s="25" t="e">
        <f t="shared" ca="1" si="3"/>
        <v>#REF!</v>
      </c>
      <c r="F451" s="25" t="e">
        <f t="shared" ca="1" si="4"/>
        <v>#REF!</v>
      </c>
      <c r="G451" s="26" t="e">
        <f t="shared" ca="1" si="5"/>
        <v>#REF!</v>
      </c>
      <c r="H451" s="24" t="s">
        <v>88</v>
      </c>
      <c r="I451" s="24" t="e">
        <f t="shared" ca="1" si="6"/>
        <v>#REF!</v>
      </c>
      <c r="J451" s="24" t="e">
        <f t="shared" ca="1" si="7"/>
        <v>#REF!</v>
      </c>
      <c r="K451" s="24" t="e">
        <f t="shared" ca="1" si="8"/>
        <v>#REF!</v>
      </c>
      <c r="L451" s="24" t="e">
        <f t="shared" ca="1" si="9"/>
        <v>#REF!</v>
      </c>
      <c r="M451" s="24" t="e">
        <f t="shared" ca="1" si="10"/>
        <v>#REF!</v>
      </c>
      <c r="N451" s="25" t="e">
        <f t="shared" ca="1" si="11"/>
        <v>#REF!</v>
      </c>
      <c r="O451" s="27" t="e">
        <f t="shared" ca="1" si="12"/>
        <v>#REF!</v>
      </c>
      <c r="P451" s="24" t="e">
        <f t="shared" ca="1" si="13"/>
        <v>#REF!</v>
      </c>
      <c r="Q451" s="28" t="str">
        <f>IF(A451,VALUE(SUBSTITUTE(SUBSTITUTE(LEFT(salles!H451,5),":",","),"30","5")),"")</f>
        <v/>
      </c>
      <c r="R451" s="29" t="str">
        <f t="shared" si="14"/>
        <v/>
      </c>
      <c r="S451" s="29" t="str">
        <f t="shared" si="15"/>
        <v/>
      </c>
      <c r="T451" s="28" t="str">
        <f t="shared" si="16"/>
        <v/>
      </c>
      <c r="U451" s="30">
        <f ca="1">VLOOKUP(H451,variables!J$10:K$130,2,FALSE)</f>
        <v>0.94202898550724634</v>
      </c>
      <c r="V451" s="28"/>
      <c r="W451" s="28"/>
      <c r="X451" s="28"/>
      <c r="Y451" s="28"/>
      <c r="Z451" s="28"/>
      <c r="AA451" s="28"/>
      <c r="AB451" s="28"/>
      <c r="AC451" s="28"/>
    </row>
    <row r="452" spans="1:29" ht="14.25" hidden="1">
      <c r="A452" s="22" t="b">
        <f t="shared" si="36"/>
        <v>0</v>
      </c>
      <c r="B452" s="23" t="str">
        <f t="shared" si="37"/>
        <v>salles avant 03/2017!</v>
      </c>
      <c r="C452" s="24">
        <f t="shared" si="38"/>
        <v>452</v>
      </c>
      <c r="D452" s="24" t="e">
        <f t="shared" ca="1" si="2"/>
        <v>#REF!</v>
      </c>
      <c r="E452" s="25" t="e">
        <f t="shared" ca="1" si="3"/>
        <v>#REF!</v>
      </c>
      <c r="F452" s="25" t="e">
        <f t="shared" ca="1" si="4"/>
        <v>#REF!</v>
      </c>
      <c r="G452" s="26" t="e">
        <f t="shared" ca="1" si="5"/>
        <v>#REF!</v>
      </c>
      <c r="H452" s="24" t="s">
        <v>88</v>
      </c>
      <c r="I452" s="24" t="e">
        <f t="shared" ca="1" si="6"/>
        <v>#REF!</v>
      </c>
      <c r="J452" s="24" t="e">
        <f t="shared" ca="1" si="7"/>
        <v>#REF!</v>
      </c>
      <c r="K452" s="24" t="e">
        <f t="shared" ca="1" si="8"/>
        <v>#REF!</v>
      </c>
      <c r="L452" s="24" t="e">
        <f t="shared" ca="1" si="9"/>
        <v>#REF!</v>
      </c>
      <c r="M452" s="24" t="e">
        <f t="shared" ca="1" si="10"/>
        <v>#REF!</v>
      </c>
      <c r="N452" s="25" t="e">
        <f t="shared" ca="1" si="11"/>
        <v>#REF!</v>
      </c>
      <c r="O452" s="27" t="e">
        <f t="shared" ca="1" si="12"/>
        <v>#REF!</v>
      </c>
      <c r="P452" s="24" t="e">
        <f t="shared" ca="1" si="13"/>
        <v>#REF!</v>
      </c>
      <c r="Q452" s="28" t="str">
        <f>IF(A452,VALUE(SUBSTITUTE(SUBSTITUTE(LEFT(salles!H452,5),":",","),"30","5")),"")</f>
        <v/>
      </c>
      <c r="R452" s="29" t="str">
        <f t="shared" si="14"/>
        <v/>
      </c>
      <c r="S452" s="29" t="str">
        <f t="shared" si="15"/>
        <v/>
      </c>
      <c r="T452" s="28" t="str">
        <f t="shared" si="16"/>
        <v/>
      </c>
      <c r="U452" s="30">
        <f ca="1">VLOOKUP(H452,variables!J$10:K$130,2,FALSE)</f>
        <v>0.94202898550724634</v>
      </c>
      <c r="V452" s="28"/>
      <c r="W452" s="28"/>
      <c r="X452" s="28"/>
      <c r="Y452" s="28"/>
      <c r="Z452" s="28"/>
      <c r="AA452" s="28"/>
      <c r="AB452" s="28"/>
      <c r="AC452" s="28"/>
    </row>
    <row r="453" spans="1:29" ht="14.25" hidden="1">
      <c r="A453" s="22" t="b">
        <f t="shared" si="36"/>
        <v>0</v>
      </c>
      <c r="B453" s="23" t="str">
        <f t="shared" si="37"/>
        <v>salles avant 03/2017!</v>
      </c>
      <c r="C453" s="24">
        <f t="shared" si="38"/>
        <v>453</v>
      </c>
      <c r="D453" s="24" t="e">
        <f t="shared" ca="1" si="2"/>
        <v>#REF!</v>
      </c>
      <c r="E453" s="25" t="e">
        <f t="shared" ca="1" si="3"/>
        <v>#REF!</v>
      </c>
      <c r="F453" s="25" t="e">
        <f t="shared" ca="1" si="4"/>
        <v>#REF!</v>
      </c>
      <c r="G453" s="26" t="e">
        <f t="shared" ca="1" si="5"/>
        <v>#REF!</v>
      </c>
      <c r="H453" s="24" t="s">
        <v>34</v>
      </c>
      <c r="I453" s="24" t="e">
        <f t="shared" ca="1" si="6"/>
        <v>#REF!</v>
      </c>
      <c r="J453" s="24" t="e">
        <f t="shared" ca="1" si="7"/>
        <v>#REF!</v>
      </c>
      <c r="K453" s="24" t="e">
        <f t="shared" ca="1" si="8"/>
        <v>#REF!</v>
      </c>
      <c r="L453" s="24" t="e">
        <f t="shared" ca="1" si="9"/>
        <v>#REF!</v>
      </c>
      <c r="M453" s="24" t="e">
        <f t="shared" ca="1" si="10"/>
        <v>#REF!</v>
      </c>
      <c r="N453" s="25" t="e">
        <f t="shared" ca="1" si="11"/>
        <v>#REF!</v>
      </c>
      <c r="O453" s="27" t="e">
        <f t="shared" ca="1" si="12"/>
        <v>#REF!</v>
      </c>
      <c r="P453" s="24" t="e">
        <f t="shared" ca="1" si="13"/>
        <v>#REF!</v>
      </c>
      <c r="Q453" s="28" t="str">
        <f>IF(A453,VALUE(SUBSTITUTE(SUBSTITUTE(LEFT(salles!H453,5),":",","),"30","5")),"")</f>
        <v/>
      </c>
      <c r="R453" s="29" t="str">
        <f t="shared" si="14"/>
        <v/>
      </c>
      <c r="S453" s="29" t="str">
        <f t="shared" si="15"/>
        <v/>
      </c>
      <c r="T453" s="28" t="str">
        <f t="shared" si="16"/>
        <v/>
      </c>
      <c r="U453" s="30">
        <f ca="1">VLOOKUP(H453,variables!J$10:K$130,2,FALSE)</f>
        <v>1</v>
      </c>
      <c r="V453" s="28"/>
      <c r="W453" s="28"/>
      <c r="X453" s="28"/>
      <c r="Y453" s="28"/>
      <c r="Z453" s="28"/>
      <c r="AA453" s="28"/>
      <c r="AB453" s="28"/>
      <c r="AC453" s="28"/>
    </row>
    <row r="454" spans="1:29" ht="14.25">
      <c r="A454" s="22" t="b">
        <f t="shared" si="36"/>
        <v>1</v>
      </c>
      <c r="B454" s="23" t="str">
        <f t="shared" si="37"/>
        <v>salles avant 03/2017!</v>
      </c>
      <c r="C454" s="24">
        <f t="shared" si="38"/>
        <v>454</v>
      </c>
      <c r="D454" s="24" t="e">
        <f t="shared" ca="1" si="2"/>
        <v>#REF!</v>
      </c>
      <c r="E454" s="25" t="e">
        <f t="shared" ca="1" si="3"/>
        <v>#REF!</v>
      </c>
      <c r="F454" s="25" t="e">
        <f t="shared" ca="1" si="4"/>
        <v>#REF!</v>
      </c>
      <c r="G454" s="26" t="e">
        <f t="shared" ca="1" si="5"/>
        <v>#REF!</v>
      </c>
      <c r="H454" s="24" t="s">
        <v>140</v>
      </c>
      <c r="I454" s="24" t="e">
        <f t="shared" ca="1" si="6"/>
        <v>#REF!</v>
      </c>
      <c r="J454" s="24" t="e">
        <f t="shared" ca="1" si="7"/>
        <v>#REF!</v>
      </c>
      <c r="K454" s="24" t="e">
        <f t="shared" ca="1" si="8"/>
        <v>#REF!</v>
      </c>
      <c r="L454" s="24" t="e">
        <f t="shared" ca="1" si="9"/>
        <v>#REF!</v>
      </c>
      <c r="M454" s="24" t="e">
        <f t="shared" ca="1" si="10"/>
        <v>#REF!</v>
      </c>
      <c r="N454" s="25" t="e">
        <f t="shared" ca="1" si="11"/>
        <v>#REF!</v>
      </c>
      <c r="O454" s="27" t="e">
        <f t="shared" ca="1" si="12"/>
        <v>#REF!</v>
      </c>
      <c r="P454" s="24" t="e">
        <f t="shared" ca="1" si="13"/>
        <v>#REF!</v>
      </c>
      <c r="Q454" s="28">
        <f>IF(A454,VALUE(SUBSTITUTE(SUBSTITUTE(LEFT(salles!H454,5),":",","),"30","5")),"")</f>
        <v>1.5</v>
      </c>
      <c r="R454" s="29" t="e">
        <f t="shared" ca="1" si="14"/>
        <v>#REF!</v>
      </c>
      <c r="S454" s="29" t="e">
        <f t="shared" ca="1" si="15"/>
        <v>#REF!</v>
      </c>
      <c r="T454" s="28" t="e">
        <f t="shared" ca="1" si="16"/>
        <v>#REF!</v>
      </c>
      <c r="U454" s="30">
        <f ca="1">VLOOKUP(H454,variables!J$10:K$130,2,FALSE)</f>
        <v>0.93262411347517726</v>
      </c>
      <c r="V454" s="28"/>
      <c r="W454" s="28"/>
      <c r="X454" s="28"/>
      <c r="Y454" s="28"/>
      <c r="Z454" s="28"/>
      <c r="AA454" s="28"/>
      <c r="AB454" s="28"/>
      <c r="AC454" s="28"/>
    </row>
    <row r="455" spans="1:29" ht="14.25">
      <c r="A455" s="22" t="b">
        <f t="shared" si="36"/>
        <v>1</v>
      </c>
      <c r="B455" s="23" t="str">
        <f t="shared" si="37"/>
        <v>salles avant 03/2017!</v>
      </c>
      <c r="C455" s="24">
        <f t="shared" si="38"/>
        <v>455</v>
      </c>
      <c r="D455" s="24" t="e">
        <f t="shared" ca="1" si="2"/>
        <v>#REF!</v>
      </c>
      <c r="E455" s="25" t="e">
        <f t="shared" ca="1" si="3"/>
        <v>#REF!</v>
      </c>
      <c r="F455" s="25" t="e">
        <f t="shared" ca="1" si="4"/>
        <v>#REF!</v>
      </c>
      <c r="G455" s="26" t="e">
        <f t="shared" ca="1" si="5"/>
        <v>#REF!</v>
      </c>
      <c r="H455" s="24" t="s">
        <v>140</v>
      </c>
      <c r="I455" s="24" t="e">
        <f t="shared" ca="1" si="6"/>
        <v>#REF!</v>
      </c>
      <c r="J455" s="24" t="e">
        <f t="shared" ca="1" si="7"/>
        <v>#REF!</v>
      </c>
      <c r="K455" s="24" t="e">
        <f t="shared" ca="1" si="8"/>
        <v>#REF!</v>
      </c>
      <c r="L455" s="24" t="e">
        <f t="shared" ca="1" si="9"/>
        <v>#REF!</v>
      </c>
      <c r="M455" s="24" t="e">
        <f t="shared" ca="1" si="10"/>
        <v>#REF!</v>
      </c>
      <c r="N455" s="25" t="e">
        <f t="shared" ca="1" si="11"/>
        <v>#REF!</v>
      </c>
      <c r="O455" s="27" t="e">
        <f t="shared" ca="1" si="12"/>
        <v>#REF!</v>
      </c>
      <c r="P455" s="24" t="e">
        <f t="shared" ca="1" si="13"/>
        <v>#REF!</v>
      </c>
      <c r="Q455" s="28">
        <f>IF(A455,VALUE(SUBSTITUTE(SUBSTITUTE(LEFT(salles!H455,5),":",","),"30","5")),"")</f>
        <v>1</v>
      </c>
      <c r="R455" s="29" t="e">
        <f t="shared" ca="1" si="14"/>
        <v>#REF!</v>
      </c>
      <c r="S455" s="29" t="e">
        <f t="shared" ca="1" si="15"/>
        <v>#REF!</v>
      </c>
      <c r="T455" s="28" t="e">
        <f t="shared" ca="1" si="16"/>
        <v>#REF!</v>
      </c>
      <c r="U455" s="30">
        <f ca="1">VLOOKUP(H455,variables!J$10:K$130,2,FALSE)</f>
        <v>0.93262411347517726</v>
      </c>
      <c r="V455" s="28"/>
      <c r="W455" s="28"/>
      <c r="X455" s="28"/>
      <c r="Y455" s="28"/>
      <c r="Z455" s="28"/>
      <c r="AA455" s="28"/>
      <c r="AB455" s="28"/>
      <c r="AC455" s="28"/>
    </row>
    <row r="456" spans="1:29" ht="14.25" hidden="1">
      <c r="A456" s="22" t="b">
        <f t="shared" si="36"/>
        <v>0</v>
      </c>
      <c r="B456" s="23" t="str">
        <f t="shared" si="37"/>
        <v>salles avant 03/2017!</v>
      </c>
      <c r="C456" s="24">
        <f t="shared" si="38"/>
        <v>456</v>
      </c>
      <c r="D456" s="24" t="e">
        <f t="shared" ca="1" si="2"/>
        <v>#REF!</v>
      </c>
      <c r="E456" s="25" t="e">
        <f t="shared" ca="1" si="3"/>
        <v>#REF!</v>
      </c>
      <c r="F456" s="25" t="e">
        <f t="shared" ca="1" si="4"/>
        <v>#REF!</v>
      </c>
      <c r="G456" s="26" t="e">
        <f t="shared" ca="1" si="5"/>
        <v>#REF!</v>
      </c>
      <c r="H456" s="24" t="s">
        <v>88</v>
      </c>
      <c r="I456" s="24" t="e">
        <f t="shared" ca="1" si="6"/>
        <v>#REF!</v>
      </c>
      <c r="J456" s="24" t="e">
        <f t="shared" ca="1" si="7"/>
        <v>#REF!</v>
      </c>
      <c r="K456" s="24" t="e">
        <f t="shared" ca="1" si="8"/>
        <v>#REF!</v>
      </c>
      <c r="L456" s="24" t="e">
        <f t="shared" ca="1" si="9"/>
        <v>#REF!</v>
      </c>
      <c r="M456" s="24" t="e">
        <f t="shared" ca="1" si="10"/>
        <v>#REF!</v>
      </c>
      <c r="N456" s="25" t="e">
        <f t="shared" ca="1" si="11"/>
        <v>#REF!</v>
      </c>
      <c r="O456" s="27" t="e">
        <f t="shared" ca="1" si="12"/>
        <v>#REF!</v>
      </c>
      <c r="P456" s="24" t="e">
        <f t="shared" ca="1" si="13"/>
        <v>#REF!</v>
      </c>
      <c r="Q456" s="28" t="str">
        <f>IF(A456,VALUE(SUBSTITUTE(SUBSTITUTE(LEFT(salles!H456,5),":",","),"30","5")),"")</f>
        <v/>
      </c>
      <c r="R456" s="29" t="str">
        <f t="shared" si="14"/>
        <v/>
      </c>
      <c r="S456" s="29" t="str">
        <f t="shared" si="15"/>
        <v/>
      </c>
      <c r="T456" s="28" t="str">
        <f t="shared" si="16"/>
        <v/>
      </c>
      <c r="U456" s="30">
        <f ca="1">VLOOKUP(H456,variables!J$10:K$130,2,FALSE)</f>
        <v>0.94202898550724634</v>
      </c>
      <c r="V456" s="28"/>
      <c r="W456" s="28"/>
      <c r="X456" s="28"/>
      <c r="Y456" s="28"/>
      <c r="Z456" s="28"/>
      <c r="AA456" s="28"/>
      <c r="AB456" s="28"/>
      <c r="AC456" s="28"/>
    </row>
    <row r="457" spans="1:29" ht="14.25" hidden="1">
      <c r="A457" s="22" t="b">
        <f t="shared" si="36"/>
        <v>0</v>
      </c>
      <c r="B457" s="23" t="str">
        <f t="shared" si="37"/>
        <v>salles avant 03/2017!</v>
      </c>
      <c r="C457" s="24">
        <f t="shared" si="38"/>
        <v>457</v>
      </c>
      <c r="D457" s="24" t="e">
        <f t="shared" ca="1" si="2"/>
        <v>#REF!</v>
      </c>
      <c r="E457" s="25" t="e">
        <f t="shared" ca="1" si="3"/>
        <v>#REF!</v>
      </c>
      <c r="F457" s="25" t="e">
        <f t="shared" ca="1" si="4"/>
        <v>#REF!</v>
      </c>
      <c r="G457" s="26" t="e">
        <f t="shared" ca="1" si="5"/>
        <v>#REF!</v>
      </c>
      <c r="H457" s="24" t="s">
        <v>88</v>
      </c>
      <c r="I457" s="24" t="e">
        <f t="shared" ca="1" si="6"/>
        <v>#REF!</v>
      </c>
      <c r="J457" s="24" t="e">
        <f t="shared" ca="1" si="7"/>
        <v>#REF!</v>
      </c>
      <c r="K457" s="24" t="e">
        <f t="shared" ca="1" si="8"/>
        <v>#REF!</v>
      </c>
      <c r="L457" s="24" t="e">
        <f t="shared" ca="1" si="9"/>
        <v>#REF!</v>
      </c>
      <c r="M457" s="24" t="e">
        <f t="shared" ca="1" si="10"/>
        <v>#REF!</v>
      </c>
      <c r="N457" s="25" t="e">
        <f t="shared" ca="1" si="11"/>
        <v>#REF!</v>
      </c>
      <c r="O457" s="27" t="e">
        <f t="shared" ca="1" si="12"/>
        <v>#REF!</v>
      </c>
      <c r="P457" s="24" t="e">
        <f t="shared" ca="1" si="13"/>
        <v>#REF!</v>
      </c>
      <c r="Q457" s="28" t="str">
        <f>IF(A457,VALUE(SUBSTITUTE(SUBSTITUTE(LEFT(salles!H457,5),":",","),"30","5")),"")</f>
        <v/>
      </c>
      <c r="R457" s="29" t="str">
        <f t="shared" si="14"/>
        <v/>
      </c>
      <c r="S457" s="29" t="str">
        <f t="shared" si="15"/>
        <v/>
      </c>
      <c r="T457" s="28" t="str">
        <f t="shared" si="16"/>
        <v/>
      </c>
      <c r="U457" s="30">
        <f ca="1">VLOOKUP(H457,variables!J$10:K$130,2,FALSE)</f>
        <v>0.94202898550724634</v>
      </c>
      <c r="V457" s="28"/>
      <c r="W457" s="28"/>
      <c r="X457" s="28"/>
      <c r="Y457" s="28"/>
      <c r="Z457" s="28"/>
      <c r="AA457" s="28"/>
      <c r="AB457" s="28"/>
      <c r="AC457" s="28"/>
    </row>
    <row r="458" spans="1:29" ht="14.25" hidden="1">
      <c r="A458" s="22" t="b">
        <f t="shared" si="36"/>
        <v>0</v>
      </c>
      <c r="B458" s="23" t="str">
        <f t="shared" si="37"/>
        <v>salles avant 03/2017!</v>
      </c>
      <c r="C458" s="24">
        <f t="shared" si="38"/>
        <v>458</v>
      </c>
      <c r="D458" s="24" t="e">
        <f t="shared" ca="1" si="2"/>
        <v>#REF!</v>
      </c>
      <c r="E458" s="25" t="e">
        <f t="shared" ca="1" si="3"/>
        <v>#REF!</v>
      </c>
      <c r="F458" s="25" t="e">
        <f t="shared" ca="1" si="4"/>
        <v>#REF!</v>
      </c>
      <c r="G458" s="26" t="e">
        <f t="shared" ca="1" si="5"/>
        <v>#REF!</v>
      </c>
      <c r="H458" s="24" t="s">
        <v>246</v>
      </c>
      <c r="I458" s="24" t="e">
        <f t="shared" ca="1" si="6"/>
        <v>#REF!</v>
      </c>
      <c r="J458" s="24" t="e">
        <f t="shared" ca="1" si="7"/>
        <v>#REF!</v>
      </c>
      <c r="K458" s="24" t="e">
        <f t="shared" ca="1" si="8"/>
        <v>#REF!</v>
      </c>
      <c r="L458" s="24" t="e">
        <f t="shared" ca="1" si="9"/>
        <v>#REF!</v>
      </c>
      <c r="M458" s="24" t="e">
        <f t="shared" ca="1" si="10"/>
        <v>#REF!</v>
      </c>
      <c r="N458" s="25" t="e">
        <f t="shared" ca="1" si="11"/>
        <v>#REF!</v>
      </c>
      <c r="O458" s="27" t="e">
        <f t="shared" ca="1" si="12"/>
        <v>#REF!</v>
      </c>
      <c r="P458" s="24" t="e">
        <f t="shared" ca="1" si="13"/>
        <v>#REF!</v>
      </c>
      <c r="Q458" s="28" t="str">
        <f>IF(A458,VALUE(SUBSTITUTE(SUBSTITUTE(LEFT(salles!H458,5),":",","),"30","5")),"")</f>
        <v/>
      </c>
      <c r="R458" s="29" t="str">
        <f t="shared" si="14"/>
        <v/>
      </c>
      <c r="S458" s="29" t="str">
        <f t="shared" si="15"/>
        <v/>
      </c>
      <c r="T458" s="28" t="str">
        <f t="shared" si="16"/>
        <v/>
      </c>
      <c r="U458" s="30">
        <f ca="1">VLOOKUP(H458,variables!J$10:K$130,2,FALSE)</f>
        <v>0.94444444444444442</v>
      </c>
      <c r="V458" s="28"/>
      <c r="W458" s="28"/>
      <c r="X458" s="28"/>
      <c r="Y458" s="28"/>
      <c r="Z458" s="28"/>
      <c r="AA458" s="28"/>
      <c r="AB458" s="28"/>
      <c r="AC458" s="28"/>
    </row>
    <row r="459" spans="1:29" ht="14.25" hidden="1">
      <c r="A459" s="22" t="b">
        <f t="shared" si="36"/>
        <v>0</v>
      </c>
      <c r="B459" s="23" t="str">
        <f t="shared" si="37"/>
        <v>salles avant 03/2017!</v>
      </c>
      <c r="C459" s="24">
        <f t="shared" si="38"/>
        <v>459</v>
      </c>
      <c r="D459" s="24" t="e">
        <f t="shared" ca="1" si="2"/>
        <v>#REF!</v>
      </c>
      <c r="E459" s="25" t="e">
        <f t="shared" ca="1" si="3"/>
        <v>#REF!</v>
      </c>
      <c r="F459" s="25" t="e">
        <f t="shared" ca="1" si="4"/>
        <v>#REF!</v>
      </c>
      <c r="G459" s="26" t="e">
        <f t="shared" ca="1" si="5"/>
        <v>#REF!</v>
      </c>
      <c r="H459" s="24" t="s">
        <v>212</v>
      </c>
      <c r="I459" s="24" t="e">
        <f t="shared" ca="1" si="6"/>
        <v>#REF!</v>
      </c>
      <c r="J459" s="24" t="e">
        <f t="shared" ca="1" si="7"/>
        <v>#REF!</v>
      </c>
      <c r="K459" s="24" t="e">
        <f t="shared" ca="1" si="8"/>
        <v>#REF!</v>
      </c>
      <c r="L459" s="24" t="e">
        <f t="shared" ca="1" si="9"/>
        <v>#REF!</v>
      </c>
      <c r="M459" s="24" t="e">
        <f t="shared" ca="1" si="10"/>
        <v>#REF!</v>
      </c>
      <c r="N459" s="25" t="e">
        <f t="shared" ca="1" si="11"/>
        <v>#REF!</v>
      </c>
      <c r="O459" s="27" t="e">
        <f t="shared" ca="1" si="12"/>
        <v>#REF!</v>
      </c>
      <c r="P459" s="24" t="e">
        <f t="shared" ca="1" si="13"/>
        <v>#REF!</v>
      </c>
      <c r="Q459" s="28" t="str">
        <f>IF(A459,VALUE(SUBSTITUTE(SUBSTITUTE(LEFT(salles!H459,5),":",","),"30","5")),"")</f>
        <v/>
      </c>
      <c r="R459" s="29" t="str">
        <f t="shared" si="14"/>
        <v/>
      </c>
      <c r="S459" s="29" t="str">
        <f t="shared" si="15"/>
        <v/>
      </c>
      <c r="T459" s="28" t="str">
        <f t="shared" si="16"/>
        <v/>
      </c>
      <c r="U459" s="30">
        <f ca="1">VLOOKUP(H459,variables!J$10:K$130,2,FALSE)</f>
        <v>0.98148148148148151</v>
      </c>
      <c r="V459" s="28"/>
      <c r="W459" s="28"/>
      <c r="X459" s="28"/>
      <c r="Y459" s="28"/>
      <c r="Z459" s="28"/>
      <c r="AA459" s="28"/>
      <c r="AB459" s="28"/>
      <c r="AC459" s="28"/>
    </row>
    <row r="460" spans="1:29" ht="14.25" hidden="1">
      <c r="A460" s="22" t="b">
        <f t="shared" si="36"/>
        <v>0</v>
      </c>
      <c r="B460" s="23" t="str">
        <f t="shared" si="37"/>
        <v>salles avant 03/2017!</v>
      </c>
      <c r="C460" s="24">
        <f t="shared" si="38"/>
        <v>460</v>
      </c>
      <c r="D460" s="24" t="e">
        <f t="shared" ca="1" si="2"/>
        <v>#REF!</v>
      </c>
      <c r="E460" s="25" t="e">
        <f t="shared" ca="1" si="3"/>
        <v>#REF!</v>
      </c>
      <c r="F460" s="25" t="e">
        <f t="shared" ca="1" si="4"/>
        <v>#REF!</v>
      </c>
      <c r="G460" s="26" t="e">
        <f t="shared" ca="1" si="5"/>
        <v>#REF!</v>
      </c>
      <c r="H460" s="24" t="s">
        <v>212</v>
      </c>
      <c r="I460" s="24" t="e">
        <f t="shared" ca="1" si="6"/>
        <v>#REF!</v>
      </c>
      <c r="J460" s="24" t="e">
        <f t="shared" ca="1" si="7"/>
        <v>#REF!</v>
      </c>
      <c r="K460" s="24" t="e">
        <f t="shared" ca="1" si="8"/>
        <v>#REF!</v>
      </c>
      <c r="L460" s="24" t="e">
        <f t="shared" ca="1" si="9"/>
        <v>#REF!</v>
      </c>
      <c r="M460" s="24" t="e">
        <f t="shared" ca="1" si="10"/>
        <v>#REF!</v>
      </c>
      <c r="N460" s="25" t="e">
        <f t="shared" ca="1" si="11"/>
        <v>#REF!</v>
      </c>
      <c r="O460" s="27" t="e">
        <f t="shared" ca="1" si="12"/>
        <v>#REF!</v>
      </c>
      <c r="P460" s="24" t="e">
        <f t="shared" ca="1" si="13"/>
        <v>#REF!</v>
      </c>
      <c r="Q460" s="28" t="str">
        <f>IF(A460,VALUE(SUBSTITUTE(SUBSTITUTE(LEFT(salles!H460,5),":",","),"30","5")),"")</f>
        <v/>
      </c>
      <c r="R460" s="29" t="str">
        <f t="shared" si="14"/>
        <v/>
      </c>
      <c r="S460" s="29" t="str">
        <f t="shared" si="15"/>
        <v/>
      </c>
      <c r="T460" s="28" t="str">
        <f t="shared" si="16"/>
        <v/>
      </c>
      <c r="U460" s="30">
        <f ca="1">VLOOKUP(H460,variables!J$10:K$130,2,FALSE)</f>
        <v>0.98148148148148151</v>
      </c>
      <c r="V460" s="28"/>
      <c r="W460" s="28"/>
      <c r="X460" s="28"/>
      <c r="Y460" s="28"/>
      <c r="Z460" s="28"/>
      <c r="AA460" s="28"/>
      <c r="AB460" s="28"/>
      <c r="AC460" s="28"/>
    </row>
    <row r="461" spans="1:29" ht="14.25" hidden="1">
      <c r="A461" s="22" t="b">
        <f t="shared" si="36"/>
        <v>0</v>
      </c>
      <c r="B461" s="23" t="str">
        <f t="shared" si="37"/>
        <v>salles avant 03/2017!</v>
      </c>
      <c r="C461" s="24">
        <f t="shared" si="38"/>
        <v>461</v>
      </c>
      <c r="D461" s="24" t="e">
        <f t="shared" ca="1" si="2"/>
        <v>#REF!</v>
      </c>
      <c r="E461" s="25" t="e">
        <f t="shared" ca="1" si="3"/>
        <v>#REF!</v>
      </c>
      <c r="F461" s="25" t="e">
        <f t="shared" ca="1" si="4"/>
        <v>#REF!</v>
      </c>
      <c r="G461" s="26" t="e">
        <f t="shared" ca="1" si="5"/>
        <v>#REF!</v>
      </c>
      <c r="H461" s="24" t="s">
        <v>88</v>
      </c>
      <c r="I461" s="24" t="e">
        <f t="shared" ca="1" si="6"/>
        <v>#REF!</v>
      </c>
      <c r="J461" s="24" t="e">
        <f t="shared" ca="1" si="7"/>
        <v>#REF!</v>
      </c>
      <c r="K461" s="24" t="e">
        <f t="shared" ca="1" si="8"/>
        <v>#REF!</v>
      </c>
      <c r="L461" s="24" t="e">
        <f t="shared" ca="1" si="9"/>
        <v>#REF!</v>
      </c>
      <c r="M461" s="24" t="e">
        <f t="shared" ca="1" si="10"/>
        <v>#REF!</v>
      </c>
      <c r="N461" s="25" t="e">
        <f t="shared" ca="1" si="11"/>
        <v>#REF!</v>
      </c>
      <c r="O461" s="27" t="e">
        <f t="shared" ca="1" si="12"/>
        <v>#REF!</v>
      </c>
      <c r="P461" s="24" t="e">
        <f t="shared" ca="1" si="13"/>
        <v>#REF!</v>
      </c>
      <c r="Q461" s="28" t="str">
        <f>IF(A461,VALUE(SUBSTITUTE(SUBSTITUTE(LEFT(salles!H461,5),":",","),"30","5")),"")</f>
        <v/>
      </c>
      <c r="R461" s="29" t="str">
        <f t="shared" si="14"/>
        <v/>
      </c>
      <c r="S461" s="29" t="str">
        <f t="shared" si="15"/>
        <v/>
      </c>
      <c r="T461" s="28" t="str">
        <f t="shared" si="16"/>
        <v/>
      </c>
      <c r="U461" s="30">
        <f ca="1">VLOOKUP(H461,variables!J$10:K$130,2,FALSE)</f>
        <v>0.94202898550724634</v>
      </c>
      <c r="V461" s="28"/>
      <c r="W461" s="28"/>
      <c r="X461" s="28"/>
      <c r="Y461" s="28"/>
      <c r="Z461" s="28"/>
      <c r="AA461" s="28"/>
      <c r="AB461" s="28"/>
      <c r="AC461" s="28"/>
    </row>
    <row r="462" spans="1:29" ht="14.25" hidden="1">
      <c r="A462" s="22" t="b">
        <f t="shared" si="36"/>
        <v>0</v>
      </c>
      <c r="B462" s="23" t="str">
        <f t="shared" si="37"/>
        <v>salles avant 03/2017!</v>
      </c>
      <c r="C462" s="24">
        <f t="shared" si="38"/>
        <v>462</v>
      </c>
      <c r="D462" s="24" t="e">
        <f t="shared" ca="1" si="2"/>
        <v>#REF!</v>
      </c>
      <c r="E462" s="25" t="e">
        <f t="shared" ca="1" si="3"/>
        <v>#REF!</v>
      </c>
      <c r="F462" s="25" t="e">
        <f t="shared" ca="1" si="4"/>
        <v>#REF!</v>
      </c>
      <c r="G462" s="26" t="e">
        <f t="shared" ca="1" si="5"/>
        <v>#REF!</v>
      </c>
      <c r="H462" s="24" t="s">
        <v>212</v>
      </c>
      <c r="I462" s="24" t="e">
        <f t="shared" ca="1" si="6"/>
        <v>#REF!</v>
      </c>
      <c r="J462" s="24" t="e">
        <f t="shared" ca="1" si="7"/>
        <v>#REF!</v>
      </c>
      <c r="K462" s="24" t="e">
        <f t="shared" ca="1" si="8"/>
        <v>#REF!</v>
      </c>
      <c r="L462" s="24" t="e">
        <f t="shared" ca="1" si="9"/>
        <v>#REF!</v>
      </c>
      <c r="M462" s="24" t="e">
        <f t="shared" ca="1" si="10"/>
        <v>#REF!</v>
      </c>
      <c r="N462" s="25" t="e">
        <f t="shared" ca="1" si="11"/>
        <v>#REF!</v>
      </c>
      <c r="O462" s="27" t="e">
        <f t="shared" ca="1" si="12"/>
        <v>#REF!</v>
      </c>
      <c r="P462" s="24" t="e">
        <f t="shared" ca="1" si="13"/>
        <v>#REF!</v>
      </c>
      <c r="Q462" s="28" t="str">
        <f>IF(A462,VALUE(SUBSTITUTE(SUBSTITUTE(LEFT(salles!H462,5),":",","),"30","5")),"")</f>
        <v/>
      </c>
      <c r="R462" s="29" t="str">
        <f t="shared" si="14"/>
        <v/>
      </c>
      <c r="S462" s="29" t="str">
        <f t="shared" si="15"/>
        <v/>
      </c>
      <c r="T462" s="28" t="str">
        <f t="shared" si="16"/>
        <v/>
      </c>
      <c r="U462" s="30">
        <f ca="1">VLOOKUP(H462,variables!J$10:K$130,2,FALSE)</f>
        <v>0.98148148148148151</v>
      </c>
      <c r="V462" s="28"/>
      <c r="W462" s="28"/>
      <c r="X462" s="28"/>
      <c r="Y462" s="28"/>
      <c r="Z462" s="28"/>
      <c r="AA462" s="28"/>
      <c r="AB462" s="28"/>
      <c r="AC462" s="28"/>
    </row>
    <row r="463" spans="1:29" ht="14.25">
      <c r="A463" s="22" t="b">
        <f t="shared" si="36"/>
        <v>1</v>
      </c>
      <c r="B463" s="23" t="str">
        <f t="shared" si="37"/>
        <v>salles avant 03/2017!</v>
      </c>
      <c r="C463" s="24">
        <f t="shared" si="38"/>
        <v>463</v>
      </c>
      <c r="D463" s="24" t="e">
        <f t="shared" ca="1" si="2"/>
        <v>#REF!</v>
      </c>
      <c r="E463" s="25" t="e">
        <f t="shared" ca="1" si="3"/>
        <v>#REF!</v>
      </c>
      <c r="F463" s="25" t="e">
        <f t="shared" ca="1" si="4"/>
        <v>#REF!</v>
      </c>
      <c r="G463" s="26" t="e">
        <f t="shared" ca="1" si="5"/>
        <v>#REF!</v>
      </c>
      <c r="H463" s="24" t="s">
        <v>140</v>
      </c>
      <c r="I463" s="24" t="e">
        <f t="shared" ca="1" si="6"/>
        <v>#REF!</v>
      </c>
      <c r="J463" s="24" t="e">
        <f t="shared" ca="1" si="7"/>
        <v>#REF!</v>
      </c>
      <c r="K463" s="24" t="e">
        <f t="shared" ca="1" si="8"/>
        <v>#REF!</v>
      </c>
      <c r="L463" s="24" t="e">
        <f t="shared" ca="1" si="9"/>
        <v>#REF!</v>
      </c>
      <c r="M463" s="24" t="e">
        <f t="shared" ca="1" si="10"/>
        <v>#REF!</v>
      </c>
      <c r="N463" s="25" t="e">
        <f t="shared" ca="1" si="11"/>
        <v>#REF!</v>
      </c>
      <c r="O463" s="27" t="e">
        <f t="shared" ca="1" si="12"/>
        <v>#REF!</v>
      </c>
      <c r="P463" s="24" t="e">
        <f t="shared" ca="1" si="13"/>
        <v>#REF!</v>
      </c>
      <c r="Q463" s="28">
        <f>IF(A463,VALUE(SUBSTITUTE(SUBSTITUTE(LEFT(salles!H463,5),":",","),"30","5")),"")</f>
        <v>1.5</v>
      </c>
      <c r="R463" s="29" t="e">
        <f t="shared" ca="1" si="14"/>
        <v>#REF!</v>
      </c>
      <c r="S463" s="29" t="e">
        <f t="shared" ca="1" si="15"/>
        <v>#REF!</v>
      </c>
      <c r="T463" s="28" t="e">
        <f t="shared" ca="1" si="16"/>
        <v>#REF!</v>
      </c>
      <c r="U463" s="30">
        <f ca="1">VLOOKUP(H463,variables!J$10:K$130,2,FALSE)</f>
        <v>0.93262411347517726</v>
      </c>
      <c r="V463" s="28"/>
      <c r="W463" s="28"/>
      <c r="X463" s="28"/>
      <c r="Y463" s="28"/>
      <c r="Z463" s="28"/>
      <c r="AA463" s="28"/>
      <c r="AB463" s="28"/>
      <c r="AC463" s="28"/>
    </row>
    <row r="464" spans="1:29" ht="14.25" hidden="1">
      <c r="A464" s="22" t="b">
        <f t="shared" si="36"/>
        <v>0</v>
      </c>
      <c r="B464" s="23" t="str">
        <f t="shared" si="37"/>
        <v>salles avant 03/2017!</v>
      </c>
      <c r="C464" s="24">
        <f t="shared" si="38"/>
        <v>464</v>
      </c>
      <c r="D464" s="24" t="e">
        <f t="shared" ca="1" si="2"/>
        <v>#REF!</v>
      </c>
      <c r="E464" s="25" t="e">
        <f t="shared" ca="1" si="3"/>
        <v>#REF!</v>
      </c>
      <c r="F464" s="25" t="e">
        <f t="shared" ca="1" si="4"/>
        <v>#REF!</v>
      </c>
      <c r="G464" s="26" t="e">
        <f t="shared" ca="1" si="5"/>
        <v>#REF!</v>
      </c>
      <c r="H464" s="24" t="s">
        <v>212</v>
      </c>
      <c r="I464" s="24" t="e">
        <f t="shared" ca="1" si="6"/>
        <v>#REF!</v>
      </c>
      <c r="J464" s="24" t="e">
        <f t="shared" ca="1" si="7"/>
        <v>#REF!</v>
      </c>
      <c r="K464" s="24" t="e">
        <f t="shared" ca="1" si="8"/>
        <v>#REF!</v>
      </c>
      <c r="L464" s="24" t="e">
        <f t="shared" ca="1" si="9"/>
        <v>#REF!</v>
      </c>
      <c r="M464" s="24" t="e">
        <f t="shared" ca="1" si="10"/>
        <v>#REF!</v>
      </c>
      <c r="N464" s="25" t="e">
        <f t="shared" ca="1" si="11"/>
        <v>#REF!</v>
      </c>
      <c r="O464" s="27" t="e">
        <f t="shared" ca="1" si="12"/>
        <v>#REF!</v>
      </c>
      <c r="P464" s="24" t="e">
        <f t="shared" ca="1" si="13"/>
        <v>#REF!</v>
      </c>
      <c r="Q464" s="28" t="str">
        <f>IF(A464,VALUE(SUBSTITUTE(SUBSTITUTE(LEFT(salles!H464,5),":",","),"30","5")),"")</f>
        <v/>
      </c>
      <c r="R464" s="29" t="str">
        <f t="shared" si="14"/>
        <v/>
      </c>
      <c r="S464" s="29" t="str">
        <f t="shared" si="15"/>
        <v/>
      </c>
      <c r="T464" s="28" t="str">
        <f t="shared" si="16"/>
        <v/>
      </c>
      <c r="U464" s="30">
        <f ca="1">VLOOKUP(H464,variables!J$10:K$130,2,FALSE)</f>
        <v>0.98148148148148151</v>
      </c>
      <c r="V464" s="28"/>
      <c r="W464" s="28"/>
      <c r="X464" s="28"/>
      <c r="Y464" s="28"/>
      <c r="Z464" s="28"/>
      <c r="AA464" s="28"/>
      <c r="AB464" s="28"/>
      <c r="AC464" s="28"/>
    </row>
    <row r="465" spans="1:29" ht="14.25" hidden="1">
      <c r="A465" s="22" t="b">
        <f t="shared" si="36"/>
        <v>0</v>
      </c>
      <c r="B465" s="23" t="str">
        <f t="shared" si="37"/>
        <v>salles avant 03/2017!</v>
      </c>
      <c r="C465" s="24">
        <f t="shared" si="38"/>
        <v>465</v>
      </c>
      <c r="D465" s="24" t="e">
        <f t="shared" ca="1" si="2"/>
        <v>#REF!</v>
      </c>
      <c r="E465" s="25" t="e">
        <f t="shared" ca="1" si="3"/>
        <v>#REF!</v>
      </c>
      <c r="F465" s="25" t="e">
        <f t="shared" ca="1" si="4"/>
        <v>#REF!</v>
      </c>
      <c r="G465" s="26" t="e">
        <f t="shared" ca="1" si="5"/>
        <v>#REF!</v>
      </c>
      <c r="H465" s="24" t="s">
        <v>212</v>
      </c>
      <c r="I465" s="24" t="e">
        <f t="shared" ca="1" si="6"/>
        <v>#REF!</v>
      </c>
      <c r="J465" s="24" t="e">
        <f t="shared" ca="1" si="7"/>
        <v>#REF!</v>
      </c>
      <c r="K465" s="24" t="e">
        <f t="shared" ca="1" si="8"/>
        <v>#REF!</v>
      </c>
      <c r="L465" s="24" t="e">
        <f t="shared" ca="1" si="9"/>
        <v>#REF!</v>
      </c>
      <c r="M465" s="24" t="e">
        <f t="shared" ca="1" si="10"/>
        <v>#REF!</v>
      </c>
      <c r="N465" s="25" t="e">
        <f t="shared" ca="1" si="11"/>
        <v>#REF!</v>
      </c>
      <c r="O465" s="27" t="e">
        <f t="shared" ca="1" si="12"/>
        <v>#REF!</v>
      </c>
      <c r="P465" s="24" t="e">
        <f t="shared" ca="1" si="13"/>
        <v>#REF!</v>
      </c>
      <c r="Q465" s="28" t="str">
        <f>IF(A465,VALUE(SUBSTITUTE(SUBSTITUTE(LEFT(salles!H465,5),":",","),"30","5")),"")</f>
        <v/>
      </c>
      <c r="R465" s="29" t="str">
        <f t="shared" si="14"/>
        <v/>
      </c>
      <c r="S465" s="29" t="str">
        <f t="shared" si="15"/>
        <v/>
      </c>
      <c r="T465" s="28" t="str">
        <f t="shared" si="16"/>
        <v/>
      </c>
      <c r="U465" s="30">
        <f ca="1">VLOOKUP(H465,variables!J$10:K$130,2,FALSE)</f>
        <v>0.98148148148148151</v>
      </c>
      <c r="V465" s="28"/>
      <c r="W465" s="28"/>
      <c r="X465" s="28"/>
      <c r="Y465" s="28"/>
      <c r="Z465" s="28"/>
      <c r="AA465" s="28"/>
      <c r="AB465" s="28"/>
      <c r="AC465" s="28"/>
    </row>
    <row r="466" spans="1:29" ht="14.25" hidden="1">
      <c r="A466" s="22" t="b">
        <f t="shared" si="36"/>
        <v>0</v>
      </c>
      <c r="B466" s="23" t="str">
        <f t="shared" si="37"/>
        <v>salles avant 03/2017!</v>
      </c>
      <c r="C466" s="24">
        <f t="shared" si="38"/>
        <v>466</v>
      </c>
      <c r="D466" s="24" t="e">
        <f t="shared" ca="1" si="2"/>
        <v>#REF!</v>
      </c>
      <c r="E466" s="25" t="e">
        <f t="shared" ca="1" si="3"/>
        <v>#REF!</v>
      </c>
      <c r="F466" s="25" t="e">
        <f t="shared" ca="1" si="4"/>
        <v>#REF!</v>
      </c>
      <c r="G466" s="26" t="e">
        <f t="shared" ca="1" si="5"/>
        <v>#REF!</v>
      </c>
      <c r="H466" s="24" t="s">
        <v>246</v>
      </c>
      <c r="I466" s="24" t="e">
        <f t="shared" ca="1" si="6"/>
        <v>#REF!</v>
      </c>
      <c r="J466" s="24" t="e">
        <f t="shared" ca="1" si="7"/>
        <v>#REF!</v>
      </c>
      <c r="K466" s="24" t="e">
        <f t="shared" ca="1" si="8"/>
        <v>#REF!</v>
      </c>
      <c r="L466" s="24" t="e">
        <f t="shared" ca="1" si="9"/>
        <v>#REF!</v>
      </c>
      <c r="M466" s="24" t="e">
        <f t="shared" ca="1" si="10"/>
        <v>#REF!</v>
      </c>
      <c r="N466" s="25" t="e">
        <f t="shared" ca="1" si="11"/>
        <v>#REF!</v>
      </c>
      <c r="O466" s="27" t="e">
        <f t="shared" ca="1" si="12"/>
        <v>#REF!</v>
      </c>
      <c r="P466" s="24" t="e">
        <f t="shared" ca="1" si="13"/>
        <v>#REF!</v>
      </c>
      <c r="Q466" s="28" t="str">
        <f>IF(A466,VALUE(SUBSTITUTE(SUBSTITUTE(LEFT(salles!H466,5),":",","),"30","5")),"")</f>
        <v/>
      </c>
      <c r="R466" s="29" t="str">
        <f t="shared" si="14"/>
        <v/>
      </c>
      <c r="S466" s="29" t="str">
        <f t="shared" si="15"/>
        <v/>
      </c>
      <c r="T466" s="28" t="str">
        <f t="shared" si="16"/>
        <v/>
      </c>
      <c r="U466" s="30">
        <f ca="1">VLOOKUP(H466,variables!J$10:K$130,2,FALSE)</f>
        <v>0.94444444444444442</v>
      </c>
      <c r="V466" s="28"/>
      <c r="W466" s="28"/>
      <c r="X466" s="28"/>
      <c r="Y466" s="28"/>
      <c r="Z466" s="28"/>
      <c r="AA466" s="28"/>
      <c r="AB466" s="28"/>
      <c r="AC466" s="28"/>
    </row>
    <row r="467" spans="1:29" ht="14.25" hidden="1">
      <c r="A467" s="22" t="b">
        <f t="shared" si="36"/>
        <v>0</v>
      </c>
      <c r="B467" s="23" t="str">
        <f t="shared" si="37"/>
        <v>salles avant 03/2017!</v>
      </c>
      <c r="C467" s="24">
        <f t="shared" si="38"/>
        <v>467</v>
      </c>
      <c r="D467" s="24" t="e">
        <f t="shared" ca="1" si="2"/>
        <v>#REF!</v>
      </c>
      <c r="E467" s="25" t="e">
        <f t="shared" ca="1" si="3"/>
        <v>#REF!</v>
      </c>
      <c r="F467" s="25" t="e">
        <f t="shared" ca="1" si="4"/>
        <v>#REF!</v>
      </c>
      <c r="G467" s="26" t="e">
        <f t="shared" ca="1" si="5"/>
        <v>#REF!</v>
      </c>
      <c r="H467" s="24" t="s">
        <v>317</v>
      </c>
      <c r="I467" s="24" t="e">
        <f t="shared" ca="1" si="6"/>
        <v>#REF!</v>
      </c>
      <c r="J467" s="24" t="e">
        <f t="shared" ca="1" si="7"/>
        <v>#REF!</v>
      </c>
      <c r="K467" s="24" t="e">
        <f t="shared" ca="1" si="8"/>
        <v>#REF!</v>
      </c>
      <c r="L467" s="24" t="e">
        <f t="shared" ca="1" si="9"/>
        <v>#REF!</v>
      </c>
      <c r="M467" s="24" t="e">
        <f t="shared" ca="1" si="10"/>
        <v>#REF!</v>
      </c>
      <c r="N467" s="25" t="e">
        <f t="shared" ca="1" si="11"/>
        <v>#REF!</v>
      </c>
      <c r="O467" s="27" t="e">
        <f t="shared" ca="1" si="12"/>
        <v>#REF!</v>
      </c>
      <c r="P467" s="24" t="e">
        <f t="shared" ca="1" si="13"/>
        <v>#REF!</v>
      </c>
      <c r="Q467" s="28" t="str">
        <f>IF(A467,VALUE(SUBSTITUTE(SUBSTITUTE(LEFT(salles!H467,5),":",","),"30","5")),"")</f>
        <v/>
      </c>
      <c r="R467" s="29" t="str">
        <f t="shared" si="14"/>
        <v/>
      </c>
      <c r="S467" s="29" t="str">
        <f t="shared" si="15"/>
        <v/>
      </c>
      <c r="T467" s="28" t="str">
        <f t="shared" si="16"/>
        <v/>
      </c>
      <c r="U467" s="30">
        <f ca="1">VLOOKUP(H467,variables!J$10:K$130,2,FALSE)</f>
        <v>0.96666666666666667</v>
      </c>
      <c r="V467" s="28"/>
      <c r="W467" s="28"/>
      <c r="X467" s="28"/>
      <c r="Y467" s="28"/>
      <c r="Z467" s="28"/>
      <c r="AA467" s="28"/>
      <c r="AB467" s="28"/>
      <c r="AC467" s="28"/>
    </row>
    <row r="468" spans="1:29" ht="14.25" hidden="1">
      <c r="A468" s="22" t="b">
        <f t="shared" si="36"/>
        <v>0</v>
      </c>
      <c r="B468" s="23" t="str">
        <f t="shared" si="37"/>
        <v>salles avant 03/2017!</v>
      </c>
      <c r="C468" s="24">
        <f t="shared" si="38"/>
        <v>468</v>
      </c>
      <c r="D468" s="24" t="e">
        <f t="shared" ca="1" si="2"/>
        <v>#REF!</v>
      </c>
      <c r="E468" s="25" t="e">
        <f t="shared" ca="1" si="3"/>
        <v>#REF!</v>
      </c>
      <c r="F468" s="25" t="e">
        <f t="shared" ca="1" si="4"/>
        <v>#REF!</v>
      </c>
      <c r="G468" s="26" t="e">
        <f t="shared" ca="1" si="5"/>
        <v>#REF!</v>
      </c>
      <c r="H468" s="24" t="s">
        <v>212</v>
      </c>
      <c r="I468" s="24" t="e">
        <f t="shared" ca="1" si="6"/>
        <v>#REF!</v>
      </c>
      <c r="J468" s="24" t="e">
        <f t="shared" ca="1" si="7"/>
        <v>#REF!</v>
      </c>
      <c r="K468" s="24" t="e">
        <f t="shared" ca="1" si="8"/>
        <v>#REF!</v>
      </c>
      <c r="L468" s="24" t="e">
        <f t="shared" ca="1" si="9"/>
        <v>#REF!</v>
      </c>
      <c r="M468" s="24" t="e">
        <f t="shared" ca="1" si="10"/>
        <v>#REF!</v>
      </c>
      <c r="N468" s="25" t="e">
        <f t="shared" ca="1" si="11"/>
        <v>#REF!</v>
      </c>
      <c r="O468" s="27" t="e">
        <f t="shared" ca="1" si="12"/>
        <v>#REF!</v>
      </c>
      <c r="P468" s="24" t="e">
        <f t="shared" ca="1" si="13"/>
        <v>#REF!</v>
      </c>
      <c r="Q468" s="28" t="str">
        <f>IF(A468,VALUE(SUBSTITUTE(SUBSTITUTE(LEFT(salles!H468,5),":",","),"30","5")),"")</f>
        <v/>
      </c>
      <c r="R468" s="29" t="str">
        <f t="shared" si="14"/>
        <v/>
      </c>
      <c r="S468" s="29" t="str">
        <f t="shared" si="15"/>
        <v/>
      </c>
      <c r="T468" s="28" t="str">
        <f t="shared" si="16"/>
        <v/>
      </c>
      <c r="U468" s="30">
        <f ca="1">VLOOKUP(H468,variables!J$10:K$130,2,FALSE)</f>
        <v>0.98148148148148151</v>
      </c>
      <c r="V468" s="28"/>
      <c r="W468" s="28"/>
      <c r="X468" s="28"/>
      <c r="Y468" s="28"/>
      <c r="Z468" s="28"/>
      <c r="AA468" s="28"/>
      <c r="AB468" s="28"/>
      <c r="AC468" s="28"/>
    </row>
    <row r="469" spans="1:29" ht="14.25">
      <c r="A469" s="22" t="b">
        <f t="shared" si="36"/>
        <v>1</v>
      </c>
      <c r="B469" s="23" t="str">
        <f t="shared" si="37"/>
        <v>salles avant 03/2017!</v>
      </c>
      <c r="C469" s="24">
        <f t="shared" si="38"/>
        <v>469</v>
      </c>
      <c r="D469" s="24" t="e">
        <f t="shared" ca="1" si="2"/>
        <v>#REF!</v>
      </c>
      <c r="E469" s="25" t="e">
        <f t="shared" ca="1" si="3"/>
        <v>#REF!</v>
      </c>
      <c r="F469" s="25" t="e">
        <f t="shared" ca="1" si="4"/>
        <v>#REF!</v>
      </c>
      <c r="G469" s="26" t="e">
        <f t="shared" ca="1" si="5"/>
        <v>#REF!</v>
      </c>
      <c r="H469" s="24" t="s">
        <v>140</v>
      </c>
      <c r="I469" s="24" t="e">
        <f t="shared" ca="1" si="6"/>
        <v>#REF!</v>
      </c>
      <c r="J469" s="24" t="e">
        <f t="shared" ca="1" si="7"/>
        <v>#REF!</v>
      </c>
      <c r="K469" s="24" t="e">
        <f t="shared" ca="1" si="8"/>
        <v>#REF!</v>
      </c>
      <c r="L469" s="24" t="e">
        <f t="shared" ca="1" si="9"/>
        <v>#REF!</v>
      </c>
      <c r="M469" s="24" t="e">
        <f t="shared" ca="1" si="10"/>
        <v>#REF!</v>
      </c>
      <c r="N469" s="25" t="e">
        <f t="shared" ca="1" si="11"/>
        <v>#REF!</v>
      </c>
      <c r="O469" s="27" t="e">
        <f t="shared" ca="1" si="12"/>
        <v>#REF!</v>
      </c>
      <c r="P469" s="24" t="e">
        <f t="shared" ca="1" si="13"/>
        <v>#REF!</v>
      </c>
      <c r="Q469" s="28">
        <f>IF(A469,VALUE(SUBSTITUTE(SUBSTITUTE(LEFT(salles!H469,5),":",","),"30","5")),"")</f>
        <v>1.5</v>
      </c>
      <c r="R469" s="29" t="e">
        <f t="shared" ca="1" si="14"/>
        <v>#REF!</v>
      </c>
      <c r="S469" s="29" t="e">
        <f t="shared" ca="1" si="15"/>
        <v>#REF!</v>
      </c>
      <c r="T469" s="28" t="e">
        <f t="shared" ca="1" si="16"/>
        <v>#REF!</v>
      </c>
      <c r="U469" s="30">
        <f ca="1">VLOOKUP(H469,variables!J$10:K$130,2,FALSE)</f>
        <v>0.93262411347517726</v>
      </c>
      <c r="V469" s="28"/>
      <c r="W469" s="28"/>
      <c r="X469" s="28"/>
      <c r="Y469" s="28"/>
      <c r="Z469" s="28"/>
      <c r="AA469" s="28"/>
      <c r="AB469" s="28"/>
      <c r="AC469" s="28"/>
    </row>
    <row r="470" spans="1:29" ht="14.25" hidden="1">
      <c r="A470" s="22" t="b">
        <f t="shared" si="36"/>
        <v>0</v>
      </c>
      <c r="B470" s="23" t="str">
        <f t="shared" si="37"/>
        <v>salles avant 03/2017!</v>
      </c>
      <c r="C470" s="24">
        <f t="shared" si="38"/>
        <v>470</v>
      </c>
      <c r="D470" s="24" t="e">
        <f t="shared" ca="1" si="2"/>
        <v>#REF!</v>
      </c>
      <c r="E470" s="25" t="e">
        <f t="shared" ca="1" si="3"/>
        <v>#REF!</v>
      </c>
      <c r="F470" s="25" t="e">
        <f t="shared" ca="1" si="4"/>
        <v>#REF!</v>
      </c>
      <c r="G470" s="26" t="e">
        <f t="shared" ca="1" si="5"/>
        <v>#REF!</v>
      </c>
      <c r="H470" s="24" t="s">
        <v>212</v>
      </c>
      <c r="I470" s="24" t="e">
        <f t="shared" ca="1" si="6"/>
        <v>#REF!</v>
      </c>
      <c r="J470" s="24" t="e">
        <f t="shared" ca="1" si="7"/>
        <v>#REF!</v>
      </c>
      <c r="K470" s="24" t="e">
        <f t="shared" ca="1" si="8"/>
        <v>#REF!</v>
      </c>
      <c r="L470" s="24" t="e">
        <f t="shared" ca="1" si="9"/>
        <v>#REF!</v>
      </c>
      <c r="M470" s="24" t="e">
        <f t="shared" ca="1" si="10"/>
        <v>#REF!</v>
      </c>
      <c r="N470" s="25" t="e">
        <f t="shared" ca="1" si="11"/>
        <v>#REF!</v>
      </c>
      <c r="O470" s="27" t="e">
        <f t="shared" ca="1" si="12"/>
        <v>#REF!</v>
      </c>
      <c r="P470" s="24" t="e">
        <f t="shared" ca="1" si="13"/>
        <v>#REF!</v>
      </c>
      <c r="Q470" s="28" t="str">
        <f>IF(A470,VALUE(SUBSTITUTE(SUBSTITUTE(LEFT(salles!H470,5),":",","),"30","5")),"")</f>
        <v/>
      </c>
      <c r="R470" s="29" t="str">
        <f t="shared" si="14"/>
        <v/>
      </c>
      <c r="S470" s="29" t="str">
        <f t="shared" si="15"/>
        <v/>
      </c>
      <c r="T470" s="28" t="str">
        <f t="shared" si="16"/>
        <v/>
      </c>
      <c r="U470" s="30">
        <f ca="1">VLOOKUP(H470,variables!J$10:K$130,2,FALSE)</f>
        <v>0.98148148148148151</v>
      </c>
      <c r="V470" s="28"/>
      <c r="W470" s="28"/>
      <c r="X470" s="28"/>
      <c r="Y470" s="28"/>
      <c r="Z470" s="28"/>
      <c r="AA470" s="28"/>
      <c r="AB470" s="28"/>
      <c r="AC470" s="28"/>
    </row>
    <row r="471" spans="1:29" ht="14.25" hidden="1">
      <c r="A471" s="22" t="b">
        <f t="shared" si="36"/>
        <v>0</v>
      </c>
      <c r="B471" s="23" t="str">
        <f t="shared" si="37"/>
        <v>salles avant 03/2017!</v>
      </c>
      <c r="C471" s="24">
        <f t="shared" si="38"/>
        <v>471</v>
      </c>
      <c r="D471" s="24" t="e">
        <f t="shared" ca="1" si="2"/>
        <v>#REF!</v>
      </c>
      <c r="E471" s="25" t="e">
        <f t="shared" ca="1" si="3"/>
        <v>#REF!</v>
      </c>
      <c r="F471" s="25" t="e">
        <f t="shared" ca="1" si="4"/>
        <v>#REF!</v>
      </c>
      <c r="G471" s="26" t="e">
        <f t="shared" ca="1" si="5"/>
        <v>#REF!</v>
      </c>
      <c r="H471" s="24" t="s">
        <v>246</v>
      </c>
      <c r="I471" s="24" t="e">
        <f t="shared" ca="1" si="6"/>
        <v>#REF!</v>
      </c>
      <c r="J471" s="24" t="e">
        <f t="shared" ca="1" si="7"/>
        <v>#REF!</v>
      </c>
      <c r="K471" s="24" t="e">
        <f t="shared" ca="1" si="8"/>
        <v>#REF!</v>
      </c>
      <c r="L471" s="24" t="e">
        <f t="shared" ca="1" si="9"/>
        <v>#REF!</v>
      </c>
      <c r="M471" s="24" t="e">
        <f t="shared" ca="1" si="10"/>
        <v>#REF!</v>
      </c>
      <c r="N471" s="25" t="e">
        <f t="shared" ca="1" si="11"/>
        <v>#REF!</v>
      </c>
      <c r="O471" s="27" t="e">
        <f t="shared" ca="1" si="12"/>
        <v>#REF!</v>
      </c>
      <c r="P471" s="24" t="e">
        <f t="shared" ca="1" si="13"/>
        <v>#REF!</v>
      </c>
      <c r="Q471" s="28" t="str">
        <f>IF(A471,VALUE(SUBSTITUTE(SUBSTITUTE(LEFT(salles!H471,5),":",","),"30","5")),"")</f>
        <v/>
      </c>
      <c r="R471" s="29" t="str">
        <f t="shared" si="14"/>
        <v/>
      </c>
      <c r="S471" s="29" t="str">
        <f t="shared" si="15"/>
        <v/>
      </c>
      <c r="T471" s="28" t="str">
        <f t="shared" si="16"/>
        <v/>
      </c>
      <c r="U471" s="30">
        <f ca="1">VLOOKUP(H471,variables!J$10:K$130,2,FALSE)</f>
        <v>0.94444444444444442</v>
      </c>
      <c r="V471" s="28"/>
      <c r="W471" s="28"/>
      <c r="X471" s="28"/>
      <c r="Y471" s="28"/>
      <c r="Z471" s="28"/>
      <c r="AA471" s="28"/>
      <c r="AB471" s="28"/>
      <c r="AC471" s="28"/>
    </row>
    <row r="472" spans="1:29" ht="14.25" hidden="1">
      <c r="A472" s="22" t="b">
        <f t="shared" si="36"/>
        <v>0</v>
      </c>
      <c r="B472" s="23" t="str">
        <f t="shared" si="37"/>
        <v>salles avant 03/2017!</v>
      </c>
      <c r="C472" s="24">
        <f t="shared" si="38"/>
        <v>472</v>
      </c>
      <c r="D472" s="24" t="e">
        <f t="shared" ca="1" si="2"/>
        <v>#REF!</v>
      </c>
      <c r="E472" s="25" t="e">
        <f t="shared" ca="1" si="3"/>
        <v>#REF!</v>
      </c>
      <c r="F472" s="25" t="e">
        <f t="shared" ca="1" si="4"/>
        <v>#REF!</v>
      </c>
      <c r="G472" s="26" t="e">
        <f t="shared" ca="1" si="5"/>
        <v>#REF!</v>
      </c>
      <c r="H472" s="24" t="s">
        <v>88</v>
      </c>
      <c r="I472" s="24" t="e">
        <f t="shared" ca="1" si="6"/>
        <v>#REF!</v>
      </c>
      <c r="J472" s="24" t="e">
        <f t="shared" ca="1" si="7"/>
        <v>#REF!</v>
      </c>
      <c r="K472" s="24" t="e">
        <f t="shared" ca="1" si="8"/>
        <v>#REF!</v>
      </c>
      <c r="L472" s="24" t="e">
        <f t="shared" ca="1" si="9"/>
        <v>#REF!</v>
      </c>
      <c r="M472" s="24" t="e">
        <f t="shared" ca="1" si="10"/>
        <v>#REF!</v>
      </c>
      <c r="N472" s="25" t="e">
        <f t="shared" ca="1" si="11"/>
        <v>#REF!</v>
      </c>
      <c r="O472" s="27" t="e">
        <f t="shared" ca="1" si="12"/>
        <v>#REF!</v>
      </c>
      <c r="P472" s="24" t="e">
        <f t="shared" ca="1" si="13"/>
        <v>#REF!</v>
      </c>
      <c r="Q472" s="28" t="str">
        <f>IF(A472,VALUE(SUBSTITUTE(SUBSTITUTE(LEFT(salles!H472,5),":",","),"30","5")),"")</f>
        <v/>
      </c>
      <c r="R472" s="29" t="str">
        <f t="shared" si="14"/>
        <v/>
      </c>
      <c r="S472" s="29" t="str">
        <f t="shared" si="15"/>
        <v/>
      </c>
      <c r="T472" s="28" t="str">
        <f t="shared" si="16"/>
        <v/>
      </c>
      <c r="U472" s="30">
        <f ca="1">VLOOKUP(H472,variables!J$10:K$130,2,FALSE)</f>
        <v>0.94202898550724634</v>
      </c>
      <c r="V472" s="28"/>
      <c r="W472" s="28"/>
      <c r="X472" s="28"/>
      <c r="Y472" s="28"/>
      <c r="Z472" s="28"/>
      <c r="AA472" s="28"/>
      <c r="AB472" s="28"/>
      <c r="AC472" s="28"/>
    </row>
    <row r="473" spans="1:29" ht="14.25">
      <c r="A473" s="22" t="b">
        <f t="shared" si="36"/>
        <v>1</v>
      </c>
      <c r="B473" s="23" t="str">
        <f t="shared" si="37"/>
        <v>salles avant 03/2017!</v>
      </c>
      <c r="C473" s="24">
        <f t="shared" si="38"/>
        <v>473</v>
      </c>
      <c r="D473" s="24" t="e">
        <f t="shared" ca="1" si="2"/>
        <v>#REF!</v>
      </c>
      <c r="E473" s="25" t="e">
        <f t="shared" ca="1" si="3"/>
        <v>#REF!</v>
      </c>
      <c r="F473" s="25" t="e">
        <f t="shared" ca="1" si="4"/>
        <v>#REF!</v>
      </c>
      <c r="G473" s="26" t="e">
        <f t="shared" ca="1" si="5"/>
        <v>#REF!</v>
      </c>
      <c r="H473" s="24" t="s">
        <v>140</v>
      </c>
      <c r="I473" s="24" t="e">
        <f t="shared" ca="1" si="6"/>
        <v>#REF!</v>
      </c>
      <c r="J473" s="24" t="e">
        <f t="shared" ca="1" si="7"/>
        <v>#REF!</v>
      </c>
      <c r="K473" s="24" t="e">
        <f t="shared" ca="1" si="8"/>
        <v>#REF!</v>
      </c>
      <c r="L473" s="24" t="e">
        <f t="shared" ca="1" si="9"/>
        <v>#REF!</v>
      </c>
      <c r="M473" s="24" t="e">
        <f t="shared" ca="1" si="10"/>
        <v>#REF!</v>
      </c>
      <c r="N473" s="25" t="e">
        <f t="shared" ca="1" si="11"/>
        <v>#REF!</v>
      </c>
      <c r="O473" s="27" t="e">
        <f t="shared" ca="1" si="12"/>
        <v>#REF!</v>
      </c>
      <c r="P473" s="24" t="e">
        <f t="shared" ca="1" si="13"/>
        <v>#REF!</v>
      </c>
      <c r="Q473" s="28">
        <f>IF(A473,VALUE(SUBSTITUTE(SUBSTITUTE(LEFT(salles!H473,5),":",","),"30","5")),"")</f>
        <v>1</v>
      </c>
      <c r="R473" s="29" t="e">
        <f t="shared" ca="1" si="14"/>
        <v>#REF!</v>
      </c>
      <c r="S473" s="29" t="e">
        <f t="shared" ca="1" si="15"/>
        <v>#REF!</v>
      </c>
      <c r="T473" s="28" t="e">
        <f t="shared" ca="1" si="16"/>
        <v>#REF!</v>
      </c>
      <c r="U473" s="30">
        <f ca="1">VLOOKUP(H473,variables!J$10:K$130,2,FALSE)</f>
        <v>0.93262411347517726</v>
      </c>
      <c r="V473" s="28"/>
      <c r="W473" s="28"/>
      <c r="X473" s="28"/>
      <c r="Y473" s="28"/>
      <c r="Z473" s="28"/>
      <c r="AA473" s="28"/>
      <c r="AB473" s="28"/>
      <c r="AC473" s="28"/>
    </row>
    <row r="474" spans="1:29" ht="14.25" hidden="1">
      <c r="A474" s="22" t="b">
        <f t="shared" si="36"/>
        <v>0</v>
      </c>
      <c r="B474" s="23" t="str">
        <f t="shared" si="37"/>
        <v>salles avant 03/2017!</v>
      </c>
      <c r="C474" s="24">
        <f t="shared" si="38"/>
        <v>474</v>
      </c>
      <c r="D474" s="24" t="e">
        <f t="shared" ca="1" si="2"/>
        <v>#REF!</v>
      </c>
      <c r="E474" s="25" t="e">
        <f t="shared" ca="1" si="3"/>
        <v>#REF!</v>
      </c>
      <c r="F474" s="25" t="e">
        <f t="shared" ca="1" si="4"/>
        <v>#REF!</v>
      </c>
      <c r="G474" s="26" t="e">
        <f t="shared" ca="1" si="5"/>
        <v>#REF!</v>
      </c>
      <c r="H474" s="24" t="s">
        <v>60</v>
      </c>
      <c r="I474" s="24" t="e">
        <f t="shared" ca="1" si="6"/>
        <v>#REF!</v>
      </c>
      <c r="J474" s="24" t="e">
        <f t="shared" ca="1" si="7"/>
        <v>#REF!</v>
      </c>
      <c r="K474" s="24" t="e">
        <f t="shared" ca="1" si="8"/>
        <v>#REF!</v>
      </c>
      <c r="L474" s="24" t="e">
        <f t="shared" ca="1" si="9"/>
        <v>#REF!</v>
      </c>
      <c r="M474" s="24" t="e">
        <f t="shared" ca="1" si="10"/>
        <v>#REF!</v>
      </c>
      <c r="N474" s="25" t="e">
        <f t="shared" ca="1" si="11"/>
        <v>#REF!</v>
      </c>
      <c r="O474" s="27" t="e">
        <f t="shared" ca="1" si="12"/>
        <v>#REF!</v>
      </c>
      <c r="P474" s="24" t="e">
        <f t="shared" ca="1" si="13"/>
        <v>#REF!</v>
      </c>
      <c r="Q474" s="28" t="str">
        <f>IF(A474,VALUE(SUBSTITUTE(SUBSTITUTE(LEFT(salles!H474,5),":",","),"30","5")),"")</f>
        <v/>
      </c>
      <c r="R474" s="29" t="str">
        <f t="shared" si="14"/>
        <v/>
      </c>
      <c r="S474" s="29" t="str">
        <f t="shared" si="15"/>
        <v/>
      </c>
      <c r="T474" s="28" t="str">
        <f t="shared" si="16"/>
        <v/>
      </c>
      <c r="U474" s="30">
        <f ca="1">VLOOKUP(H474,variables!J$10:K$130,2,FALSE)</f>
        <v>1</v>
      </c>
      <c r="V474" s="28"/>
      <c r="W474" s="28"/>
      <c r="X474" s="28"/>
      <c r="Y474" s="28"/>
      <c r="Z474" s="28"/>
      <c r="AA474" s="28"/>
      <c r="AB474" s="28"/>
      <c r="AC474" s="28"/>
    </row>
    <row r="475" spans="1:29" ht="14.25" hidden="1">
      <c r="A475" s="22" t="b">
        <f t="shared" si="36"/>
        <v>0</v>
      </c>
      <c r="B475" s="23" t="str">
        <f t="shared" si="37"/>
        <v>salles avant 03/2017!</v>
      </c>
      <c r="C475" s="24">
        <f t="shared" si="38"/>
        <v>475</v>
      </c>
      <c r="D475" s="24" t="e">
        <f t="shared" ca="1" si="2"/>
        <v>#REF!</v>
      </c>
      <c r="E475" s="25" t="e">
        <f t="shared" ca="1" si="3"/>
        <v>#REF!</v>
      </c>
      <c r="F475" s="25" t="e">
        <f t="shared" ca="1" si="4"/>
        <v>#REF!</v>
      </c>
      <c r="G475" s="26" t="e">
        <f t="shared" ca="1" si="5"/>
        <v>#REF!</v>
      </c>
      <c r="H475" s="24" t="s">
        <v>357</v>
      </c>
      <c r="I475" s="24" t="e">
        <f t="shared" ca="1" si="6"/>
        <v>#REF!</v>
      </c>
      <c r="J475" s="24" t="e">
        <f t="shared" ca="1" si="7"/>
        <v>#REF!</v>
      </c>
      <c r="K475" s="24" t="e">
        <f t="shared" ca="1" si="8"/>
        <v>#REF!</v>
      </c>
      <c r="L475" s="24" t="e">
        <f t="shared" ca="1" si="9"/>
        <v>#REF!</v>
      </c>
      <c r="M475" s="24" t="e">
        <f t="shared" ca="1" si="10"/>
        <v>#REF!</v>
      </c>
      <c r="N475" s="25" t="e">
        <f t="shared" ca="1" si="11"/>
        <v>#REF!</v>
      </c>
      <c r="O475" s="27" t="e">
        <f t="shared" ca="1" si="12"/>
        <v>#REF!</v>
      </c>
      <c r="P475" s="24" t="e">
        <f t="shared" ca="1" si="13"/>
        <v>#REF!</v>
      </c>
      <c r="Q475" s="28" t="str">
        <f>IF(A475,VALUE(SUBSTITUTE(SUBSTITUTE(LEFT(salles!H475,5),":",","),"30","5")),"")</f>
        <v/>
      </c>
      <c r="R475" s="29" t="str">
        <f t="shared" si="14"/>
        <v/>
      </c>
      <c r="S475" s="29" t="str">
        <f t="shared" si="15"/>
        <v/>
      </c>
      <c r="T475" s="28" t="str">
        <f t="shared" si="16"/>
        <v/>
      </c>
      <c r="U475" s="30">
        <f ca="1">VLOOKUP(H475,variables!J$10:K$130,2,FALSE)</f>
        <v>0.97058823529411764</v>
      </c>
      <c r="V475" s="28"/>
      <c r="W475" s="28"/>
      <c r="X475" s="28"/>
      <c r="Y475" s="28"/>
      <c r="Z475" s="28"/>
      <c r="AA475" s="28"/>
      <c r="AB475" s="28"/>
      <c r="AC475" s="28"/>
    </row>
    <row r="476" spans="1:29" ht="14.25" hidden="1">
      <c r="A476" s="22" t="b">
        <f t="shared" si="36"/>
        <v>0</v>
      </c>
      <c r="B476" s="23" t="str">
        <f t="shared" si="37"/>
        <v>salles avant 03/2017!</v>
      </c>
      <c r="C476" s="24">
        <f t="shared" si="38"/>
        <v>476</v>
      </c>
      <c r="D476" s="24" t="e">
        <f t="shared" ca="1" si="2"/>
        <v>#REF!</v>
      </c>
      <c r="E476" s="25" t="e">
        <f t="shared" ca="1" si="3"/>
        <v>#REF!</v>
      </c>
      <c r="F476" s="25" t="e">
        <f t="shared" ca="1" si="4"/>
        <v>#REF!</v>
      </c>
      <c r="G476" s="26" t="e">
        <f t="shared" ca="1" si="5"/>
        <v>#REF!</v>
      </c>
      <c r="H476" s="24" t="s">
        <v>88</v>
      </c>
      <c r="I476" s="24" t="e">
        <f t="shared" ca="1" si="6"/>
        <v>#REF!</v>
      </c>
      <c r="J476" s="24" t="e">
        <f t="shared" ca="1" si="7"/>
        <v>#REF!</v>
      </c>
      <c r="K476" s="24" t="e">
        <f t="shared" ca="1" si="8"/>
        <v>#REF!</v>
      </c>
      <c r="L476" s="24" t="e">
        <f t="shared" ca="1" si="9"/>
        <v>#REF!</v>
      </c>
      <c r="M476" s="24" t="e">
        <f t="shared" ca="1" si="10"/>
        <v>#REF!</v>
      </c>
      <c r="N476" s="25" t="e">
        <f t="shared" ca="1" si="11"/>
        <v>#REF!</v>
      </c>
      <c r="O476" s="27" t="e">
        <f t="shared" ca="1" si="12"/>
        <v>#REF!</v>
      </c>
      <c r="P476" s="24" t="e">
        <f t="shared" ca="1" si="13"/>
        <v>#REF!</v>
      </c>
      <c r="Q476" s="28" t="str">
        <f>IF(A476,VALUE(SUBSTITUTE(SUBSTITUTE(LEFT(salles!H476,5),":",","),"30","5")),"")</f>
        <v/>
      </c>
      <c r="R476" s="29" t="str">
        <f t="shared" si="14"/>
        <v/>
      </c>
      <c r="S476" s="29" t="str">
        <f t="shared" si="15"/>
        <v/>
      </c>
      <c r="T476" s="28" t="str">
        <f t="shared" si="16"/>
        <v/>
      </c>
      <c r="U476" s="30">
        <f ca="1">VLOOKUP(H476,variables!J$10:K$130,2,FALSE)</f>
        <v>0.94202898550724634</v>
      </c>
      <c r="V476" s="28"/>
      <c r="W476" s="28"/>
      <c r="X476" s="28"/>
      <c r="Y476" s="28"/>
      <c r="Z476" s="28"/>
      <c r="AA476" s="28"/>
      <c r="AB476" s="28"/>
      <c r="AC476" s="28"/>
    </row>
    <row r="477" spans="1:29" ht="14.25">
      <c r="A477" s="22" t="b">
        <f t="shared" si="36"/>
        <v>1</v>
      </c>
      <c r="B477" s="23" t="str">
        <f t="shared" si="37"/>
        <v>salles avant 03/2017!</v>
      </c>
      <c r="C477" s="24">
        <f t="shared" si="38"/>
        <v>477</v>
      </c>
      <c r="D477" s="24" t="e">
        <f t="shared" ca="1" si="2"/>
        <v>#REF!</v>
      </c>
      <c r="E477" s="25" t="e">
        <f t="shared" ca="1" si="3"/>
        <v>#REF!</v>
      </c>
      <c r="F477" s="25" t="e">
        <f t="shared" ca="1" si="4"/>
        <v>#REF!</v>
      </c>
      <c r="G477" s="26" t="e">
        <f t="shared" ca="1" si="5"/>
        <v>#REF!</v>
      </c>
      <c r="H477" s="24" t="s">
        <v>140</v>
      </c>
      <c r="I477" s="24" t="e">
        <f t="shared" ca="1" si="6"/>
        <v>#REF!</v>
      </c>
      <c r="J477" s="24" t="e">
        <f t="shared" ca="1" si="7"/>
        <v>#REF!</v>
      </c>
      <c r="K477" s="24" t="e">
        <f t="shared" ca="1" si="8"/>
        <v>#REF!</v>
      </c>
      <c r="L477" s="24" t="e">
        <f t="shared" ca="1" si="9"/>
        <v>#REF!</v>
      </c>
      <c r="M477" s="24" t="e">
        <f t="shared" ca="1" si="10"/>
        <v>#REF!</v>
      </c>
      <c r="N477" s="25" t="e">
        <f t="shared" ca="1" si="11"/>
        <v>#REF!</v>
      </c>
      <c r="O477" s="27" t="e">
        <f t="shared" ca="1" si="12"/>
        <v>#REF!</v>
      </c>
      <c r="P477" s="24" t="e">
        <f t="shared" ca="1" si="13"/>
        <v>#REF!</v>
      </c>
      <c r="Q477" s="28">
        <f>IF(A477,VALUE(SUBSTITUTE(SUBSTITUTE(LEFT(salles!H477,5),":",","),"30","5")),"")</f>
        <v>1</v>
      </c>
      <c r="R477" s="29" t="e">
        <f t="shared" ca="1" si="14"/>
        <v>#REF!</v>
      </c>
      <c r="S477" s="29" t="e">
        <f t="shared" ca="1" si="15"/>
        <v>#REF!</v>
      </c>
      <c r="T477" s="28" t="e">
        <f t="shared" ca="1" si="16"/>
        <v>#REF!</v>
      </c>
      <c r="U477" s="30">
        <f ca="1">VLOOKUP(H477,variables!J$10:K$130,2,FALSE)</f>
        <v>0.93262411347517726</v>
      </c>
      <c r="V477" s="28"/>
      <c r="W477" s="28"/>
      <c r="X477" s="28"/>
      <c r="Y477" s="28"/>
      <c r="Z477" s="28"/>
      <c r="AA477" s="28"/>
      <c r="AB477" s="28"/>
      <c r="AC477" s="28"/>
    </row>
    <row r="478" spans="1:29" ht="14.25" hidden="1">
      <c r="A478" s="22" t="b">
        <f t="shared" si="36"/>
        <v>0</v>
      </c>
      <c r="B478" s="23" t="str">
        <f t="shared" si="37"/>
        <v>salles avant 03/2017!</v>
      </c>
      <c r="C478" s="24">
        <f t="shared" si="38"/>
        <v>478</v>
      </c>
      <c r="D478" s="24" t="e">
        <f t="shared" ca="1" si="2"/>
        <v>#REF!</v>
      </c>
      <c r="E478" s="25" t="e">
        <f t="shared" ca="1" si="3"/>
        <v>#REF!</v>
      </c>
      <c r="F478" s="25" t="e">
        <f t="shared" ca="1" si="4"/>
        <v>#REF!</v>
      </c>
      <c r="G478" s="26" t="e">
        <f t="shared" ca="1" si="5"/>
        <v>#REF!</v>
      </c>
      <c r="H478" s="24" t="s">
        <v>60</v>
      </c>
      <c r="I478" s="24" t="e">
        <f t="shared" ca="1" si="6"/>
        <v>#REF!</v>
      </c>
      <c r="J478" s="24" t="e">
        <f t="shared" ca="1" si="7"/>
        <v>#REF!</v>
      </c>
      <c r="K478" s="24" t="e">
        <f t="shared" ca="1" si="8"/>
        <v>#REF!</v>
      </c>
      <c r="L478" s="24" t="e">
        <f t="shared" ca="1" si="9"/>
        <v>#REF!</v>
      </c>
      <c r="M478" s="24" t="e">
        <f t="shared" ca="1" si="10"/>
        <v>#REF!</v>
      </c>
      <c r="N478" s="25" t="e">
        <f t="shared" ca="1" si="11"/>
        <v>#REF!</v>
      </c>
      <c r="O478" s="27" t="e">
        <f t="shared" ca="1" si="12"/>
        <v>#REF!</v>
      </c>
      <c r="P478" s="24" t="e">
        <f t="shared" ca="1" si="13"/>
        <v>#REF!</v>
      </c>
      <c r="Q478" s="28" t="str">
        <f>IF(A478,VALUE(SUBSTITUTE(SUBSTITUTE(LEFT(salles!H478,5),":",","),"30","5")),"")</f>
        <v/>
      </c>
      <c r="R478" s="29" t="str">
        <f t="shared" si="14"/>
        <v/>
      </c>
      <c r="S478" s="29" t="str">
        <f t="shared" si="15"/>
        <v/>
      </c>
      <c r="T478" s="28" t="str">
        <f t="shared" si="16"/>
        <v/>
      </c>
      <c r="U478" s="30">
        <f ca="1">VLOOKUP(H478,variables!J$10:K$130,2,FALSE)</f>
        <v>1</v>
      </c>
      <c r="V478" s="28"/>
      <c r="W478" s="28"/>
      <c r="X478" s="28"/>
      <c r="Y478" s="28"/>
      <c r="Z478" s="28"/>
      <c r="AA478" s="28"/>
      <c r="AB478" s="28"/>
      <c r="AC478" s="28"/>
    </row>
    <row r="479" spans="1:29" ht="14.25" hidden="1">
      <c r="A479" s="22" t="b">
        <f t="shared" si="36"/>
        <v>0</v>
      </c>
      <c r="B479" s="23" t="str">
        <f t="shared" si="37"/>
        <v>salles avant 03/2017!</v>
      </c>
      <c r="C479" s="24">
        <f t="shared" si="38"/>
        <v>479</v>
      </c>
      <c r="D479" s="24" t="e">
        <f t="shared" ca="1" si="2"/>
        <v>#REF!</v>
      </c>
      <c r="E479" s="25" t="e">
        <f t="shared" ca="1" si="3"/>
        <v>#REF!</v>
      </c>
      <c r="F479" s="25" t="e">
        <f t="shared" ca="1" si="4"/>
        <v>#REF!</v>
      </c>
      <c r="G479" s="26" t="e">
        <f t="shared" ca="1" si="5"/>
        <v>#REF!</v>
      </c>
      <c r="H479" s="24" t="s">
        <v>88</v>
      </c>
      <c r="I479" s="24" t="e">
        <f t="shared" ca="1" si="6"/>
        <v>#REF!</v>
      </c>
      <c r="J479" s="24" t="e">
        <f t="shared" ca="1" si="7"/>
        <v>#REF!</v>
      </c>
      <c r="K479" s="24" t="e">
        <f t="shared" ca="1" si="8"/>
        <v>#REF!</v>
      </c>
      <c r="L479" s="24" t="e">
        <f t="shared" ca="1" si="9"/>
        <v>#REF!</v>
      </c>
      <c r="M479" s="24" t="e">
        <f t="shared" ca="1" si="10"/>
        <v>#REF!</v>
      </c>
      <c r="N479" s="25" t="e">
        <f t="shared" ca="1" si="11"/>
        <v>#REF!</v>
      </c>
      <c r="O479" s="27" t="e">
        <f t="shared" ca="1" si="12"/>
        <v>#REF!</v>
      </c>
      <c r="P479" s="24" t="e">
        <f t="shared" ca="1" si="13"/>
        <v>#REF!</v>
      </c>
      <c r="Q479" s="28" t="str">
        <f>IF(A479,VALUE(SUBSTITUTE(SUBSTITUTE(LEFT(salles!H479,5),":",","),"30","5")),"")</f>
        <v/>
      </c>
      <c r="R479" s="29" t="str">
        <f t="shared" si="14"/>
        <v/>
      </c>
      <c r="S479" s="29" t="str">
        <f t="shared" si="15"/>
        <v/>
      </c>
      <c r="T479" s="28" t="str">
        <f t="shared" si="16"/>
        <v/>
      </c>
      <c r="U479" s="30">
        <f ca="1">VLOOKUP(H479,variables!J$10:K$130,2,FALSE)</f>
        <v>0.94202898550724634</v>
      </c>
      <c r="V479" s="28"/>
      <c r="W479" s="28"/>
      <c r="X479" s="28"/>
      <c r="Y479" s="28"/>
      <c r="Z479" s="28"/>
      <c r="AA479" s="28"/>
      <c r="AB479" s="28"/>
      <c r="AC479" s="28"/>
    </row>
    <row r="480" spans="1:29" ht="14.25" hidden="1">
      <c r="A480" s="22" t="b">
        <f t="shared" si="36"/>
        <v>0</v>
      </c>
      <c r="B480" s="23" t="str">
        <f t="shared" si="37"/>
        <v>salles avant 03/2017!</v>
      </c>
      <c r="C480" s="24">
        <f t="shared" si="38"/>
        <v>480</v>
      </c>
      <c r="D480" s="24" t="e">
        <f t="shared" ca="1" si="2"/>
        <v>#REF!</v>
      </c>
      <c r="E480" s="25" t="e">
        <f t="shared" ca="1" si="3"/>
        <v>#REF!</v>
      </c>
      <c r="F480" s="25" t="e">
        <f t="shared" ca="1" si="4"/>
        <v>#REF!</v>
      </c>
      <c r="G480" s="26" t="e">
        <f t="shared" ca="1" si="5"/>
        <v>#REF!</v>
      </c>
      <c r="H480" s="24" t="s">
        <v>359</v>
      </c>
      <c r="I480" s="24" t="e">
        <f t="shared" ca="1" si="6"/>
        <v>#REF!</v>
      </c>
      <c r="J480" s="24" t="e">
        <f t="shared" ca="1" si="7"/>
        <v>#REF!</v>
      </c>
      <c r="K480" s="24" t="e">
        <f t="shared" ca="1" si="8"/>
        <v>#REF!</v>
      </c>
      <c r="L480" s="24" t="e">
        <f t="shared" ca="1" si="9"/>
        <v>#REF!</v>
      </c>
      <c r="M480" s="24" t="e">
        <f t="shared" ca="1" si="10"/>
        <v>#REF!</v>
      </c>
      <c r="N480" s="25" t="e">
        <f t="shared" ca="1" si="11"/>
        <v>#REF!</v>
      </c>
      <c r="O480" s="27" t="e">
        <f t="shared" ca="1" si="12"/>
        <v>#REF!</v>
      </c>
      <c r="P480" s="24" t="e">
        <f t="shared" ca="1" si="13"/>
        <v>#REF!</v>
      </c>
      <c r="Q480" s="28" t="str">
        <f>IF(A480,VALUE(SUBSTITUTE(SUBSTITUTE(LEFT(salles!H480,5),":",","),"30","5")),"")</f>
        <v/>
      </c>
      <c r="R480" s="29" t="str">
        <f t="shared" si="14"/>
        <v/>
      </c>
      <c r="S480" s="29" t="str">
        <f t="shared" si="15"/>
        <v/>
      </c>
      <c r="T480" s="28" t="str">
        <f t="shared" si="16"/>
        <v/>
      </c>
      <c r="U480" s="30">
        <f ca="1">VLOOKUP(H480,variables!J$10:K$130,2,FALSE)</f>
        <v>1</v>
      </c>
      <c r="V480" s="28"/>
      <c r="W480" s="28"/>
      <c r="X480" s="28"/>
      <c r="Y480" s="28"/>
      <c r="Z480" s="28"/>
      <c r="AA480" s="28"/>
      <c r="AB480" s="28"/>
      <c r="AC480" s="28"/>
    </row>
    <row r="481" spans="1:29" ht="14.25" hidden="1">
      <c r="A481" s="22" t="b">
        <f t="shared" si="36"/>
        <v>0</v>
      </c>
      <c r="B481" s="23" t="str">
        <f t="shared" si="37"/>
        <v>salles avant 03/2017!</v>
      </c>
      <c r="C481" s="24">
        <f t="shared" si="38"/>
        <v>481</v>
      </c>
      <c r="D481" s="24" t="e">
        <f t="shared" ca="1" si="2"/>
        <v>#REF!</v>
      </c>
      <c r="E481" s="25" t="e">
        <f t="shared" ca="1" si="3"/>
        <v>#REF!</v>
      </c>
      <c r="F481" s="25" t="e">
        <f t="shared" ca="1" si="4"/>
        <v>#REF!</v>
      </c>
      <c r="G481" s="26" t="e">
        <f t="shared" ca="1" si="5"/>
        <v>#REF!</v>
      </c>
      <c r="H481" s="24" t="s">
        <v>88</v>
      </c>
      <c r="I481" s="24" t="e">
        <f t="shared" ca="1" si="6"/>
        <v>#REF!</v>
      </c>
      <c r="J481" s="24" t="e">
        <f t="shared" ca="1" si="7"/>
        <v>#REF!</v>
      </c>
      <c r="K481" s="24" t="e">
        <f t="shared" ca="1" si="8"/>
        <v>#REF!</v>
      </c>
      <c r="L481" s="24" t="e">
        <f t="shared" ca="1" si="9"/>
        <v>#REF!</v>
      </c>
      <c r="M481" s="24" t="e">
        <f t="shared" ca="1" si="10"/>
        <v>#REF!</v>
      </c>
      <c r="N481" s="25" t="e">
        <f t="shared" ca="1" si="11"/>
        <v>#REF!</v>
      </c>
      <c r="O481" s="27" t="e">
        <f t="shared" ca="1" si="12"/>
        <v>#REF!</v>
      </c>
      <c r="P481" s="24" t="e">
        <f t="shared" ca="1" si="13"/>
        <v>#REF!</v>
      </c>
      <c r="Q481" s="28" t="str">
        <f>IF(A481,VALUE(SUBSTITUTE(SUBSTITUTE(LEFT(salles!H481,5),":",","),"30","5")),"")</f>
        <v/>
      </c>
      <c r="R481" s="29" t="str">
        <f t="shared" si="14"/>
        <v/>
      </c>
      <c r="S481" s="29" t="str">
        <f t="shared" si="15"/>
        <v/>
      </c>
      <c r="T481" s="28" t="str">
        <f t="shared" si="16"/>
        <v/>
      </c>
      <c r="U481" s="30">
        <f ca="1">VLOOKUP(H481,variables!J$10:K$130,2,FALSE)</f>
        <v>0.94202898550724634</v>
      </c>
      <c r="V481" s="28"/>
      <c r="W481" s="28"/>
      <c r="X481" s="28"/>
      <c r="Y481" s="28"/>
      <c r="Z481" s="28"/>
      <c r="AA481" s="28"/>
      <c r="AB481" s="28"/>
      <c r="AC481" s="28"/>
    </row>
    <row r="482" spans="1:29" ht="14.25" hidden="1">
      <c r="A482" s="22" t="b">
        <f t="shared" si="36"/>
        <v>0</v>
      </c>
      <c r="B482" s="23" t="str">
        <f t="shared" si="37"/>
        <v>salles avant 03/2017!</v>
      </c>
      <c r="C482" s="24">
        <f t="shared" si="38"/>
        <v>482</v>
      </c>
      <c r="D482" s="24" t="e">
        <f t="shared" ca="1" si="2"/>
        <v>#REF!</v>
      </c>
      <c r="E482" s="25" t="e">
        <f t="shared" ca="1" si="3"/>
        <v>#REF!</v>
      </c>
      <c r="F482" s="25" t="e">
        <f t="shared" ca="1" si="4"/>
        <v>#REF!</v>
      </c>
      <c r="G482" s="26" t="e">
        <f t="shared" ca="1" si="5"/>
        <v>#REF!</v>
      </c>
      <c r="H482" s="24" t="s">
        <v>81</v>
      </c>
      <c r="I482" s="24" t="e">
        <f t="shared" ca="1" si="6"/>
        <v>#REF!</v>
      </c>
      <c r="J482" s="24" t="e">
        <f t="shared" ca="1" si="7"/>
        <v>#REF!</v>
      </c>
      <c r="K482" s="24" t="e">
        <f t="shared" ca="1" si="8"/>
        <v>#REF!</v>
      </c>
      <c r="L482" s="24" t="e">
        <f t="shared" ca="1" si="9"/>
        <v>#REF!</v>
      </c>
      <c r="M482" s="24" t="e">
        <f t="shared" ca="1" si="10"/>
        <v>#REF!</v>
      </c>
      <c r="N482" s="25" t="e">
        <f t="shared" ca="1" si="11"/>
        <v>#REF!</v>
      </c>
      <c r="O482" s="27" t="e">
        <f t="shared" ca="1" si="12"/>
        <v>#REF!</v>
      </c>
      <c r="P482" s="24" t="e">
        <f t="shared" ca="1" si="13"/>
        <v>#REF!</v>
      </c>
      <c r="Q482" s="28" t="str">
        <f>IF(A482,VALUE(SUBSTITUTE(SUBSTITUTE(LEFT(salles!H482,5),":",","),"30","5")),"")</f>
        <v/>
      </c>
      <c r="R482" s="29" t="str">
        <f t="shared" si="14"/>
        <v/>
      </c>
      <c r="S482" s="29" t="str">
        <f t="shared" si="15"/>
        <v/>
      </c>
      <c r="T482" s="28" t="str">
        <f t="shared" si="16"/>
        <v/>
      </c>
      <c r="U482" s="30">
        <f ca="1">VLOOKUP(H482,variables!J$10:K$130,2,FALSE)</f>
        <v>0.97619047619047616</v>
      </c>
      <c r="V482" s="28"/>
      <c r="W482" s="28"/>
      <c r="X482" s="28"/>
      <c r="Y482" s="28"/>
      <c r="Z482" s="28"/>
      <c r="AA482" s="28"/>
      <c r="AB482" s="28"/>
      <c r="AC482" s="28"/>
    </row>
    <row r="483" spans="1:29" ht="14.25">
      <c r="A483" s="22" t="b">
        <f t="shared" si="36"/>
        <v>1</v>
      </c>
      <c r="B483" s="23" t="str">
        <f t="shared" si="37"/>
        <v>salles avant 03/2017!</v>
      </c>
      <c r="C483" s="24">
        <f t="shared" si="38"/>
        <v>483</v>
      </c>
      <c r="D483" s="24" t="e">
        <f t="shared" ca="1" si="2"/>
        <v>#REF!</v>
      </c>
      <c r="E483" s="25" t="e">
        <f t="shared" ca="1" si="3"/>
        <v>#REF!</v>
      </c>
      <c r="F483" s="25" t="e">
        <f t="shared" ca="1" si="4"/>
        <v>#REF!</v>
      </c>
      <c r="G483" s="26" t="e">
        <f t="shared" ca="1" si="5"/>
        <v>#REF!</v>
      </c>
      <c r="H483" s="24" t="s">
        <v>140</v>
      </c>
      <c r="I483" s="24" t="e">
        <f t="shared" ca="1" si="6"/>
        <v>#REF!</v>
      </c>
      <c r="J483" s="24" t="e">
        <f t="shared" ca="1" si="7"/>
        <v>#REF!</v>
      </c>
      <c r="K483" s="24" t="e">
        <f t="shared" ca="1" si="8"/>
        <v>#REF!</v>
      </c>
      <c r="L483" s="24" t="e">
        <f t="shared" ca="1" si="9"/>
        <v>#REF!</v>
      </c>
      <c r="M483" s="24" t="e">
        <f t="shared" ca="1" si="10"/>
        <v>#REF!</v>
      </c>
      <c r="N483" s="25" t="e">
        <f t="shared" ca="1" si="11"/>
        <v>#REF!</v>
      </c>
      <c r="O483" s="27" t="e">
        <f t="shared" ca="1" si="12"/>
        <v>#REF!</v>
      </c>
      <c r="P483" s="24" t="e">
        <f t="shared" ca="1" si="13"/>
        <v>#REF!</v>
      </c>
      <c r="Q483" s="28">
        <f>IF(A483,VALUE(SUBSTITUTE(SUBSTITUTE(LEFT(salles!H483,5),":",","),"30","5")),"")</f>
        <v>1</v>
      </c>
      <c r="R483" s="29" t="e">
        <f t="shared" ca="1" si="14"/>
        <v>#REF!</v>
      </c>
      <c r="S483" s="29" t="e">
        <f t="shared" ca="1" si="15"/>
        <v>#REF!</v>
      </c>
      <c r="T483" s="28" t="e">
        <f t="shared" ca="1" si="16"/>
        <v>#REF!</v>
      </c>
      <c r="U483" s="30">
        <f ca="1">VLOOKUP(H483,variables!J$10:K$130,2,FALSE)</f>
        <v>0.93262411347517726</v>
      </c>
      <c r="V483" s="28"/>
      <c r="W483" s="28"/>
      <c r="X483" s="28"/>
      <c r="Y483" s="28"/>
      <c r="Z483" s="28"/>
      <c r="AA483" s="28"/>
      <c r="AB483" s="28"/>
      <c r="AC483" s="28"/>
    </row>
    <row r="484" spans="1:29" ht="14.25">
      <c r="A484" s="22" t="b">
        <f t="shared" si="36"/>
        <v>1</v>
      </c>
      <c r="B484" s="23" t="str">
        <f t="shared" si="37"/>
        <v>salles avant 03/2017!</v>
      </c>
      <c r="C484" s="24">
        <f t="shared" si="38"/>
        <v>484</v>
      </c>
      <c r="D484" s="24" t="e">
        <f t="shared" ca="1" si="2"/>
        <v>#REF!</v>
      </c>
      <c r="E484" s="25" t="e">
        <f t="shared" ca="1" si="3"/>
        <v>#REF!</v>
      </c>
      <c r="F484" s="25" t="e">
        <f t="shared" ca="1" si="4"/>
        <v>#REF!</v>
      </c>
      <c r="G484" s="26" t="e">
        <f t="shared" ca="1" si="5"/>
        <v>#REF!</v>
      </c>
      <c r="H484" s="24" t="s">
        <v>140</v>
      </c>
      <c r="I484" s="24" t="e">
        <f t="shared" ca="1" si="6"/>
        <v>#REF!</v>
      </c>
      <c r="J484" s="24" t="e">
        <f t="shared" ca="1" si="7"/>
        <v>#REF!</v>
      </c>
      <c r="K484" s="24" t="e">
        <f t="shared" ca="1" si="8"/>
        <v>#REF!</v>
      </c>
      <c r="L484" s="24" t="e">
        <f t="shared" ca="1" si="9"/>
        <v>#REF!</v>
      </c>
      <c r="M484" s="24" t="e">
        <f t="shared" ca="1" si="10"/>
        <v>#REF!</v>
      </c>
      <c r="N484" s="25" t="e">
        <f t="shared" ca="1" si="11"/>
        <v>#REF!</v>
      </c>
      <c r="O484" s="27" t="e">
        <f t="shared" ca="1" si="12"/>
        <v>#REF!</v>
      </c>
      <c r="P484" s="24" t="e">
        <f t="shared" ca="1" si="13"/>
        <v>#REF!</v>
      </c>
      <c r="Q484" s="28">
        <f>IF(A484,VALUE(SUBSTITUTE(SUBSTITUTE(LEFT(salles!H484,5),":",","),"30","5")),"")</f>
        <v>1</v>
      </c>
      <c r="R484" s="29" t="e">
        <f t="shared" ca="1" si="14"/>
        <v>#REF!</v>
      </c>
      <c r="S484" s="29" t="e">
        <f t="shared" ca="1" si="15"/>
        <v>#REF!</v>
      </c>
      <c r="T484" s="28" t="e">
        <f t="shared" ca="1" si="16"/>
        <v>#REF!</v>
      </c>
      <c r="U484" s="30">
        <f ca="1">VLOOKUP(H484,variables!J$10:K$130,2,FALSE)</f>
        <v>0.93262411347517726</v>
      </c>
      <c r="V484" s="28"/>
      <c r="W484" s="28"/>
      <c r="X484" s="28"/>
      <c r="Y484" s="28"/>
      <c r="Z484" s="28"/>
      <c r="AA484" s="28"/>
      <c r="AB484" s="28"/>
      <c r="AC484" s="28"/>
    </row>
    <row r="485" spans="1:29" ht="14.25" hidden="1">
      <c r="A485" s="22" t="b">
        <f t="shared" si="36"/>
        <v>0</v>
      </c>
      <c r="B485" s="23" t="str">
        <f t="shared" si="37"/>
        <v>salles avant 03/2017!</v>
      </c>
      <c r="C485" s="24">
        <f t="shared" si="38"/>
        <v>485</v>
      </c>
      <c r="D485" s="24" t="e">
        <f t="shared" ca="1" si="2"/>
        <v>#REF!</v>
      </c>
      <c r="E485" s="25" t="e">
        <f t="shared" ca="1" si="3"/>
        <v>#REF!</v>
      </c>
      <c r="F485" s="25" t="e">
        <f t="shared" ca="1" si="4"/>
        <v>#REF!</v>
      </c>
      <c r="G485" s="26" t="e">
        <f t="shared" ca="1" si="5"/>
        <v>#REF!</v>
      </c>
      <c r="H485" s="24" t="s">
        <v>43</v>
      </c>
      <c r="I485" s="24" t="e">
        <f t="shared" ca="1" si="6"/>
        <v>#REF!</v>
      </c>
      <c r="J485" s="24" t="e">
        <f t="shared" ca="1" si="7"/>
        <v>#REF!</v>
      </c>
      <c r="K485" s="24" t="e">
        <f t="shared" ca="1" si="8"/>
        <v>#REF!</v>
      </c>
      <c r="L485" s="24" t="e">
        <f t="shared" ca="1" si="9"/>
        <v>#REF!</v>
      </c>
      <c r="M485" s="24" t="e">
        <f t="shared" ca="1" si="10"/>
        <v>#REF!</v>
      </c>
      <c r="N485" s="25" t="e">
        <f t="shared" ca="1" si="11"/>
        <v>#REF!</v>
      </c>
      <c r="O485" s="27" t="e">
        <f t="shared" ca="1" si="12"/>
        <v>#REF!</v>
      </c>
      <c r="P485" s="24" t="e">
        <f t="shared" ca="1" si="13"/>
        <v>#REF!</v>
      </c>
      <c r="Q485" s="28" t="str">
        <f>IF(A485,VALUE(SUBSTITUTE(SUBSTITUTE(LEFT(salles!H485,5),":",","),"30","5")),"")</f>
        <v/>
      </c>
      <c r="R485" s="29" t="str">
        <f t="shared" si="14"/>
        <v/>
      </c>
      <c r="S485" s="29" t="str">
        <f t="shared" si="15"/>
        <v/>
      </c>
      <c r="T485" s="28" t="str">
        <f t="shared" si="16"/>
        <v/>
      </c>
      <c r="U485" s="30">
        <f ca="1">VLOOKUP(H485,variables!J$10:K$130,2,FALSE)</f>
        <v>1</v>
      </c>
      <c r="V485" s="28"/>
      <c r="W485" s="28"/>
      <c r="X485" s="28"/>
      <c r="Y485" s="28"/>
      <c r="Z485" s="28"/>
      <c r="AA485" s="28"/>
      <c r="AB485" s="28"/>
      <c r="AC485" s="28"/>
    </row>
    <row r="486" spans="1:29" ht="14.25" hidden="1">
      <c r="A486" s="22" t="b">
        <f t="shared" si="36"/>
        <v>0</v>
      </c>
      <c r="B486" s="23" t="str">
        <f t="shared" si="37"/>
        <v>salles avant 03/2017!</v>
      </c>
      <c r="C486" s="24">
        <f t="shared" si="38"/>
        <v>486</v>
      </c>
      <c r="D486" s="24" t="e">
        <f t="shared" ca="1" si="2"/>
        <v>#REF!</v>
      </c>
      <c r="E486" s="25" t="e">
        <f t="shared" ca="1" si="3"/>
        <v>#REF!</v>
      </c>
      <c r="F486" s="25" t="e">
        <f t="shared" ca="1" si="4"/>
        <v>#REF!</v>
      </c>
      <c r="G486" s="26" t="e">
        <f t="shared" ca="1" si="5"/>
        <v>#REF!</v>
      </c>
      <c r="H486" s="24" t="s">
        <v>13</v>
      </c>
      <c r="I486" s="24" t="e">
        <f t="shared" ca="1" si="6"/>
        <v>#REF!</v>
      </c>
      <c r="J486" s="24" t="e">
        <f t="shared" ca="1" si="7"/>
        <v>#REF!</v>
      </c>
      <c r="K486" s="24" t="e">
        <f t="shared" ca="1" si="8"/>
        <v>#REF!</v>
      </c>
      <c r="L486" s="24" t="e">
        <f t="shared" ca="1" si="9"/>
        <v>#REF!</v>
      </c>
      <c r="M486" s="24" t="e">
        <f t="shared" ca="1" si="10"/>
        <v>#REF!</v>
      </c>
      <c r="N486" s="25" t="e">
        <f t="shared" ca="1" si="11"/>
        <v>#REF!</v>
      </c>
      <c r="O486" s="27" t="e">
        <f t="shared" ca="1" si="12"/>
        <v>#REF!</v>
      </c>
      <c r="P486" s="24" t="e">
        <f t="shared" ca="1" si="13"/>
        <v>#REF!</v>
      </c>
      <c r="Q486" s="28" t="str">
        <f>IF(A486,VALUE(SUBSTITUTE(SUBSTITUTE(LEFT(salles!H486,5),":",","),"30","5")),"")</f>
        <v/>
      </c>
      <c r="R486" s="29" t="str">
        <f t="shared" si="14"/>
        <v/>
      </c>
      <c r="S486" s="29" t="str">
        <f t="shared" si="15"/>
        <v/>
      </c>
      <c r="T486" s="28" t="str">
        <f t="shared" si="16"/>
        <v/>
      </c>
      <c r="U486" s="30">
        <f>VLOOKUP(H486,variables!J$10:K$130,2,FALSE)</f>
        <v>0</v>
      </c>
      <c r="V486" s="28"/>
      <c r="W486" s="28"/>
      <c r="X486" s="28"/>
      <c r="Y486" s="28"/>
      <c r="Z486" s="28"/>
      <c r="AA486" s="28"/>
      <c r="AB486" s="28"/>
      <c r="AC486" s="28"/>
    </row>
    <row r="487" spans="1:29" ht="14.25" hidden="1">
      <c r="A487" s="22" t="b">
        <f t="shared" si="36"/>
        <v>0</v>
      </c>
      <c r="B487" s="23" t="str">
        <f t="shared" si="37"/>
        <v>salles avant 03/2017!</v>
      </c>
      <c r="C487" s="24">
        <f t="shared" si="38"/>
        <v>487</v>
      </c>
      <c r="D487" s="24" t="e">
        <f t="shared" ca="1" si="2"/>
        <v>#REF!</v>
      </c>
      <c r="E487" s="25" t="e">
        <f t="shared" ca="1" si="3"/>
        <v>#REF!</v>
      </c>
      <c r="F487" s="25" t="e">
        <f t="shared" ca="1" si="4"/>
        <v>#REF!</v>
      </c>
      <c r="G487" s="26" t="e">
        <f t="shared" ca="1" si="5"/>
        <v>#REF!</v>
      </c>
      <c r="H487" s="24" t="s">
        <v>37</v>
      </c>
      <c r="I487" s="24" t="e">
        <f t="shared" ca="1" si="6"/>
        <v>#REF!</v>
      </c>
      <c r="J487" s="24" t="e">
        <f t="shared" ca="1" si="7"/>
        <v>#REF!</v>
      </c>
      <c r="K487" s="24" t="e">
        <f t="shared" ca="1" si="8"/>
        <v>#REF!</v>
      </c>
      <c r="L487" s="24" t="e">
        <f t="shared" ca="1" si="9"/>
        <v>#REF!</v>
      </c>
      <c r="M487" s="24" t="e">
        <f t="shared" ca="1" si="10"/>
        <v>#REF!</v>
      </c>
      <c r="N487" s="25" t="e">
        <f t="shared" ca="1" si="11"/>
        <v>#REF!</v>
      </c>
      <c r="O487" s="27" t="e">
        <f t="shared" ca="1" si="12"/>
        <v>#REF!</v>
      </c>
      <c r="P487" s="24" t="e">
        <f t="shared" ca="1" si="13"/>
        <v>#REF!</v>
      </c>
      <c r="Q487" s="28" t="str">
        <f>IF(A487,VALUE(SUBSTITUTE(SUBSTITUTE(LEFT(salles!H487,5),":",","),"30","5")),"")</f>
        <v/>
      </c>
      <c r="R487" s="29" t="str">
        <f t="shared" si="14"/>
        <v/>
      </c>
      <c r="S487" s="29" t="str">
        <f t="shared" si="15"/>
        <v/>
      </c>
      <c r="T487" s="28" t="str">
        <f t="shared" si="16"/>
        <v/>
      </c>
      <c r="U487" s="30">
        <f ca="1">VLOOKUP(H487,variables!J$10:K$130,2,FALSE)</f>
        <v>1</v>
      </c>
      <c r="V487" s="28"/>
      <c r="W487" s="28"/>
      <c r="X487" s="28"/>
      <c r="Y487" s="28"/>
      <c r="Z487" s="28"/>
      <c r="AA487" s="28"/>
      <c r="AB487" s="28"/>
      <c r="AC487" s="28"/>
    </row>
    <row r="488" spans="1:29" ht="14.25" hidden="1">
      <c r="A488" s="22" t="b">
        <f t="shared" si="36"/>
        <v>0</v>
      </c>
      <c r="B488" s="23" t="str">
        <f t="shared" si="37"/>
        <v>salles avant 03/2017!</v>
      </c>
      <c r="C488" s="24">
        <f t="shared" si="38"/>
        <v>488</v>
      </c>
      <c r="D488" s="24" t="e">
        <f t="shared" ca="1" si="2"/>
        <v>#REF!</v>
      </c>
      <c r="E488" s="25" t="e">
        <f t="shared" ca="1" si="3"/>
        <v>#REF!</v>
      </c>
      <c r="F488" s="25" t="e">
        <f t="shared" ca="1" si="4"/>
        <v>#REF!</v>
      </c>
      <c r="G488" s="26" t="e">
        <f t="shared" ca="1" si="5"/>
        <v>#REF!</v>
      </c>
      <c r="H488" s="24" t="s">
        <v>13</v>
      </c>
      <c r="I488" s="24" t="e">
        <f t="shared" ca="1" si="6"/>
        <v>#REF!</v>
      </c>
      <c r="J488" s="24" t="e">
        <f t="shared" ca="1" si="7"/>
        <v>#REF!</v>
      </c>
      <c r="K488" s="24" t="e">
        <f t="shared" ca="1" si="8"/>
        <v>#REF!</v>
      </c>
      <c r="L488" s="24" t="e">
        <f t="shared" ca="1" si="9"/>
        <v>#REF!</v>
      </c>
      <c r="M488" s="24" t="e">
        <f t="shared" ca="1" si="10"/>
        <v>#REF!</v>
      </c>
      <c r="N488" s="25" t="e">
        <f t="shared" ca="1" si="11"/>
        <v>#REF!</v>
      </c>
      <c r="O488" s="27" t="e">
        <f t="shared" ca="1" si="12"/>
        <v>#REF!</v>
      </c>
      <c r="P488" s="24" t="e">
        <f t="shared" ca="1" si="13"/>
        <v>#REF!</v>
      </c>
      <c r="Q488" s="28" t="str">
        <f>IF(A488,VALUE(SUBSTITUTE(SUBSTITUTE(LEFT(salles!H488,5),":",","),"30","5")),"")</f>
        <v/>
      </c>
      <c r="R488" s="29" t="str">
        <f t="shared" si="14"/>
        <v/>
      </c>
      <c r="S488" s="29" t="str">
        <f t="shared" si="15"/>
        <v/>
      </c>
      <c r="T488" s="28" t="str">
        <f t="shared" si="16"/>
        <v/>
      </c>
      <c r="U488" s="30">
        <f>VLOOKUP(H488,variables!J$10:K$130,2,FALSE)</f>
        <v>0</v>
      </c>
      <c r="V488" s="28"/>
      <c r="W488" s="28"/>
      <c r="X488" s="28"/>
      <c r="Y488" s="28"/>
      <c r="Z488" s="28"/>
      <c r="AA488" s="28"/>
      <c r="AB488" s="28"/>
      <c r="AC488" s="28"/>
    </row>
    <row r="489" spans="1:29" ht="14.25" hidden="1">
      <c r="A489" s="22" t="b">
        <f t="shared" si="36"/>
        <v>0</v>
      </c>
      <c r="B489" s="23" t="str">
        <f t="shared" si="37"/>
        <v>salles avant 03/2017!</v>
      </c>
      <c r="C489" s="24">
        <f t="shared" si="38"/>
        <v>489</v>
      </c>
      <c r="D489" s="24" t="e">
        <f t="shared" ca="1" si="2"/>
        <v>#REF!</v>
      </c>
      <c r="E489" s="25" t="e">
        <f t="shared" ca="1" si="3"/>
        <v>#REF!</v>
      </c>
      <c r="F489" s="25" t="e">
        <f t="shared" ca="1" si="4"/>
        <v>#REF!</v>
      </c>
      <c r="G489" s="26" t="e">
        <f t="shared" ca="1" si="5"/>
        <v>#REF!</v>
      </c>
      <c r="H489" s="24" t="s">
        <v>37</v>
      </c>
      <c r="I489" s="24" t="e">
        <f t="shared" ca="1" si="6"/>
        <v>#REF!</v>
      </c>
      <c r="J489" s="24" t="e">
        <f t="shared" ca="1" si="7"/>
        <v>#REF!</v>
      </c>
      <c r="K489" s="24" t="e">
        <f t="shared" ca="1" si="8"/>
        <v>#REF!</v>
      </c>
      <c r="L489" s="24" t="e">
        <f t="shared" ca="1" si="9"/>
        <v>#REF!</v>
      </c>
      <c r="M489" s="24" t="e">
        <f t="shared" ca="1" si="10"/>
        <v>#REF!</v>
      </c>
      <c r="N489" s="25" t="e">
        <f t="shared" ca="1" si="11"/>
        <v>#REF!</v>
      </c>
      <c r="O489" s="27" t="e">
        <f t="shared" ca="1" si="12"/>
        <v>#REF!</v>
      </c>
      <c r="P489" s="24" t="e">
        <f t="shared" ca="1" si="13"/>
        <v>#REF!</v>
      </c>
      <c r="Q489" s="28" t="str">
        <f>IF(A489,VALUE(SUBSTITUTE(SUBSTITUTE(LEFT(salles!H489,5),":",","),"30","5")),"")</f>
        <v/>
      </c>
      <c r="R489" s="29" t="str">
        <f t="shared" si="14"/>
        <v/>
      </c>
      <c r="S489" s="29" t="str">
        <f t="shared" si="15"/>
        <v/>
      </c>
      <c r="T489" s="28" t="str">
        <f t="shared" si="16"/>
        <v/>
      </c>
      <c r="U489" s="30">
        <f ca="1">VLOOKUP(H489,variables!J$10:K$130,2,FALSE)</f>
        <v>1</v>
      </c>
      <c r="V489" s="28"/>
      <c r="W489" s="28"/>
      <c r="X489" s="28"/>
      <c r="Y489" s="28"/>
      <c r="Z489" s="28"/>
      <c r="AA489" s="28"/>
      <c r="AB489" s="28"/>
      <c r="AC489" s="28"/>
    </row>
    <row r="490" spans="1:29" ht="14.25" hidden="1">
      <c r="A490" s="22" t="b">
        <f t="shared" si="36"/>
        <v>0</v>
      </c>
      <c r="B490" s="23" t="str">
        <f t="shared" si="37"/>
        <v>salles avant 03/2017!</v>
      </c>
      <c r="C490" s="24">
        <f t="shared" si="38"/>
        <v>490</v>
      </c>
      <c r="D490" s="24" t="e">
        <f t="shared" ca="1" si="2"/>
        <v>#REF!</v>
      </c>
      <c r="E490" s="25" t="e">
        <f t="shared" ca="1" si="3"/>
        <v>#REF!</v>
      </c>
      <c r="F490" s="25" t="e">
        <f t="shared" ca="1" si="4"/>
        <v>#REF!</v>
      </c>
      <c r="G490" s="26" t="e">
        <f t="shared" ca="1" si="5"/>
        <v>#REF!</v>
      </c>
      <c r="H490" s="24" t="s">
        <v>246</v>
      </c>
      <c r="I490" s="24" t="e">
        <f t="shared" ca="1" si="6"/>
        <v>#REF!</v>
      </c>
      <c r="J490" s="24" t="e">
        <f t="shared" ca="1" si="7"/>
        <v>#REF!</v>
      </c>
      <c r="K490" s="24" t="e">
        <f t="shared" ca="1" si="8"/>
        <v>#REF!</v>
      </c>
      <c r="L490" s="24" t="e">
        <f t="shared" ca="1" si="9"/>
        <v>#REF!</v>
      </c>
      <c r="M490" s="24" t="e">
        <f t="shared" ca="1" si="10"/>
        <v>#REF!</v>
      </c>
      <c r="N490" s="25" t="e">
        <f t="shared" ca="1" si="11"/>
        <v>#REF!</v>
      </c>
      <c r="O490" s="27" t="e">
        <f t="shared" ca="1" si="12"/>
        <v>#REF!</v>
      </c>
      <c r="P490" s="24" t="e">
        <f t="shared" ca="1" si="13"/>
        <v>#REF!</v>
      </c>
      <c r="Q490" s="28" t="str">
        <f>IF(A490,VALUE(SUBSTITUTE(SUBSTITUTE(LEFT(salles!H490,5),":",","),"30","5")),"")</f>
        <v/>
      </c>
      <c r="R490" s="29" t="str">
        <f t="shared" si="14"/>
        <v/>
      </c>
      <c r="S490" s="29" t="str">
        <f t="shared" si="15"/>
        <v/>
      </c>
      <c r="T490" s="28" t="str">
        <f t="shared" si="16"/>
        <v/>
      </c>
      <c r="U490" s="30">
        <f ca="1">VLOOKUP(H490,variables!J$10:K$130,2,FALSE)</f>
        <v>0.94444444444444442</v>
      </c>
      <c r="V490" s="28"/>
      <c r="W490" s="28"/>
      <c r="X490" s="28"/>
      <c r="Y490" s="28"/>
      <c r="Z490" s="28"/>
      <c r="AA490" s="28"/>
      <c r="AB490" s="28"/>
      <c r="AC490" s="28"/>
    </row>
    <row r="491" spans="1:29" ht="14.25" hidden="1">
      <c r="A491" s="22" t="b">
        <f t="shared" si="36"/>
        <v>0</v>
      </c>
      <c r="B491" s="23" t="str">
        <f t="shared" si="37"/>
        <v>salles avant 03/2017!</v>
      </c>
      <c r="C491" s="24">
        <f t="shared" si="38"/>
        <v>491</v>
      </c>
      <c r="D491" s="24" t="e">
        <f t="shared" ca="1" si="2"/>
        <v>#REF!</v>
      </c>
      <c r="E491" s="25" t="e">
        <f t="shared" ca="1" si="3"/>
        <v>#REF!</v>
      </c>
      <c r="F491" s="25" t="e">
        <f t="shared" ca="1" si="4"/>
        <v>#REF!</v>
      </c>
      <c r="G491" s="26" t="e">
        <f t="shared" ca="1" si="5"/>
        <v>#REF!</v>
      </c>
      <c r="H491" s="24" t="s">
        <v>357</v>
      </c>
      <c r="I491" s="24" t="e">
        <f t="shared" ca="1" si="6"/>
        <v>#REF!</v>
      </c>
      <c r="J491" s="24" t="e">
        <f t="shared" ca="1" si="7"/>
        <v>#REF!</v>
      </c>
      <c r="K491" s="24" t="e">
        <f t="shared" ca="1" si="8"/>
        <v>#REF!</v>
      </c>
      <c r="L491" s="24" t="e">
        <f t="shared" ca="1" si="9"/>
        <v>#REF!</v>
      </c>
      <c r="M491" s="24" t="e">
        <f t="shared" ca="1" si="10"/>
        <v>#REF!</v>
      </c>
      <c r="N491" s="25" t="e">
        <f t="shared" ca="1" si="11"/>
        <v>#REF!</v>
      </c>
      <c r="O491" s="27" t="e">
        <f t="shared" ca="1" si="12"/>
        <v>#REF!</v>
      </c>
      <c r="P491" s="24" t="e">
        <f t="shared" ca="1" si="13"/>
        <v>#REF!</v>
      </c>
      <c r="Q491" s="28" t="str">
        <f>IF(A491,VALUE(SUBSTITUTE(SUBSTITUTE(LEFT(salles!H491,5),":",","),"30","5")),"")</f>
        <v/>
      </c>
      <c r="R491" s="29" t="str">
        <f t="shared" si="14"/>
        <v/>
      </c>
      <c r="S491" s="29" t="str">
        <f t="shared" si="15"/>
        <v/>
      </c>
      <c r="T491" s="28" t="str">
        <f t="shared" si="16"/>
        <v/>
      </c>
      <c r="U491" s="30">
        <f ca="1">VLOOKUP(H491,variables!J$10:K$130,2,FALSE)</f>
        <v>0.97058823529411764</v>
      </c>
      <c r="V491" s="28"/>
      <c r="W491" s="28"/>
      <c r="X491" s="28"/>
      <c r="Y491" s="28"/>
      <c r="Z491" s="28"/>
      <c r="AA491" s="28"/>
      <c r="AB491" s="28"/>
      <c r="AC491" s="28"/>
    </row>
    <row r="492" spans="1:29" ht="14.25">
      <c r="A492" s="22" t="b">
        <f t="shared" si="36"/>
        <v>1</v>
      </c>
      <c r="B492" s="23" t="str">
        <f t="shared" si="37"/>
        <v>salles avant 03/2017!</v>
      </c>
      <c r="C492" s="24">
        <f t="shared" si="38"/>
        <v>492</v>
      </c>
      <c r="D492" s="24" t="e">
        <f t="shared" ca="1" si="2"/>
        <v>#REF!</v>
      </c>
      <c r="E492" s="25" t="e">
        <f t="shared" ca="1" si="3"/>
        <v>#REF!</v>
      </c>
      <c r="F492" s="25" t="e">
        <f t="shared" ca="1" si="4"/>
        <v>#REF!</v>
      </c>
      <c r="G492" s="26" t="e">
        <f t="shared" ca="1" si="5"/>
        <v>#REF!</v>
      </c>
      <c r="H492" s="24" t="s">
        <v>140</v>
      </c>
      <c r="I492" s="24" t="e">
        <f t="shared" ca="1" si="6"/>
        <v>#REF!</v>
      </c>
      <c r="J492" s="24" t="e">
        <f t="shared" ca="1" si="7"/>
        <v>#REF!</v>
      </c>
      <c r="K492" s="24" t="e">
        <f t="shared" ca="1" si="8"/>
        <v>#REF!</v>
      </c>
      <c r="L492" s="24" t="e">
        <f t="shared" ca="1" si="9"/>
        <v>#REF!</v>
      </c>
      <c r="M492" s="24" t="e">
        <f t="shared" ca="1" si="10"/>
        <v>#REF!</v>
      </c>
      <c r="N492" s="25" t="e">
        <f t="shared" ca="1" si="11"/>
        <v>#REF!</v>
      </c>
      <c r="O492" s="27" t="e">
        <f t="shared" ca="1" si="12"/>
        <v>#REF!</v>
      </c>
      <c r="P492" s="24" t="e">
        <f t="shared" ca="1" si="13"/>
        <v>#REF!</v>
      </c>
      <c r="Q492" s="28">
        <f>IF(A492,VALUE(SUBSTITUTE(SUBSTITUTE(LEFT(salles!H492,5),":",","),"30","5")),"")</f>
        <v>1</v>
      </c>
      <c r="R492" s="29" t="e">
        <f t="shared" ca="1" si="14"/>
        <v>#REF!</v>
      </c>
      <c r="S492" s="29" t="e">
        <f t="shared" ca="1" si="15"/>
        <v>#REF!</v>
      </c>
      <c r="T492" s="28" t="e">
        <f t="shared" ca="1" si="16"/>
        <v>#REF!</v>
      </c>
      <c r="U492" s="30">
        <f ca="1">VLOOKUP(H492,variables!J$10:K$130,2,FALSE)</f>
        <v>0.93262411347517726</v>
      </c>
      <c r="V492" s="28"/>
      <c r="W492" s="28"/>
      <c r="X492" s="28"/>
      <c r="Y492" s="28"/>
      <c r="Z492" s="28"/>
      <c r="AA492" s="28"/>
      <c r="AB492" s="28"/>
      <c r="AC492" s="28"/>
    </row>
    <row r="493" spans="1:29" ht="14.25">
      <c r="A493" s="22" t="b">
        <f t="shared" si="36"/>
        <v>1</v>
      </c>
      <c r="B493" s="23" t="str">
        <f t="shared" si="37"/>
        <v>salles avant 03/2017!</v>
      </c>
      <c r="C493" s="24">
        <f t="shared" si="38"/>
        <v>493</v>
      </c>
      <c r="D493" s="24" t="e">
        <f t="shared" ca="1" si="2"/>
        <v>#REF!</v>
      </c>
      <c r="E493" s="25" t="e">
        <f t="shared" ca="1" si="3"/>
        <v>#REF!</v>
      </c>
      <c r="F493" s="25" t="e">
        <f t="shared" ca="1" si="4"/>
        <v>#REF!</v>
      </c>
      <c r="G493" s="26" t="e">
        <f t="shared" ca="1" si="5"/>
        <v>#REF!</v>
      </c>
      <c r="H493" s="24" t="s">
        <v>140</v>
      </c>
      <c r="I493" s="24" t="e">
        <f t="shared" ca="1" si="6"/>
        <v>#REF!</v>
      </c>
      <c r="J493" s="24" t="e">
        <f t="shared" ca="1" si="7"/>
        <v>#REF!</v>
      </c>
      <c r="K493" s="24" t="e">
        <f t="shared" ca="1" si="8"/>
        <v>#REF!</v>
      </c>
      <c r="L493" s="24" t="e">
        <f t="shared" ca="1" si="9"/>
        <v>#REF!</v>
      </c>
      <c r="M493" s="24" t="e">
        <f t="shared" ca="1" si="10"/>
        <v>#REF!</v>
      </c>
      <c r="N493" s="25" t="e">
        <f t="shared" ca="1" si="11"/>
        <v>#REF!</v>
      </c>
      <c r="O493" s="27" t="e">
        <f t="shared" ca="1" si="12"/>
        <v>#REF!</v>
      </c>
      <c r="P493" s="24" t="e">
        <f t="shared" ca="1" si="13"/>
        <v>#REF!</v>
      </c>
      <c r="Q493" s="28">
        <f>IF(A493,VALUE(SUBSTITUTE(SUBSTITUTE(LEFT(salles!H493,5),":",","),"30","5")),"")</f>
        <v>1</v>
      </c>
      <c r="R493" s="29" t="e">
        <f t="shared" ca="1" si="14"/>
        <v>#REF!</v>
      </c>
      <c r="S493" s="29" t="e">
        <f t="shared" ca="1" si="15"/>
        <v>#REF!</v>
      </c>
      <c r="T493" s="28" t="e">
        <f t="shared" ca="1" si="16"/>
        <v>#REF!</v>
      </c>
      <c r="U493" s="30">
        <f ca="1">VLOOKUP(H493,variables!J$10:K$130,2,FALSE)</f>
        <v>0.93262411347517726</v>
      </c>
      <c r="V493" s="28"/>
      <c r="W493" s="28"/>
      <c r="X493" s="28"/>
      <c r="Y493" s="28"/>
      <c r="Z493" s="28"/>
      <c r="AA493" s="28"/>
      <c r="AB493" s="28"/>
      <c r="AC493" s="28"/>
    </row>
    <row r="494" spans="1:29" ht="14.25" hidden="1">
      <c r="A494" s="22" t="b">
        <f t="shared" si="36"/>
        <v>0</v>
      </c>
      <c r="B494" s="23" t="str">
        <f t="shared" si="37"/>
        <v>salles avant 03/2017!</v>
      </c>
      <c r="C494" s="24">
        <f t="shared" si="38"/>
        <v>494</v>
      </c>
      <c r="D494" s="24" t="e">
        <f t="shared" ca="1" si="2"/>
        <v>#REF!</v>
      </c>
      <c r="E494" s="25" t="e">
        <f t="shared" ca="1" si="3"/>
        <v>#REF!</v>
      </c>
      <c r="F494" s="25" t="e">
        <f t="shared" ca="1" si="4"/>
        <v>#REF!</v>
      </c>
      <c r="G494" s="26" t="e">
        <f t="shared" ca="1" si="5"/>
        <v>#REF!</v>
      </c>
      <c r="H494" s="24" t="s">
        <v>34</v>
      </c>
      <c r="I494" s="24" t="e">
        <f t="shared" ca="1" si="6"/>
        <v>#REF!</v>
      </c>
      <c r="J494" s="24" t="e">
        <f t="shared" ca="1" si="7"/>
        <v>#REF!</v>
      </c>
      <c r="K494" s="24" t="e">
        <f t="shared" ca="1" si="8"/>
        <v>#REF!</v>
      </c>
      <c r="L494" s="24" t="e">
        <f t="shared" ca="1" si="9"/>
        <v>#REF!</v>
      </c>
      <c r="M494" s="24" t="e">
        <f t="shared" ca="1" si="10"/>
        <v>#REF!</v>
      </c>
      <c r="N494" s="25" t="e">
        <f t="shared" ca="1" si="11"/>
        <v>#REF!</v>
      </c>
      <c r="O494" s="27" t="e">
        <f t="shared" ca="1" si="12"/>
        <v>#REF!</v>
      </c>
      <c r="P494" s="24" t="e">
        <f t="shared" ca="1" si="13"/>
        <v>#REF!</v>
      </c>
      <c r="Q494" s="28" t="str">
        <f>IF(A494,VALUE(SUBSTITUTE(SUBSTITUTE(LEFT(salles!H494,5),":",","),"30","5")),"")</f>
        <v/>
      </c>
      <c r="R494" s="29" t="str">
        <f t="shared" si="14"/>
        <v/>
      </c>
      <c r="S494" s="29" t="str">
        <f t="shared" si="15"/>
        <v/>
      </c>
      <c r="T494" s="28" t="str">
        <f t="shared" si="16"/>
        <v/>
      </c>
      <c r="U494" s="30">
        <f ca="1">VLOOKUP(H494,variables!J$10:K$130,2,FALSE)</f>
        <v>1</v>
      </c>
      <c r="V494" s="28"/>
      <c r="W494" s="28"/>
      <c r="X494" s="28"/>
      <c r="Y494" s="28"/>
      <c r="Z494" s="28"/>
      <c r="AA494" s="28"/>
      <c r="AB494" s="28"/>
      <c r="AC494" s="28"/>
    </row>
    <row r="495" spans="1:29" ht="14.25" hidden="1">
      <c r="A495" s="22" t="b">
        <f t="shared" si="36"/>
        <v>0</v>
      </c>
      <c r="B495" s="23" t="str">
        <f t="shared" si="37"/>
        <v>salles avant 03/2017!</v>
      </c>
      <c r="C495" s="24">
        <f t="shared" si="38"/>
        <v>495</v>
      </c>
      <c r="D495" s="24" t="e">
        <f t="shared" ca="1" si="2"/>
        <v>#REF!</v>
      </c>
      <c r="E495" s="25" t="e">
        <f t="shared" ca="1" si="3"/>
        <v>#REF!</v>
      </c>
      <c r="F495" s="25" t="e">
        <f t="shared" ca="1" si="4"/>
        <v>#REF!</v>
      </c>
      <c r="G495" s="26" t="e">
        <f t="shared" ca="1" si="5"/>
        <v>#REF!</v>
      </c>
      <c r="H495" s="24" t="s">
        <v>60</v>
      </c>
      <c r="I495" s="24" t="e">
        <f t="shared" ca="1" si="6"/>
        <v>#REF!</v>
      </c>
      <c r="J495" s="24" t="e">
        <f t="shared" ca="1" si="7"/>
        <v>#REF!</v>
      </c>
      <c r="K495" s="24" t="e">
        <f t="shared" ca="1" si="8"/>
        <v>#REF!</v>
      </c>
      <c r="L495" s="24" t="e">
        <f t="shared" ca="1" si="9"/>
        <v>#REF!</v>
      </c>
      <c r="M495" s="24" t="e">
        <f t="shared" ca="1" si="10"/>
        <v>#REF!</v>
      </c>
      <c r="N495" s="25" t="e">
        <f t="shared" ca="1" si="11"/>
        <v>#REF!</v>
      </c>
      <c r="O495" s="27" t="e">
        <f t="shared" ca="1" si="12"/>
        <v>#REF!</v>
      </c>
      <c r="P495" s="24" t="e">
        <f t="shared" ca="1" si="13"/>
        <v>#REF!</v>
      </c>
      <c r="Q495" s="28" t="str">
        <f>IF(A495,VALUE(SUBSTITUTE(SUBSTITUTE(LEFT(salles!H495,5),":",","),"30","5")),"")</f>
        <v/>
      </c>
      <c r="R495" s="29" t="str">
        <f t="shared" si="14"/>
        <v/>
      </c>
      <c r="S495" s="29" t="str">
        <f t="shared" si="15"/>
        <v/>
      </c>
      <c r="T495" s="28" t="str">
        <f t="shared" si="16"/>
        <v/>
      </c>
      <c r="U495" s="30">
        <f ca="1">VLOOKUP(H495,variables!J$10:K$130,2,FALSE)</f>
        <v>1</v>
      </c>
      <c r="V495" s="28"/>
      <c r="W495" s="28"/>
      <c r="X495" s="28"/>
      <c r="Y495" s="28"/>
      <c r="Z495" s="28"/>
      <c r="AA495" s="28"/>
      <c r="AB495" s="28"/>
      <c r="AC495" s="28"/>
    </row>
    <row r="496" spans="1:29" ht="14.25" hidden="1">
      <c r="A496" s="22" t="b">
        <f t="shared" si="36"/>
        <v>0</v>
      </c>
      <c r="B496" s="23" t="str">
        <f t="shared" si="37"/>
        <v>salles avant 03/2017!</v>
      </c>
      <c r="C496" s="24">
        <f t="shared" si="38"/>
        <v>496</v>
      </c>
      <c r="D496" s="24" t="e">
        <f t="shared" ca="1" si="2"/>
        <v>#REF!</v>
      </c>
      <c r="E496" s="25" t="e">
        <f t="shared" ca="1" si="3"/>
        <v>#REF!</v>
      </c>
      <c r="F496" s="25" t="e">
        <f t="shared" ca="1" si="4"/>
        <v>#REF!</v>
      </c>
      <c r="G496" s="26" t="e">
        <f t="shared" ca="1" si="5"/>
        <v>#REF!</v>
      </c>
      <c r="H496" s="24" t="s">
        <v>357</v>
      </c>
      <c r="I496" s="24" t="e">
        <f t="shared" ca="1" si="6"/>
        <v>#REF!</v>
      </c>
      <c r="J496" s="24" t="e">
        <f t="shared" ca="1" si="7"/>
        <v>#REF!</v>
      </c>
      <c r="K496" s="24" t="e">
        <f t="shared" ca="1" si="8"/>
        <v>#REF!</v>
      </c>
      <c r="L496" s="24" t="e">
        <f t="shared" ca="1" si="9"/>
        <v>#REF!</v>
      </c>
      <c r="M496" s="24" t="e">
        <f t="shared" ca="1" si="10"/>
        <v>#REF!</v>
      </c>
      <c r="N496" s="25" t="e">
        <f t="shared" ca="1" si="11"/>
        <v>#REF!</v>
      </c>
      <c r="O496" s="27" t="e">
        <f t="shared" ca="1" si="12"/>
        <v>#REF!</v>
      </c>
      <c r="P496" s="24" t="e">
        <f t="shared" ca="1" si="13"/>
        <v>#REF!</v>
      </c>
      <c r="Q496" s="28" t="str">
        <f>IF(A496,VALUE(SUBSTITUTE(SUBSTITUTE(LEFT(salles!H496,5),":",","),"30","5")),"")</f>
        <v/>
      </c>
      <c r="R496" s="29" t="str">
        <f t="shared" si="14"/>
        <v/>
      </c>
      <c r="S496" s="29" t="str">
        <f t="shared" si="15"/>
        <v/>
      </c>
      <c r="T496" s="28" t="str">
        <f t="shared" si="16"/>
        <v/>
      </c>
      <c r="U496" s="30">
        <f ca="1">VLOOKUP(H496,variables!J$10:K$130,2,FALSE)</f>
        <v>0.97058823529411764</v>
      </c>
      <c r="V496" s="28"/>
      <c r="W496" s="28"/>
      <c r="X496" s="28"/>
      <c r="Y496" s="28"/>
      <c r="Z496" s="28"/>
      <c r="AA496" s="28"/>
      <c r="AB496" s="28"/>
      <c r="AC496" s="28"/>
    </row>
    <row r="497" spans="1:29" ht="14.25" hidden="1">
      <c r="A497" s="22" t="b">
        <f t="shared" si="36"/>
        <v>0</v>
      </c>
      <c r="B497" s="23" t="str">
        <f t="shared" si="37"/>
        <v>salles avant 03/2017!</v>
      </c>
      <c r="C497" s="24">
        <f t="shared" si="38"/>
        <v>497</v>
      </c>
      <c r="D497" s="24" t="e">
        <f t="shared" ca="1" si="2"/>
        <v>#REF!</v>
      </c>
      <c r="E497" s="25" t="e">
        <f t="shared" ca="1" si="3"/>
        <v>#REF!</v>
      </c>
      <c r="F497" s="25" t="e">
        <f t="shared" ca="1" si="4"/>
        <v>#REF!</v>
      </c>
      <c r="G497" s="26" t="e">
        <f t="shared" ca="1" si="5"/>
        <v>#REF!</v>
      </c>
      <c r="H497" s="24" t="s">
        <v>37</v>
      </c>
      <c r="I497" s="24" t="e">
        <f t="shared" ca="1" si="6"/>
        <v>#REF!</v>
      </c>
      <c r="J497" s="24" t="e">
        <f t="shared" ca="1" si="7"/>
        <v>#REF!</v>
      </c>
      <c r="K497" s="24" t="e">
        <f t="shared" ca="1" si="8"/>
        <v>#REF!</v>
      </c>
      <c r="L497" s="24" t="e">
        <f t="shared" ca="1" si="9"/>
        <v>#REF!</v>
      </c>
      <c r="M497" s="24" t="e">
        <f t="shared" ca="1" si="10"/>
        <v>#REF!</v>
      </c>
      <c r="N497" s="25" t="e">
        <f t="shared" ca="1" si="11"/>
        <v>#REF!</v>
      </c>
      <c r="O497" s="27" t="e">
        <f t="shared" ca="1" si="12"/>
        <v>#REF!</v>
      </c>
      <c r="P497" s="24" t="e">
        <f t="shared" ca="1" si="13"/>
        <v>#REF!</v>
      </c>
      <c r="Q497" s="28" t="str">
        <f>IF(A497,VALUE(SUBSTITUTE(SUBSTITUTE(LEFT(salles!H497,5),":",","),"30","5")),"")</f>
        <v/>
      </c>
      <c r="R497" s="29" t="str">
        <f t="shared" si="14"/>
        <v/>
      </c>
      <c r="S497" s="29" t="str">
        <f t="shared" si="15"/>
        <v/>
      </c>
      <c r="T497" s="28" t="str">
        <f t="shared" si="16"/>
        <v/>
      </c>
      <c r="U497" s="30">
        <f ca="1">VLOOKUP(H497,variables!J$10:K$130,2,FALSE)</f>
        <v>1</v>
      </c>
      <c r="V497" s="28"/>
      <c r="W497" s="28"/>
      <c r="X497" s="28"/>
      <c r="Y497" s="28"/>
      <c r="Z497" s="28"/>
      <c r="AA497" s="28"/>
      <c r="AB497" s="28"/>
      <c r="AC497" s="28"/>
    </row>
    <row r="498" spans="1:29" ht="14.25">
      <c r="A498" s="22" t="b">
        <f t="shared" si="36"/>
        <v>1</v>
      </c>
      <c r="B498" s="23" t="str">
        <f t="shared" si="37"/>
        <v>salles avant 03/2017!</v>
      </c>
      <c r="C498" s="24">
        <f t="shared" si="38"/>
        <v>498</v>
      </c>
      <c r="D498" s="24" t="e">
        <f t="shared" ca="1" si="2"/>
        <v>#REF!</v>
      </c>
      <c r="E498" s="25" t="e">
        <f t="shared" ca="1" si="3"/>
        <v>#REF!</v>
      </c>
      <c r="F498" s="25" t="e">
        <f t="shared" ca="1" si="4"/>
        <v>#REF!</v>
      </c>
      <c r="G498" s="26" t="e">
        <f t="shared" ca="1" si="5"/>
        <v>#REF!</v>
      </c>
      <c r="H498" s="24" t="s">
        <v>140</v>
      </c>
      <c r="I498" s="24" t="e">
        <f t="shared" ca="1" si="6"/>
        <v>#REF!</v>
      </c>
      <c r="J498" s="24" t="e">
        <f t="shared" ca="1" si="7"/>
        <v>#REF!</v>
      </c>
      <c r="K498" s="24" t="e">
        <f t="shared" ca="1" si="8"/>
        <v>#REF!</v>
      </c>
      <c r="L498" s="24" t="e">
        <f t="shared" ca="1" si="9"/>
        <v>#REF!</v>
      </c>
      <c r="M498" s="24" t="e">
        <f t="shared" ca="1" si="10"/>
        <v>#REF!</v>
      </c>
      <c r="N498" s="25" t="e">
        <f t="shared" ca="1" si="11"/>
        <v>#REF!</v>
      </c>
      <c r="O498" s="27" t="e">
        <f t="shared" ca="1" si="12"/>
        <v>#REF!</v>
      </c>
      <c r="P498" s="24" t="e">
        <f t="shared" ca="1" si="13"/>
        <v>#REF!</v>
      </c>
      <c r="Q498" s="28">
        <f>IF(A498,VALUE(SUBSTITUTE(SUBSTITUTE(LEFT(salles!H498,5),":",","),"30","5")),"")</f>
        <v>1.5</v>
      </c>
      <c r="R498" s="29" t="e">
        <f t="shared" ca="1" si="14"/>
        <v>#REF!</v>
      </c>
      <c r="S498" s="29" t="e">
        <f t="shared" ca="1" si="15"/>
        <v>#REF!</v>
      </c>
      <c r="T498" s="28" t="e">
        <f t="shared" ca="1" si="16"/>
        <v>#REF!</v>
      </c>
      <c r="U498" s="30">
        <f ca="1">VLOOKUP(H498,variables!J$10:K$130,2,FALSE)</f>
        <v>0.93262411347517726</v>
      </c>
      <c r="V498" s="28"/>
      <c r="W498" s="28"/>
      <c r="X498" s="28"/>
      <c r="Y498" s="28"/>
      <c r="Z498" s="28"/>
      <c r="AA498" s="28"/>
      <c r="AB498" s="28"/>
      <c r="AC498" s="28"/>
    </row>
    <row r="499" spans="1:29" ht="14.25" hidden="1">
      <c r="A499" s="22" t="b">
        <f t="shared" si="36"/>
        <v>0</v>
      </c>
      <c r="B499" s="23" t="str">
        <f t="shared" si="37"/>
        <v>salles avant 03/2017!</v>
      </c>
      <c r="C499" s="24">
        <f t="shared" si="38"/>
        <v>499</v>
      </c>
      <c r="D499" s="24" t="e">
        <f t="shared" ca="1" si="2"/>
        <v>#REF!</v>
      </c>
      <c r="E499" s="25" t="e">
        <f t="shared" ca="1" si="3"/>
        <v>#REF!</v>
      </c>
      <c r="F499" s="25" t="e">
        <f t="shared" ca="1" si="4"/>
        <v>#REF!</v>
      </c>
      <c r="G499" s="26" t="e">
        <f t="shared" ca="1" si="5"/>
        <v>#REF!</v>
      </c>
      <c r="H499" s="24" t="s">
        <v>162</v>
      </c>
      <c r="I499" s="24" t="e">
        <f t="shared" ca="1" si="6"/>
        <v>#REF!</v>
      </c>
      <c r="J499" s="24" t="e">
        <f t="shared" ca="1" si="7"/>
        <v>#REF!</v>
      </c>
      <c r="K499" s="24" t="e">
        <f t="shared" ca="1" si="8"/>
        <v>#REF!</v>
      </c>
      <c r="L499" s="24" t="e">
        <f t="shared" ca="1" si="9"/>
        <v>#REF!</v>
      </c>
      <c r="M499" s="24" t="e">
        <f t="shared" ca="1" si="10"/>
        <v>#REF!</v>
      </c>
      <c r="N499" s="25" t="e">
        <f t="shared" ca="1" si="11"/>
        <v>#REF!</v>
      </c>
      <c r="O499" s="27" t="e">
        <f t="shared" ca="1" si="12"/>
        <v>#REF!</v>
      </c>
      <c r="P499" s="24" t="e">
        <f t="shared" ca="1" si="13"/>
        <v>#REF!</v>
      </c>
      <c r="Q499" s="28" t="str">
        <f>IF(A499,VALUE(SUBSTITUTE(SUBSTITUTE(LEFT(salles!H499,5),":",","),"30","5")),"")</f>
        <v/>
      </c>
      <c r="R499" s="29" t="str">
        <f t="shared" si="14"/>
        <v/>
      </c>
      <c r="S499" s="29" t="str">
        <f t="shared" si="15"/>
        <v/>
      </c>
      <c r="T499" s="28" t="str">
        <f t="shared" si="16"/>
        <v/>
      </c>
      <c r="U499" s="30">
        <f>VLOOKUP(H499,variables!J$10:K$130,2,FALSE)</f>
        <v>5.3E-3</v>
      </c>
      <c r="V499" s="28"/>
      <c r="W499" s="28"/>
      <c r="X499" s="28"/>
      <c r="Y499" s="28"/>
      <c r="Z499" s="28"/>
      <c r="AA499" s="28"/>
      <c r="AB499" s="28"/>
      <c r="AC499" s="28"/>
    </row>
    <row r="500" spans="1:29" ht="14.25" hidden="1">
      <c r="A500" s="22" t="b">
        <f t="shared" si="36"/>
        <v>0</v>
      </c>
      <c r="B500" s="23" t="str">
        <f t="shared" si="37"/>
        <v>salles avant 03/2017!</v>
      </c>
      <c r="C500" s="24">
        <f t="shared" si="38"/>
        <v>500</v>
      </c>
      <c r="D500" s="24" t="e">
        <f t="shared" ca="1" si="2"/>
        <v>#REF!</v>
      </c>
      <c r="E500" s="25" t="e">
        <f t="shared" ca="1" si="3"/>
        <v>#REF!</v>
      </c>
      <c r="F500" s="25" t="e">
        <f t="shared" ca="1" si="4"/>
        <v>#REF!</v>
      </c>
      <c r="G500" s="26" t="e">
        <f t="shared" ca="1" si="5"/>
        <v>#REF!</v>
      </c>
      <c r="H500" s="24" t="s">
        <v>357</v>
      </c>
      <c r="I500" s="24" t="e">
        <f t="shared" ca="1" si="6"/>
        <v>#REF!</v>
      </c>
      <c r="J500" s="24" t="e">
        <f t="shared" ca="1" si="7"/>
        <v>#REF!</v>
      </c>
      <c r="K500" s="24" t="e">
        <f t="shared" ca="1" si="8"/>
        <v>#REF!</v>
      </c>
      <c r="L500" s="24" t="e">
        <f t="shared" ca="1" si="9"/>
        <v>#REF!</v>
      </c>
      <c r="M500" s="24" t="e">
        <f t="shared" ca="1" si="10"/>
        <v>#REF!</v>
      </c>
      <c r="N500" s="25" t="e">
        <f t="shared" ca="1" si="11"/>
        <v>#REF!</v>
      </c>
      <c r="O500" s="27" t="e">
        <f t="shared" ca="1" si="12"/>
        <v>#REF!</v>
      </c>
      <c r="P500" s="24" t="e">
        <f t="shared" ca="1" si="13"/>
        <v>#REF!</v>
      </c>
      <c r="Q500" s="28" t="str">
        <f>IF(A500,VALUE(SUBSTITUTE(SUBSTITUTE(LEFT(salles!H500,5),":",","),"30","5")),"")</f>
        <v/>
      </c>
      <c r="R500" s="29" t="str">
        <f t="shared" si="14"/>
        <v/>
      </c>
      <c r="S500" s="29" t="str">
        <f t="shared" si="15"/>
        <v/>
      </c>
      <c r="T500" s="28" t="str">
        <f t="shared" si="16"/>
        <v/>
      </c>
      <c r="U500" s="30">
        <f ca="1">VLOOKUP(H500,variables!J$10:K$130,2,FALSE)</f>
        <v>0.97058823529411764</v>
      </c>
      <c r="V500" s="28"/>
      <c r="W500" s="28"/>
      <c r="X500" s="28"/>
      <c r="Y500" s="28"/>
      <c r="Z500" s="28"/>
      <c r="AA500" s="28"/>
      <c r="AB500" s="28"/>
      <c r="AC500" s="28"/>
    </row>
    <row r="501" spans="1:29" ht="14.25" hidden="1">
      <c r="A501" s="22" t="b">
        <f t="shared" si="36"/>
        <v>0</v>
      </c>
      <c r="B501" s="23" t="str">
        <f t="shared" si="37"/>
        <v>salles avant 03/2017!</v>
      </c>
      <c r="C501" s="24">
        <f t="shared" si="38"/>
        <v>501</v>
      </c>
      <c r="D501" s="24" t="e">
        <f t="shared" ca="1" si="2"/>
        <v>#REF!</v>
      </c>
      <c r="E501" s="25" t="e">
        <f t="shared" ca="1" si="3"/>
        <v>#REF!</v>
      </c>
      <c r="F501" s="25" t="e">
        <f t="shared" ca="1" si="4"/>
        <v>#REF!</v>
      </c>
      <c r="G501" s="26" t="e">
        <f t="shared" ca="1" si="5"/>
        <v>#REF!</v>
      </c>
      <c r="H501" s="24" t="s">
        <v>357</v>
      </c>
      <c r="I501" s="24" t="e">
        <f t="shared" ca="1" si="6"/>
        <v>#REF!</v>
      </c>
      <c r="J501" s="24" t="e">
        <f t="shared" ca="1" si="7"/>
        <v>#REF!</v>
      </c>
      <c r="K501" s="24" t="e">
        <f t="shared" ca="1" si="8"/>
        <v>#REF!</v>
      </c>
      <c r="L501" s="24" t="e">
        <f t="shared" ca="1" si="9"/>
        <v>#REF!</v>
      </c>
      <c r="M501" s="24" t="e">
        <f t="shared" ca="1" si="10"/>
        <v>#REF!</v>
      </c>
      <c r="N501" s="25" t="e">
        <f t="shared" ca="1" si="11"/>
        <v>#REF!</v>
      </c>
      <c r="O501" s="27" t="e">
        <f t="shared" ca="1" si="12"/>
        <v>#REF!</v>
      </c>
      <c r="P501" s="24" t="e">
        <f t="shared" ca="1" si="13"/>
        <v>#REF!</v>
      </c>
      <c r="Q501" s="28" t="str">
        <f>IF(A501,VALUE(SUBSTITUTE(SUBSTITUTE(LEFT(salles!H501,5),":",","),"30","5")),"")</f>
        <v/>
      </c>
      <c r="R501" s="29" t="str">
        <f t="shared" si="14"/>
        <v/>
      </c>
      <c r="S501" s="29" t="str">
        <f t="shared" si="15"/>
        <v/>
      </c>
      <c r="T501" s="28" t="str">
        <f t="shared" si="16"/>
        <v/>
      </c>
      <c r="U501" s="30">
        <f ca="1">VLOOKUP(H501,variables!J$10:K$130,2,FALSE)</f>
        <v>0.97058823529411764</v>
      </c>
      <c r="V501" s="28"/>
      <c r="W501" s="28"/>
      <c r="X501" s="28"/>
      <c r="Y501" s="28"/>
      <c r="Z501" s="28"/>
      <c r="AA501" s="28"/>
      <c r="AB501" s="28"/>
      <c r="AC501" s="28"/>
    </row>
    <row r="502" spans="1:29" ht="14.25" hidden="1">
      <c r="A502" s="22" t="b">
        <f t="shared" si="36"/>
        <v>0</v>
      </c>
      <c r="B502" s="23" t="str">
        <f t="shared" si="37"/>
        <v>salles avant 03/2017!</v>
      </c>
      <c r="C502" s="24">
        <f t="shared" si="38"/>
        <v>502</v>
      </c>
      <c r="D502" s="24" t="e">
        <f t="shared" ca="1" si="2"/>
        <v>#REF!</v>
      </c>
      <c r="E502" s="25" t="e">
        <f t="shared" ca="1" si="3"/>
        <v>#REF!</v>
      </c>
      <c r="F502" s="25" t="e">
        <f t="shared" ca="1" si="4"/>
        <v>#REF!</v>
      </c>
      <c r="G502" s="26" t="e">
        <f t="shared" ca="1" si="5"/>
        <v>#REF!</v>
      </c>
      <c r="H502" s="24" t="s">
        <v>212</v>
      </c>
      <c r="I502" s="24" t="e">
        <f t="shared" ca="1" si="6"/>
        <v>#REF!</v>
      </c>
      <c r="J502" s="24" t="e">
        <f t="shared" ca="1" si="7"/>
        <v>#REF!</v>
      </c>
      <c r="K502" s="24" t="e">
        <f t="shared" ca="1" si="8"/>
        <v>#REF!</v>
      </c>
      <c r="L502" s="24" t="e">
        <f t="shared" ca="1" si="9"/>
        <v>#REF!</v>
      </c>
      <c r="M502" s="24" t="e">
        <f t="shared" ca="1" si="10"/>
        <v>#REF!</v>
      </c>
      <c r="N502" s="25" t="e">
        <f t="shared" ca="1" si="11"/>
        <v>#REF!</v>
      </c>
      <c r="O502" s="27" t="e">
        <f t="shared" ca="1" si="12"/>
        <v>#REF!</v>
      </c>
      <c r="P502" s="24" t="e">
        <f t="shared" ca="1" si="13"/>
        <v>#REF!</v>
      </c>
      <c r="Q502" s="28" t="str">
        <f>IF(A502,VALUE(SUBSTITUTE(SUBSTITUTE(LEFT(salles!H502,5),":",","),"30","5")),"")</f>
        <v/>
      </c>
      <c r="R502" s="29" t="str">
        <f t="shared" si="14"/>
        <v/>
      </c>
      <c r="S502" s="29" t="str">
        <f t="shared" si="15"/>
        <v/>
      </c>
      <c r="T502" s="28" t="str">
        <f t="shared" si="16"/>
        <v/>
      </c>
      <c r="U502" s="30">
        <f ca="1">VLOOKUP(H502,variables!J$10:K$130,2,FALSE)</f>
        <v>0.98148148148148151</v>
      </c>
      <c r="V502" s="28"/>
      <c r="W502" s="28"/>
      <c r="X502" s="28"/>
      <c r="Y502" s="28"/>
      <c r="Z502" s="28"/>
      <c r="AA502" s="28"/>
      <c r="AB502" s="28"/>
      <c r="AC502" s="28"/>
    </row>
    <row r="503" spans="1:29" ht="14.25" hidden="1">
      <c r="A503" s="22" t="b">
        <f t="shared" si="36"/>
        <v>0</v>
      </c>
      <c r="B503" s="23" t="str">
        <f t="shared" si="37"/>
        <v>salles avant 03/2017!</v>
      </c>
      <c r="C503" s="24">
        <f t="shared" si="38"/>
        <v>503</v>
      </c>
      <c r="D503" s="24" t="e">
        <f t="shared" ca="1" si="2"/>
        <v>#REF!</v>
      </c>
      <c r="E503" s="25" t="e">
        <f t="shared" ca="1" si="3"/>
        <v>#REF!</v>
      </c>
      <c r="F503" s="25" t="e">
        <f t="shared" ca="1" si="4"/>
        <v>#REF!</v>
      </c>
      <c r="G503" s="26" t="e">
        <f t="shared" ca="1" si="5"/>
        <v>#REF!</v>
      </c>
      <c r="H503" s="24" t="s">
        <v>107</v>
      </c>
      <c r="I503" s="24" t="e">
        <f t="shared" ca="1" si="6"/>
        <v>#REF!</v>
      </c>
      <c r="J503" s="24" t="e">
        <f t="shared" ca="1" si="7"/>
        <v>#REF!</v>
      </c>
      <c r="K503" s="24" t="e">
        <f t="shared" ca="1" si="8"/>
        <v>#REF!</v>
      </c>
      <c r="L503" s="24" t="e">
        <f t="shared" ca="1" si="9"/>
        <v>#REF!</v>
      </c>
      <c r="M503" s="24" t="e">
        <f t="shared" ca="1" si="10"/>
        <v>#REF!</v>
      </c>
      <c r="N503" s="25" t="e">
        <f t="shared" ca="1" si="11"/>
        <v>#REF!</v>
      </c>
      <c r="O503" s="27" t="e">
        <f t="shared" ca="1" si="12"/>
        <v>#REF!</v>
      </c>
      <c r="P503" s="24" t="e">
        <f t="shared" ca="1" si="13"/>
        <v>#REF!</v>
      </c>
      <c r="Q503" s="28" t="str">
        <f>IF(A503,VALUE(SUBSTITUTE(SUBSTITUTE(LEFT(salles!H503,5),":",","),"30","5")),"")</f>
        <v/>
      </c>
      <c r="R503" s="29" t="str">
        <f t="shared" si="14"/>
        <v/>
      </c>
      <c r="S503" s="29" t="str">
        <f t="shared" si="15"/>
        <v/>
      </c>
      <c r="T503" s="28" t="str">
        <f t="shared" si="16"/>
        <v/>
      </c>
      <c r="U503" s="30">
        <f ca="1">VLOOKUP(H503,variables!J$10:K$130,2,FALSE)</f>
        <v>1</v>
      </c>
      <c r="V503" s="28"/>
      <c r="W503" s="28"/>
      <c r="X503" s="28"/>
      <c r="Y503" s="28"/>
      <c r="Z503" s="28"/>
      <c r="AA503" s="28"/>
      <c r="AB503" s="28"/>
      <c r="AC503" s="28"/>
    </row>
    <row r="504" spans="1:29" ht="14.25">
      <c r="A504" s="22" t="b">
        <f t="shared" si="36"/>
        <v>1</v>
      </c>
      <c r="B504" s="23" t="str">
        <f t="shared" si="37"/>
        <v>salles avant 03/2017!</v>
      </c>
      <c r="C504" s="24">
        <f t="shared" si="38"/>
        <v>504</v>
      </c>
      <c r="D504" s="24" t="e">
        <f t="shared" ca="1" si="2"/>
        <v>#REF!</v>
      </c>
      <c r="E504" s="25" t="e">
        <f t="shared" ca="1" si="3"/>
        <v>#REF!</v>
      </c>
      <c r="F504" s="25" t="e">
        <f t="shared" ca="1" si="4"/>
        <v>#REF!</v>
      </c>
      <c r="G504" s="26" t="e">
        <f t="shared" ca="1" si="5"/>
        <v>#REF!</v>
      </c>
      <c r="H504" s="24" t="s">
        <v>140</v>
      </c>
      <c r="I504" s="24" t="e">
        <f t="shared" ca="1" si="6"/>
        <v>#REF!</v>
      </c>
      <c r="J504" s="24" t="e">
        <f t="shared" ca="1" si="7"/>
        <v>#REF!</v>
      </c>
      <c r="K504" s="24" t="e">
        <f t="shared" ca="1" si="8"/>
        <v>#REF!</v>
      </c>
      <c r="L504" s="24" t="e">
        <f t="shared" ca="1" si="9"/>
        <v>#REF!</v>
      </c>
      <c r="M504" s="24" t="e">
        <f t="shared" ca="1" si="10"/>
        <v>#REF!</v>
      </c>
      <c r="N504" s="25" t="e">
        <f t="shared" ca="1" si="11"/>
        <v>#REF!</v>
      </c>
      <c r="O504" s="27" t="e">
        <f t="shared" ca="1" si="12"/>
        <v>#REF!</v>
      </c>
      <c r="P504" s="24" t="e">
        <f t="shared" ca="1" si="13"/>
        <v>#REF!</v>
      </c>
      <c r="Q504" s="28">
        <f>IF(A504,VALUE(SUBSTITUTE(SUBSTITUTE(LEFT(salles!H504,5),":",","),"30","5")),"")</f>
        <v>1.5</v>
      </c>
      <c r="R504" s="29" t="e">
        <f t="shared" ca="1" si="14"/>
        <v>#REF!</v>
      </c>
      <c r="S504" s="29" t="e">
        <f t="shared" ca="1" si="15"/>
        <v>#REF!</v>
      </c>
      <c r="T504" s="28" t="e">
        <f t="shared" ca="1" si="16"/>
        <v>#REF!</v>
      </c>
      <c r="U504" s="30">
        <f ca="1">VLOOKUP(H504,variables!J$10:K$130,2,FALSE)</f>
        <v>0.93262411347517726</v>
      </c>
      <c r="V504" s="28"/>
      <c r="W504" s="28"/>
      <c r="X504" s="28"/>
      <c r="Y504" s="28"/>
      <c r="Z504" s="28"/>
      <c r="AA504" s="28"/>
      <c r="AB504" s="28"/>
      <c r="AC504" s="28"/>
    </row>
    <row r="505" spans="1:29" ht="14.25">
      <c r="A505" s="22" t="b">
        <f t="shared" si="36"/>
        <v>1</v>
      </c>
      <c r="B505" s="23" t="str">
        <f t="shared" si="37"/>
        <v>salles avant 03/2017!</v>
      </c>
      <c r="C505" s="24">
        <f t="shared" si="38"/>
        <v>505</v>
      </c>
      <c r="D505" s="24" t="e">
        <f t="shared" ca="1" si="2"/>
        <v>#REF!</v>
      </c>
      <c r="E505" s="25" t="e">
        <f t="shared" ca="1" si="3"/>
        <v>#REF!</v>
      </c>
      <c r="F505" s="25" t="e">
        <f t="shared" ca="1" si="4"/>
        <v>#REF!</v>
      </c>
      <c r="G505" s="26" t="e">
        <f t="shared" ca="1" si="5"/>
        <v>#REF!</v>
      </c>
      <c r="H505" s="24" t="s">
        <v>140</v>
      </c>
      <c r="I505" s="24" t="e">
        <f t="shared" ca="1" si="6"/>
        <v>#REF!</v>
      </c>
      <c r="J505" s="24" t="e">
        <f t="shared" ca="1" si="7"/>
        <v>#REF!</v>
      </c>
      <c r="K505" s="24" t="e">
        <f t="shared" ca="1" si="8"/>
        <v>#REF!</v>
      </c>
      <c r="L505" s="24" t="e">
        <f t="shared" ca="1" si="9"/>
        <v>#REF!</v>
      </c>
      <c r="M505" s="24" t="e">
        <f t="shared" ca="1" si="10"/>
        <v>#REF!</v>
      </c>
      <c r="N505" s="25" t="e">
        <f t="shared" ca="1" si="11"/>
        <v>#REF!</v>
      </c>
      <c r="O505" s="27" t="e">
        <f t="shared" ca="1" si="12"/>
        <v>#REF!</v>
      </c>
      <c r="P505" s="24" t="e">
        <f t="shared" ca="1" si="13"/>
        <v>#REF!</v>
      </c>
      <c r="Q505" s="28">
        <f>IF(A505,VALUE(SUBSTITUTE(SUBSTITUTE(LEFT(salles!H505,5),":",","),"30","5")),"")</f>
        <v>1.5</v>
      </c>
      <c r="R505" s="29" t="e">
        <f t="shared" ca="1" si="14"/>
        <v>#REF!</v>
      </c>
      <c r="S505" s="29" t="e">
        <f t="shared" ca="1" si="15"/>
        <v>#REF!</v>
      </c>
      <c r="T505" s="28" t="e">
        <f t="shared" ca="1" si="16"/>
        <v>#REF!</v>
      </c>
      <c r="U505" s="30">
        <f ca="1">VLOOKUP(H505,variables!J$10:K$130,2,FALSE)</f>
        <v>0.93262411347517726</v>
      </c>
      <c r="V505" s="28"/>
      <c r="W505" s="28"/>
      <c r="X505" s="28"/>
      <c r="Y505" s="28"/>
      <c r="Z505" s="28"/>
      <c r="AA505" s="28"/>
      <c r="AB505" s="28"/>
      <c r="AC505" s="28"/>
    </row>
    <row r="506" spans="1:29" ht="14.25" hidden="1">
      <c r="A506" s="22" t="b">
        <f t="shared" si="36"/>
        <v>0</v>
      </c>
      <c r="B506" s="23" t="str">
        <f t="shared" si="37"/>
        <v>salles avant 03/2017!</v>
      </c>
      <c r="C506" s="24">
        <f t="shared" si="38"/>
        <v>506</v>
      </c>
      <c r="D506" s="24" t="e">
        <f t="shared" ca="1" si="2"/>
        <v>#REF!</v>
      </c>
      <c r="E506" s="25" t="e">
        <f t="shared" ca="1" si="3"/>
        <v>#REF!</v>
      </c>
      <c r="F506" s="25" t="e">
        <f t="shared" ca="1" si="4"/>
        <v>#REF!</v>
      </c>
      <c r="G506" s="26" t="e">
        <f t="shared" ca="1" si="5"/>
        <v>#REF!</v>
      </c>
      <c r="H506" s="24" t="s">
        <v>357</v>
      </c>
      <c r="I506" s="24" t="e">
        <f t="shared" ca="1" si="6"/>
        <v>#REF!</v>
      </c>
      <c r="J506" s="24" t="e">
        <f t="shared" ca="1" si="7"/>
        <v>#REF!</v>
      </c>
      <c r="K506" s="24" t="e">
        <f t="shared" ca="1" si="8"/>
        <v>#REF!</v>
      </c>
      <c r="L506" s="24" t="e">
        <f t="shared" ca="1" si="9"/>
        <v>#REF!</v>
      </c>
      <c r="M506" s="24" t="e">
        <f t="shared" ca="1" si="10"/>
        <v>#REF!</v>
      </c>
      <c r="N506" s="25" t="e">
        <f t="shared" ca="1" si="11"/>
        <v>#REF!</v>
      </c>
      <c r="O506" s="27" t="e">
        <f t="shared" ca="1" si="12"/>
        <v>#REF!</v>
      </c>
      <c r="P506" s="24" t="e">
        <f t="shared" ca="1" si="13"/>
        <v>#REF!</v>
      </c>
      <c r="Q506" s="28" t="str">
        <f>IF(A506,VALUE(SUBSTITUTE(SUBSTITUTE(LEFT(salles!H506,5),":",","),"30","5")),"")</f>
        <v/>
      </c>
      <c r="R506" s="29" t="str">
        <f t="shared" si="14"/>
        <v/>
      </c>
      <c r="S506" s="29" t="str">
        <f t="shared" si="15"/>
        <v/>
      </c>
      <c r="T506" s="28" t="str">
        <f t="shared" si="16"/>
        <v/>
      </c>
      <c r="U506" s="30">
        <f ca="1">VLOOKUP(H506,variables!J$10:K$130,2,FALSE)</f>
        <v>0.97058823529411764</v>
      </c>
      <c r="V506" s="28"/>
      <c r="W506" s="28"/>
      <c r="X506" s="28"/>
      <c r="Y506" s="28"/>
      <c r="Z506" s="28"/>
      <c r="AA506" s="28"/>
      <c r="AB506" s="28"/>
      <c r="AC506" s="28"/>
    </row>
    <row r="507" spans="1:29" ht="14.25">
      <c r="A507" s="22" t="b">
        <f t="shared" si="36"/>
        <v>1</v>
      </c>
      <c r="B507" s="23" t="str">
        <f t="shared" si="37"/>
        <v>salles avant 03/2017!</v>
      </c>
      <c r="C507" s="24">
        <f t="shared" si="38"/>
        <v>507</v>
      </c>
      <c r="D507" s="24" t="e">
        <f t="shared" ca="1" si="2"/>
        <v>#REF!</v>
      </c>
      <c r="E507" s="25" t="e">
        <f t="shared" ca="1" si="3"/>
        <v>#REF!</v>
      </c>
      <c r="F507" s="25" t="e">
        <f t="shared" ca="1" si="4"/>
        <v>#REF!</v>
      </c>
      <c r="G507" s="26" t="e">
        <f t="shared" ca="1" si="5"/>
        <v>#REF!</v>
      </c>
      <c r="H507" s="24" t="s">
        <v>140</v>
      </c>
      <c r="I507" s="24" t="e">
        <f t="shared" ca="1" si="6"/>
        <v>#REF!</v>
      </c>
      <c r="J507" s="24" t="e">
        <f t="shared" ca="1" si="7"/>
        <v>#REF!</v>
      </c>
      <c r="K507" s="24" t="e">
        <f t="shared" ca="1" si="8"/>
        <v>#REF!</v>
      </c>
      <c r="L507" s="24" t="e">
        <f t="shared" ca="1" si="9"/>
        <v>#REF!</v>
      </c>
      <c r="M507" s="24" t="e">
        <f t="shared" ca="1" si="10"/>
        <v>#REF!</v>
      </c>
      <c r="N507" s="25" t="e">
        <f t="shared" ca="1" si="11"/>
        <v>#REF!</v>
      </c>
      <c r="O507" s="27" t="e">
        <f t="shared" ca="1" si="12"/>
        <v>#REF!</v>
      </c>
      <c r="P507" s="24" t="e">
        <f t="shared" ca="1" si="13"/>
        <v>#REF!</v>
      </c>
      <c r="Q507" s="28">
        <f>IF(A507,VALUE(SUBSTITUTE(SUBSTITUTE(LEFT(salles!H507,5),":",","),"30","5")),"")</f>
        <v>1</v>
      </c>
      <c r="R507" s="29" t="e">
        <f t="shared" ca="1" si="14"/>
        <v>#REF!</v>
      </c>
      <c r="S507" s="29" t="e">
        <f t="shared" ca="1" si="15"/>
        <v>#REF!</v>
      </c>
      <c r="T507" s="28" t="e">
        <f t="shared" ca="1" si="16"/>
        <v>#REF!</v>
      </c>
      <c r="U507" s="30">
        <f ca="1">VLOOKUP(H507,variables!J$10:K$130,2,FALSE)</f>
        <v>0.93262411347517726</v>
      </c>
      <c r="V507" s="28"/>
      <c r="W507" s="28"/>
      <c r="X507" s="28"/>
      <c r="Y507" s="28"/>
      <c r="Z507" s="28"/>
      <c r="AA507" s="28"/>
      <c r="AB507" s="28"/>
      <c r="AC507" s="28"/>
    </row>
    <row r="508" spans="1:29" ht="14.25" hidden="1">
      <c r="A508" s="22" t="b">
        <f t="shared" si="36"/>
        <v>0</v>
      </c>
      <c r="B508" s="23" t="str">
        <f t="shared" si="37"/>
        <v>salles avant 03/2017!</v>
      </c>
      <c r="C508" s="24">
        <f t="shared" si="38"/>
        <v>508</v>
      </c>
      <c r="D508" s="24" t="e">
        <f t="shared" ca="1" si="2"/>
        <v>#REF!</v>
      </c>
      <c r="E508" s="25" t="e">
        <f t="shared" ca="1" si="3"/>
        <v>#REF!</v>
      </c>
      <c r="F508" s="25" t="e">
        <f t="shared" ca="1" si="4"/>
        <v>#REF!</v>
      </c>
      <c r="G508" s="26" t="e">
        <f t="shared" ca="1" si="5"/>
        <v>#REF!</v>
      </c>
      <c r="H508" s="24" t="s">
        <v>13</v>
      </c>
      <c r="I508" s="24" t="e">
        <f t="shared" ca="1" si="6"/>
        <v>#REF!</v>
      </c>
      <c r="J508" s="24" t="e">
        <f t="shared" ca="1" si="7"/>
        <v>#REF!</v>
      </c>
      <c r="K508" s="24" t="e">
        <f t="shared" ca="1" si="8"/>
        <v>#REF!</v>
      </c>
      <c r="L508" s="24" t="e">
        <f t="shared" ca="1" si="9"/>
        <v>#REF!</v>
      </c>
      <c r="M508" s="24" t="e">
        <f t="shared" ca="1" si="10"/>
        <v>#REF!</v>
      </c>
      <c r="N508" s="25" t="e">
        <f t="shared" ca="1" si="11"/>
        <v>#REF!</v>
      </c>
      <c r="O508" s="27" t="e">
        <f t="shared" ca="1" si="12"/>
        <v>#REF!</v>
      </c>
      <c r="P508" s="24" t="e">
        <f t="shared" ca="1" si="13"/>
        <v>#REF!</v>
      </c>
      <c r="Q508" s="28" t="str">
        <f>IF(A508,VALUE(SUBSTITUTE(SUBSTITUTE(LEFT(salles!H508,5),":",","),"30","5")),"")</f>
        <v/>
      </c>
      <c r="R508" s="29" t="str">
        <f t="shared" si="14"/>
        <v/>
      </c>
      <c r="S508" s="29" t="str">
        <f t="shared" si="15"/>
        <v/>
      </c>
      <c r="T508" s="28" t="str">
        <f t="shared" si="16"/>
        <v/>
      </c>
      <c r="U508" s="30">
        <f>VLOOKUP(H508,variables!J$10:K$130,2,FALSE)</f>
        <v>0</v>
      </c>
      <c r="V508" s="28"/>
      <c r="W508" s="28"/>
      <c r="X508" s="28"/>
      <c r="Y508" s="28"/>
      <c r="Z508" s="28"/>
      <c r="AA508" s="28"/>
      <c r="AB508" s="28"/>
      <c r="AC508" s="28"/>
    </row>
    <row r="509" spans="1:29" ht="14.25" hidden="1">
      <c r="A509" s="22" t="b">
        <f t="shared" si="36"/>
        <v>0</v>
      </c>
      <c r="B509" s="23" t="str">
        <f t="shared" si="37"/>
        <v>salles avant 03/2017!</v>
      </c>
      <c r="C509" s="24">
        <f t="shared" si="38"/>
        <v>509</v>
      </c>
      <c r="D509" s="24" t="e">
        <f t="shared" ca="1" si="2"/>
        <v>#REF!</v>
      </c>
      <c r="E509" s="25" t="e">
        <f t="shared" ca="1" si="3"/>
        <v>#REF!</v>
      </c>
      <c r="F509" s="25" t="e">
        <f t="shared" ca="1" si="4"/>
        <v>#REF!</v>
      </c>
      <c r="G509" s="26" t="e">
        <f t="shared" ca="1" si="5"/>
        <v>#REF!</v>
      </c>
      <c r="H509" s="24" t="s">
        <v>357</v>
      </c>
      <c r="I509" s="24" t="e">
        <f t="shared" ca="1" si="6"/>
        <v>#REF!</v>
      </c>
      <c r="J509" s="24" t="e">
        <f t="shared" ca="1" si="7"/>
        <v>#REF!</v>
      </c>
      <c r="K509" s="24" t="e">
        <f t="shared" ca="1" si="8"/>
        <v>#REF!</v>
      </c>
      <c r="L509" s="24" t="e">
        <f t="shared" ca="1" si="9"/>
        <v>#REF!</v>
      </c>
      <c r="M509" s="24" t="e">
        <f t="shared" ca="1" si="10"/>
        <v>#REF!</v>
      </c>
      <c r="N509" s="25" t="e">
        <f t="shared" ca="1" si="11"/>
        <v>#REF!</v>
      </c>
      <c r="O509" s="27" t="e">
        <f t="shared" ca="1" si="12"/>
        <v>#REF!</v>
      </c>
      <c r="P509" s="24" t="e">
        <f t="shared" ca="1" si="13"/>
        <v>#REF!</v>
      </c>
      <c r="Q509" s="28" t="str">
        <f>IF(A509,VALUE(SUBSTITUTE(SUBSTITUTE(LEFT(salles!H509,5),":",","),"30","5")),"")</f>
        <v/>
      </c>
      <c r="R509" s="29" t="str">
        <f t="shared" si="14"/>
        <v/>
      </c>
      <c r="S509" s="29" t="str">
        <f t="shared" si="15"/>
        <v/>
      </c>
      <c r="T509" s="28" t="str">
        <f t="shared" si="16"/>
        <v/>
      </c>
      <c r="U509" s="30">
        <f ca="1">VLOOKUP(H509,variables!J$10:K$130,2,FALSE)</f>
        <v>0.97058823529411764</v>
      </c>
      <c r="V509" s="28"/>
      <c r="W509" s="28"/>
      <c r="X509" s="28"/>
      <c r="Y509" s="28"/>
      <c r="Z509" s="28"/>
      <c r="AA509" s="28"/>
      <c r="AB509" s="28"/>
      <c r="AC509" s="28"/>
    </row>
    <row r="510" spans="1:29" ht="14.25" hidden="1">
      <c r="A510" s="22" t="b">
        <f t="shared" si="36"/>
        <v>0</v>
      </c>
      <c r="B510" s="23" t="str">
        <f t="shared" si="37"/>
        <v>salles avant 03/2017!</v>
      </c>
      <c r="C510" s="24">
        <f t="shared" si="38"/>
        <v>510</v>
      </c>
      <c r="D510" s="24" t="e">
        <f t="shared" ca="1" si="2"/>
        <v>#REF!</v>
      </c>
      <c r="E510" s="25" t="e">
        <f t="shared" ca="1" si="3"/>
        <v>#REF!</v>
      </c>
      <c r="F510" s="25" t="e">
        <f t="shared" ca="1" si="4"/>
        <v>#REF!</v>
      </c>
      <c r="G510" s="26" t="e">
        <f t="shared" ca="1" si="5"/>
        <v>#REF!</v>
      </c>
      <c r="H510" s="24" t="s">
        <v>359</v>
      </c>
      <c r="I510" s="24" t="e">
        <f t="shared" ca="1" si="6"/>
        <v>#REF!</v>
      </c>
      <c r="J510" s="24" t="e">
        <f t="shared" ca="1" si="7"/>
        <v>#REF!</v>
      </c>
      <c r="K510" s="24" t="e">
        <f t="shared" ca="1" si="8"/>
        <v>#REF!</v>
      </c>
      <c r="L510" s="24" t="e">
        <f t="shared" ca="1" si="9"/>
        <v>#REF!</v>
      </c>
      <c r="M510" s="24" t="e">
        <f t="shared" ca="1" si="10"/>
        <v>#REF!</v>
      </c>
      <c r="N510" s="25" t="e">
        <f t="shared" ca="1" si="11"/>
        <v>#REF!</v>
      </c>
      <c r="O510" s="27" t="e">
        <f t="shared" ca="1" si="12"/>
        <v>#REF!</v>
      </c>
      <c r="P510" s="24" t="e">
        <f t="shared" ca="1" si="13"/>
        <v>#REF!</v>
      </c>
      <c r="Q510" s="28" t="str">
        <f>IF(A510,VALUE(SUBSTITUTE(SUBSTITUTE(LEFT(salles!H510,5),":",","),"30","5")),"")</f>
        <v/>
      </c>
      <c r="R510" s="29" t="str">
        <f t="shared" si="14"/>
        <v/>
      </c>
      <c r="S510" s="29" t="str">
        <f t="shared" si="15"/>
        <v/>
      </c>
      <c r="T510" s="28" t="str">
        <f t="shared" si="16"/>
        <v/>
      </c>
      <c r="U510" s="30">
        <f ca="1">VLOOKUP(H510,variables!J$10:K$130,2,FALSE)</f>
        <v>1</v>
      </c>
      <c r="V510" s="28"/>
      <c r="W510" s="28"/>
      <c r="X510" s="28"/>
      <c r="Y510" s="28"/>
      <c r="Z510" s="28"/>
      <c r="AA510" s="28"/>
      <c r="AB510" s="28"/>
      <c r="AC510" s="28"/>
    </row>
    <row r="511" spans="1:29" ht="14.25" hidden="1">
      <c r="A511" s="22" t="b">
        <f t="shared" si="36"/>
        <v>0</v>
      </c>
      <c r="B511" s="23" t="str">
        <f t="shared" si="37"/>
        <v>salles avant 03/2017!</v>
      </c>
      <c r="C511" s="24">
        <f t="shared" si="38"/>
        <v>511</v>
      </c>
      <c r="D511" s="24" t="e">
        <f t="shared" ca="1" si="2"/>
        <v>#REF!</v>
      </c>
      <c r="E511" s="25" t="e">
        <f t="shared" ca="1" si="3"/>
        <v>#REF!</v>
      </c>
      <c r="F511" s="25" t="e">
        <f t="shared" ca="1" si="4"/>
        <v>#REF!</v>
      </c>
      <c r="G511" s="26" t="e">
        <f t="shared" ca="1" si="5"/>
        <v>#REF!</v>
      </c>
      <c r="H511" s="24" t="s">
        <v>357</v>
      </c>
      <c r="I511" s="24" t="e">
        <f t="shared" ca="1" si="6"/>
        <v>#REF!</v>
      </c>
      <c r="J511" s="24" t="e">
        <f t="shared" ca="1" si="7"/>
        <v>#REF!</v>
      </c>
      <c r="K511" s="24" t="e">
        <f t="shared" ca="1" si="8"/>
        <v>#REF!</v>
      </c>
      <c r="L511" s="24" t="e">
        <f t="shared" ca="1" si="9"/>
        <v>#REF!</v>
      </c>
      <c r="M511" s="24" t="e">
        <f t="shared" ca="1" si="10"/>
        <v>#REF!</v>
      </c>
      <c r="N511" s="25" t="e">
        <f t="shared" ca="1" si="11"/>
        <v>#REF!</v>
      </c>
      <c r="O511" s="27" t="e">
        <f t="shared" ca="1" si="12"/>
        <v>#REF!</v>
      </c>
      <c r="P511" s="24" t="e">
        <f t="shared" ca="1" si="13"/>
        <v>#REF!</v>
      </c>
      <c r="Q511" s="28" t="str">
        <f>IF(A511,VALUE(SUBSTITUTE(SUBSTITUTE(LEFT(salles!H511,5),":",","),"30","5")),"")</f>
        <v/>
      </c>
      <c r="R511" s="29" t="str">
        <f t="shared" si="14"/>
        <v/>
      </c>
      <c r="S511" s="29" t="str">
        <f t="shared" si="15"/>
        <v/>
      </c>
      <c r="T511" s="28" t="str">
        <f t="shared" si="16"/>
        <v/>
      </c>
      <c r="U511" s="30">
        <f ca="1">VLOOKUP(H511,variables!J$10:K$130,2,FALSE)</f>
        <v>0.97058823529411764</v>
      </c>
      <c r="V511" s="28"/>
      <c r="W511" s="28"/>
      <c r="X511" s="28"/>
      <c r="Y511" s="28"/>
      <c r="Z511" s="28"/>
      <c r="AA511" s="28"/>
      <c r="AB511" s="28"/>
      <c r="AC511" s="28"/>
    </row>
    <row r="512" spans="1:29" ht="14.25" hidden="1">
      <c r="A512" s="22" t="b">
        <f t="shared" si="36"/>
        <v>0</v>
      </c>
      <c r="B512" s="23" t="str">
        <f t="shared" si="37"/>
        <v>salles avant 03/2017!</v>
      </c>
      <c r="C512" s="24">
        <f t="shared" si="38"/>
        <v>512</v>
      </c>
      <c r="D512" s="24" t="e">
        <f t="shared" ca="1" si="2"/>
        <v>#REF!</v>
      </c>
      <c r="E512" s="25" t="e">
        <f t="shared" ca="1" si="3"/>
        <v>#REF!</v>
      </c>
      <c r="F512" s="25" t="e">
        <f t="shared" ca="1" si="4"/>
        <v>#REF!</v>
      </c>
      <c r="G512" s="26" t="e">
        <f t="shared" ca="1" si="5"/>
        <v>#REF!</v>
      </c>
      <c r="H512" s="24" t="s">
        <v>212</v>
      </c>
      <c r="I512" s="24" t="e">
        <f t="shared" ca="1" si="6"/>
        <v>#REF!</v>
      </c>
      <c r="J512" s="24" t="e">
        <f t="shared" ca="1" si="7"/>
        <v>#REF!</v>
      </c>
      <c r="K512" s="24" t="e">
        <f t="shared" ca="1" si="8"/>
        <v>#REF!</v>
      </c>
      <c r="L512" s="24" t="e">
        <f t="shared" ca="1" si="9"/>
        <v>#REF!</v>
      </c>
      <c r="M512" s="24" t="e">
        <f t="shared" ca="1" si="10"/>
        <v>#REF!</v>
      </c>
      <c r="N512" s="25" t="e">
        <f t="shared" ca="1" si="11"/>
        <v>#REF!</v>
      </c>
      <c r="O512" s="27" t="e">
        <f t="shared" ca="1" si="12"/>
        <v>#REF!</v>
      </c>
      <c r="P512" s="24" t="e">
        <f t="shared" ca="1" si="13"/>
        <v>#REF!</v>
      </c>
      <c r="Q512" s="28" t="str">
        <f>IF(A512,VALUE(SUBSTITUTE(SUBSTITUTE(LEFT(salles!H512,5),":",","),"30","5")),"")</f>
        <v/>
      </c>
      <c r="R512" s="29" t="str">
        <f t="shared" si="14"/>
        <v/>
      </c>
      <c r="S512" s="29" t="str">
        <f t="shared" si="15"/>
        <v/>
      </c>
      <c r="T512" s="28" t="str">
        <f t="shared" si="16"/>
        <v/>
      </c>
      <c r="U512" s="30">
        <f ca="1">VLOOKUP(H512,variables!J$10:K$130,2,FALSE)</f>
        <v>0.98148148148148151</v>
      </c>
      <c r="V512" s="28"/>
      <c r="W512" s="28"/>
      <c r="X512" s="28"/>
      <c r="Y512" s="28"/>
      <c r="Z512" s="28"/>
      <c r="AA512" s="28"/>
      <c r="AB512" s="28"/>
      <c r="AC512" s="28"/>
    </row>
    <row r="513" spans="1:29" ht="14.25" hidden="1">
      <c r="A513" s="22" t="b">
        <f t="shared" si="36"/>
        <v>0</v>
      </c>
      <c r="B513" s="23" t="str">
        <f t="shared" si="37"/>
        <v>salles avant 03/2017!</v>
      </c>
      <c r="C513" s="24">
        <f t="shared" si="38"/>
        <v>513</v>
      </c>
      <c r="D513" s="24" t="e">
        <f t="shared" ca="1" si="2"/>
        <v>#REF!</v>
      </c>
      <c r="E513" s="25" t="e">
        <f t="shared" ca="1" si="3"/>
        <v>#REF!</v>
      </c>
      <c r="F513" s="25" t="e">
        <f t="shared" ca="1" si="4"/>
        <v>#REF!</v>
      </c>
      <c r="G513" s="26" t="e">
        <f t="shared" ca="1" si="5"/>
        <v>#REF!</v>
      </c>
      <c r="H513" s="24" t="s">
        <v>246</v>
      </c>
      <c r="I513" s="24" t="e">
        <f t="shared" ca="1" si="6"/>
        <v>#REF!</v>
      </c>
      <c r="J513" s="24" t="e">
        <f t="shared" ca="1" si="7"/>
        <v>#REF!</v>
      </c>
      <c r="K513" s="24" t="e">
        <f t="shared" ca="1" si="8"/>
        <v>#REF!</v>
      </c>
      <c r="L513" s="24" t="e">
        <f t="shared" ca="1" si="9"/>
        <v>#REF!</v>
      </c>
      <c r="M513" s="24" t="e">
        <f t="shared" ca="1" si="10"/>
        <v>#REF!</v>
      </c>
      <c r="N513" s="25" t="e">
        <f t="shared" ca="1" si="11"/>
        <v>#REF!</v>
      </c>
      <c r="O513" s="27" t="e">
        <f t="shared" ca="1" si="12"/>
        <v>#REF!</v>
      </c>
      <c r="P513" s="24" t="e">
        <f t="shared" ca="1" si="13"/>
        <v>#REF!</v>
      </c>
      <c r="Q513" s="28" t="str">
        <f>IF(A513,VALUE(SUBSTITUTE(SUBSTITUTE(LEFT(salles!H513,5),":",","),"30","5")),"")</f>
        <v/>
      </c>
      <c r="R513" s="29" t="str">
        <f t="shared" si="14"/>
        <v/>
      </c>
      <c r="S513" s="29" t="str">
        <f t="shared" si="15"/>
        <v/>
      </c>
      <c r="T513" s="28" t="str">
        <f t="shared" si="16"/>
        <v/>
      </c>
      <c r="U513" s="30">
        <f ca="1">VLOOKUP(H513,variables!J$10:K$130,2,FALSE)</f>
        <v>0.94444444444444442</v>
      </c>
      <c r="V513" s="28"/>
      <c r="W513" s="28"/>
      <c r="X513" s="28"/>
      <c r="Y513" s="28"/>
      <c r="Z513" s="28"/>
      <c r="AA513" s="28"/>
      <c r="AB513" s="28"/>
      <c r="AC513" s="28"/>
    </row>
    <row r="514" spans="1:29" ht="14.25" hidden="1">
      <c r="A514" s="22" t="b">
        <f t="shared" ref="A514:A577" si="39">NOT(IF(ISERR(SEARCH(qui,H514)),TRUE,FALSE))</f>
        <v>0</v>
      </c>
      <c r="B514" s="23" t="str">
        <f t="shared" ref="B514:B577" si="40">IF(ROW()&lt;=Tun,Oun,IF(ROW()&lt;=(Tun+Tdeux),Odeux,IF(ROW()&lt;=Tun+Tdeux+Ttrois,Otrois,FALSE)))</f>
        <v>salles avant 03/2017!</v>
      </c>
      <c r="C514" s="24">
        <f t="shared" si="38"/>
        <v>514</v>
      </c>
      <c r="D514" s="24" t="e">
        <f t="shared" ca="1" si="2"/>
        <v>#REF!</v>
      </c>
      <c r="E514" s="25" t="e">
        <f t="shared" ca="1" si="3"/>
        <v>#REF!</v>
      </c>
      <c r="F514" s="25" t="e">
        <f t="shared" ca="1" si="4"/>
        <v>#REF!</v>
      </c>
      <c r="G514" s="26" t="e">
        <f t="shared" ca="1" si="5"/>
        <v>#REF!</v>
      </c>
      <c r="H514" s="24" t="s">
        <v>37</v>
      </c>
      <c r="I514" s="24" t="e">
        <f t="shared" ca="1" si="6"/>
        <v>#REF!</v>
      </c>
      <c r="J514" s="24" t="e">
        <f t="shared" ca="1" si="7"/>
        <v>#REF!</v>
      </c>
      <c r="K514" s="24" t="e">
        <f t="shared" ca="1" si="8"/>
        <v>#REF!</v>
      </c>
      <c r="L514" s="24" t="e">
        <f t="shared" ca="1" si="9"/>
        <v>#REF!</v>
      </c>
      <c r="M514" s="24" t="e">
        <f t="shared" ca="1" si="10"/>
        <v>#REF!</v>
      </c>
      <c r="N514" s="25" t="e">
        <f t="shared" ca="1" si="11"/>
        <v>#REF!</v>
      </c>
      <c r="O514" s="27" t="e">
        <f t="shared" ca="1" si="12"/>
        <v>#REF!</v>
      </c>
      <c r="P514" s="24" t="e">
        <f t="shared" ca="1" si="13"/>
        <v>#REF!</v>
      </c>
      <c r="Q514" s="28" t="str">
        <f>IF(A514,VALUE(SUBSTITUTE(SUBSTITUTE(LEFT(salles!H514,5),":",","),"30","5")),"")</f>
        <v/>
      </c>
      <c r="R514" s="29" t="str">
        <f t="shared" si="14"/>
        <v/>
      </c>
      <c r="S514" s="29" t="str">
        <f t="shared" si="15"/>
        <v/>
      </c>
      <c r="T514" s="28" t="str">
        <f t="shared" si="16"/>
        <v/>
      </c>
      <c r="U514" s="30">
        <f ca="1">VLOOKUP(H514,variables!J$10:K$130,2,FALSE)</f>
        <v>1</v>
      </c>
      <c r="V514" s="28"/>
      <c r="W514" s="28"/>
      <c r="X514" s="28"/>
      <c r="Y514" s="28"/>
      <c r="Z514" s="28"/>
      <c r="AA514" s="28"/>
      <c r="AB514" s="28"/>
      <c r="AC514" s="28"/>
    </row>
    <row r="515" spans="1:29" ht="14.25">
      <c r="A515" s="22" t="b">
        <f t="shared" si="39"/>
        <v>1</v>
      </c>
      <c r="B515" s="23" t="str">
        <f t="shared" si="40"/>
        <v>salles avant 03/2017!</v>
      </c>
      <c r="C515" s="24">
        <f t="shared" ref="C515:C578" si="41">IF(ROW()&lt;=Tun,ROW(),IF(ROW()&lt;=(Tun+Tdeux),ROW()-Tun+1,IF(ROW()&lt;=Tun+Tdeux+Ttrois,ROW()-Tun-Tdeux+1,"")))</f>
        <v>515</v>
      </c>
      <c r="D515" s="24" t="e">
        <f t="shared" ca="1" si="2"/>
        <v>#REF!</v>
      </c>
      <c r="E515" s="25" t="e">
        <f t="shared" ca="1" si="3"/>
        <v>#REF!</v>
      </c>
      <c r="F515" s="25" t="e">
        <f t="shared" ca="1" si="4"/>
        <v>#REF!</v>
      </c>
      <c r="G515" s="26" t="e">
        <f t="shared" ca="1" si="5"/>
        <v>#REF!</v>
      </c>
      <c r="H515" s="24" t="s">
        <v>140</v>
      </c>
      <c r="I515" s="24" t="e">
        <f t="shared" ca="1" si="6"/>
        <v>#REF!</v>
      </c>
      <c r="J515" s="24" t="e">
        <f t="shared" ca="1" si="7"/>
        <v>#REF!</v>
      </c>
      <c r="K515" s="24" t="e">
        <f t="shared" ca="1" si="8"/>
        <v>#REF!</v>
      </c>
      <c r="L515" s="24" t="e">
        <f t="shared" ca="1" si="9"/>
        <v>#REF!</v>
      </c>
      <c r="M515" s="24" t="e">
        <f t="shared" ca="1" si="10"/>
        <v>#REF!</v>
      </c>
      <c r="N515" s="25" t="e">
        <f t="shared" ca="1" si="11"/>
        <v>#REF!</v>
      </c>
      <c r="O515" s="27" t="e">
        <f t="shared" ca="1" si="12"/>
        <v>#REF!</v>
      </c>
      <c r="P515" s="24" t="e">
        <f t="shared" ca="1" si="13"/>
        <v>#REF!</v>
      </c>
      <c r="Q515" s="28">
        <f>IF(A515,VALUE(SUBSTITUTE(SUBSTITUTE(LEFT(salles!H515,5),":",","),"30","5")),"")</f>
        <v>1</v>
      </c>
      <c r="R515" s="29" t="e">
        <f t="shared" ca="1" si="14"/>
        <v>#REF!</v>
      </c>
      <c r="S515" s="29" t="e">
        <f t="shared" ca="1" si="15"/>
        <v>#REF!</v>
      </c>
      <c r="T515" s="28" t="e">
        <f t="shared" ca="1" si="16"/>
        <v>#REF!</v>
      </c>
      <c r="U515" s="30">
        <f ca="1">VLOOKUP(H515,variables!J$10:K$130,2,FALSE)</f>
        <v>0.93262411347517726</v>
      </c>
      <c r="V515" s="28"/>
      <c r="W515" s="28"/>
      <c r="X515" s="28"/>
      <c r="Y515" s="28"/>
      <c r="Z515" s="28"/>
      <c r="AA515" s="28"/>
      <c r="AB515" s="28"/>
      <c r="AC515" s="28"/>
    </row>
    <row r="516" spans="1:29" ht="14.25" hidden="1">
      <c r="A516" s="22" t="b">
        <f t="shared" si="39"/>
        <v>0</v>
      </c>
      <c r="B516" s="23" t="str">
        <f t="shared" si="40"/>
        <v>salles avant 03/2017!</v>
      </c>
      <c r="C516" s="24">
        <f t="shared" si="41"/>
        <v>516</v>
      </c>
      <c r="D516" s="24" t="e">
        <f t="shared" ca="1" si="2"/>
        <v>#REF!</v>
      </c>
      <c r="E516" s="25" t="e">
        <f t="shared" ca="1" si="3"/>
        <v>#REF!</v>
      </c>
      <c r="F516" s="25" t="e">
        <f t="shared" ca="1" si="4"/>
        <v>#REF!</v>
      </c>
      <c r="G516" s="26" t="e">
        <f t="shared" ca="1" si="5"/>
        <v>#REF!</v>
      </c>
      <c r="H516" s="24" t="s">
        <v>60</v>
      </c>
      <c r="I516" s="24" t="e">
        <f t="shared" ca="1" si="6"/>
        <v>#REF!</v>
      </c>
      <c r="J516" s="24" t="e">
        <f t="shared" ca="1" si="7"/>
        <v>#REF!</v>
      </c>
      <c r="K516" s="24" t="e">
        <f t="shared" ca="1" si="8"/>
        <v>#REF!</v>
      </c>
      <c r="L516" s="24" t="e">
        <f t="shared" ca="1" si="9"/>
        <v>#REF!</v>
      </c>
      <c r="M516" s="24" t="e">
        <f t="shared" ca="1" si="10"/>
        <v>#REF!</v>
      </c>
      <c r="N516" s="25" t="e">
        <f t="shared" ca="1" si="11"/>
        <v>#REF!</v>
      </c>
      <c r="O516" s="27" t="e">
        <f t="shared" ca="1" si="12"/>
        <v>#REF!</v>
      </c>
      <c r="P516" s="24" t="e">
        <f t="shared" ca="1" si="13"/>
        <v>#REF!</v>
      </c>
      <c r="Q516" s="28" t="str">
        <f>IF(A516,VALUE(SUBSTITUTE(SUBSTITUTE(LEFT(salles!H516,5),":",","),"30","5")),"")</f>
        <v/>
      </c>
      <c r="R516" s="29" t="str">
        <f t="shared" si="14"/>
        <v/>
      </c>
      <c r="S516" s="29" t="str">
        <f t="shared" si="15"/>
        <v/>
      </c>
      <c r="T516" s="28" t="str">
        <f t="shared" si="16"/>
        <v/>
      </c>
      <c r="U516" s="30">
        <f ca="1">VLOOKUP(H516,variables!J$10:K$130,2,FALSE)</f>
        <v>1</v>
      </c>
      <c r="V516" s="28"/>
      <c r="W516" s="28"/>
      <c r="X516" s="28"/>
      <c r="Y516" s="28"/>
      <c r="Z516" s="28"/>
      <c r="AA516" s="28"/>
      <c r="AB516" s="28"/>
      <c r="AC516" s="28"/>
    </row>
    <row r="517" spans="1:29" ht="14.25">
      <c r="A517" s="22" t="b">
        <f t="shared" si="39"/>
        <v>1</v>
      </c>
      <c r="B517" s="23" t="str">
        <f t="shared" si="40"/>
        <v>salles avant 03/2017!</v>
      </c>
      <c r="C517" s="24">
        <f t="shared" si="41"/>
        <v>517</v>
      </c>
      <c r="D517" s="24" t="e">
        <f t="shared" ca="1" si="2"/>
        <v>#REF!</v>
      </c>
      <c r="E517" s="25" t="e">
        <f t="shared" ca="1" si="3"/>
        <v>#REF!</v>
      </c>
      <c r="F517" s="25" t="e">
        <f t="shared" ca="1" si="4"/>
        <v>#REF!</v>
      </c>
      <c r="G517" s="26" t="e">
        <f t="shared" ca="1" si="5"/>
        <v>#REF!</v>
      </c>
      <c r="H517" s="24" t="s">
        <v>140</v>
      </c>
      <c r="I517" s="24" t="e">
        <f t="shared" ca="1" si="6"/>
        <v>#REF!</v>
      </c>
      <c r="J517" s="24" t="e">
        <f t="shared" ca="1" si="7"/>
        <v>#REF!</v>
      </c>
      <c r="K517" s="24" t="e">
        <f t="shared" ca="1" si="8"/>
        <v>#REF!</v>
      </c>
      <c r="L517" s="24" t="e">
        <f t="shared" ca="1" si="9"/>
        <v>#REF!</v>
      </c>
      <c r="M517" s="24" t="e">
        <f t="shared" ca="1" si="10"/>
        <v>#REF!</v>
      </c>
      <c r="N517" s="25" t="e">
        <f t="shared" ca="1" si="11"/>
        <v>#REF!</v>
      </c>
      <c r="O517" s="27" t="e">
        <f t="shared" ca="1" si="12"/>
        <v>#REF!</v>
      </c>
      <c r="P517" s="24" t="e">
        <f t="shared" ca="1" si="13"/>
        <v>#REF!</v>
      </c>
      <c r="Q517" s="28">
        <f>IF(A517,VALUE(SUBSTITUTE(SUBSTITUTE(LEFT(salles!H517,5),":",","),"30","5")),"")</f>
        <v>1.5</v>
      </c>
      <c r="R517" s="29" t="e">
        <f t="shared" ca="1" si="14"/>
        <v>#REF!</v>
      </c>
      <c r="S517" s="29" t="e">
        <f t="shared" ca="1" si="15"/>
        <v>#REF!</v>
      </c>
      <c r="T517" s="28" t="e">
        <f t="shared" ca="1" si="16"/>
        <v>#REF!</v>
      </c>
      <c r="U517" s="30">
        <f ca="1">VLOOKUP(H517,variables!J$10:K$130,2,FALSE)</f>
        <v>0.93262411347517726</v>
      </c>
      <c r="V517" s="28"/>
      <c r="W517" s="28"/>
      <c r="X517" s="28"/>
      <c r="Y517" s="28"/>
      <c r="Z517" s="28"/>
      <c r="AA517" s="28"/>
      <c r="AB517" s="28"/>
      <c r="AC517" s="28"/>
    </row>
    <row r="518" spans="1:29" ht="14.25" hidden="1">
      <c r="A518" s="22" t="b">
        <f t="shared" si="39"/>
        <v>0</v>
      </c>
      <c r="B518" s="23" t="str">
        <f t="shared" si="40"/>
        <v>salles avant 03/2017!</v>
      </c>
      <c r="C518" s="24">
        <f t="shared" si="41"/>
        <v>518</v>
      </c>
      <c r="D518" s="24" t="e">
        <f t="shared" ca="1" si="2"/>
        <v>#REF!</v>
      </c>
      <c r="E518" s="25" t="e">
        <f t="shared" ca="1" si="3"/>
        <v>#REF!</v>
      </c>
      <c r="F518" s="25" t="e">
        <f t="shared" ca="1" si="4"/>
        <v>#REF!</v>
      </c>
      <c r="G518" s="26" t="e">
        <f t="shared" ca="1" si="5"/>
        <v>#REF!</v>
      </c>
      <c r="H518" s="24" t="s">
        <v>34</v>
      </c>
      <c r="I518" s="24" t="e">
        <f t="shared" ca="1" si="6"/>
        <v>#REF!</v>
      </c>
      <c r="J518" s="24" t="e">
        <f t="shared" ca="1" si="7"/>
        <v>#REF!</v>
      </c>
      <c r="K518" s="24" t="e">
        <f t="shared" ca="1" si="8"/>
        <v>#REF!</v>
      </c>
      <c r="L518" s="24" t="e">
        <f t="shared" ca="1" si="9"/>
        <v>#REF!</v>
      </c>
      <c r="M518" s="24" t="e">
        <f t="shared" ca="1" si="10"/>
        <v>#REF!</v>
      </c>
      <c r="N518" s="25" t="e">
        <f t="shared" ca="1" si="11"/>
        <v>#REF!</v>
      </c>
      <c r="O518" s="27" t="e">
        <f t="shared" ca="1" si="12"/>
        <v>#REF!</v>
      </c>
      <c r="P518" s="24" t="e">
        <f t="shared" ca="1" si="13"/>
        <v>#REF!</v>
      </c>
      <c r="Q518" s="28" t="str">
        <f>IF(A518,VALUE(SUBSTITUTE(SUBSTITUTE(LEFT(salles!H518,5),":",","),"30","5")),"")</f>
        <v/>
      </c>
      <c r="R518" s="29" t="str">
        <f t="shared" si="14"/>
        <v/>
      </c>
      <c r="S518" s="29" t="str">
        <f t="shared" si="15"/>
        <v/>
      </c>
      <c r="T518" s="28" t="str">
        <f t="shared" si="16"/>
        <v/>
      </c>
      <c r="U518" s="30">
        <f ca="1">VLOOKUP(H518,variables!J$10:K$130,2,FALSE)</f>
        <v>1</v>
      </c>
      <c r="V518" s="28"/>
      <c r="W518" s="28"/>
      <c r="X518" s="28"/>
      <c r="Y518" s="28"/>
      <c r="Z518" s="28"/>
      <c r="AA518" s="28"/>
      <c r="AB518" s="28"/>
      <c r="AC518" s="28"/>
    </row>
    <row r="519" spans="1:29" ht="14.25">
      <c r="A519" s="22" t="b">
        <f t="shared" si="39"/>
        <v>1</v>
      </c>
      <c r="B519" s="23" t="str">
        <f t="shared" si="40"/>
        <v>salles avant 03/2017!</v>
      </c>
      <c r="C519" s="24">
        <f t="shared" si="41"/>
        <v>519</v>
      </c>
      <c r="D519" s="24" t="e">
        <f t="shared" ca="1" si="2"/>
        <v>#REF!</v>
      </c>
      <c r="E519" s="25" t="e">
        <f t="shared" ca="1" si="3"/>
        <v>#REF!</v>
      </c>
      <c r="F519" s="25" t="e">
        <f t="shared" ca="1" si="4"/>
        <v>#REF!</v>
      </c>
      <c r="G519" s="26" t="e">
        <f t="shared" ca="1" si="5"/>
        <v>#REF!</v>
      </c>
      <c r="H519" s="24" t="s">
        <v>140</v>
      </c>
      <c r="I519" s="24" t="e">
        <f t="shared" ca="1" si="6"/>
        <v>#REF!</v>
      </c>
      <c r="J519" s="24" t="e">
        <f t="shared" ca="1" si="7"/>
        <v>#REF!</v>
      </c>
      <c r="K519" s="24" t="e">
        <f t="shared" ca="1" si="8"/>
        <v>#REF!</v>
      </c>
      <c r="L519" s="24" t="e">
        <f t="shared" ca="1" si="9"/>
        <v>#REF!</v>
      </c>
      <c r="M519" s="24" t="e">
        <f t="shared" ca="1" si="10"/>
        <v>#REF!</v>
      </c>
      <c r="N519" s="25" t="e">
        <f t="shared" ca="1" si="11"/>
        <v>#REF!</v>
      </c>
      <c r="O519" s="27" t="e">
        <f t="shared" ca="1" si="12"/>
        <v>#REF!</v>
      </c>
      <c r="P519" s="24" t="e">
        <f t="shared" ca="1" si="13"/>
        <v>#REF!</v>
      </c>
      <c r="Q519" s="28">
        <f>IF(A519,VALUE(SUBSTITUTE(SUBSTITUTE(LEFT(salles!H519,5),":",","),"30","5")),"")</f>
        <v>1.5</v>
      </c>
      <c r="R519" s="29" t="e">
        <f t="shared" ca="1" si="14"/>
        <v>#REF!</v>
      </c>
      <c r="S519" s="29" t="e">
        <f t="shared" ca="1" si="15"/>
        <v>#REF!</v>
      </c>
      <c r="T519" s="28" t="e">
        <f t="shared" ca="1" si="16"/>
        <v>#REF!</v>
      </c>
      <c r="U519" s="30">
        <f ca="1">VLOOKUP(H519,variables!J$10:K$130,2,FALSE)</f>
        <v>0.93262411347517726</v>
      </c>
      <c r="V519" s="28"/>
      <c r="W519" s="28"/>
      <c r="X519" s="28"/>
      <c r="Y519" s="28"/>
      <c r="Z519" s="28"/>
      <c r="AA519" s="28"/>
      <c r="AB519" s="28"/>
      <c r="AC519" s="28"/>
    </row>
    <row r="520" spans="1:29" ht="14.25" hidden="1">
      <c r="A520" s="22" t="b">
        <f t="shared" si="39"/>
        <v>0</v>
      </c>
      <c r="B520" s="23" t="str">
        <f t="shared" si="40"/>
        <v>salles avant 03/2017!</v>
      </c>
      <c r="C520" s="24">
        <f t="shared" si="41"/>
        <v>520</v>
      </c>
      <c r="D520" s="24" t="e">
        <f t="shared" ca="1" si="2"/>
        <v>#REF!</v>
      </c>
      <c r="E520" s="25" t="e">
        <f t="shared" ca="1" si="3"/>
        <v>#REF!</v>
      </c>
      <c r="F520" s="25" t="e">
        <f t="shared" ca="1" si="4"/>
        <v>#REF!</v>
      </c>
      <c r="G520" s="26" t="e">
        <f t="shared" ca="1" si="5"/>
        <v>#REF!</v>
      </c>
      <c r="H520" s="24" t="s">
        <v>357</v>
      </c>
      <c r="I520" s="24" t="e">
        <f t="shared" ca="1" si="6"/>
        <v>#REF!</v>
      </c>
      <c r="J520" s="24" t="e">
        <f t="shared" ca="1" si="7"/>
        <v>#REF!</v>
      </c>
      <c r="K520" s="24" t="e">
        <f t="shared" ca="1" si="8"/>
        <v>#REF!</v>
      </c>
      <c r="L520" s="24" t="e">
        <f t="shared" ca="1" si="9"/>
        <v>#REF!</v>
      </c>
      <c r="M520" s="24" t="e">
        <f t="shared" ca="1" si="10"/>
        <v>#REF!</v>
      </c>
      <c r="N520" s="25" t="e">
        <f t="shared" ca="1" si="11"/>
        <v>#REF!</v>
      </c>
      <c r="O520" s="27" t="e">
        <f t="shared" ca="1" si="12"/>
        <v>#REF!</v>
      </c>
      <c r="P520" s="24" t="e">
        <f t="shared" ca="1" si="13"/>
        <v>#REF!</v>
      </c>
      <c r="Q520" s="28" t="str">
        <f>IF(A520,VALUE(SUBSTITUTE(SUBSTITUTE(LEFT(salles!H520,5),":",","),"30","5")),"")</f>
        <v/>
      </c>
      <c r="R520" s="29" t="str">
        <f t="shared" si="14"/>
        <v/>
      </c>
      <c r="S520" s="29" t="str">
        <f t="shared" si="15"/>
        <v/>
      </c>
      <c r="T520" s="28" t="str">
        <f t="shared" si="16"/>
        <v/>
      </c>
      <c r="U520" s="30">
        <f ca="1">VLOOKUP(H520,variables!J$10:K$130,2,FALSE)</f>
        <v>0.97058823529411764</v>
      </c>
      <c r="V520" s="28"/>
      <c r="W520" s="28"/>
      <c r="X520" s="28"/>
      <c r="Y520" s="28"/>
      <c r="Z520" s="28"/>
      <c r="AA520" s="28"/>
      <c r="AB520" s="28"/>
      <c r="AC520" s="28"/>
    </row>
    <row r="521" spans="1:29" ht="14.25" hidden="1">
      <c r="A521" s="22" t="b">
        <f t="shared" si="39"/>
        <v>0</v>
      </c>
      <c r="B521" s="23" t="str">
        <f t="shared" si="40"/>
        <v>salles avant 03/2017!</v>
      </c>
      <c r="C521" s="24">
        <f t="shared" si="41"/>
        <v>521</v>
      </c>
      <c r="D521" s="24" t="e">
        <f t="shared" ca="1" si="2"/>
        <v>#REF!</v>
      </c>
      <c r="E521" s="25" t="e">
        <f t="shared" ca="1" si="3"/>
        <v>#REF!</v>
      </c>
      <c r="F521" s="25" t="e">
        <f t="shared" ca="1" si="4"/>
        <v>#REF!</v>
      </c>
      <c r="G521" s="26" t="e">
        <f t="shared" ca="1" si="5"/>
        <v>#REF!</v>
      </c>
      <c r="H521" s="24" t="s">
        <v>263</v>
      </c>
      <c r="I521" s="24" t="e">
        <f t="shared" ca="1" si="6"/>
        <v>#REF!</v>
      </c>
      <c r="J521" s="24" t="e">
        <f t="shared" ca="1" si="7"/>
        <v>#REF!</v>
      </c>
      <c r="K521" s="24" t="e">
        <f t="shared" ca="1" si="8"/>
        <v>#REF!</v>
      </c>
      <c r="L521" s="24" t="e">
        <f t="shared" ca="1" si="9"/>
        <v>#REF!</v>
      </c>
      <c r="M521" s="24" t="e">
        <f t="shared" ca="1" si="10"/>
        <v>#REF!</v>
      </c>
      <c r="N521" s="25" t="e">
        <f t="shared" ca="1" si="11"/>
        <v>#REF!</v>
      </c>
      <c r="O521" s="27" t="e">
        <f t="shared" ca="1" si="12"/>
        <v>#REF!</v>
      </c>
      <c r="P521" s="24" t="e">
        <f t="shared" ca="1" si="13"/>
        <v>#REF!</v>
      </c>
      <c r="Q521" s="28" t="str">
        <f>IF(A521,VALUE(SUBSTITUTE(SUBSTITUTE(LEFT(salles!H521,5),":",","),"30","5")),"")</f>
        <v/>
      </c>
      <c r="R521" s="29" t="str">
        <f t="shared" si="14"/>
        <v/>
      </c>
      <c r="S521" s="29" t="str">
        <f t="shared" si="15"/>
        <v/>
      </c>
      <c r="T521" s="28" t="str">
        <f t="shared" si="16"/>
        <v/>
      </c>
      <c r="U521" s="30">
        <f ca="1">VLOOKUP(H521,variables!J$10:K$130,2,FALSE)</f>
        <v>1</v>
      </c>
      <c r="V521" s="28"/>
      <c r="W521" s="28"/>
      <c r="X521" s="28"/>
      <c r="Y521" s="28"/>
      <c r="Z521" s="28"/>
      <c r="AA521" s="28"/>
      <c r="AB521" s="28"/>
      <c r="AC521" s="28"/>
    </row>
    <row r="522" spans="1:29" ht="14.25" hidden="1">
      <c r="A522" s="22" t="b">
        <f t="shared" si="39"/>
        <v>0</v>
      </c>
      <c r="B522" s="23" t="str">
        <f t="shared" si="40"/>
        <v>salles avant 03/2017!</v>
      </c>
      <c r="C522" s="24">
        <f t="shared" si="41"/>
        <v>522</v>
      </c>
      <c r="D522" s="24" t="e">
        <f t="shared" ca="1" si="2"/>
        <v>#REF!</v>
      </c>
      <c r="E522" s="25" t="e">
        <f t="shared" ca="1" si="3"/>
        <v>#REF!</v>
      </c>
      <c r="F522" s="25" t="e">
        <f t="shared" ca="1" si="4"/>
        <v>#REF!</v>
      </c>
      <c r="G522" s="26" t="e">
        <f t="shared" ca="1" si="5"/>
        <v>#REF!</v>
      </c>
      <c r="H522" s="24" t="s">
        <v>263</v>
      </c>
      <c r="I522" s="24" t="e">
        <f t="shared" ca="1" si="6"/>
        <v>#REF!</v>
      </c>
      <c r="J522" s="24" t="e">
        <f t="shared" ca="1" si="7"/>
        <v>#REF!</v>
      </c>
      <c r="K522" s="24" t="e">
        <f t="shared" ca="1" si="8"/>
        <v>#REF!</v>
      </c>
      <c r="L522" s="24" t="e">
        <f t="shared" ca="1" si="9"/>
        <v>#REF!</v>
      </c>
      <c r="M522" s="24" t="e">
        <f t="shared" ca="1" si="10"/>
        <v>#REF!</v>
      </c>
      <c r="N522" s="25" t="e">
        <f t="shared" ca="1" si="11"/>
        <v>#REF!</v>
      </c>
      <c r="O522" s="27" t="e">
        <f t="shared" ca="1" si="12"/>
        <v>#REF!</v>
      </c>
      <c r="P522" s="24" t="e">
        <f t="shared" ca="1" si="13"/>
        <v>#REF!</v>
      </c>
      <c r="Q522" s="28" t="str">
        <f>IF(A522,VALUE(SUBSTITUTE(SUBSTITUTE(LEFT(salles!H522,5),":",","),"30","5")),"")</f>
        <v/>
      </c>
      <c r="R522" s="29" t="str">
        <f t="shared" si="14"/>
        <v/>
      </c>
      <c r="S522" s="29" t="str">
        <f t="shared" si="15"/>
        <v/>
      </c>
      <c r="T522" s="28" t="str">
        <f t="shared" si="16"/>
        <v/>
      </c>
      <c r="U522" s="30">
        <f ca="1">VLOOKUP(H522,variables!J$10:K$130,2,FALSE)</f>
        <v>1</v>
      </c>
      <c r="V522" s="28"/>
      <c r="W522" s="28"/>
      <c r="X522" s="28"/>
      <c r="Y522" s="28"/>
      <c r="Z522" s="28"/>
      <c r="AA522" s="28"/>
      <c r="AB522" s="28"/>
      <c r="AC522" s="28"/>
    </row>
    <row r="523" spans="1:29" ht="14.25">
      <c r="A523" s="22" t="b">
        <f t="shared" si="39"/>
        <v>1</v>
      </c>
      <c r="B523" s="23" t="str">
        <f t="shared" si="40"/>
        <v>salles avant 03/2017!</v>
      </c>
      <c r="C523" s="24">
        <f t="shared" si="41"/>
        <v>523</v>
      </c>
      <c r="D523" s="24" t="e">
        <f t="shared" ca="1" si="2"/>
        <v>#REF!</v>
      </c>
      <c r="E523" s="25" t="e">
        <f t="shared" ca="1" si="3"/>
        <v>#REF!</v>
      </c>
      <c r="F523" s="25" t="e">
        <f t="shared" ca="1" si="4"/>
        <v>#REF!</v>
      </c>
      <c r="G523" s="26" t="e">
        <f t="shared" ca="1" si="5"/>
        <v>#REF!</v>
      </c>
      <c r="H523" s="24" t="s">
        <v>140</v>
      </c>
      <c r="I523" s="24" t="e">
        <f t="shared" ca="1" si="6"/>
        <v>#REF!</v>
      </c>
      <c r="J523" s="24" t="e">
        <f t="shared" ca="1" si="7"/>
        <v>#REF!</v>
      </c>
      <c r="K523" s="24" t="e">
        <f t="shared" ca="1" si="8"/>
        <v>#REF!</v>
      </c>
      <c r="L523" s="24" t="e">
        <f t="shared" ca="1" si="9"/>
        <v>#REF!</v>
      </c>
      <c r="M523" s="24" t="e">
        <f t="shared" ca="1" si="10"/>
        <v>#REF!</v>
      </c>
      <c r="N523" s="25" t="e">
        <f t="shared" ca="1" si="11"/>
        <v>#REF!</v>
      </c>
      <c r="O523" s="27" t="e">
        <f t="shared" ca="1" si="12"/>
        <v>#REF!</v>
      </c>
      <c r="P523" s="24" t="e">
        <f t="shared" ca="1" si="13"/>
        <v>#REF!</v>
      </c>
      <c r="Q523" s="28">
        <f>IF(A523,VALUE(SUBSTITUTE(SUBSTITUTE(LEFT(salles!H523,5),":",","),"30","5")),"")</f>
        <v>1.5</v>
      </c>
      <c r="R523" s="29" t="e">
        <f t="shared" ca="1" si="14"/>
        <v>#REF!</v>
      </c>
      <c r="S523" s="29" t="e">
        <f t="shared" ca="1" si="15"/>
        <v>#REF!</v>
      </c>
      <c r="T523" s="28" t="e">
        <f t="shared" ca="1" si="16"/>
        <v>#REF!</v>
      </c>
      <c r="U523" s="30">
        <f ca="1">VLOOKUP(H523,variables!J$10:K$130,2,FALSE)</f>
        <v>0.93262411347517726</v>
      </c>
      <c r="V523" s="28"/>
      <c r="W523" s="28"/>
      <c r="X523" s="28"/>
      <c r="Y523" s="28"/>
      <c r="Z523" s="28"/>
      <c r="AA523" s="28"/>
      <c r="AB523" s="28"/>
      <c r="AC523" s="28"/>
    </row>
    <row r="524" spans="1:29" ht="14.25" hidden="1">
      <c r="A524" s="22" t="b">
        <f t="shared" si="39"/>
        <v>0</v>
      </c>
      <c r="B524" s="23" t="str">
        <f t="shared" si="40"/>
        <v>salles avant 03/2017!</v>
      </c>
      <c r="C524" s="24">
        <f t="shared" si="41"/>
        <v>524</v>
      </c>
      <c r="D524" s="24" t="e">
        <f t="shared" ca="1" si="2"/>
        <v>#REF!</v>
      </c>
      <c r="E524" s="25" t="e">
        <f t="shared" ca="1" si="3"/>
        <v>#REF!</v>
      </c>
      <c r="F524" s="25" t="e">
        <f t="shared" ca="1" si="4"/>
        <v>#REF!</v>
      </c>
      <c r="G524" s="26" t="e">
        <f t="shared" ca="1" si="5"/>
        <v>#REF!</v>
      </c>
      <c r="H524" s="24" t="s">
        <v>357</v>
      </c>
      <c r="I524" s="24" t="e">
        <f t="shared" ca="1" si="6"/>
        <v>#REF!</v>
      </c>
      <c r="J524" s="24" t="e">
        <f t="shared" ca="1" si="7"/>
        <v>#REF!</v>
      </c>
      <c r="K524" s="24" t="e">
        <f t="shared" ca="1" si="8"/>
        <v>#REF!</v>
      </c>
      <c r="L524" s="24" t="e">
        <f t="shared" ca="1" si="9"/>
        <v>#REF!</v>
      </c>
      <c r="M524" s="24" t="e">
        <f t="shared" ca="1" si="10"/>
        <v>#REF!</v>
      </c>
      <c r="N524" s="25" t="e">
        <f t="shared" ca="1" si="11"/>
        <v>#REF!</v>
      </c>
      <c r="O524" s="27" t="e">
        <f t="shared" ca="1" si="12"/>
        <v>#REF!</v>
      </c>
      <c r="P524" s="24" t="e">
        <f t="shared" ca="1" si="13"/>
        <v>#REF!</v>
      </c>
      <c r="Q524" s="28" t="str">
        <f>IF(A524,VALUE(SUBSTITUTE(SUBSTITUTE(LEFT(salles!H524,5),":",","),"30","5")),"")</f>
        <v/>
      </c>
      <c r="R524" s="29" t="str">
        <f t="shared" si="14"/>
        <v/>
      </c>
      <c r="S524" s="29" t="str">
        <f t="shared" si="15"/>
        <v/>
      </c>
      <c r="T524" s="28" t="str">
        <f t="shared" si="16"/>
        <v/>
      </c>
      <c r="U524" s="30">
        <f ca="1">VLOOKUP(H524,variables!J$10:K$130,2,FALSE)</f>
        <v>0.97058823529411764</v>
      </c>
      <c r="V524" s="28"/>
      <c r="W524" s="28"/>
      <c r="X524" s="28"/>
      <c r="Y524" s="28"/>
      <c r="Z524" s="28"/>
      <c r="AA524" s="28"/>
      <c r="AB524" s="28"/>
      <c r="AC524" s="28"/>
    </row>
    <row r="525" spans="1:29" ht="14.25" hidden="1">
      <c r="A525" s="22" t="b">
        <f t="shared" si="39"/>
        <v>0</v>
      </c>
      <c r="B525" s="23" t="str">
        <f t="shared" si="40"/>
        <v>salles avant 03/2017!</v>
      </c>
      <c r="C525" s="24">
        <f t="shared" si="41"/>
        <v>525</v>
      </c>
      <c r="D525" s="24" t="e">
        <f t="shared" ca="1" si="2"/>
        <v>#REF!</v>
      </c>
      <c r="E525" s="25" t="e">
        <f t="shared" ca="1" si="3"/>
        <v>#REF!</v>
      </c>
      <c r="F525" s="25" t="e">
        <f t="shared" ca="1" si="4"/>
        <v>#REF!</v>
      </c>
      <c r="G525" s="26" t="e">
        <f t="shared" ca="1" si="5"/>
        <v>#REF!</v>
      </c>
      <c r="H525" s="24" t="s">
        <v>60</v>
      </c>
      <c r="I525" s="24" t="e">
        <f t="shared" ca="1" si="6"/>
        <v>#REF!</v>
      </c>
      <c r="J525" s="24" t="e">
        <f t="shared" ca="1" si="7"/>
        <v>#REF!</v>
      </c>
      <c r="K525" s="24" t="e">
        <f t="shared" ca="1" si="8"/>
        <v>#REF!</v>
      </c>
      <c r="L525" s="24" t="e">
        <f t="shared" ca="1" si="9"/>
        <v>#REF!</v>
      </c>
      <c r="M525" s="24" t="e">
        <f t="shared" ca="1" si="10"/>
        <v>#REF!</v>
      </c>
      <c r="N525" s="25" t="e">
        <f t="shared" ca="1" si="11"/>
        <v>#REF!</v>
      </c>
      <c r="O525" s="27" t="e">
        <f t="shared" ca="1" si="12"/>
        <v>#REF!</v>
      </c>
      <c r="P525" s="24" t="e">
        <f t="shared" ca="1" si="13"/>
        <v>#REF!</v>
      </c>
      <c r="Q525" s="28" t="str">
        <f>IF(A525,VALUE(SUBSTITUTE(SUBSTITUTE(LEFT(salles!H525,5),":",","),"30","5")),"")</f>
        <v/>
      </c>
      <c r="R525" s="29" t="str">
        <f t="shared" si="14"/>
        <v/>
      </c>
      <c r="S525" s="29" t="str">
        <f t="shared" si="15"/>
        <v/>
      </c>
      <c r="T525" s="28" t="str">
        <f t="shared" si="16"/>
        <v/>
      </c>
      <c r="U525" s="30">
        <f ca="1">VLOOKUP(H525,variables!J$10:K$130,2,FALSE)</f>
        <v>1</v>
      </c>
      <c r="V525" s="28"/>
      <c r="W525" s="28"/>
      <c r="X525" s="28"/>
      <c r="Y525" s="28"/>
      <c r="Z525" s="28"/>
      <c r="AA525" s="28"/>
      <c r="AB525" s="28"/>
      <c r="AC525" s="28"/>
    </row>
    <row r="526" spans="1:29" ht="14.25" hidden="1">
      <c r="A526" s="22" t="b">
        <f t="shared" si="39"/>
        <v>0</v>
      </c>
      <c r="B526" s="23" t="str">
        <f t="shared" si="40"/>
        <v>salles avant 03/2017!</v>
      </c>
      <c r="C526" s="24">
        <f t="shared" si="41"/>
        <v>526</v>
      </c>
      <c r="D526" s="24" t="e">
        <f t="shared" ca="1" si="2"/>
        <v>#REF!</v>
      </c>
      <c r="E526" s="25" t="e">
        <f t="shared" ca="1" si="3"/>
        <v>#REF!</v>
      </c>
      <c r="F526" s="25" t="e">
        <f t="shared" ca="1" si="4"/>
        <v>#REF!</v>
      </c>
      <c r="G526" s="26" t="e">
        <f t="shared" ca="1" si="5"/>
        <v>#REF!</v>
      </c>
      <c r="H526" s="24" t="s">
        <v>162</v>
      </c>
      <c r="I526" s="24" t="e">
        <f t="shared" ca="1" si="6"/>
        <v>#REF!</v>
      </c>
      <c r="J526" s="24" t="e">
        <f t="shared" ca="1" si="7"/>
        <v>#REF!</v>
      </c>
      <c r="K526" s="24" t="e">
        <f t="shared" ca="1" si="8"/>
        <v>#REF!</v>
      </c>
      <c r="L526" s="24" t="e">
        <f t="shared" ca="1" si="9"/>
        <v>#REF!</v>
      </c>
      <c r="M526" s="24" t="e">
        <f t="shared" ca="1" si="10"/>
        <v>#REF!</v>
      </c>
      <c r="N526" s="25" t="e">
        <f t="shared" ca="1" si="11"/>
        <v>#REF!</v>
      </c>
      <c r="O526" s="27" t="e">
        <f t="shared" ca="1" si="12"/>
        <v>#REF!</v>
      </c>
      <c r="P526" s="24" t="e">
        <f t="shared" ca="1" si="13"/>
        <v>#REF!</v>
      </c>
      <c r="Q526" s="28" t="str">
        <f>IF(A526,VALUE(SUBSTITUTE(SUBSTITUTE(LEFT(salles!H526,5),":",","),"30","5")),"")</f>
        <v/>
      </c>
      <c r="R526" s="29" t="str">
        <f t="shared" si="14"/>
        <v/>
      </c>
      <c r="S526" s="29" t="str">
        <f t="shared" si="15"/>
        <v/>
      </c>
      <c r="T526" s="28" t="str">
        <f t="shared" si="16"/>
        <v/>
      </c>
      <c r="U526" s="30">
        <f>VLOOKUP(H526,variables!J$10:K$130,2,FALSE)</f>
        <v>5.3E-3</v>
      </c>
      <c r="V526" s="28"/>
      <c r="W526" s="28"/>
      <c r="X526" s="28"/>
      <c r="Y526" s="28"/>
      <c r="Z526" s="28"/>
      <c r="AA526" s="28"/>
      <c r="AB526" s="28"/>
      <c r="AC526" s="28"/>
    </row>
    <row r="527" spans="1:29" ht="14.25" hidden="1">
      <c r="A527" s="22" t="b">
        <f t="shared" si="39"/>
        <v>0</v>
      </c>
      <c r="B527" s="23" t="str">
        <f t="shared" si="40"/>
        <v>salles avant 03/2017!</v>
      </c>
      <c r="C527" s="24">
        <f t="shared" si="41"/>
        <v>527</v>
      </c>
      <c r="D527" s="24" t="e">
        <f t="shared" ca="1" si="2"/>
        <v>#REF!</v>
      </c>
      <c r="E527" s="25" t="e">
        <f t="shared" ca="1" si="3"/>
        <v>#REF!</v>
      </c>
      <c r="F527" s="25" t="e">
        <f t="shared" ca="1" si="4"/>
        <v>#REF!</v>
      </c>
      <c r="G527" s="26" t="e">
        <f t="shared" ca="1" si="5"/>
        <v>#REF!</v>
      </c>
      <c r="H527" s="24" t="s">
        <v>357</v>
      </c>
      <c r="I527" s="24" t="e">
        <f t="shared" ca="1" si="6"/>
        <v>#REF!</v>
      </c>
      <c r="J527" s="24" t="e">
        <f t="shared" ca="1" si="7"/>
        <v>#REF!</v>
      </c>
      <c r="K527" s="24" t="e">
        <f t="shared" ca="1" si="8"/>
        <v>#REF!</v>
      </c>
      <c r="L527" s="24" t="e">
        <f t="shared" ca="1" si="9"/>
        <v>#REF!</v>
      </c>
      <c r="M527" s="24" t="e">
        <f t="shared" ca="1" si="10"/>
        <v>#REF!</v>
      </c>
      <c r="N527" s="25" t="e">
        <f t="shared" ca="1" si="11"/>
        <v>#REF!</v>
      </c>
      <c r="O527" s="27" t="e">
        <f t="shared" ca="1" si="12"/>
        <v>#REF!</v>
      </c>
      <c r="P527" s="24" t="e">
        <f t="shared" ca="1" si="13"/>
        <v>#REF!</v>
      </c>
      <c r="Q527" s="28" t="str">
        <f>IF(A527,VALUE(SUBSTITUTE(SUBSTITUTE(LEFT(salles!H527,5),":",","),"30","5")),"")</f>
        <v/>
      </c>
      <c r="R527" s="29" t="str">
        <f t="shared" si="14"/>
        <v/>
      </c>
      <c r="S527" s="29" t="str">
        <f t="shared" si="15"/>
        <v/>
      </c>
      <c r="T527" s="28" t="str">
        <f t="shared" si="16"/>
        <v/>
      </c>
      <c r="U527" s="30">
        <f ca="1">VLOOKUP(H527,variables!J$10:K$130,2,FALSE)</f>
        <v>0.97058823529411764</v>
      </c>
      <c r="V527" s="28"/>
      <c r="W527" s="28"/>
      <c r="X527" s="28"/>
      <c r="Y527" s="28"/>
      <c r="Z527" s="28"/>
      <c r="AA527" s="28"/>
      <c r="AB527" s="28"/>
      <c r="AC527" s="28"/>
    </row>
    <row r="528" spans="1:29" ht="14.25" hidden="1">
      <c r="A528" s="22" t="b">
        <f t="shared" si="39"/>
        <v>0</v>
      </c>
      <c r="B528" s="23" t="str">
        <f t="shared" si="40"/>
        <v>salles avant 03/2017!</v>
      </c>
      <c r="C528" s="24">
        <f t="shared" si="41"/>
        <v>528</v>
      </c>
      <c r="D528" s="24" t="e">
        <f t="shared" ca="1" si="2"/>
        <v>#REF!</v>
      </c>
      <c r="E528" s="25" t="e">
        <f t="shared" ca="1" si="3"/>
        <v>#REF!</v>
      </c>
      <c r="F528" s="25" t="e">
        <f t="shared" ca="1" si="4"/>
        <v>#REF!</v>
      </c>
      <c r="G528" s="26" t="e">
        <f t="shared" ca="1" si="5"/>
        <v>#REF!</v>
      </c>
      <c r="H528" s="24" t="s">
        <v>88</v>
      </c>
      <c r="I528" s="24" t="e">
        <f t="shared" ca="1" si="6"/>
        <v>#REF!</v>
      </c>
      <c r="J528" s="24" t="e">
        <f t="shared" ca="1" si="7"/>
        <v>#REF!</v>
      </c>
      <c r="K528" s="24" t="e">
        <f t="shared" ca="1" si="8"/>
        <v>#REF!</v>
      </c>
      <c r="L528" s="24" t="e">
        <f t="shared" ca="1" si="9"/>
        <v>#REF!</v>
      </c>
      <c r="M528" s="24" t="e">
        <f t="shared" ca="1" si="10"/>
        <v>#REF!</v>
      </c>
      <c r="N528" s="25" t="e">
        <f t="shared" ca="1" si="11"/>
        <v>#REF!</v>
      </c>
      <c r="O528" s="27" t="e">
        <f t="shared" ca="1" si="12"/>
        <v>#REF!</v>
      </c>
      <c r="P528" s="24" t="e">
        <f t="shared" ca="1" si="13"/>
        <v>#REF!</v>
      </c>
      <c r="Q528" s="28" t="str">
        <f>IF(A528,VALUE(SUBSTITUTE(SUBSTITUTE(LEFT(salles!H528,5),":",","),"30","5")),"")</f>
        <v/>
      </c>
      <c r="R528" s="29" t="str">
        <f t="shared" si="14"/>
        <v/>
      </c>
      <c r="S528" s="29" t="str">
        <f t="shared" si="15"/>
        <v/>
      </c>
      <c r="T528" s="28" t="str">
        <f t="shared" si="16"/>
        <v/>
      </c>
      <c r="U528" s="30">
        <f ca="1">VLOOKUP(H528,variables!J$10:K$130,2,FALSE)</f>
        <v>0.94202898550724634</v>
      </c>
      <c r="V528" s="28"/>
      <c r="W528" s="28"/>
      <c r="X528" s="28"/>
      <c r="Y528" s="28"/>
      <c r="Z528" s="28"/>
      <c r="AA528" s="28"/>
      <c r="AB528" s="28"/>
      <c r="AC528" s="28"/>
    </row>
    <row r="529" spans="1:29" ht="14.25" hidden="1">
      <c r="A529" s="22" t="b">
        <f t="shared" si="39"/>
        <v>0</v>
      </c>
      <c r="B529" s="23" t="str">
        <f t="shared" si="40"/>
        <v>salles avant 03/2017!</v>
      </c>
      <c r="C529" s="24">
        <f t="shared" si="41"/>
        <v>529</v>
      </c>
      <c r="D529" s="24" t="e">
        <f t="shared" ca="1" si="2"/>
        <v>#REF!</v>
      </c>
      <c r="E529" s="25" t="e">
        <f t="shared" ca="1" si="3"/>
        <v>#REF!</v>
      </c>
      <c r="F529" s="25" t="e">
        <f t="shared" ca="1" si="4"/>
        <v>#REF!</v>
      </c>
      <c r="G529" s="26" t="e">
        <f t="shared" ca="1" si="5"/>
        <v>#REF!</v>
      </c>
      <c r="H529" s="24" t="s">
        <v>359</v>
      </c>
      <c r="I529" s="24" t="e">
        <f t="shared" ca="1" si="6"/>
        <v>#REF!</v>
      </c>
      <c r="J529" s="24" t="e">
        <f t="shared" ca="1" si="7"/>
        <v>#REF!</v>
      </c>
      <c r="K529" s="24" t="e">
        <f t="shared" ca="1" si="8"/>
        <v>#REF!</v>
      </c>
      <c r="L529" s="24" t="e">
        <f t="shared" ca="1" si="9"/>
        <v>#REF!</v>
      </c>
      <c r="M529" s="24" t="e">
        <f t="shared" ca="1" si="10"/>
        <v>#REF!</v>
      </c>
      <c r="N529" s="25" t="e">
        <f t="shared" ca="1" si="11"/>
        <v>#REF!</v>
      </c>
      <c r="O529" s="27" t="e">
        <f t="shared" ca="1" si="12"/>
        <v>#REF!</v>
      </c>
      <c r="P529" s="24" t="e">
        <f t="shared" ca="1" si="13"/>
        <v>#REF!</v>
      </c>
      <c r="Q529" s="28" t="str">
        <f>IF(A529,VALUE(SUBSTITUTE(SUBSTITUTE(LEFT(salles!H529,5),":",","),"30","5")),"")</f>
        <v/>
      </c>
      <c r="R529" s="29" t="str">
        <f t="shared" si="14"/>
        <v/>
      </c>
      <c r="S529" s="29" t="str">
        <f t="shared" si="15"/>
        <v/>
      </c>
      <c r="T529" s="28" t="str">
        <f t="shared" si="16"/>
        <v/>
      </c>
      <c r="U529" s="30">
        <f ca="1">VLOOKUP(H529,variables!J$10:K$130,2,FALSE)</f>
        <v>1</v>
      </c>
      <c r="V529" s="28"/>
      <c r="W529" s="28"/>
      <c r="X529" s="28"/>
      <c r="Y529" s="28"/>
      <c r="Z529" s="28"/>
      <c r="AA529" s="28"/>
      <c r="AB529" s="28"/>
      <c r="AC529" s="28"/>
    </row>
    <row r="530" spans="1:29" ht="14.25" hidden="1">
      <c r="A530" s="22" t="b">
        <f t="shared" si="39"/>
        <v>0</v>
      </c>
      <c r="B530" s="23" t="str">
        <f t="shared" si="40"/>
        <v>salles avant 03/2017!</v>
      </c>
      <c r="C530" s="24">
        <f t="shared" si="41"/>
        <v>530</v>
      </c>
      <c r="D530" s="24" t="e">
        <f t="shared" ca="1" si="2"/>
        <v>#REF!</v>
      </c>
      <c r="E530" s="25" t="e">
        <f t="shared" ca="1" si="3"/>
        <v>#REF!</v>
      </c>
      <c r="F530" s="25" t="e">
        <f t="shared" ca="1" si="4"/>
        <v>#REF!</v>
      </c>
      <c r="G530" s="26" t="e">
        <f t="shared" ca="1" si="5"/>
        <v>#REF!</v>
      </c>
      <c r="H530" s="24" t="s">
        <v>212</v>
      </c>
      <c r="I530" s="24" t="e">
        <f t="shared" ca="1" si="6"/>
        <v>#REF!</v>
      </c>
      <c r="J530" s="24" t="e">
        <f t="shared" ca="1" si="7"/>
        <v>#REF!</v>
      </c>
      <c r="K530" s="24" t="e">
        <f t="shared" ca="1" si="8"/>
        <v>#REF!</v>
      </c>
      <c r="L530" s="24" t="e">
        <f t="shared" ca="1" si="9"/>
        <v>#REF!</v>
      </c>
      <c r="M530" s="24" t="e">
        <f t="shared" ca="1" si="10"/>
        <v>#REF!</v>
      </c>
      <c r="N530" s="25" t="e">
        <f t="shared" ca="1" si="11"/>
        <v>#REF!</v>
      </c>
      <c r="O530" s="27" t="e">
        <f t="shared" ca="1" si="12"/>
        <v>#REF!</v>
      </c>
      <c r="P530" s="24" t="e">
        <f t="shared" ca="1" si="13"/>
        <v>#REF!</v>
      </c>
      <c r="Q530" s="28" t="str">
        <f>IF(A530,VALUE(SUBSTITUTE(SUBSTITUTE(LEFT(salles!H530,5),":",","),"30","5")),"")</f>
        <v/>
      </c>
      <c r="R530" s="29" t="str">
        <f t="shared" si="14"/>
        <v/>
      </c>
      <c r="S530" s="29" t="str">
        <f t="shared" si="15"/>
        <v/>
      </c>
      <c r="T530" s="28" t="str">
        <f t="shared" si="16"/>
        <v/>
      </c>
      <c r="U530" s="30">
        <f ca="1">VLOOKUP(H530,variables!J$10:K$130,2,FALSE)</f>
        <v>0.98148148148148151</v>
      </c>
      <c r="V530" s="28"/>
      <c r="W530" s="28"/>
      <c r="X530" s="28"/>
      <c r="Y530" s="28"/>
      <c r="Z530" s="28"/>
      <c r="AA530" s="28"/>
      <c r="AB530" s="28"/>
      <c r="AC530" s="28"/>
    </row>
    <row r="531" spans="1:29" ht="14.25">
      <c r="A531" s="22" t="b">
        <f t="shared" si="39"/>
        <v>1</v>
      </c>
      <c r="B531" s="23" t="str">
        <f t="shared" si="40"/>
        <v>salles avant 03/2017!</v>
      </c>
      <c r="C531" s="24">
        <f t="shared" si="41"/>
        <v>531</v>
      </c>
      <c r="D531" s="24" t="e">
        <f t="shared" ca="1" si="2"/>
        <v>#REF!</v>
      </c>
      <c r="E531" s="25" t="e">
        <f t="shared" ca="1" si="3"/>
        <v>#REF!</v>
      </c>
      <c r="F531" s="25" t="e">
        <f t="shared" ca="1" si="4"/>
        <v>#REF!</v>
      </c>
      <c r="G531" s="26" t="e">
        <f t="shared" ca="1" si="5"/>
        <v>#REF!</v>
      </c>
      <c r="H531" s="24" t="s">
        <v>140</v>
      </c>
      <c r="I531" s="24" t="e">
        <f t="shared" ca="1" si="6"/>
        <v>#REF!</v>
      </c>
      <c r="J531" s="24" t="e">
        <f t="shared" ca="1" si="7"/>
        <v>#REF!</v>
      </c>
      <c r="K531" s="24" t="e">
        <f t="shared" ca="1" si="8"/>
        <v>#REF!</v>
      </c>
      <c r="L531" s="24" t="e">
        <f t="shared" ca="1" si="9"/>
        <v>#REF!</v>
      </c>
      <c r="M531" s="24" t="e">
        <f t="shared" ca="1" si="10"/>
        <v>#REF!</v>
      </c>
      <c r="N531" s="25" t="e">
        <f t="shared" ca="1" si="11"/>
        <v>#REF!</v>
      </c>
      <c r="O531" s="27" t="e">
        <f t="shared" ca="1" si="12"/>
        <v>#REF!</v>
      </c>
      <c r="P531" s="24" t="e">
        <f t="shared" ca="1" si="13"/>
        <v>#REF!</v>
      </c>
      <c r="Q531" s="28">
        <f>IF(A531,VALUE(SUBSTITUTE(SUBSTITUTE(LEFT(salles!H531,5),":",","),"30","5")),"")</f>
        <v>1</v>
      </c>
      <c r="R531" s="29" t="e">
        <f t="shared" ca="1" si="14"/>
        <v>#REF!</v>
      </c>
      <c r="S531" s="29" t="e">
        <f t="shared" ca="1" si="15"/>
        <v>#REF!</v>
      </c>
      <c r="T531" s="28" t="e">
        <f t="shared" ca="1" si="16"/>
        <v>#REF!</v>
      </c>
      <c r="U531" s="30">
        <f ca="1">VLOOKUP(H531,variables!J$10:K$130,2,FALSE)</f>
        <v>0.93262411347517726</v>
      </c>
      <c r="V531" s="28"/>
      <c r="W531" s="28"/>
      <c r="X531" s="28"/>
      <c r="Y531" s="28"/>
      <c r="Z531" s="28"/>
      <c r="AA531" s="28"/>
      <c r="AB531" s="28"/>
      <c r="AC531" s="28"/>
    </row>
    <row r="532" spans="1:29" ht="14.25" hidden="1">
      <c r="A532" s="22" t="b">
        <f t="shared" si="39"/>
        <v>0</v>
      </c>
      <c r="B532" s="23" t="str">
        <f t="shared" si="40"/>
        <v>salles avant 03/2017!</v>
      </c>
      <c r="C532" s="24">
        <f t="shared" si="41"/>
        <v>532</v>
      </c>
      <c r="D532" s="24" t="e">
        <f t="shared" ca="1" si="2"/>
        <v>#REF!</v>
      </c>
      <c r="E532" s="25" t="e">
        <f t="shared" ca="1" si="3"/>
        <v>#REF!</v>
      </c>
      <c r="F532" s="25" t="e">
        <f t="shared" ca="1" si="4"/>
        <v>#REF!</v>
      </c>
      <c r="G532" s="26" t="e">
        <f t="shared" ca="1" si="5"/>
        <v>#REF!</v>
      </c>
      <c r="H532" s="24" t="s">
        <v>212</v>
      </c>
      <c r="I532" s="24" t="e">
        <f t="shared" ca="1" si="6"/>
        <v>#REF!</v>
      </c>
      <c r="J532" s="24" t="e">
        <f t="shared" ca="1" si="7"/>
        <v>#REF!</v>
      </c>
      <c r="K532" s="24" t="e">
        <f t="shared" ca="1" si="8"/>
        <v>#REF!</v>
      </c>
      <c r="L532" s="24" t="e">
        <f t="shared" ca="1" si="9"/>
        <v>#REF!</v>
      </c>
      <c r="M532" s="24" t="e">
        <f t="shared" ca="1" si="10"/>
        <v>#REF!</v>
      </c>
      <c r="N532" s="25" t="e">
        <f t="shared" ca="1" si="11"/>
        <v>#REF!</v>
      </c>
      <c r="O532" s="27" t="e">
        <f t="shared" ca="1" si="12"/>
        <v>#REF!</v>
      </c>
      <c r="P532" s="24" t="e">
        <f t="shared" ca="1" si="13"/>
        <v>#REF!</v>
      </c>
      <c r="Q532" s="28" t="str">
        <f>IF(A532,VALUE(SUBSTITUTE(SUBSTITUTE(LEFT(salles!H532,5),":",","),"30","5")),"")</f>
        <v/>
      </c>
      <c r="R532" s="29" t="str">
        <f t="shared" si="14"/>
        <v/>
      </c>
      <c r="S532" s="29" t="str">
        <f t="shared" si="15"/>
        <v/>
      </c>
      <c r="T532" s="28" t="str">
        <f t="shared" si="16"/>
        <v/>
      </c>
      <c r="U532" s="30">
        <f ca="1">VLOOKUP(H532,variables!J$10:K$130,2,FALSE)</f>
        <v>0.98148148148148151</v>
      </c>
      <c r="V532" s="28"/>
      <c r="W532" s="28"/>
      <c r="X532" s="28"/>
      <c r="Y532" s="28"/>
      <c r="Z532" s="28"/>
      <c r="AA532" s="28"/>
      <c r="AB532" s="28"/>
      <c r="AC532" s="28"/>
    </row>
    <row r="533" spans="1:29" ht="14.25" hidden="1">
      <c r="A533" s="22" t="b">
        <f t="shared" si="39"/>
        <v>0</v>
      </c>
      <c r="B533" s="23" t="str">
        <f t="shared" si="40"/>
        <v>salles avant 03/2017!</v>
      </c>
      <c r="C533" s="24">
        <f t="shared" si="41"/>
        <v>533</v>
      </c>
      <c r="D533" s="24" t="e">
        <f t="shared" ca="1" si="2"/>
        <v>#REF!</v>
      </c>
      <c r="E533" s="25" t="e">
        <f t="shared" ca="1" si="3"/>
        <v>#REF!</v>
      </c>
      <c r="F533" s="25" t="e">
        <f t="shared" ca="1" si="4"/>
        <v>#REF!</v>
      </c>
      <c r="G533" s="26" t="e">
        <f t="shared" ca="1" si="5"/>
        <v>#REF!</v>
      </c>
      <c r="H533" s="24" t="s">
        <v>107</v>
      </c>
      <c r="I533" s="24" t="e">
        <f t="shared" ca="1" si="6"/>
        <v>#REF!</v>
      </c>
      <c r="J533" s="24" t="e">
        <f t="shared" ca="1" si="7"/>
        <v>#REF!</v>
      </c>
      <c r="K533" s="24" t="e">
        <f t="shared" ca="1" si="8"/>
        <v>#REF!</v>
      </c>
      <c r="L533" s="24" t="e">
        <f t="shared" ca="1" si="9"/>
        <v>#REF!</v>
      </c>
      <c r="M533" s="24" t="e">
        <f t="shared" ca="1" si="10"/>
        <v>#REF!</v>
      </c>
      <c r="N533" s="25" t="e">
        <f t="shared" ca="1" si="11"/>
        <v>#REF!</v>
      </c>
      <c r="O533" s="27" t="e">
        <f t="shared" ca="1" si="12"/>
        <v>#REF!</v>
      </c>
      <c r="P533" s="24" t="e">
        <f t="shared" ca="1" si="13"/>
        <v>#REF!</v>
      </c>
      <c r="Q533" s="28" t="str">
        <f>IF(A533,VALUE(SUBSTITUTE(SUBSTITUTE(LEFT(salles!H533,5),":",","),"30","5")),"")</f>
        <v/>
      </c>
      <c r="R533" s="29" t="str">
        <f t="shared" si="14"/>
        <v/>
      </c>
      <c r="S533" s="29" t="str">
        <f t="shared" si="15"/>
        <v/>
      </c>
      <c r="T533" s="28" t="str">
        <f t="shared" si="16"/>
        <v/>
      </c>
      <c r="U533" s="30">
        <f ca="1">VLOOKUP(H533,variables!J$10:K$130,2,FALSE)</f>
        <v>1</v>
      </c>
      <c r="V533" s="28"/>
      <c r="W533" s="28"/>
      <c r="X533" s="28"/>
      <c r="Y533" s="28"/>
      <c r="Z533" s="28"/>
      <c r="AA533" s="28"/>
      <c r="AB533" s="28"/>
      <c r="AC533" s="28"/>
    </row>
    <row r="534" spans="1:29" ht="14.25" hidden="1">
      <c r="A534" s="22" t="b">
        <f t="shared" si="39"/>
        <v>0</v>
      </c>
      <c r="B534" s="23" t="str">
        <f t="shared" si="40"/>
        <v>salles avant 03/2017!</v>
      </c>
      <c r="C534" s="24">
        <f t="shared" si="41"/>
        <v>534</v>
      </c>
      <c r="D534" s="24" t="e">
        <f t="shared" ca="1" si="2"/>
        <v>#REF!</v>
      </c>
      <c r="E534" s="25" t="e">
        <f t="shared" ca="1" si="3"/>
        <v>#REF!</v>
      </c>
      <c r="F534" s="25" t="e">
        <f t="shared" ca="1" si="4"/>
        <v>#REF!</v>
      </c>
      <c r="G534" s="26" t="e">
        <f t="shared" ca="1" si="5"/>
        <v>#REF!</v>
      </c>
      <c r="H534" s="24" t="s">
        <v>359</v>
      </c>
      <c r="I534" s="24" t="e">
        <f t="shared" ca="1" si="6"/>
        <v>#REF!</v>
      </c>
      <c r="J534" s="24" t="e">
        <f t="shared" ca="1" si="7"/>
        <v>#REF!</v>
      </c>
      <c r="K534" s="24" t="e">
        <f t="shared" ca="1" si="8"/>
        <v>#REF!</v>
      </c>
      <c r="L534" s="24" t="e">
        <f t="shared" ca="1" si="9"/>
        <v>#REF!</v>
      </c>
      <c r="M534" s="24" t="e">
        <f t="shared" ca="1" si="10"/>
        <v>#REF!</v>
      </c>
      <c r="N534" s="25" t="e">
        <f t="shared" ca="1" si="11"/>
        <v>#REF!</v>
      </c>
      <c r="O534" s="27" t="e">
        <f t="shared" ca="1" si="12"/>
        <v>#REF!</v>
      </c>
      <c r="P534" s="24" t="e">
        <f t="shared" ca="1" si="13"/>
        <v>#REF!</v>
      </c>
      <c r="Q534" s="28" t="str">
        <f>IF(A534,VALUE(SUBSTITUTE(SUBSTITUTE(LEFT(salles!H534,5),":",","),"30","5")),"")</f>
        <v/>
      </c>
      <c r="R534" s="29" t="str">
        <f t="shared" si="14"/>
        <v/>
      </c>
      <c r="S534" s="29" t="str">
        <f t="shared" si="15"/>
        <v/>
      </c>
      <c r="T534" s="28" t="str">
        <f t="shared" si="16"/>
        <v/>
      </c>
      <c r="U534" s="30">
        <f ca="1">VLOOKUP(H534,variables!J$10:K$130,2,FALSE)</f>
        <v>1</v>
      </c>
      <c r="V534" s="28"/>
      <c r="W534" s="28"/>
      <c r="X534" s="28"/>
      <c r="Y534" s="28"/>
      <c r="Z534" s="28"/>
      <c r="AA534" s="28"/>
      <c r="AB534" s="28"/>
      <c r="AC534" s="28"/>
    </row>
    <row r="535" spans="1:29" ht="14.25" hidden="1">
      <c r="A535" s="22" t="b">
        <f t="shared" si="39"/>
        <v>0</v>
      </c>
      <c r="B535" s="23" t="str">
        <f t="shared" si="40"/>
        <v>salles avant 03/2017!</v>
      </c>
      <c r="C535" s="24">
        <f t="shared" si="41"/>
        <v>535</v>
      </c>
      <c r="D535" s="24" t="e">
        <f t="shared" ca="1" si="2"/>
        <v>#REF!</v>
      </c>
      <c r="E535" s="25" t="e">
        <f t="shared" ca="1" si="3"/>
        <v>#REF!</v>
      </c>
      <c r="F535" s="25" t="e">
        <f t="shared" ca="1" si="4"/>
        <v>#REF!</v>
      </c>
      <c r="G535" s="26" t="e">
        <f t="shared" ca="1" si="5"/>
        <v>#REF!</v>
      </c>
      <c r="H535" s="24" t="s">
        <v>37</v>
      </c>
      <c r="I535" s="24" t="e">
        <f t="shared" ca="1" si="6"/>
        <v>#REF!</v>
      </c>
      <c r="J535" s="24" t="e">
        <f t="shared" ca="1" si="7"/>
        <v>#REF!</v>
      </c>
      <c r="K535" s="24" t="e">
        <f t="shared" ca="1" si="8"/>
        <v>#REF!</v>
      </c>
      <c r="L535" s="24" t="e">
        <f t="shared" ca="1" si="9"/>
        <v>#REF!</v>
      </c>
      <c r="M535" s="24" t="e">
        <f t="shared" ca="1" si="10"/>
        <v>#REF!</v>
      </c>
      <c r="N535" s="25" t="e">
        <f t="shared" ca="1" si="11"/>
        <v>#REF!</v>
      </c>
      <c r="O535" s="27" t="e">
        <f t="shared" ca="1" si="12"/>
        <v>#REF!</v>
      </c>
      <c r="P535" s="24" t="e">
        <f t="shared" ca="1" si="13"/>
        <v>#REF!</v>
      </c>
      <c r="Q535" s="28" t="str">
        <f>IF(A535,VALUE(SUBSTITUTE(SUBSTITUTE(LEFT(salles!H535,5),":",","),"30","5")),"")</f>
        <v/>
      </c>
      <c r="R535" s="29" t="str">
        <f t="shared" si="14"/>
        <v/>
      </c>
      <c r="S535" s="29" t="str">
        <f t="shared" si="15"/>
        <v/>
      </c>
      <c r="T535" s="28" t="str">
        <f t="shared" si="16"/>
        <v/>
      </c>
      <c r="U535" s="30">
        <f ca="1">VLOOKUP(H535,variables!J$10:K$130,2,FALSE)</f>
        <v>1</v>
      </c>
      <c r="V535" s="28"/>
      <c r="W535" s="28"/>
      <c r="X535" s="28"/>
      <c r="Y535" s="28"/>
      <c r="Z535" s="28"/>
      <c r="AA535" s="28"/>
      <c r="AB535" s="28"/>
      <c r="AC535" s="28"/>
    </row>
    <row r="536" spans="1:29" ht="14.25" hidden="1">
      <c r="A536" s="22" t="b">
        <f t="shared" si="39"/>
        <v>0</v>
      </c>
      <c r="B536" s="23" t="str">
        <f t="shared" si="40"/>
        <v>salles avant 03/2017!</v>
      </c>
      <c r="C536" s="24">
        <f t="shared" si="41"/>
        <v>536</v>
      </c>
      <c r="D536" s="24" t="e">
        <f t="shared" ca="1" si="2"/>
        <v>#REF!</v>
      </c>
      <c r="E536" s="25" t="e">
        <f t="shared" ca="1" si="3"/>
        <v>#REF!</v>
      </c>
      <c r="F536" s="25" t="e">
        <f t="shared" ca="1" si="4"/>
        <v>#REF!</v>
      </c>
      <c r="G536" s="26" t="e">
        <f t="shared" ca="1" si="5"/>
        <v>#REF!</v>
      </c>
      <c r="H536" s="24" t="s">
        <v>112</v>
      </c>
      <c r="I536" s="24" t="e">
        <f t="shared" ca="1" si="6"/>
        <v>#REF!</v>
      </c>
      <c r="J536" s="24" t="e">
        <f t="shared" ca="1" si="7"/>
        <v>#REF!</v>
      </c>
      <c r="K536" s="24" t="e">
        <f t="shared" ca="1" si="8"/>
        <v>#REF!</v>
      </c>
      <c r="L536" s="24" t="e">
        <f t="shared" ca="1" si="9"/>
        <v>#REF!</v>
      </c>
      <c r="M536" s="24" t="e">
        <f t="shared" ca="1" si="10"/>
        <v>#REF!</v>
      </c>
      <c r="N536" s="25" t="e">
        <f t="shared" ca="1" si="11"/>
        <v>#REF!</v>
      </c>
      <c r="O536" s="27" t="e">
        <f t="shared" ca="1" si="12"/>
        <v>#REF!</v>
      </c>
      <c r="P536" s="24" t="e">
        <f t="shared" ca="1" si="13"/>
        <v>#REF!</v>
      </c>
      <c r="Q536" s="28" t="str">
        <f>IF(A536,VALUE(SUBSTITUTE(SUBSTITUTE(LEFT(salles!H536,5),":",","),"30","5")),"")</f>
        <v/>
      </c>
      <c r="R536" s="29" t="str">
        <f t="shared" si="14"/>
        <v/>
      </c>
      <c r="S536" s="29" t="str">
        <f t="shared" si="15"/>
        <v/>
      </c>
      <c r="T536" s="28" t="str">
        <f t="shared" si="16"/>
        <v/>
      </c>
      <c r="U536" s="30">
        <f ca="1">VLOOKUP(H536,variables!J$10:K$130,2,FALSE)</f>
        <v>1</v>
      </c>
      <c r="V536" s="28"/>
      <c r="W536" s="28"/>
      <c r="X536" s="28"/>
      <c r="Y536" s="28"/>
      <c r="Z536" s="28"/>
      <c r="AA536" s="28"/>
      <c r="AB536" s="28"/>
      <c r="AC536" s="28"/>
    </row>
    <row r="537" spans="1:29" ht="14.25" hidden="1">
      <c r="A537" s="22" t="b">
        <f t="shared" si="39"/>
        <v>0</v>
      </c>
      <c r="B537" s="23" t="str">
        <f t="shared" si="40"/>
        <v>salles avant 03/2017!</v>
      </c>
      <c r="C537" s="24">
        <f t="shared" si="41"/>
        <v>537</v>
      </c>
      <c r="D537" s="24" t="e">
        <f t="shared" ca="1" si="2"/>
        <v>#REF!</v>
      </c>
      <c r="E537" s="25" t="e">
        <f t="shared" ca="1" si="3"/>
        <v>#REF!</v>
      </c>
      <c r="F537" s="25" t="e">
        <f t="shared" ca="1" si="4"/>
        <v>#REF!</v>
      </c>
      <c r="G537" s="26" t="e">
        <f t="shared" ca="1" si="5"/>
        <v>#REF!</v>
      </c>
      <c r="H537" s="24" t="s">
        <v>88</v>
      </c>
      <c r="I537" s="24" t="e">
        <f t="shared" ca="1" si="6"/>
        <v>#REF!</v>
      </c>
      <c r="J537" s="24" t="e">
        <f t="shared" ca="1" si="7"/>
        <v>#REF!</v>
      </c>
      <c r="K537" s="24" t="e">
        <f t="shared" ca="1" si="8"/>
        <v>#REF!</v>
      </c>
      <c r="L537" s="24" t="e">
        <f t="shared" ca="1" si="9"/>
        <v>#REF!</v>
      </c>
      <c r="M537" s="24" t="e">
        <f t="shared" ca="1" si="10"/>
        <v>#REF!</v>
      </c>
      <c r="N537" s="25" t="e">
        <f t="shared" ca="1" si="11"/>
        <v>#REF!</v>
      </c>
      <c r="O537" s="27" t="e">
        <f t="shared" ca="1" si="12"/>
        <v>#REF!</v>
      </c>
      <c r="P537" s="24" t="e">
        <f t="shared" ca="1" si="13"/>
        <v>#REF!</v>
      </c>
      <c r="Q537" s="28" t="str">
        <f>IF(A537,VALUE(SUBSTITUTE(SUBSTITUTE(LEFT(salles!H537,5),":",","),"30","5")),"")</f>
        <v/>
      </c>
      <c r="R537" s="29" t="str">
        <f t="shared" si="14"/>
        <v/>
      </c>
      <c r="S537" s="29" t="str">
        <f t="shared" si="15"/>
        <v/>
      </c>
      <c r="T537" s="28" t="str">
        <f t="shared" si="16"/>
        <v/>
      </c>
      <c r="U537" s="30">
        <f ca="1">VLOOKUP(H537,variables!J$10:K$130,2,FALSE)</f>
        <v>0.94202898550724634</v>
      </c>
      <c r="V537" s="28"/>
      <c r="W537" s="28"/>
      <c r="X537" s="28"/>
      <c r="Y537" s="28"/>
      <c r="Z537" s="28"/>
      <c r="AA537" s="28"/>
      <c r="AB537" s="28"/>
      <c r="AC537" s="28"/>
    </row>
    <row r="538" spans="1:29" ht="14.25" hidden="1">
      <c r="A538" s="22" t="b">
        <f t="shared" si="39"/>
        <v>0</v>
      </c>
      <c r="B538" s="23" t="str">
        <f t="shared" si="40"/>
        <v>salles avant 03/2017!</v>
      </c>
      <c r="C538" s="24">
        <f t="shared" si="41"/>
        <v>538</v>
      </c>
      <c r="D538" s="24" t="e">
        <f t="shared" ca="1" si="2"/>
        <v>#REF!</v>
      </c>
      <c r="E538" s="25" t="e">
        <f t="shared" ca="1" si="3"/>
        <v>#REF!</v>
      </c>
      <c r="F538" s="25" t="e">
        <f t="shared" ca="1" si="4"/>
        <v>#REF!</v>
      </c>
      <c r="G538" s="26" t="e">
        <f t="shared" ca="1" si="5"/>
        <v>#REF!</v>
      </c>
      <c r="H538" s="24" t="s">
        <v>212</v>
      </c>
      <c r="I538" s="24" t="e">
        <f t="shared" ca="1" si="6"/>
        <v>#REF!</v>
      </c>
      <c r="J538" s="24" t="e">
        <f t="shared" ca="1" si="7"/>
        <v>#REF!</v>
      </c>
      <c r="K538" s="24" t="e">
        <f t="shared" ca="1" si="8"/>
        <v>#REF!</v>
      </c>
      <c r="L538" s="24" t="e">
        <f t="shared" ca="1" si="9"/>
        <v>#REF!</v>
      </c>
      <c r="M538" s="24" t="e">
        <f t="shared" ca="1" si="10"/>
        <v>#REF!</v>
      </c>
      <c r="N538" s="25" t="e">
        <f t="shared" ca="1" si="11"/>
        <v>#REF!</v>
      </c>
      <c r="O538" s="27" t="e">
        <f t="shared" ca="1" si="12"/>
        <v>#REF!</v>
      </c>
      <c r="P538" s="24" t="e">
        <f t="shared" ca="1" si="13"/>
        <v>#REF!</v>
      </c>
      <c r="Q538" s="28" t="str">
        <f>IF(A538,VALUE(SUBSTITUTE(SUBSTITUTE(LEFT(salles!H538,5),":",","),"30","5")),"")</f>
        <v/>
      </c>
      <c r="R538" s="29" t="str">
        <f t="shared" si="14"/>
        <v/>
      </c>
      <c r="S538" s="29" t="str">
        <f t="shared" si="15"/>
        <v/>
      </c>
      <c r="T538" s="28" t="str">
        <f t="shared" si="16"/>
        <v/>
      </c>
      <c r="U538" s="30">
        <f ca="1">VLOOKUP(H538,variables!J$10:K$130,2,FALSE)</f>
        <v>0.98148148148148151</v>
      </c>
      <c r="V538" s="28"/>
      <c r="W538" s="28"/>
      <c r="X538" s="28"/>
      <c r="Y538" s="28"/>
      <c r="Z538" s="28"/>
      <c r="AA538" s="28"/>
      <c r="AB538" s="28"/>
      <c r="AC538" s="28"/>
    </row>
    <row r="539" spans="1:29" ht="14.25" hidden="1">
      <c r="A539" s="22" t="b">
        <f t="shared" si="39"/>
        <v>0</v>
      </c>
      <c r="B539" s="23" t="str">
        <f t="shared" si="40"/>
        <v>salles avant 03/2017!</v>
      </c>
      <c r="C539" s="24">
        <f t="shared" si="41"/>
        <v>539</v>
      </c>
      <c r="D539" s="24" t="e">
        <f t="shared" ca="1" si="2"/>
        <v>#REF!</v>
      </c>
      <c r="E539" s="25" t="e">
        <f t="shared" ca="1" si="3"/>
        <v>#REF!</v>
      </c>
      <c r="F539" s="25" t="e">
        <f t="shared" ca="1" si="4"/>
        <v>#REF!</v>
      </c>
      <c r="G539" s="26" t="e">
        <f t="shared" ca="1" si="5"/>
        <v>#REF!</v>
      </c>
      <c r="H539" s="24" t="s">
        <v>162</v>
      </c>
      <c r="I539" s="24" t="e">
        <f t="shared" ca="1" si="6"/>
        <v>#REF!</v>
      </c>
      <c r="J539" s="24" t="e">
        <f t="shared" ca="1" si="7"/>
        <v>#REF!</v>
      </c>
      <c r="K539" s="24" t="e">
        <f t="shared" ca="1" si="8"/>
        <v>#REF!</v>
      </c>
      <c r="L539" s="24" t="e">
        <f t="shared" ca="1" si="9"/>
        <v>#REF!</v>
      </c>
      <c r="M539" s="24" t="e">
        <f t="shared" ca="1" si="10"/>
        <v>#REF!</v>
      </c>
      <c r="N539" s="25" t="e">
        <f t="shared" ca="1" si="11"/>
        <v>#REF!</v>
      </c>
      <c r="O539" s="27" t="e">
        <f t="shared" ca="1" si="12"/>
        <v>#REF!</v>
      </c>
      <c r="P539" s="24" t="e">
        <f t="shared" ca="1" si="13"/>
        <v>#REF!</v>
      </c>
      <c r="Q539" s="28" t="str">
        <f>IF(A539,VALUE(SUBSTITUTE(SUBSTITUTE(LEFT(salles!H539,5),":",","),"30","5")),"")</f>
        <v/>
      </c>
      <c r="R539" s="29" t="str">
        <f t="shared" si="14"/>
        <v/>
      </c>
      <c r="S539" s="29" t="str">
        <f t="shared" si="15"/>
        <v/>
      </c>
      <c r="T539" s="28" t="str">
        <f t="shared" si="16"/>
        <v/>
      </c>
      <c r="U539" s="30">
        <f>VLOOKUP(H539,variables!J$10:K$130,2,FALSE)</f>
        <v>5.3E-3</v>
      </c>
      <c r="V539" s="28"/>
      <c r="W539" s="28"/>
      <c r="X539" s="28"/>
      <c r="Y539" s="28"/>
      <c r="Z539" s="28"/>
      <c r="AA539" s="28"/>
      <c r="AB539" s="28"/>
      <c r="AC539" s="28"/>
    </row>
    <row r="540" spans="1:29" ht="14.25" hidden="1">
      <c r="A540" s="22" t="b">
        <f t="shared" si="39"/>
        <v>0</v>
      </c>
      <c r="B540" s="23" t="str">
        <f t="shared" si="40"/>
        <v>salles avant 03/2017!</v>
      </c>
      <c r="C540" s="24">
        <f t="shared" si="41"/>
        <v>540</v>
      </c>
      <c r="D540" s="24" t="e">
        <f t="shared" ca="1" si="2"/>
        <v>#REF!</v>
      </c>
      <c r="E540" s="25" t="e">
        <f t="shared" ca="1" si="3"/>
        <v>#REF!</v>
      </c>
      <c r="F540" s="25" t="e">
        <f t="shared" ca="1" si="4"/>
        <v>#REF!</v>
      </c>
      <c r="G540" s="26" t="e">
        <f t="shared" ca="1" si="5"/>
        <v>#REF!</v>
      </c>
      <c r="H540" s="24" t="s">
        <v>88</v>
      </c>
      <c r="I540" s="24" t="e">
        <f t="shared" ca="1" si="6"/>
        <v>#REF!</v>
      </c>
      <c r="J540" s="24" t="e">
        <f t="shared" ca="1" si="7"/>
        <v>#REF!</v>
      </c>
      <c r="K540" s="24" t="e">
        <f t="shared" ca="1" si="8"/>
        <v>#REF!</v>
      </c>
      <c r="L540" s="24" t="e">
        <f t="shared" ca="1" si="9"/>
        <v>#REF!</v>
      </c>
      <c r="M540" s="24" t="e">
        <f t="shared" ca="1" si="10"/>
        <v>#REF!</v>
      </c>
      <c r="N540" s="25" t="e">
        <f t="shared" ca="1" si="11"/>
        <v>#REF!</v>
      </c>
      <c r="O540" s="27" t="e">
        <f t="shared" ca="1" si="12"/>
        <v>#REF!</v>
      </c>
      <c r="P540" s="24" t="e">
        <f t="shared" ca="1" si="13"/>
        <v>#REF!</v>
      </c>
      <c r="Q540" s="28" t="str">
        <f>IF(A540,VALUE(SUBSTITUTE(SUBSTITUTE(LEFT(salles!H540,5),":",","),"30","5")),"")</f>
        <v/>
      </c>
      <c r="R540" s="29" t="str">
        <f t="shared" si="14"/>
        <v/>
      </c>
      <c r="S540" s="29" t="str">
        <f t="shared" si="15"/>
        <v/>
      </c>
      <c r="T540" s="28" t="str">
        <f t="shared" si="16"/>
        <v/>
      </c>
      <c r="U540" s="30">
        <f ca="1">VLOOKUP(H540,variables!J$10:K$130,2,FALSE)</f>
        <v>0.94202898550724634</v>
      </c>
      <c r="V540" s="28"/>
      <c r="W540" s="28"/>
      <c r="X540" s="28"/>
      <c r="Y540" s="28"/>
      <c r="Z540" s="28"/>
      <c r="AA540" s="28"/>
      <c r="AB540" s="28"/>
      <c r="AC540" s="28"/>
    </row>
    <row r="541" spans="1:29" ht="14.25" hidden="1">
      <c r="A541" s="22" t="b">
        <f t="shared" si="39"/>
        <v>0</v>
      </c>
      <c r="B541" s="23" t="str">
        <f t="shared" si="40"/>
        <v>salles avant 03/2017!</v>
      </c>
      <c r="C541" s="24">
        <f t="shared" si="41"/>
        <v>541</v>
      </c>
      <c r="D541" s="24" t="e">
        <f t="shared" ca="1" si="2"/>
        <v>#REF!</v>
      </c>
      <c r="E541" s="25" t="e">
        <f t="shared" ca="1" si="3"/>
        <v>#REF!</v>
      </c>
      <c r="F541" s="25" t="e">
        <f t="shared" ca="1" si="4"/>
        <v>#REF!</v>
      </c>
      <c r="G541" s="26" t="e">
        <f t="shared" ca="1" si="5"/>
        <v>#REF!</v>
      </c>
      <c r="H541" s="24" t="s">
        <v>357</v>
      </c>
      <c r="I541" s="24" t="e">
        <f t="shared" ca="1" si="6"/>
        <v>#REF!</v>
      </c>
      <c r="J541" s="24" t="e">
        <f t="shared" ca="1" si="7"/>
        <v>#REF!</v>
      </c>
      <c r="K541" s="24" t="e">
        <f t="shared" ca="1" si="8"/>
        <v>#REF!</v>
      </c>
      <c r="L541" s="24" t="e">
        <f t="shared" ca="1" si="9"/>
        <v>#REF!</v>
      </c>
      <c r="M541" s="24" t="e">
        <f t="shared" ca="1" si="10"/>
        <v>#REF!</v>
      </c>
      <c r="N541" s="25" t="e">
        <f t="shared" ca="1" si="11"/>
        <v>#REF!</v>
      </c>
      <c r="O541" s="27" t="e">
        <f t="shared" ca="1" si="12"/>
        <v>#REF!</v>
      </c>
      <c r="P541" s="24" t="e">
        <f t="shared" ca="1" si="13"/>
        <v>#REF!</v>
      </c>
      <c r="Q541" s="28" t="str">
        <f>IF(A541,VALUE(SUBSTITUTE(SUBSTITUTE(LEFT(salles!H541,5),":",","),"30","5")),"")</f>
        <v/>
      </c>
      <c r="R541" s="29" t="str">
        <f t="shared" si="14"/>
        <v/>
      </c>
      <c r="S541" s="29" t="str">
        <f t="shared" si="15"/>
        <v/>
      </c>
      <c r="T541" s="28" t="str">
        <f t="shared" si="16"/>
        <v/>
      </c>
      <c r="U541" s="30">
        <f ca="1">VLOOKUP(H541,variables!J$10:K$130,2,FALSE)</f>
        <v>0.97058823529411764</v>
      </c>
      <c r="V541" s="28"/>
      <c r="W541" s="28"/>
      <c r="X541" s="28"/>
      <c r="Y541" s="28"/>
      <c r="Z541" s="28"/>
      <c r="AA541" s="28"/>
      <c r="AB541" s="28"/>
      <c r="AC541" s="28"/>
    </row>
    <row r="542" spans="1:29" ht="14.25" hidden="1">
      <c r="A542" s="22" t="b">
        <f t="shared" si="39"/>
        <v>0</v>
      </c>
      <c r="B542" s="23" t="str">
        <f t="shared" si="40"/>
        <v>salles avant 03/2017!</v>
      </c>
      <c r="C542" s="24">
        <f t="shared" si="41"/>
        <v>542</v>
      </c>
      <c r="D542" s="24" t="e">
        <f t="shared" ca="1" si="2"/>
        <v>#REF!</v>
      </c>
      <c r="E542" s="25" t="e">
        <f t="shared" ca="1" si="3"/>
        <v>#REF!</v>
      </c>
      <c r="F542" s="25" t="e">
        <f t="shared" ca="1" si="4"/>
        <v>#REF!</v>
      </c>
      <c r="G542" s="26" t="e">
        <f t="shared" ca="1" si="5"/>
        <v>#REF!</v>
      </c>
      <c r="H542" s="24" t="s">
        <v>357</v>
      </c>
      <c r="I542" s="24" t="e">
        <f t="shared" ca="1" si="6"/>
        <v>#REF!</v>
      </c>
      <c r="J542" s="24" t="e">
        <f t="shared" ca="1" si="7"/>
        <v>#REF!</v>
      </c>
      <c r="K542" s="24" t="e">
        <f t="shared" ca="1" si="8"/>
        <v>#REF!</v>
      </c>
      <c r="L542" s="24" t="e">
        <f t="shared" ca="1" si="9"/>
        <v>#REF!</v>
      </c>
      <c r="M542" s="24" t="e">
        <f t="shared" ca="1" si="10"/>
        <v>#REF!</v>
      </c>
      <c r="N542" s="25" t="e">
        <f t="shared" ca="1" si="11"/>
        <v>#REF!</v>
      </c>
      <c r="O542" s="27" t="e">
        <f t="shared" ca="1" si="12"/>
        <v>#REF!</v>
      </c>
      <c r="P542" s="24" t="e">
        <f t="shared" ca="1" si="13"/>
        <v>#REF!</v>
      </c>
      <c r="Q542" s="28" t="str">
        <f>IF(A542,VALUE(SUBSTITUTE(SUBSTITUTE(LEFT(salles!H542,5),":",","),"30","5")),"")</f>
        <v/>
      </c>
      <c r="R542" s="29" t="str">
        <f t="shared" si="14"/>
        <v/>
      </c>
      <c r="S542" s="29" t="str">
        <f t="shared" si="15"/>
        <v/>
      </c>
      <c r="T542" s="28" t="str">
        <f t="shared" si="16"/>
        <v/>
      </c>
      <c r="U542" s="30">
        <f ca="1">VLOOKUP(H542,variables!J$10:K$130,2,FALSE)</f>
        <v>0.97058823529411764</v>
      </c>
      <c r="V542" s="28"/>
      <c r="W542" s="28"/>
      <c r="X542" s="28"/>
      <c r="Y542" s="28"/>
      <c r="Z542" s="28"/>
      <c r="AA542" s="28"/>
      <c r="AB542" s="28"/>
      <c r="AC542" s="28"/>
    </row>
    <row r="543" spans="1:29" ht="14.25" hidden="1">
      <c r="A543" s="22" t="b">
        <f t="shared" si="39"/>
        <v>0</v>
      </c>
      <c r="B543" s="23" t="str">
        <f t="shared" si="40"/>
        <v>salles avant 03/2017!</v>
      </c>
      <c r="C543" s="24">
        <f t="shared" si="41"/>
        <v>543</v>
      </c>
      <c r="D543" s="24" t="e">
        <f t="shared" ca="1" si="2"/>
        <v>#REF!</v>
      </c>
      <c r="E543" s="25" t="e">
        <f t="shared" ca="1" si="3"/>
        <v>#REF!</v>
      </c>
      <c r="F543" s="25" t="e">
        <f t="shared" ca="1" si="4"/>
        <v>#REF!</v>
      </c>
      <c r="G543" s="26" t="e">
        <f t="shared" ca="1" si="5"/>
        <v>#REF!</v>
      </c>
      <c r="H543" s="24" t="s">
        <v>357</v>
      </c>
      <c r="I543" s="24" t="e">
        <f t="shared" ca="1" si="6"/>
        <v>#REF!</v>
      </c>
      <c r="J543" s="24" t="e">
        <f t="shared" ca="1" si="7"/>
        <v>#REF!</v>
      </c>
      <c r="K543" s="24" t="e">
        <f t="shared" ca="1" si="8"/>
        <v>#REF!</v>
      </c>
      <c r="L543" s="24" t="e">
        <f t="shared" ca="1" si="9"/>
        <v>#REF!</v>
      </c>
      <c r="M543" s="24" t="e">
        <f t="shared" ca="1" si="10"/>
        <v>#REF!</v>
      </c>
      <c r="N543" s="25" t="e">
        <f t="shared" ca="1" si="11"/>
        <v>#REF!</v>
      </c>
      <c r="O543" s="27" t="e">
        <f t="shared" ca="1" si="12"/>
        <v>#REF!</v>
      </c>
      <c r="P543" s="24" t="e">
        <f t="shared" ca="1" si="13"/>
        <v>#REF!</v>
      </c>
      <c r="Q543" s="28" t="str">
        <f>IF(A543,VALUE(SUBSTITUTE(SUBSTITUTE(LEFT(salles!H543,5),":",","),"30","5")),"")</f>
        <v/>
      </c>
      <c r="R543" s="29" t="str">
        <f t="shared" si="14"/>
        <v/>
      </c>
      <c r="S543" s="29" t="str">
        <f t="shared" si="15"/>
        <v/>
      </c>
      <c r="T543" s="28" t="str">
        <f t="shared" si="16"/>
        <v/>
      </c>
      <c r="U543" s="30">
        <f ca="1">VLOOKUP(H543,variables!J$10:K$130,2,FALSE)</f>
        <v>0.97058823529411764</v>
      </c>
      <c r="V543" s="28"/>
      <c r="W543" s="28"/>
      <c r="X543" s="28"/>
      <c r="Y543" s="28"/>
      <c r="Z543" s="28"/>
      <c r="AA543" s="28"/>
      <c r="AB543" s="28"/>
      <c r="AC543" s="28"/>
    </row>
    <row r="544" spans="1:29" ht="14.25" hidden="1">
      <c r="A544" s="22" t="b">
        <f t="shared" si="39"/>
        <v>0</v>
      </c>
      <c r="B544" s="23" t="str">
        <f t="shared" si="40"/>
        <v>salles avant 03/2017!</v>
      </c>
      <c r="C544" s="24">
        <f t="shared" si="41"/>
        <v>544</v>
      </c>
      <c r="D544" s="24" t="e">
        <f t="shared" ca="1" si="2"/>
        <v>#REF!</v>
      </c>
      <c r="E544" s="25" t="e">
        <f t="shared" ca="1" si="3"/>
        <v>#REF!</v>
      </c>
      <c r="F544" s="25" t="e">
        <f t="shared" ca="1" si="4"/>
        <v>#REF!</v>
      </c>
      <c r="G544" s="26" t="e">
        <f t="shared" ca="1" si="5"/>
        <v>#REF!</v>
      </c>
      <c r="H544" s="24" t="s">
        <v>61</v>
      </c>
      <c r="I544" s="24" t="e">
        <f t="shared" ca="1" si="6"/>
        <v>#REF!</v>
      </c>
      <c r="J544" s="24" t="e">
        <f t="shared" ca="1" si="7"/>
        <v>#REF!</v>
      </c>
      <c r="K544" s="24" t="e">
        <f t="shared" ca="1" si="8"/>
        <v>#REF!</v>
      </c>
      <c r="L544" s="24" t="e">
        <f t="shared" ca="1" si="9"/>
        <v>#REF!</v>
      </c>
      <c r="M544" s="24" t="e">
        <f t="shared" ca="1" si="10"/>
        <v>#REF!</v>
      </c>
      <c r="N544" s="25" t="e">
        <f t="shared" ca="1" si="11"/>
        <v>#REF!</v>
      </c>
      <c r="O544" s="27" t="e">
        <f t="shared" ca="1" si="12"/>
        <v>#REF!</v>
      </c>
      <c r="P544" s="24" t="e">
        <f t="shared" ca="1" si="13"/>
        <v>#REF!</v>
      </c>
      <c r="Q544" s="28" t="str">
        <f>IF(A544,VALUE(SUBSTITUTE(SUBSTITUTE(LEFT(salles!H544,5),":",","),"30","5")),"")</f>
        <v/>
      </c>
      <c r="R544" s="29" t="str">
        <f t="shared" si="14"/>
        <v/>
      </c>
      <c r="S544" s="29" t="str">
        <f t="shared" si="15"/>
        <v/>
      </c>
      <c r="T544" s="28" t="str">
        <f t="shared" si="16"/>
        <v/>
      </c>
      <c r="U544" s="30">
        <f ca="1">VLOOKUP(H544,variables!J$10:K$130,2,FALSE)</f>
        <v>1</v>
      </c>
      <c r="V544" s="28"/>
      <c r="W544" s="28"/>
      <c r="X544" s="28"/>
      <c r="Y544" s="28"/>
      <c r="Z544" s="28"/>
      <c r="AA544" s="28"/>
      <c r="AB544" s="28"/>
      <c r="AC544" s="28"/>
    </row>
    <row r="545" spans="1:29" ht="14.25" hidden="1">
      <c r="A545" s="22" t="b">
        <f t="shared" si="39"/>
        <v>0</v>
      </c>
      <c r="B545" s="23" t="str">
        <f t="shared" si="40"/>
        <v>salles avant 03/2017!</v>
      </c>
      <c r="C545" s="24">
        <f t="shared" si="41"/>
        <v>545</v>
      </c>
      <c r="D545" s="24" t="e">
        <f t="shared" ca="1" si="2"/>
        <v>#REF!</v>
      </c>
      <c r="E545" s="25" t="e">
        <f t="shared" ca="1" si="3"/>
        <v>#REF!</v>
      </c>
      <c r="F545" s="25" t="e">
        <f t="shared" ca="1" si="4"/>
        <v>#REF!</v>
      </c>
      <c r="G545" s="26" t="e">
        <f t="shared" ca="1" si="5"/>
        <v>#REF!</v>
      </c>
      <c r="H545" s="24" t="s">
        <v>212</v>
      </c>
      <c r="I545" s="24" t="e">
        <f t="shared" ca="1" si="6"/>
        <v>#REF!</v>
      </c>
      <c r="J545" s="24" t="e">
        <f t="shared" ca="1" si="7"/>
        <v>#REF!</v>
      </c>
      <c r="K545" s="24" t="e">
        <f t="shared" ca="1" si="8"/>
        <v>#REF!</v>
      </c>
      <c r="L545" s="24" t="e">
        <f t="shared" ca="1" si="9"/>
        <v>#REF!</v>
      </c>
      <c r="M545" s="24" t="e">
        <f t="shared" ca="1" si="10"/>
        <v>#REF!</v>
      </c>
      <c r="N545" s="25" t="e">
        <f t="shared" ca="1" si="11"/>
        <v>#REF!</v>
      </c>
      <c r="O545" s="27" t="e">
        <f t="shared" ca="1" si="12"/>
        <v>#REF!</v>
      </c>
      <c r="P545" s="24" t="e">
        <f t="shared" ca="1" si="13"/>
        <v>#REF!</v>
      </c>
      <c r="Q545" s="28" t="str">
        <f>IF(A545,VALUE(SUBSTITUTE(SUBSTITUTE(LEFT(salles!H545,5),":",","),"30","5")),"")</f>
        <v/>
      </c>
      <c r="R545" s="29" t="str">
        <f t="shared" si="14"/>
        <v/>
      </c>
      <c r="S545" s="29" t="str">
        <f t="shared" si="15"/>
        <v/>
      </c>
      <c r="T545" s="28" t="str">
        <f t="shared" si="16"/>
        <v/>
      </c>
      <c r="U545" s="30">
        <f ca="1">VLOOKUP(H545,variables!J$10:K$130,2,FALSE)</f>
        <v>0.98148148148148151</v>
      </c>
      <c r="V545" s="28"/>
      <c r="W545" s="28"/>
      <c r="X545" s="28"/>
      <c r="Y545" s="28"/>
      <c r="Z545" s="28"/>
      <c r="AA545" s="28"/>
      <c r="AB545" s="28"/>
      <c r="AC545" s="28"/>
    </row>
    <row r="546" spans="1:29" ht="14.25" hidden="1">
      <c r="A546" s="22" t="b">
        <f t="shared" si="39"/>
        <v>0</v>
      </c>
      <c r="B546" s="23" t="str">
        <f t="shared" si="40"/>
        <v>salles avant 03/2017!</v>
      </c>
      <c r="C546" s="24">
        <f t="shared" si="41"/>
        <v>546</v>
      </c>
      <c r="D546" s="24" t="e">
        <f t="shared" ca="1" si="2"/>
        <v>#REF!</v>
      </c>
      <c r="E546" s="25" t="e">
        <f t="shared" ca="1" si="3"/>
        <v>#REF!</v>
      </c>
      <c r="F546" s="25" t="e">
        <f t="shared" ca="1" si="4"/>
        <v>#REF!</v>
      </c>
      <c r="G546" s="26" t="e">
        <f t="shared" ca="1" si="5"/>
        <v>#REF!</v>
      </c>
      <c r="H546" s="24" t="s">
        <v>246</v>
      </c>
      <c r="I546" s="24" t="e">
        <f t="shared" ca="1" si="6"/>
        <v>#REF!</v>
      </c>
      <c r="J546" s="24" t="e">
        <f t="shared" ca="1" si="7"/>
        <v>#REF!</v>
      </c>
      <c r="K546" s="24" t="e">
        <f t="shared" ca="1" si="8"/>
        <v>#REF!</v>
      </c>
      <c r="L546" s="24" t="e">
        <f t="shared" ca="1" si="9"/>
        <v>#REF!</v>
      </c>
      <c r="M546" s="24" t="e">
        <f t="shared" ca="1" si="10"/>
        <v>#REF!</v>
      </c>
      <c r="N546" s="25" t="e">
        <f t="shared" ca="1" si="11"/>
        <v>#REF!</v>
      </c>
      <c r="O546" s="27" t="e">
        <f t="shared" ca="1" si="12"/>
        <v>#REF!</v>
      </c>
      <c r="P546" s="24" t="e">
        <f t="shared" ca="1" si="13"/>
        <v>#REF!</v>
      </c>
      <c r="Q546" s="28" t="str">
        <f>IF(A546,VALUE(SUBSTITUTE(SUBSTITUTE(LEFT(salles!H546,5),":",","),"30","5")),"")</f>
        <v/>
      </c>
      <c r="R546" s="29" t="str">
        <f t="shared" si="14"/>
        <v/>
      </c>
      <c r="S546" s="29" t="str">
        <f t="shared" si="15"/>
        <v/>
      </c>
      <c r="T546" s="28" t="str">
        <f t="shared" si="16"/>
        <v/>
      </c>
      <c r="U546" s="30">
        <f ca="1">VLOOKUP(H546,variables!J$10:K$130,2,FALSE)</f>
        <v>0.94444444444444442</v>
      </c>
      <c r="V546" s="28"/>
      <c r="W546" s="28"/>
      <c r="X546" s="28"/>
      <c r="Y546" s="28"/>
      <c r="Z546" s="28"/>
      <c r="AA546" s="28"/>
      <c r="AB546" s="28"/>
      <c r="AC546" s="28"/>
    </row>
    <row r="547" spans="1:29" ht="14.25" hidden="1">
      <c r="A547" s="22" t="b">
        <f t="shared" si="39"/>
        <v>0</v>
      </c>
      <c r="B547" s="23" t="str">
        <f t="shared" si="40"/>
        <v>salles avant 03/2017!</v>
      </c>
      <c r="C547" s="24">
        <f t="shared" si="41"/>
        <v>547</v>
      </c>
      <c r="D547" s="24" t="e">
        <f t="shared" ca="1" si="2"/>
        <v>#REF!</v>
      </c>
      <c r="E547" s="25" t="e">
        <f t="shared" ca="1" si="3"/>
        <v>#REF!</v>
      </c>
      <c r="F547" s="25" t="e">
        <f t="shared" ca="1" si="4"/>
        <v>#REF!</v>
      </c>
      <c r="G547" s="26" t="e">
        <f t="shared" ca="1" si="5"/>
        <v>#REF!</v>
      </c>
      <c r="H547" s="24" t="s">
        <v>357</v>
      </c>
      <c r="I547" s="24" t="e">
        <f t="shared" ca="1" si="6"/>
        <v>#REF!</v>
      </c>
      <c r="J547" s="24" t="e">
        <f t="shared" ca="1" si="7"/>
        <v>#REF!</v>
      </c>
      <c r="K547" s="24" t="e">
        <f t="shared" ca="1" si="8"/>
        <v>#REF!</v>
      </c>
      <c r="L547" s="24" t="e">
        <f t="shared" ca="1" si="9"/>
        <v>#REF!</v>
      </c>
      <c r="M547" s="24" t="e">
        <f t="shared" ca="1" si="10"/>
        <v>#REF!</v>
      </c>
      <c r="N547" s="25" t="e">
        <f t="shared" ca="1" si="11"/>
        <v>#REF!</v>
      </c>
      <c r="O547" s="27" t="e">
        <f t="shared" ca="1" si="12"/>
        <v>#REF!</v>
      </c>
      <c r="P547" s="24" t="e">
        <f t="shared" ca="1" si="13"/>
        <v>#REF!</v>
      </c>
      <c r="Q547" s="28" t="str">
        <f>IF(A547,VALUE(SUBSTITUTE(SUBSTITUTE(LEFT(salles!H547,5),":",","),"30","5")),"")</f>
        <v/>
      </c>
      <c r="R547" s="29" t="str">
        <f t="shared" si="14"/>
        <v/>
      </c>
      <c r="S547" s="29" t="str">
        <f t="shared" si="15"/>
        <v/>
      </c>
      <c r="T547" s="28" t="str">
        <f t="shared" si="16"/>
        <v/>
      </c>
      <c r="U547" s="30">
        <f ca="1">VLOOKUP(H547,variables!J$10:K$130,2,FALSE)</f>
        <v>0.97058823529411764</v>
      </c>
      <c r="V547" s="28"/>
      <c r="W547" s="28"/>
      <c r="X547" s="28"/>
      <c r="Y547" s="28"/>
      <c r="Z547" s="28"/>
      <c r="AA547" s="28"/>
      <c r="AB547" s="28"/>
      <c r="AC547" s="28"/>
    </row>
    <row r="548" spans="1:29" ht="14.25" hidden="1">
      <c r="A548" s="22" t="b">
        <f t="shared" si="39"/>
        <v>0</v>
      </c>
      <c r="B548" s="23" t="str">
        <f t="shared" si="40"/>
        <v>salles avant 03/2017!</v>
      </c>
      <c r="C548" s="24">
        <f t="shared" si="41"/>
        <v>548</v>
      </c>
      <c r="D548" s="24" t="e">
        <f t="shared" ca="1" si="2"/>
        <v>#REF!</v>
      </c>
      <c r="E548" s="25" t="e">
        <f t="shared" ca="1" si="3"/>
        <v>#REF!</v>
      </c>
      <c r="F548" s="25" t="e">
        <f t="shared" ca="1" si="4"/>
        <v>#REF!</v>
      </c>
      <c r="G548" s="26" t="e">
        <f t="shared" ca="1" si="5"/>
        <v>#REF!</v>
      </c>
      <c r="H548" s="24" t="s">
        <v>212</v>
      </c>
      <c r="I548" s="24" t="e">
        <f t="shared" ca="1" si="6"/>
        <v>#REF!</v>
      </c>
      <c r="J548" s="24" t="e">
        <f t="shared" ca="1" si="7"/>
        <v>#REF!</v>
      </c>
      <c r="K548" s="24" t="e">
        <f t="shared" ca="1" si="8"/>
        <v>#REF!</v>
      </c>
      <c r="L548" s="24" t="e">
        <f t="shared" ca="1" si="9"/>
        <v>#REF!</v>
      </c>
      <c r="M548" s="24" t="e">
        <f t="shared" ca="1" si="10"/>
        <v>#REF!</v>
      </c>
      <c r="N548" s="25" t="e">
        <f t="shared" ca="1" si="11"/>
        <v>#REF!</v>
      </c>
      <c r="O548" s="27" t="e">
        <f t="shared" ca="1" si="12"/>
        <v>#REF!</v>
      </c>
      <c r="P548" s="24" t="e">
        <f t="shared" ca="1" si="13"/>
        <v>#REF!</v>
      </c>
      <c r="Q548" s="28" t="str">
        <f>IF(A548,VALUE(SUBSTITUTE(SUBSTITUTE(LEFT(salles!H548,5),":",","),"30","5")),"")</f>
        <v/>
      </c>
      <c r="R548" s="29" t="str">
        <f t="shared" si="14"/>
        <v/>
      </c>
      <c r="S548" s="29" t="str">
        <f t="shared" si="15"/>
        <v/>
      </c>
      <c r="T548" s="28" t="str">
        <f t="shared" si="16"/>
        <v/>
      </c>
      <c r="U548" s="30">
        <f ca="1">VLOOKUP(H548,variables!J$10:K$130,2,FALSE)</f>
        <v>0.98148148148148151</v>
      </c>
      <c r="V548" s="28"/>
      <c r="W548" s="28"/>
      <c r="X548" s="28"/>
      <c r="Y548" s="28"/>
      <c r="Z548" s="28"/>
      <c r="AA548" s="28"/>
      <c r="AB548" s="28"/>
      <c r="AC548" s="28"/>
    </row>
    <row r="549" spans="1:29" ht="14.25">
      <c r="A549" s="22" t="b">
        <f t="shared" si="39"/>
        <v>1</v>
      </c>
      <c r="B549" s="23" t="str">
        <f t="shared" si="40"/>
        <v>salles avant 03/2017!</v>
      </c>
      <c r="C549" s="24">
        <f t="shared" si="41"/>
        <v>549</v>
      </c>
      <c r="D549" s="24" t="e">
        <f t="shared" ca="1" si="2"/>
        <v>#REF!</v>
      </c>
      <c r="E549" s="25" t="e">
        <f t="shared" ca="1" si="3"/>
        <v>#REF!</v>
      </c>
      <c r="F549" s="25" t="e">
        <f t="shared" ca="1" si="4"/>
        <v>#REF!</v>
      </c>
      <c r="G549" s="26" t="e">
        <f t="shared" ca="1" si="5"/>
        <v>#REF!</v>
      </c>
      <c r="H549" s="24" t="s">
        <v>140</v>
      </c>
      <c r="I549" s="24" t="e">
        <f t="shared" ca="1" si="6"/>
        <v>#REF!</v>
      </c>
      <c r="J549" s="24" t="e">
        <f t="shared" ca="1" si="7"/>
        <v>#REF!</v>
      </c>
      <c r="K549" s="24" t="e">
        <f t="shared" ca="1" si="8"/>
        <v>#REF!</v>
      </c>
      <c r="L549" s="24" t="e">
        <f t="shared" ca="1" si="9"/>
        <v>#REF!</v>
      </c>
      <c r="M549" s="24" t="e">
        <f t="shared" ca="1" si="10"/>
        <v>#REF!</v>
      </c>
      <c r="N549" s="25" t="e">
        <f t="shared" ca="1" si="11"/>
        <v>#REF!</v>
      </c>
      <c r="O549" s="27" t="e">
        <f t="shared" ca="1" si="12"/>
        <v>#REF!</v>
      </c>
      <c r="P549" s="24" t="e">
        <f t="shared" ca="1" si="13"/>
        <v>#REF!</v>
      </c>
      <c r="Q549" s="28">
        <f>IF(A549,VALUE(SUBSTITUTE(SUBSTITUTE(LEFT(salles!H549,5),":",","),"30","5")),"")</f>
        <v>1.5</v>
      </c>
      <c r="R549" s="29" t="e">
        <f t="shared" ca="1" si="14"/>
        <v>#REF!</v>
      </c>
      <c r="S549" s="29" t="e">
        <f t="shared" ca="1" si="15"/>
        <v>#REF!</v>
      </c>
      <c r="T549" s="28" t="e">
        <f t="shared" ca="1" si="16"/>
        <v>#REF!</v>
      </c>
      <c r="U549" s="30">
        <f ca="1">VLOOKUP(H549,variables!J$10:K$130,2,FALSE)</f>
        <v>0.93262411347517726</v>
      </c>
      <c r="V549" s="28"/>
      <c r="W549" s="28"/>
      <c r="X549" s="28"/>
      <c r="Y549" s="28"/>
      <c r="Z549" s="28"/>
      <c r="AA549" s="28"/>
      <c r="AB549" s="28"/>
      <c r="AC549" s="28"/>
    </row>
    <row r="550" spans="1:29" ht="14.25" hidden="1">
      <c r="A550" s="22" t="b">
        <f t="shared" si="39"/>
        <v>0</v>
      </c>
      <c r="B550" s="23" t="str">
        <f t="shared" si="40"/>
        <v>salles avant 03/2017!</v>
      </c>
      <c r="C550" s="24">
        <f t="shared" si="41"/>
        <v>550</v>
      </c>
      <c r="D550" s="24" t="e">
        <f t="shared" ca="1" si="2"/>
        <v>#REF!</v>
      </c>
      <c r="E550" s="25" t="e">
        <f t="shared" ca="1" si="3"/>
        <v>#REF!</v>
      </c>
      <c r="F550" s="25" t="e">
        <f t="shared" ca="1" si="4"/>
        <v>#REF!</v>
      </c>
      <c r="G550" s="26" t="e">
        <f t="shared" ca="1" si="5"/>
        <v>#REF!</v>
      </c>
      <c r="H550" s="24" t="s">
        <v>317</v>
      </c>
      <c r="I550" s="24" t="e">
        <f t="shared" ca="1" si="6"/>
        <v>#REF!</v>
      </c>
      <c r="J550" s="24" t="e">
        <f t="shared" ca="1" si="7"/>
        <v>#REF!</v>
      </c>
      <c r="K550" s="24" t="e">
        <f t="shared" ca="1" si="8"/>
        <v>#REF!</v>
      </c>
      <c r="L550" s="24" t="e">
        <f t="shared" ca="1" si="9"/>
        <v>#REF!</v>
      </c>
      <c r="M550" s="24" t="e">
        <f t="shared" ca="1" si="10"/>
        <v>#REF!</v>
      </c>
      <c r="N550" s="25" t="e">
        <f t="shared" ca="1" si="11"/>
        <v>#REF!</v>
      </c>
      <c r="O550" s="27" t="e">
        <f t="shared" ca="1" si="12"/>
        <v>#REF!</v>
      </c>
      <c r="P550" s="24" t="e">
        <f t="shared" ca="1" si="13"/>
        <v>#REF!</v>
      </c>
      <c r="Q550" s="28" t="str">
        <f>IF(A550,VALUE(SUBSTITUTE(SUBSTITUTE(LEFT(salles!H550,5),":",","),"30","5")),"")</f>
        <v/>
      </c>
      <c r="R550" s="29" t="str">
        <f t="shared" si="14"/>
        <v/>
      </c>
      <c r="S550" s="29" t="str">
        <f t="shared" si="15"/>
        <v/>
      </c>
      <c r="T550" s="28" t="str">
        <f t="shared" si="16"/>
        <v/>
      </c>
      <c r="U550" s="30">
        <f ca="1">VLOOKUP(H550,variables!J$10:K$130,2,FALSE)</f>
        <v>0.96666666666666667</v>
      </c>
      <c r="V550" s="28"/>
      <c r="W550" s="28"/>
      <c r="X550" s="28"/>
      <c r="Y550" s="28"/>
      <c r="Z550" s="28"/>
      <c r="AA550" s="28"/>
      <c r="AB550" s="28"/>
      <c r="AC550" s="28"/>
    </row>
    <row r="551" spans="1:29" ht="14.25" hidden="1">
      <c r="A551" s="22" t="b">
        <f t="shared" si="39"/>
        <v>0</v>
      </c>
      <c r="B551" s="23" t="str">
        <f t="shared" si="40"/>
        <v>salles avant 03/2017!</v>
      </c>
      <c r="C551" s="24">
        <f t="shared" si="41"/>
        <v>551</v>
      </c>
      <c r="D551" s="24" t="e">
        <f t="shared" ca="1" si="2"/>
        <v>#REF!</v>
      </c>
      <c r="E551" s="25" t="e">
        <f t="shared" ca="1" si="3"/>
        <v>#REF!</v>
      </c>
      <c r="F551" s="25" t="e">
        <f t="shared" ca="1" si="4"/>
        <v>#REF!</v>
      </c>
      <c r="G551" s="26" t="e">
        <f t="shared" ca="1" si="5"/>
        <v>#REF!</v>
      </c>
      <c r="H551" s="24" t="s">
        <v>357</v>
      </c>
      <c r="I551" s="24" t="e">
        <f t="shared" ca="1" si="6"/>
        <v>#REF!</v>
      </c>
      <c r="J551" s="24" t="e">
        <f t="shared" ca="1" si="7"/>
        <v>#REF!</v>
      </c>
      <c r="K551" s="24" t="e">
        <f t="shared" ca="1" si="8"/>
        <v>#REF!</v>
      </c>
      <c r="L551" s="24" t="e">
        <f t="shared" ca="1" si="9"/>
        <v>#REF!</v>
      </c>
      <c r="M551" s="24" t="e">
        <f t="shared" ca="1" si="10"/>
        <v>#REF!</v>
      </c>
      <c r="N551" s="25" t="e">
        <f t="shared" ca="1" si="11"/>
        <v>#REF!</v>
      </c>
      <c r="O551" s="27" t="e">
        <f t="shared" ca="1" si="12"/>
        <v>#REF!</v>
      </c>
      <c r="P551" s="24" t="e">
        <f t="shared" ca="1" si="13"/>
        <v>#REF!</v>
      </c>
      <c r="Q551" s="28" t="str">
        <f>IF(A551,VALUE(SUBSTITUTE(SUBSTITUTE(LEFT(salles!H551,5),":",","),"30","5")),"")</f>
        <v/>
      </c>
      <c r="R551" s="29" t="str">
        <f t="shared" si="14"/>
        <v/>
      </c>
      <c r="S551" s="29" t="str">
        <f t="shared" si="15"/>
        <v/>
      </c>
      <c r="T551" s="28" t="str">
        <f t="shared" si="16"/>
        <v/>
      </c>
      <c r="U551" s="30">
        <f ca="1">VLOOKUP(H551,variables!J$10:K$130,2,FALSE)</f>
        <v>0.97058823529411764</v>
      </c>
      <c r="V551" s="28"/>
      <c r="W551" s="28"/>
      <c r="X551" s="28"/>
      <c r="Y551" s="28"/>
      <c r="Z551" s="28"/>
      <c r="AA551" s="28"/>
      <c r="AB551" s="28"/>
      <c r="AC551" s="28"/>
    </row>
    <row r="552" spans="1:29" ht="14.25" hidden="1">
      <c r="A552" s="22" t="b">
        <f t="shared" si="39"/>
        <v>0</v>
      </c>
      <c r="B552" s="23" t="str">
        <f t="shared" si="40"/>
        <v>salles avant 03/2017!</v>
      </c>
      <c r="C552" s="24">
        <f t="shared" si="41"/>
        <v>552</v>
      </c>
      <c r="D552" s="24" t="e">
        <f t="shared" ca="1" si="2"/>
        <v>#REF!</v>
      </c>
      <c r="E552" s="25" t="e">
        <f t="shared" ca="1" si="3"/>
        <v>#REF!</v>
      </c>
      <c r="F552" s="25" t="e">
        <f t="shared" ca="1" si="4"/>
        <v>#REF!</v>
      </c>
      <c r="G552" s="26" t="e">
        <f t="shared" ca="1" si="5"/>
        <v>#REF!</v>
      </c>
      <c r="H552" s="24" t="s">
        <v>34</v>
      </c>
      <c r="I552" s="24" t="e">
        <f t="shared" ca="1" si="6"/>
        <v>#REF!</v>
      </c>
      <c r="J552" s="24" t="e">
        <f t="shared" ca="1" si="7"/>
        <v>#REF!</v>
      </c>
      <c r="K552" s="24" t="e">
        <f t="shared" ca="1" si="8"/>
        <v>#REF!</v>
      </c>
      <c r="L552" s="24" t="e">
        <f t="shared" ca="1" si="9"/>
        <v>#REF!</v>
      </c>
      <c r="M552" s="24" t="e">
        <f t="shared" ca="1" si="10"/>
        <v>#REF!</v>
      </c>
      <c r="N552" s="25" t="e">
        <f t="shared" ca="1" si="11"/>
        <v>#REF!</v>
      </c>
      <c r="O552" s="27" t="e">
        <f t="shared" ca="1" si="12"/>
        <v>#REF!</v>
      </c>
      <c r="P552" s="24" t="e">
        <f t="shared" ca="1" si="13"/>
        <v>#REF!</v>
      </c>
      <c r="Q552" s="28" t="str">
        <f>IF(A552,VALUE(SUBSTITUTE(SUBSTITUTE(LEFT(salles!H552,5),":",","),"30","5")),"")</f>
        <v/>
      </c>
      <c r="R552" s="29" t="str">
        <f t="shared" si="14"/>
        <v/>
      </c>
      <c r="S552" s="29" t="str">
        <f t="shared" si="15"/>
        <v/>
      </c>
      <c r="T552" s="28" t="str">
        <f t="shared" si="16"/>
        <v/>
      </c>
      <c r="U552" s="30">
        <f ca="1">VLOOKUP(H552,variables!J$10:K$130,2,FALSE)</f>
        <v>1</v>
      </c>
      <c r="V552" s="28"/>
      <c r="W552" s="28"/>
      <c r="X552" s="28"/>
      <c r="Y552" s="28"/>
      <c r="Z552" s="28"/>
      <c r="AA552" s="28"/>
      <c r="AB552" s="28"/>
      <c r="AC552" s="28"/>
    </row>
    <row r="553" spans="1:29" ht="14.25" hidden="1">
      <c r="A553" s="22" t="b">
        <f t="shared" si="39"/>
        <v>0</v>
      </c>
      <c r="B553" s="23" t="str">
        <f t="shared" si="40"/>
        <v>salles avant 03/2017!</v>
      </c>
      <c r="C553" s="24">
        <f t="shared" si="41"/>
        <v>553</v>
      </c>
      <c r="D553" s="24" t="e">
        <f t="shared" ca="1" si="2"/>
        <v>#REF!</v>
      </c>
      <c r="E553" s="25" t="e">
        <f t="shared" ca="1" si="3"/>
        <v>#REF!</v>
      </c>
      <c r="F553" s="25" t="e">
        <f t="shared" ca="1" si="4"/>
        <v>#REF!</v>
      </c>
      <c r="G553" s="26" t="e">
        <f t="shared" ca="1" si="5"/>
        <v>#REF!</v>
      </c>
      <c r="H553" s="24" t="s">
        <v>60</v>
      </c>
      <c r="I553" s="24" t="e">
        <f t="shared" ca="1" si="6"/>
        <v>#REF!</v>
      </c>
      <c r="J553" s="24" t="e">
        <f t="shared" ca="1" si="7"/>
        <v>#REF!</v>
      </c>
      <c r="K553" s="24" t="e">
        <f t="shared" ca="1" si="8"/>
        <v>#REF!</v>
      </c>
      <c r="L553" s="24" t="e">
        <f t="shared" ca="1" si="9"/>
        <v>#REF!</v>
      </c>
      <c r="M553" s="24" t="e">
        <f t="shared" ca="1" si="10"/>
        <v>#REF!</v>
      </c>
      <c r="N553" s="25" t="e">
        <f t="shared" ca="1" si="11"/>
        <v>#REF!</v>
      </c>
      <c r="O553" s="27" t="e">
        <f t="shared" ca="1" si="12"/>
        <v>#REF!</v>
      </c>
      <c r="P553" s="24" t="e">
        <f t="shared" ca="1" si="13"/>
        <v>#REF!</v>
      </c>
      <c r="Q553" s="28" t="str">
        <f>IF(A553,VALUE(SUBSTITUTE(SUBSTITUTE(LEFT(salles!H553,5),":",","),"30","5")),"")</f>
        <v/>
      </c>
      <c r="R553" s="29" t="str">
        <f t="shared" si="14"/>
        <v/>
      </c>
      <c r="S553" s="29" t="str">
        <f t="shared" si="15"/>
        <v/>
      </c>
      <c r="T553" s="28" t="str">
        <f t="shared" si="16"/>
        <v/>
      </c>
      <c r="U553" s="30">
        <f ca="1">VLOOKUP(H553,variables!J$10:K$130,2,FALSE)</f>
        <v>1</v>
      </c>
      <c r="V553" s="28"/>
      <c r="W553" s="28"/>
      <c r="X553" s="28"/>
      <c r="Y553" s="28"/>
      <c r="Z553" s="28"/>
      <c r="AA553" s="28"/>
      <c r="AB553" s="28"/>
      <c r="AC553" s="28"/>
    </row>
    <row r="554" spans="1:29" ht="14.25" hidden="1">
      <c r="A554" s="22" t="b">
        <f t="shared" si="39"/>
        <v>0</v>
      </c>
      <c r="B554" s="23" t="str">
        <f t="shared" si="40"/>
        <v>salles avant 03/2017!</v>
      </c>
      <c r="C554" s="24">
        <f t="shared" si="41"/>
        <v>554</v>
      </c>
      <c r="D554" s="24" t="e">
        <f t="shared" ca="1" si="2"/>
        <v>#REF!</v>
      </c>
      <c r="E554" s="25" t="e">
        <f t="shared" ca="1" si="3"/>
        <v>#REF!</v>
      </c>
      <c r="F554" s="25" t="e">
        <f t="shared" ca="1" si="4"/>
        <v>#REF!</v>
      </c>
      <c r="G554" s="26" t="e">
        <f t="shared" ca="1" si="5"/>
        <v>#REF!</v>
      </c>
      <c r="H554" s="24" t="s">
        <v>357</v>
      </c>
      <c r="I554" s="24" t="e">
        <f t="shared" ca="1" si="6"/>
        <v>#REF!</v>
      </c>
      <c r="J554" s="24" t="e">
        <f t="shared" ca="1" si="7"/>
        <v>#REF!</v>
      </c>
      <c r="K554" s="24" t="e">
        <f t="shared" ca="1" si="8"/>
        <v>#REF!</v>
      </c>
      <c r="L554" s="24" t="e">
        <f t="shared" ca="1" si="9"/>
        <v>#REF!</v>
      </c>
      <c r="M554" s="24" t="e">
        <f t="shared" ca="1" si="10"/>
        <v>#REF!</v>
      </c>
      <c r="N554" s="25" t="e">
        <f t="shared" ca="1" si="11"/>
        <v>#REF!</v>
      </c>
      <c r="O554" s="27" t="e">
        <f t="shared" ca="1" si="12"/>
        <v>#REF!</v>
      </c>
      <c r="P554" s="24" t="e">
        <f t="shared" ca="1" si="13"/>
        <v>#REF!</v>
      </c>
      <c r="Q554" s="28" t="str">
        <f>IF(A554,VALUE(SUBSTITUTE(SUBSTITUTE(LEFT(salles!H554,5),":",","),"30","5")),"")</f>
        <v/>
      </c>
      <c r="R554" s="29" t="str">
        <f t="shared" si="14"/>
        <v/>
      </c>
      <c r="S554" s="29" t="str">
        <f t="shared" si="15"/>
        <v/>
      </c>
      <c r="T554" s="28" t="str">
        <f t="shared" si="16"/>
        <v/>
      </c>
      <c r="U554" s="30">
        <f ca="1">VLOOKUP(H554,variables!J$10:K$130,2,FALSE)</f>
        <v>0.97058823529411764</v>
      </c>
      <c r="V554" s="28"/>
      <c r="W554" s="28"/>
      <c r="X554" s="28"/>
      <c r="Y554" s="28"/>
      <c r="Z554" s="28"/>
      <c r="AA554" s="28"/>
      <c r="AB554" s="28"/>
      <c r="AC554" s="28"/>
    </row>
    <row r="555" spans="1:29" ht="14.25" hidden="1">
      <c r="A555" s="22" t="b">
        <f t="shared" si="39"/>
        <v>0</v>
      </c>
      <c r="B555" s="23" t="str">
        <f t="shared" si="40"/>
        <v>salles avant 03/2017!</v>
      </c>
      <c r="C555" s="24">
        <f t="shared" si="41"/>
        <v>555</v>
      </c>
      <c r="D555" s="24" t="e">
        <f t="shared" ca="1" si="2"/>
        <v>#REF!</v>
      </c>
      <c r="E555" s="25" t="e">
        <f t="shared" ca="1" si="3"/>
        <v>#REF!</v>
      </c>
      <c r="F555" s="25" t="e">
        <f t="shared" ca="1" si="4"/>
        <v>#REF!</v>
      </c>
      <c r="G555" s="26" t="e">
        <f t="shared" ca="1" si="5"/>
        <v>#REF!</v>
      </c>
      <c r="H555" s="24" t="s">
        <v>34</v>
      </c>
      <c r="I555" s="24" t="e">
        <f t="shared" ca="1" si="6"/>
        <v>#REF!</v>
      </c>
      <c r="J555" s="24" t="e">
        <f t="shared" ca="1" si="7"/>
        <v>#REF!</v>
      </c>
      <c r="K555" s="24" t="e">
        <f t="shared" ca="1" si="8"/>
        <v>#REF!</v>
      </c>
      <c r="L555" s="24" t="e">
        <f t="shared" ca="1" si="9"/>
        <v>#REF!</v>
      </c>
      <c r="M555" s="24" t="e">
        <f t="shared" ca="1" si="10"/>
        <v>#REF!</v>
      </c>
      <c r="N555" s="25" t="e">
        <f t="shared" ca="1" si="11"/>
        <v>#REF!</v>
      </c>
      <c r="O555" s="27" t="e">
        <f t="shared" ca="1" si="12"/>
        <v>#REF!</v>
      </c>
      <c r="P555" s="24" t="e">
        <f t="shared" ca="1" si="13"/>
        <v>#REF!</v>
      </c>
      <c r="Q555" s="28" t="str">
        <f>IF(A555,VALUE(SUBSTITUTE(SUBSTITUTE(LEFT(salles!H555,5),":",","),"30","5")),"")</f>
        <v/>
      </c>
      <c r="R555" s="29" t="str">
        <f t="shared" si="14"/>
        <v/>
      </c>
      <c r="S555" s="29" t="str">
        <f t="shared" si="15"/>
        <v/>
      </c>
      <c r="T555" s="28" t="str">
        <f t="shared" si="16"/>
        <v/>
      </c>
      <c r="U555" s="30">
        <f ca="1">VLOOKUP(H555,variables!J$10:K$130,2,FALSE)</f>
        <v>1</v>
      </c>
      <c r="V555" s="28"/>
      <c r="W555" s="28"/>
      <c r="X555" s="28"/>
      <c r="Y555" s="28"/>
      <c r="Z555" s="28"/>
      <c r="AA555" s="28"/>
      <c r="AB555" s="28"/>
      <c r="AC555" s="28"/>
    </row>
    <row r="556" spans="1:29" ht="14.25">
      <c r="A556" s="22" t="b">
        <f t="shared" si="39"/>
        <v>1</v>
      </c>
      <c r="B556" s="23" t="str">
        <f t="shared" si="40"/>
        <v>salles avant 03/2017!</v>
      </c>
      <c r="C556" s="24">
        <f t="shared" si="41"/>
        <v>556</v>
      </c>
      <c r="D556" s="24" t="e">
        <f t="shared" ca="1" si="2"/>
        <v>#REF!</v>
      </c>
      <c r="E556" s="25" t="e">
        <f t="shared" ca="1" si="3"/>
        <v>#REF!</v>
      </c>
      <c r="F556" s="25" t="e">
        <f t="shared" ca="1" si="4"/>
        <v>#REF!</v>
      </c>
      <c r="G556" s="26" t="e">
        <f t="shared" ca="1" si="5"/>
        <v>#REF!</v>
      </c>
      <c r="H556" s="24" t="s">
        <v>140</v>
      </c>
      <c r="I556" s="24" t="e">
        <f t="shared" ca="1" si="6"/>
        <v>#REF!</v>
      </c>
      <c r="J556" s="24" t="e">
        <f t="shared" ca="1" si="7"/>
        <v>#REF!</v>
      </c>
      <c r="K556" s="24" t="e">
        <f t="shared" ca="1" si="8"/>
        <v>#REF!</v>
      </c>
      <c r="L556" s="24" t="e">
        <f t="shared" ca="1" si="9"/>
        <v>#REF!</v>
      </c>
      <c r="M556" s="24" t="e">
        <f t="shared" ca="1" si="10"/>
        <v>#REF!</v>
      </c>
      <c r="N556" s="25" t="e">
        <f t="shared" ca="1" si="11"/>
        <v>#REF!</v>
      </c>
      <c r="O556" s="27" t="e">
        <f t="shared" ca="1" si="12"/>
        <v>#REF!</v>
      </c>
      <c r="P556" s="24" t="e">
        <f t="shared" ca="1" si="13"/>
        <v>#REF!</v>
      </c>
      <c r="Q556" s="28">
        <f>IF(A556,VALUE(SUBSTITUTE(SUBSTITUTE(LEFT(salles!H556,5),":",","),"30","5")),"")</f>
        <v>1</v>
      </c>
      <c r="R556" s="29" t="e">
        <f t="shared" ca="1" si="14"/>
        <v>#REF!</v>
      </c>
      <c r="S556" s="29" t="e">
        <f t="shared" ca="1" si="15"/>
        <v>#REF!</v>
      </c>
      <c r="T556" s="28" t="e">
        <f t="shared" ca="1" si="16"/>
        <v>#REF!</v>
      </c>
      <c r="U556" s="30">
        <f ca="1">VLOOKUP(H556,variables!J$10:K$130,2,FALSE)</f>
        <v>0.93262411347517726</v>
      </c>
      <c r="V556" s="28"/>
      <c r="W556" s="28"/>
      <c r="X556" s="28"/>
      <c r="Y556" s="28"/>
      <c r="Z556" s="28"/>
      <c r="AA556" s="28"/>
      <c r="AB556" s="28"/>
      <c r="AC556" s="28"/>
    </row>
    <row r="557" spans="1:29" ht="14.25" hidden="1">
      <c r="A557" s="22" t="b">
        <f t="shared" si="39"/>
        <v>0</v>
      </c>
      <c r="B557" s="23" t="str">
        <f t="shared" si="40"/>
        <v>salles avant 03/2017!</v>
      </c>
      <c r="C557" s="24">
        <f t="shared" si="41"/>
        <v>557</v>
      </c>
      <c r="D557" s="24" t="e">
        <f t="shared" ca="1" si="2"/>
        <v>#REF!</v>
      </c>
      <c r="E557" s="25" t="e">
        <f t="shared" ca="1" si="3"/>
        <v>#REF!</v>
      </c>
      <c r="F557" s="25" t="e">
        <f t="shared" ca="1" si="4"/>
        <v>#REF!</v>
      </c>
      <c r="G557" s="26" t="e">
        <f t="shared" ca="1" si="5"/>
        <v>#REF!</v>
      </c>
      <c r="H557" s="24" t="s">
        <v>357</v>
      </c>
      <c r="I557" s="24" t="e">
        <f t="shared" ca="1" si="6"/>
        <v>#REF!</v>
      </c>
      <c r="J557" s="24" t="e">
        <f t="shared" ca="1" si="7"/>
        <v>#REF!</v>
      </c>
      <c r="K557" s="24" t="e">
        <f t="shared" ca="1" si="8"/>
        <v>#REF!</v>
      </c>
      <c r="L557" s="24" t="e">
        <f t="shared" ca="1" si="9"/>
        <v>#REF!</v>
      </c>
      <c r="M557" s="24" t="e">
        <f t="shared" ca="1" si="10"/>
        <v>#REF!</v>
      </c>
      <c r="N557" s="25" t="e">
        <f t="shared" ca="1" si="11"/>
        <v>#REF!</v>
      </c>
      <c r="O557" s="27" t="e">
        <f t="shared" ca="1" si="12"/>
        <v>#REF!</v>
      </c>
      <c r="P557" s="24" t="e">
        <f t="shared" ca="1" si="13"/>
        <v>#REF!</v>
      </c>
      <c r="Q557" s="28" t="str">
        <f>IF(A557,VALUE(SUBSTITUTE(SUBSTITUTE(LEFT(salles!H557,5),":",","),"30","5")),"")</f>
        <v/>
      </c>
      <c r="R557" s="29" t="str">
        <f t="shared" si="14"/>
        <v/>
      </c>
      <c r="S557" s="29" t="str">
        <f t="shared" si="15"/>
        <v/>
      </c>
      <c r="T557" s="28" t="str">
        <f t="shared" si="16"/>
        <v/>
      </c>
      <c r="U557" s="30">
        <f ca="1">VLOOKUP(H557,variables!J$10:K$130,2,FALSE)</f>
        <v>0.97058823529411764</v>
      </c>
      <c r="V557" s="28"/>
      <c r="W557" s="28"/>
      <c r="X557" s="28"/>
      <c r="Y557" s="28"/>
      <c r="Z557" s="28"/>
      <c r="AA557" s="28"/>
      <c r="AB557" s="28"/>
      <c r="AC557" s="28"/>
    </row>
    <row r="558" spans="1:29" ht="14.25">
      <c r="A558" s="22" t="b">
        <f t="shared" si="39"/>
        <v>1</v>
      </c>
      <c r="B558" s="23" t="str">
        <f t="shared" si="40"/>
        <v>salles avant 03/2017!</v>
      </c>
      <c r="C558" s="24">
        <f t="shared" si="41"/>
        <v>558</v>
      </c>
      <c r="D558" s="24" t="e">
        <f t="shared" ca="1" si="2"/>
        <v>#REF!</v>
      </c>
      <c r="E558" s="25" t="e">
        <f t="shared" ca="1" si="3"/>
        <v>#REF!</v>
      </c>
      <c r="F558" s="25" t="e">
        <f t="shared" ca="1" si="4"/>
        <v>#REF!</v>
      </c>
      <c r="G558" s="26" t="e">
        <f t="shared" ca="1" si="5"/>
        <v>#REF!</v>
      </c>
      <c r="H558" s="24" t="s">
        <v>140</v>
      </c>
      <c r="I558" s="24" t="e">
        <f t="shared" ca="1" si="6"/>
        <v>#REF!</v>
      </c>
      <c r="J558" s="24" t="e">
        <f t="shared" ca="1" si="7"/>
        <v>#REF!</v>
      </c>
      <c r="K558" s="24" t="e">
        <f t="shared" ca="1" si="8"/>
        <v>#REF!</v>
      </c>
      <c r="L558" s="24" t="e">
        <f t="shared" ca="1" si="9"/>
        <v>#REF!</v>
      </c>
      <c r="M558" s="24" t="e">
        <f t="shared" ca="1" si="10"/>
        <v>#REF!</v>
      </c>
      <c r="N558" s="25" t="e">
        <f t="shared" ca="1" si="11"/>
        <v>#REF!</v>
      </c>
      <c r="O558" s="27" t="e">
        <f t="shared" ca="1" si="12"/>
        <v>#REF!</v>
      </c>
      <c r="P558" s="24" t="e">
        <f t="shared" ca="1" si="13"/>
        <v>#REF!</v>
      </c>
      <c r="Q558" s="28">
        <f>IF(A558,VALUE(SUBSTITUTE(SUBSTITUTE(LEFT(salles!H558,5),":",","),"30","5")),"")</f>
        <v>1.5</v>
      </c>
      <c r="R558" s="29" t="e">
        <f t="shared" ca="1" si="14"/>
        <v>#REF!</v>
      </c>
      <c r="S558" s="29" t="e">
        <f t="shared" ca="1" si="15"/>
        <v>#REF!</v>
      </c>
      <c r="T558" s="28" t="e">
        <f t="shared" ca="1" si="16"/>
        <v>#REF!</v>
      </c>
      <c r="U558" s="30">
        <f ca="1">VLOOKUP(H558,variables!J$10:K$130,2,FALSE)</f>
        <v>0.93262411347517726</v>
      </c>
      <c r="V558" s="28"/>
      <c r="W558" s="28"/>
      <c r="X558" s="28"/>
      <c r="Y558" s="28"/>
      <c r="Z558" s="28"/>
      <c r="AA558" s="28"/>
      <c r="AB558" s="28"/>
      <c r="AC558" s="28"/>
    </row>
    <row r="559" spans="1:29" ht="14.25">
      <c r="A559" s="22" t="b">
        <f t="shared" si="39"/>
        <v>1</v>
      </c>
      <c r="B559" s="23" t="str">
        <f t="shared" si="40"/>
        <v>salles avant 03/2017!</v>
      </c>
      <c r="C559" s="24">
        <f t="shared" si="41"/>
        <v>559</v>
      </c>
      <c r="D559" s="24" t="e">
        <f t="shared" ca="1" si="2"/>
        <v>#REF!</v>
      </c>
      <c r="E559" s="25" t="e">
        <f t="shared" ca="1" si="3"/>
        <v>#REF!</v>
      </c>
      <c r="F559" s="25" t="e">
        <f t="shared" ca="1" si="4"/>
        <v>#REF!</v>
      </c>
      <c r="G559" s="26" t="e">
        <f t="shared" ca="1" si="5"/>
        <v>#REF!</v>
      </c>
      <c r="H559" s="24" t="s">
        <v>140</v>
      </c>
      <c r="I559" s="24" t="e">
        <f t="shared" ca="1" si="6"/>
        <v>#REF!</v>
      </c>
      <c r="J559" s="24" t="e">
        <f t="shared" ca="1" si="7"/>
        <v>#REF!</v>
      </c>
      <c r="K559" s="24" t="e">
        <f t="shared" ca="1" si="8"/>
        <v>#REF!</v>
      </c>
      <c r="L559" s="24" t="e">
        <f t="shared" ca="1" si="9"/>
        <v>#REF!</v>
      </c>
      <c r="M559" s="24" t="e">
        <f t="shared" ca="1" si="10"/>
        <v>#REF!</v>
      </c>
      <c r="N559" s="25" t="e">
        <f t="shared" ca="1" si="11"/>
        <v>#REF!</v>
      </c>
      <c r="O559" s="27" t="e">
        <f t="shared" ca="1" si="12"/>
        <v>#REF!</v>
      </c>
      <c r="P559" s="24" t="e">
        <f t="shared" ca="1" si="13"/>
        <v>#REF!</v>
      </c>
      <c r="Q559" s="28">
        <f>IF(A559,VALUE(SUBSTITUTE(SUBSTITUTE(LEFT(salles!H559,5),":",","),"30","5")),"")</f>
        <v>1.5</v>
      </c>
      <c r="R559" s="29" t="e">
        <f t="shared" ca="1" si="14"/>
        <v>#REF!</v>
      </c>
      <c r="S559" s="29" t="e">
        <f t="shared" ca="1" si="15"/>
        <v>#REF!</v>
      </c>
      <c r="T559" s="28" t="e">
        <f t="shared" ca="1" si="16"/>
        <v>#REF!</v>
      </c>
      <c r="U559" s="30">
        <f ca="1">VLOOKUP(H559,variables!J$10:K$130,2,FALSE)</f>
        <v>0.93262411347517726</v>
      </c>
      <c r="V559" s="28"/>
      <c r="W559" s="28"/>
      <c r="X559" s="28"/>
      <c r="Y559" s="28"/>
      <c r="Z559" s="28"/>
      <c r="AA559" s="28"/>
      <c r="AB559" s="28"/>
      <c r="AC559" s="28"/>
    </row>
    <row r="560" spans="1:29" ht="14.25" hidden="1">
      <c r="A560" s="22" t="b">
        <f t="shared" si="39"/>
        <v>0</v>
      </c>
      <c r="B560" s="23" t="str">
        <f t="shared" si="40"/>
        <v>salles avant 03/2017!</v>
      </c>
      <c r="C560" s="24">
        <f t="shared" si="41"/>
        <v>560</v>
      </c>
      <c r="D560" s="24" t="e">
        <f t="shared" ca="1" si="2"/>
        <v>#REF!</v>
      </c>
      <c r="E560" s="25" t="e">
        <f t="shared" ca="1" si="3"/>
        <v>#REF!</v>
      </c>
      <c r="F560" s="25" t="e">
        <f t="shared" ca="1" si="4"/>
        <v>#REF!</v>
      </c>
      <c r="G560" s="26" t="e">
        <f t="shared" ca="1" si="5"/>
        <v>#REF!</v>
      </c>
      <c r="H560" s="24" t="s">
        <v>357</v>
      </c>
      <c r="I560" s="24" t="e">
        <f t="shared" ca="1" si="6"/>
        <v>#REF!</v>
      </c>
      <c r="J560" s="24" t="e">
        <f t="shared" ca="1" si="7"/>
        <v>#REF!</v>
      </c>
      <c r="K560" s="24" t="e">
        <f t="shared" ca="1" si="8"/>
        <v>#REF!</v>
      </c>
      <c r="L560" s="24" t="e">
        <f t="shared" ca="1" si="9"/>
        <v>#REF!</v>
      </c>
      <c r="M560" s="24" t="e">
        <f t="shared" ca="1" si="10"/>
        <v>#REF!</v>
      </c>
      <c r="N560" s="25" t="e">
        <f t="shared" ca="1" si="11"/>
        <v>#REF!</v>
      </c>
      <c r="O560" s="27" t="e">
        <f t="shared" ca="1" si="12"/>
        <v>#REF!</v>
      </c>
      <c r="P560" s="24" t="e">
        <f t="shared" ca="1" si="13"/>
        <v>#REF!</v>
      </c>
      <c r="Q560" s="28" t="str">
        <f>IF(A560,VALUE(SUBSTITUTE(SUBSTITUTE(LEFT(salles!H560,5),":",","),"30","5")),"")</f>
        <v/>
      </c>
      <c r="R560" s="29" t="str">
        <f t="shared" si="14"/>
        <v/>
      </c>
      <c r="S560" s="29" t="str">
        <f t="shared" si="15"/>
        <v/>
      </c>
      <c r="T560" s="28" t="str">
        <f t="shared" si="16"/>
        <v/>
      </c>
      <c r="U560" s="30">
        <f ca="1">VLOOKUP(H560,variables!J$10:K$130,2,FALSE)</f>
        <v>0.97058823529411764</v>
      </c>
      <c r="V560" s="28"/>
      <c r="W560" s="28"/>
      <c r="X560" s="28"/>
      <c r="Y560" s="28"/>
      <c r="Z560" s="28"/>
      <c r="AA560" s="28"/>
      <c r="AB560" s="28"/>
      <c r="AC560" s="28"/>
    </row>
    <row r="561" spans="1:29" ht="14.25" hidden="1">
      <c r="A561" s="22" t="b">
        <f t="shared" si="39"/>
        <v>0</v>
      </c>
      <c r="B561" s="23" t="str">
        <f t="shared" si="40"/>
        <v>salles avant 03/2017!</v>
      </c>
      <c r="C561" s="24">
        <f t="shared" si="41"/>
        <v>561</v>
      </c>
      <c r="D561" s="24" t="e">
        <f t="shared" ca="1" si="2"/>
        <v>#REF!</v>
      </c>
      <c r="E561" s="25" t="e">
        <f t="shared" ca="1" si="3"/>
        <v>#REF!</v>
      </c>
      <c r="F561" s="25" t="e">
        <f t="shared" ca="1" si="4"/>
        <v>#REF!</v>
      </c>
      <c r="G561" s="26" t="e">
        <f t="shared" ca="1" si="5"/>
        <v>#REF!</v>
      </c>
      <c r="H561" s="24" t="s">
        <v>83</v>
      </c>
      <c r="I561" s="24" t="e">
        <f t="shared" ca="1" si="6"/>
        <v>#REF!</v>
      </c>
      <c r="J561" s="24" t="e">
        <f t="shared" ca="1" si="7"/>
        <v>#REF!</v>
      </c>
      <c r="K561" s="24" t="e">
        <f t="shared" ca="1" si="8"/>
        <v>#REF!</v>
      </c>
      <c r="L561" s="24" t="e">
        <f t="shared" ca="1" si="9"/>
        <v>#REF!</v>
      </c>
      <c r="M561" s="24" t="e">
        <f t="shared" ca="1" si="10"/>
        <v>#REF!</v>
      </c>
      <c r="N561" s="25" t="e">
        <f t="shared" ca="1" si="11"/>
        <v>#REF!</v>
      </c>
      <c r="O561" s="27" t="e">
        <f t="shared" ca="1" si="12"/>
        <v>#REF!</v>
      </c>
      <c r="P561" s="24" t="e">
        <f t="shared" ca="1" si="13"/>
        <v>#REF!</v>
      </c>
      <c r="Q561" s="28" t="str">
        <f>IF(A561,VALUE(SUBSTITUTE(SUBSTITUTE(LEFT(salles!H561,5),":",","),"30","5")),"")</f>
        <v/>
      </c>
      <c r="R561" s="29" t="str">
        <f t="shared" si="14"/>
        <v/>
      </c>
      <c r="S561" s="29" t="str">
        <f t="shared" si="15"/>
        <v/>
      </c>
      <c r="T561" s="28" t="str">
        <f t="shared" si="16"/>
        <v/>
      </c>
      <c r="U561" s="30">
        <f>VLOOKUP(H561,variables!J$10:K$130,2,FALSE)</f>
        <v>5.3E-3</v>
      </c>
      <c r="V561" s="28"/>
      <c r="W561" s="28"/>
      <c r="X561" s="28"/>
      <c r="Y561" s="28"/>
      <c r="Z561" s="28"/>
      <c r="AA561" s="28"/>
      <c r="AB561" s="28"/>
      <c r="AC561" s="28"/>
    </row>
    <row r="562" spans="1:29" ht="14.25" hidden="1">
      <c r="A562" s="22" t="b">
        <f t="shared" si="39"/>
        <v>0</v>
      </c>
      <c r="B562" s="23" t="str">
        <f t="shared" si="40"/>
        <v>salles avant 03/2017!</v>
      </c>
      <c r="C562" s="24">
        <f t="shared" si="41"/>
        <v>562</v>
      </c>
      <c r="D562" s="24" t="e">
        <f t="shared" ca="1" si="2"/>
        <v>#REF!</v>
      </c>
      <c r="E562" s="25" t="e">
        <f t="shared" ca="1" si="3"/>
        <v>#REF!</v>
      </c>
      <c r="F562" s="25" t="e">
        <f t="shared" ca="1" si="4"/>
        <v>#REF!</v>
      </c>
      <c r="G562" s="26" t="e">
        <f t="shared" ca="1" si="5"/>
        <v>#REF!</v>
      </c>
      <c r="H562" s="24" t="s">
        <v>60</v>
      </c>
      <c r="I562" s="24" t="e">
        <f t="shared" ca="1" si="6"/>
        <v>#REF!</v>
      </c>
      <c r="J562" s="24" t="e">
        <f t="shared" ca="1" si="7"/>
        <v>#REF!</v>
      </c>
      <c r="K562" s="24" t="e">
        <f t="shared" ca="1" si="8"/>
        <v>#REF!</v>
      </c>
      <c r="L562" s="24" t="e">
        <f t="shared" ca="1" si="9"/>
        <v>#REF!</v>
      </c>
      <c r="M562" s="24" t="e">
        <f t="shared" ca="1" si="10"/>
        <v>#REF!</v>
      </c>
      <c r="N562" s="25" t="e">
        <f t="shared" ca="1" si="11"/>
        <v>#REF!</v>
      </c>
      <c r="O562" s="27" t="e">
        <f t="shared" ca="1" si="12"/>
        <v>#REF!</v>
      </c>
      <c r="P562" s="24" t="e">
        <f t="shared" ca="1" si="13"/>
        <v>#REF!</v>
      </c>
      <c r="Q562" s="28" t="str">
        <f>IF(A562,VALUE(SUBSTITUTE(SUBSTITUTE(LEFT(salles!H562,5),":",","),"30","5")),"")</f>
        <v/>
      </c>
      <c r="R562" s="29" t="str">
        <f t="shared" si="14"/>
        <v/>
      </c>
      <c r="S562" s="29" t="str">
        <f t="shared" si="15"/>
        <v/>
      </c>
      <c r="T562" s="28" t="str">
        <f t="shared" si="16"/>
        <v/>
      </c>
      <c r="U562" s="30">
        <f ca="1">VLOOKUP(H562,variables!J$10:K$130,2,FALSE)</f>
        <v>1</v>
      </c>
      <c r="V562" s="28"/>
      <c r="W562" s="28"/>
      <c r="X562" s="28"/>
      <c r="Y562" s="28"/>
      <c r="Z562" s="28"/>
      <c r="AA562" s="28"/>
      <c r="AB562" s="28"/>
      <c r="AC562" s="28"/>
    </row>
    <row r="563" spans="1:29" ht="14.25" hidden="1">
      <c r="A563" s="22" t="b">
        <f t="shared" si="39"/>
        <v>0</v>
      </c>
      <c r="B563" s="23" t="str">
        <f t="shared" si="40"/>
        <v>salles avant 03/2017!</v>
      </c>
      <c r="C563" s="24">
        <f t="shared" si="41"/>
        <v>563</v>
      </c>
      <c r="D563" s="24" t="e">
        <f t="shared" ca="1" si="2"/>
        <v>#REF!</v>
      </c>
      <c r="E563" s="25" t="e">
        <f t="shared" ca="1" si="3"/>
        <v>#REF!</v>
      </c>
      <c r="F563" s="25" t="e">
        <f t="shared" ca="1" si="4"/>
        <v>#REF!</v>
      </c>
      <c r="G563" s="26" t="e">
        <f t="shared" ca="1" si="5"/>
        <v>#REF!</v>
      </c>
      <c r="H563" s="24" t="s">
        <v>162</v>
      </c>
      <c r="I563" s="24" t="e">
        <f t="shared" ca="1" si="6"/>
        <v>#REF!</v>
      </c>
      <c r="J563" s="24" t="e">
        <f t="shared" ca="1" si="7"/>
        <v>#REF!</v>
      </c>
      <c r="K563" s="24" t="e">
        <f t="shared" ca="1" si="8"/>
        <v>#REF!</v>
      </c>
      <c r="L563" s="24" t="e">
        <f t="shared" ca="1" si="9"/>
        <v>#REF!</v>
      </c>
      <c r="M563" s="24" t="e">
        <f t="shared" ca="1" si="10"/>
        <v>#REF!</v>
      </c>
      <c r="N563" s="25" t="e">
        <f t="shared" ca="1" si="11"/>
        <v>#REF!</v>
      </c>
      <c r="O563" s="27" t="e">
        <f t="shared" ca="1" si="12"/>
        <v>#REF!</v>
      </c>
      <c r="P563" s="24" t="e">
        <f t="shared" ca="1" si="13"/>
        <v>#REF!</v>
      </c>
      <c r="Q563" s="28" t="str">
        <f>IF(A563,VALUE(SUBSTITUTE(SUBSTITUTE(LEFT(salles!H563,5),":",","),"30","5")),"")</f>
        <v/>
      </c>
      <c r="R563" s="29" t="str">
        <f t="shared" si="14"/>
        <v/>
      </c>
      <c r="S563" s="29" t="str">
        <f t="shared" si="15"/>
        <v/>
      </c>
      <c r="T563" s="28" t="str">
        <f t="shared" si="16"/>
        <v/>
      </c>
      <c r="U563" s="30">
        <f>VLOOKUP(H563,variables!J$10:K$130,2,FALSE)</f>
        <v>5.3E-3</v>
      </c>
      <c r="V563" s="28"/>
      <c r="W563" s="28"/>
      <c r="X563" s="28"/>
      <c r="Y563" s="28"/>
      <c r="Z563" s="28"/>
      <c r="AA563" s="28"/>
      <c r="AB563" s="28"/>
      <c r="AC563" s="28"/>
    </row>
    <row r="564" spans="1:29" ht="14.25" hidden="1">
      <c r="A564" s="22" t="b">
        <f t="shared" si="39"/>
        <v>0</v>
      </c>
      <c r="B564" s="23" t="str">
        <f t="shared" si="40"/>
        <v>salles avant 03/2017!</v>
      </c>
      <c r="C564" s="24">
        <f t="shared" si="41"/>
        <v>564</v>
      </c>
      <c r="D564" s="24" t="e">
        <f t="shared" ca="1" si="2"/>
        <v>#REF!</v>
      </c>
      <c r="E564" s="25" t="e">
        <f t="shared" ca="1" si="3"/>
        <v>#REF!</v>
      </c>
      <c r="F564" s="25" t="e">
        <f t="shared" ca="1" si="4"/>
        <v>#REF!</v>
      </c>
      <c r="G564" s="26" t="e">
        <f t="shared" ca="1" si="5"/>
        <v>#REF!</v>
      </c>
      <c r="H564" s="24" t="s">
        <v>193</v>
      </c>
      <c r="I564" s="24" t="e">
        <f t="shared" ca="1" si="6"/>
        <v>#REF!</v>
      </c>
      <c r="J564" s="24" t="e">
        <f t="shared" ca="1" si="7"/>
        <v>#REF!</v>
      </c>
      <c r="K564" s="24" t="e">
        <f t="shared" ca="1" si="8"/>
        <v>#REF!</v>
      </c>
      <c r="L564" s="24" t="e">
        <f t="shared" ca="1" si="9"/>
        <v>#REF!</v>
      </c>
      <c r="M564" s="24" t="e">
        <f t="shared" ca="1" si="10"/>
        <v>#REF!</v>
      </c>
      <c r="N564" s="25" t="e">
        <f t="shared" ca="1" si="11"/>
        <v>#REF!</v>
      </c>
      <c r="O564" s="27" t="e">
        <f t="shared" ca="1" si="12"/>
        <v>#REF!</v>
      </c>
      <c r="P564" s="24" t="e">
        <f t="shared" ca="1" si="13"/>
        <v>#REF!</v>
      </c>
      <c r="Q564" s="28" t="str">
        <f>IF(A564,VALUE(SUBSTITUTE(SUBSTITUTE(LEFT(salles!H564,5),":",","),"30","5")),"")</f>
        <v/>
      </c>
      <c r="R564" s="29" t="str">
        <f t="shared" si="14"/>
        <v/>
      </c>
      <c r="S564" s="29" t="str">
        <f t="shared" si="15"/>
        <v/>
      </c>
      <c r="T564" s="28" t="str">
        <f t="shared" si="16"/>
        <v/>
      </c>
      <c r="U564" s="30">
        <f ca="1">VLOOKUP(H564,variables!J$10:K$130,2,FALSE)</f>
        <v>1</v>
      </c>
      <c r="V564" s="28"/>
      <c r="W564" s="28"/>
      <c r="X564" s="28"/>
      <c r="Y564" s="28"/>
      <c r="Z564" s="28"/>
      <c r="AA564" s="28"/>
      <c r="AB564" s="28"/>
      <c r="AC564" s="28"/>
    </row>
    <row r="565" spans="1:29" ht="14.25" hidden="1">
      <c r="A565" s="22" t="b">
        <f t="shared" si="39"/>
        <v>0</v>
      </c>
      <c r="B565" s="23" t="str">
        <f t="shared" si="40"/>
        <v>salles avant 03/2017!</v>
      </c>
      <c r="C565" s="24">
        <f t="shared" si="41"/>
        <v>565</v>
      </c>
      <c r="D565" s="24" t="e">
        <f t="shared" ca="1" si="2"/>
        <v>#REF!</v>
      </c>
      <c r="E565" s="25" t="e">
        <f t="shared" ca="1" si="3"/>
        <v>#REF!</v>
      </c>
      <c r="F565" s="25" t="e">
        <f t="shared" ca="1" si="4"/>
        <v>#REF!</v>
      </c>
      <c r="G565" s="26" t="e">
        <f t="shared" ca="1" si="5"/>
        <v>#REF!</v>
      </c>
      <c r="H565" s="24" t="s">
        <v>359</v>
      </c>
      <c r="I565" s="24" t="e">
        <f t="shared" ca="1" si="6"/>
        <v>#REF!</v>
      </c>
      <c r="J565" s="24" t="e">
        <f t="shared" ca="1" si="7"/>
        <v>#REF!</v>
      </c>
      <c r="K565" s="24" t="e">
        <f t="shared" ca="1" si="8"/>
        <v>#REF!</v>
      </c>
      <c r="L565" s="24" t="e">
        <f t="shared" ca="1" si="9"/>
        <v>#REF!</v>
      </c>
      <c r="M565" s="24" t="e">
        <f t="shared" ca="1" si="10"/>
        <v>#REF!</v>
      </c>
      <c r="N565" s="25" t="e">
        <f t="shared" ca="1" si="11"/>
        <v>#REF!</v>
      </c>
      <c r="O565" s="27" t="e">
        <f t="shared" ca="1" si="12"/>
        <v>#REF!</v>
      </c>
      <c r="P565" s="24" t="e">
        <f t="shared" ca="1" si="13"/>
        <v>#REF!</v>
      </c>
      <c r="Q565" s="28" t="str">
        <f>IF(A565,VALUE(SUBSTITUTE(SUBSTITUTE(LEFT(salles!H565,5),":",","),"30","5")),"")</f>
        <v/>
      </c>
      <c r="R565" s="29" t="str">
        <f t="shared" si="14"/>
        <v/>
      </c>
      <c r="S565" s="29" t="str">
        <f t="shared" si="15"/>
        <v/>
      </c>
      <c r="T565" s="28" t="str">
        <f t="shared" si="16"/>
        <v/>
      </c>
      <c r="U565" s="30">
        <f ca="1">VLOOKUP(H565,variables!J$10:K$130,2,FALSE)</f>
        <v>1</v>
      </c>
      <c r="V565" s="28"/>
      <c r="W565" s="28"/>
      <c r="X565" s="28"/>
      <c r="Y565" s="28"/>
      <c r="Z565" s="28"/>
      <c r="AA565" s="28"/>
      <c r="AB565" s="28"/>
      <c r="AC565" s="28"/>
    </row>
    <row r="566" spans="1:29" ht="14.25" hidden="1">
      <c r="A566" s="22" t="b">
        <f t="shared" si="39"/>
        <v>0</v>
      </c>
      <c r="B566" s="23" t="str">
        <f t="shared" si="40"/>
        <v>salles avant 03/2017!</v>
      </c>
      <c r="C566" s="24">
        <f t="shared" si="41"/>
        <v>566</v>
      </c>
      <c r="D566" s="24" t="e">
        <f t="shared" ca="1" si="2"/>
        <v>#REF!</v>
      </c>
      <c r="E566" s="25" t="e">
        <f t="shared" ca="1" si="3"/>
        <v>#REF!</v>
      </c>
      <c r="F566" s="25" t="e">
        <f t="shared" ca="1" si="4"/>
        <v>#REF!</v>
      </c>
      <c r="G566" s="26" t="e">
        <f t="shared" ca="1" si="5"/>
        <v>#REF!</v>
      </c>
      <c r="H566" s="24" t="s">
        <v>359</v>
      </c>
      <c r="I566" s="24" t="e">
        <f t="shared" ca="1" si="6"/>
        <v>#REF!</v>
      </c>
      <c r="J566" s="24" t="e">
        <f t="shared" ca="1" si="7"/>
        <v>#REF!</v>
      </c>
      <c r="K566" s="24" t="e">
        <f t="shared" ca="1" si="8"/>
        <v>#REF!</v>
      </c>
      <c r="L566" s="24" t="e">
        <f t="shared" ca="1" si="9"/>
        <v>#REF!</v>
      </c>
      <c r="M566" s="24" t="e">
        <f t="shared" ca="1" si="10"/>
        <v>#REF!</v>
      </c>
      <c r="N566" s="25" t="e">
        <f t="shared" ca="1" si="11"/>
        <v>#REF!</v>
      </c>
      <c r="O566" s="27" t="e">
        <f t="shared" ca="1" si="12"/>
        <v>#REF!</v>
      </c>
      <c r="P566" s="24" t="e">
        <f t="shared" ca="1" si="13"/>
        <v>#REF!</v>
      </c>
      <c r="Q566" s="28" t="str">
        <f>IF(A566,VALUE(SUBSTITUTE(SUBSTITUTE(LEFT(salles!H566,5),":",","),"30","5")),"")</f>
        <v/>
      </c>
      <c r="R566" s="29" t="str">
        <f t="shared" si="14"/>
        <v/>
      </c>
      <c r="S566" s="29" t="str">
        <f t="shared" si="15"/>
        <v/>
      </c>
      <c r="T566" s="28" t="str">
        <f t="shared" si="16"/>
        <v/>
      </c>
      <c r="U566" s="30">
        <f ca="1">VLOOKUP(H566,variables!J$10:K$130,2,FALSE)</f>
        <v>1</v>
      </c>
      <c r="V566" s="28"/>
      <c r="W566" s="28"/>
      <c r="X566" s="28"/>
      <c r="Y566" s="28"/>
      <c r="Z566" s="28"/>
      <c r="AA566" s="28"/>
      <c r="AB566" s="28"/>
      <c r="AC566" s="28"/>
    </row>
    <row r="567" spans="1:29" ht="14.25" hidden="1">
      <c r="A567" s="22" t="b">
        <f t="shared" si="39"/>
        <v>0</v>
      </c>
      <c r="B567" s="23" t="str">
        <f t="shared" si="40"/>
        <v>salles avant 03/2017!</v>
      </c>
      <c r="C567" s="24">
        <f t="shared" si="41"/>
        <v>567</v>
      </c>
      <c r="D567" s="24" t="e">
        <f t="shared" ca="1" si="2"/>
        <v>#REF!</v>
      </c>
      <c r="E567" s="25" t="e">
        <f t="shared" ca="1" si="3"/>
        <v>#REF!</v>
      </c>
      <c r="F567" s="25" t="e">
        <f t="shared" ca="1" si="4"/>
        <v>#REF!</v>
      </c>
      <c r="G567" s="26" t="e">
        <f t="shared" ca="1" si="5"/>
        <v>#REF!</v>
      </c>
      <c r="H567" s="24" t="s">
        <v>88</v>
      </c>
      <c r="I567" s="24" t="e">
        <f t="shared" ca="1" si="6"/>
        <v>#REF!</v>
      </c>
      <c r="J567" s="24" t="e">
        <f t="shared" ca="1" si="7"/>
        <v>#REF!</v>
      </c>
      <c r="K567" s="24" t="e">
        <f t="shared" ca="1" si="8"/>
        <v>#REF!</v>
      </c>
      <c r="L567" s="24" t="e">
        <f t="shared" ca="1" si="9"/>
        <v>#REF!</v>
      </c>
      <c r="M567" s="24" t="e">
        <f t="shared" ca="1" si="10"/>
        <v>#REF!</v>
      </c>
      <c r="N567" s="25" t="e">
        <f t="shared" ca="1" si="11"/>
        <v>#REF!</v>
      </c>
      <c r="O567" s="27" t="e">
        <f t="shared" ca="1" si="12"/>
        <v>#REF!</v>
      </c>
      <c r="P567" s="24" t="e">
        <f t="shared" ca="1" si="13"/>
        <v>#REF!</v>
      </c>
      <c r="Q567" s="28" t="str">
        <f>IF(A567,VALUE(SUBSTITUTE(SUBSTITUTE(LEFT(salles!H567,5),":",","),"30","5")),"")</f>
        <v/>
      </c>
      <c r="R567" s="29" t="str">
        <f t="shared" si="14"/>
        <v/>
      </c>
      <c r="S567" s="29" t="str">
        <f t="shared" si="15"/>
        <v/>
      </c>
      <c r="T567" s="28" t="str">
        <f t="shared" si="16"/>
        <v/>
      </c>
      <c r="U567" s="30">
        <f ca="1">VLOOKUP(H567,variables!J$10:K$130,2,FALSE)</f>
        <v>0.94202898550724634</v>
      </c>
      <c r="V567" s="28"/>
      <c r="W567" s="28"/>
      <c r="X567" s="28"/>
      <c r="Y567" s="28"/>
      <c r="Z567" s="28"/>
      <c r="AA567" s="28"/>
      <c r="AB567" s="28"/>
      <c r="AC567" s="28"/>
    </row>
    <row r="568" spans="1:29" ht="14.25" hidden="1">
      <c r="A568" s="22" t="b">
        <f t="shared" si="39"/>
        <v>0</v>
      </c>
      <c r="B568" s="23" t="str">
        <f t="shared" si="40"/>
        <v>salles avant 03/2017!</v>
      </c>
      <c r="C568" s="24">
        <f t="shared" si="41"/>
        <v>568</v>
      </c>
      <c r="D568" s="24" t="e">
        <f t="shared" ca="1" si="2"/>
        <v>#REF!</v>
      </c>
      <c r="E568" s="25" t="e">
        <f t="shared" ca="1" si="3"/>
        <v>#REF!</v>
      </c>
      <c r="F568" s="25" t="e">
        <f t="shared" ca="1" si="4"/>
        <v>#REF!</v>
      </c>
      <c r="G568" s="26" t="e">
        <f t="shared" ca="1" si="5"/>
        <v>#REF!</v>
      </c>
      <c r="H568" s="24" t="s">
        <v>88</v>
      </c>
      <c r="I568" s="24" t="e">
        <f t="shared" ca="1" si="6"/>
        <v>#REF!</v>
      </c>
      <c r="J568" s="24" t="e">
        <f t="shared" ca="1" si="7"/>
        <v>#REF!</v>
      </c>
      <c r="K568" s="24" t="e">
        <f t="shared" ca="1" si="8"/>
        <v>#REF!</v>
      </c>
      <c r="L568" s="24" t="e">
        <f t="shared" ca="1" si="9"/>
        <v>#REF!</v>
      </c>
      <c r="M568" s="24" t="e">
        <f t="shared" ca="1" si="10"/>
        <v>#REF!</v>
      </c>
      <c r="N568" s="25" t="e">
        <f t="shared" ca="1" si="11"/>
        <v>#REF!</v>
      </c>
      <c r="O568" s="27" t="e">
        <f t="shared" ca="1" si="12"/>
        <v>#REF!</v>
      </c>
      <c r="P568" s="24" t="e">
        <f t="shared" ca="1" si="13"/>
        <v>#REF!</v>
      </c>
      <c r="Q568" s="28" t="str">
        <f>IF(A568,VALUE(SUBSTITUTE(SUBSTITUTE(LEFT(salles!H568,5),":",","),"30","5")),"")</f>
        <v/>
      </c>
      <c r="R568" s="29" t="str">
        <f t="shared" si="14"/>
        <v/>
      </c>
      <c r="S568" s="29" t="str">
        <f t="shared" si="15"/>
        <v/>
      </c>
      <c r="T568" s="28" t="str">
        <f t="shared" si="16"/>
        <v/>
      </c>
      <c r="U568" s="30">
        <f ca="1">VLOOKUP(H568,variables!J$10:K$130,2,FALSE)</f>
        <v>0.94202898550724634</v>
      </c>
      <c r="V568" s="28"/>
      <c r="W568" s="28"/>
      <c r="X568" s="28"/>
      <c r="Y568" s="28"/>
      <c r="Z568" s="28"/>
      <c r="AA568" s="28"/>
      <c r="AB568" s="28"/>
      <c r="AC568" s="28"/>
    </row>
    <row r="569" spans="1:29" ht="14.25" hidden="1">
      <c r="A569" s="22" t="b">
        <f t="shared" si="39"/>
        <v>0</v>
      </c>
      <c r="B569" s="23" t="str">
        <f t="shared" si="40"/>
        <v>salles avant 03/2017!</v>
      </c>
      <c r="C569" s="24">
        <f t="shared" si="41"/>
        <v>569</v>
      </c>
      <c r="D569" s="24" t="e">
        <f t="shared" ca="1" si="2"/>
        <v>#REF!</v>
      </c>
      <c r="E569" s="25" t="e">
        <f t="shared" ca="1" si="3"/>
        <v>#REF!</v>
      </c>
      <c r="F569" s="25" t="e">
        <f t="shared" ca="1" si="4"/>
        <v>#REF!</v>
      </c>
      <c r="G569" s="26" t="e">
        <f t="shared" ca="1" si="5"/>
        <v>#REF!</v>
      </c>
      <c r="H569" s="24" t="s">
        <v>88</v>
      </c>
      <c r="I569" s="24" t="e">
        <f t="shared" ca="1" si="6"/>
        <v>#REF!</v>
      </c>
      <c r="J569" s="24" t="e">
        <f t="shared" ca="1" si="7"/>
        <v>#REF!</v>
      </c>
      <c r="K569" s="24" t="e">
        <f t="shared" ca="1" si="8"/>
        <v>#REF!</v>
      </c>
      <c r="L569" s="24" t="e">
        <f t="shared" ca="1" si="9"/>
        <v>#REF!</v>
      </c>
      <c r="M569" s="24" t="e">
        <f t="shared" ca="1" si="10"/>
        <v>#REF!</v>
      </c>
      <c r="N569" s="25" t="e">
        <f t="shared" ca="1" si="11"/>
        <v>#REF!</v>
      </c>
      <c r="O569" s="27" t="e">
        <f t="shared" ca="1" si="12"/>
        <v>#REF!</v>
      </c>
      <c r="P569" s="24" t="e">
        <f t="shared" ca="1" si="13"/>
        <v>#REF!</v>
      </c>
      <c r="Q569" s="28" t="str">
        <f>IF(A569,VALUE(SUBSTITUTE(SUBSTITUTE(LEFT(salles!H569,5),":",","),"30","5")),"")</f>
        <v/>
      </c>
      <c r="R569" s="29" t="str">
        <f t="shared" si="14"/>
        <v/>
      </c>
      <c r="S569" s="29" t="str">
        <f t="shared" si="15"/>
        <v/>
      </c>
      <c r="T569" s="28" t="str">
        <f t="shared" si="16"/>
        <v/>
      </c>
      <c r="U569" s="30">
        <f ca="1">VLOOKUP(H569,variables!J$10:K$130,2,FALSE)</f>
        <v>0.94202898550724634</v>
      </c>
      <c r="V569" s="28"/>
      <c r="W569" s="28"/>
      <c r="X569" s="28"/>
      <c r="Y569" s="28"/>
      <c r="Z569" s="28"/>
      <c r="AA569" s="28"/>
      <c r="AB569" s="28"/>
      <c r="AC569" s="28"/>
    </row>
    <row r="570" spans="1:29" ht="14.25" hidden="1">
      <c r="A570" s="22" t="b">
        <f t="shared" si="39"/>
        <v>0</v>
      </c>
      <c r="B570" s="23" t="str">
        <f t="shared" si="40"/>
        <v>salles avant 03/2017!</v>
      </c>
      <c r="C570" s="24">
        <f t="shared" si="41"/>
        <v>570</v>
      </c>
      <c r="D570" s="24" t="e">
        <f t="shared" ca="1" si="2"/>
        <v>#REF!</v>
      </c>
      <c r="E570" s="25" t="e">
        <f t="shared" ca="1" si="3"/>
        <v>#REF!</v>
      </c>
      <c r="F570" s="25" t="e">
        <f t="shared" ca="1" si="4"/>
        <v>#REF!</v>
      </c>
      <c r="G570" s="26" t="e">
        <f t="shared" ca="1" si="5"/>
        <v>#REF!</v>
      </c>
      <c r="H570" s="24" t="s">
        <v>212</v>
      </c>
      <c r="I570" s="24" t="e">
        <f t="shared" ca="1" si="6"/>
        <v>#REF!</v>
      </c>
      <c r="J570" s="24" t="e">
        <f t="shared" ca="1" si="7"/>
        <v>#REF!</v>
      </c>
      <c r="K570" s="24" t="e">
        <f t="shared" ca="1" si="8"/>
        <v>#REF!</v>
      </c>
      <c r="L570" s="24" t="e">
        <f t="shared" ca="1" si="9"/>
        <v>#REF!</v>
      </c>
      <c r="M570" s="24" t="e">
        <f t="shared" ca="1" si="10"/>
        <v>#REF!</v>
      </c>
      <c r="N570" s="25" t="e">
        <f t="shared" ca="1" si="11"/>
        <v>#REF!</v>
      </c>
      <c r="O570" s="27" t="e">
        <f t="shared" ca="1" si="12"/>
        <v>#REF!</v>
      </c>
      <c r="P570" s="24" t="e">
        <f t="shared" ca="1" si="13"/>
        <v>#REF!</v>
      </c>
      <c r="Q570" s="28" t="str">
        <f>IF(A570,VALUE(SUBSTITUTE(SUBSTITUTE(LEFT(salles!H570,5),":",","),"30","5")),"")</f>
        <v/>
      </c>
      <c r="R570" s="29" t="str">
        <f t="shared" si="14"/>
        <v/>
      </c>
      <c r="S570" s="29" t="str">
        <f t="shared" si="15"/>
        <v/>
      </c>
      <c r="T570" s="28" t="str">
        <f t="shared" si="16"/>
        <v/>
      </c>
      <c r="U570" s="30">
        <f ca="1">VLOOKUP(H570,variables!J$10:K$130,2,FALSE)</f>
        <v>0.98148148148148151</v>
      </c>
      <c r="V570" s="28"/>
      <c r="W570" s="28"/>
      <c r="X570" s="28"/>
      <c r="Y570" s="28"/>
      <c r="Z570" s="28"/>
      <c r="AA570" s="28"/>
      <c r="AB570" s="28"/>
      <c r="AC570" s="28"/>
    </row>
    <row r="571" spans="1:29" ht="14.25" hidden="1">
      <c r="A571" s="22" t="b">
        <f t="shared" si="39"/>
        <v>0</v>
      </c>
      <c r="B571" s="23" t="str">
        <f t="shared" si="40"/>
        <v>salles avant 03/2017!</v>
      </c>
      <c r="C571" s="24">
        <f t="shared" si="41"/>
        <v>571</v>
      </c>
      <c r="D571" s="24" t="e">
        <f t="shared" ca="1" si="2"/>
        <v>#REF!</v>
      </c>
      <c r="E571" s="25" t="e">
        <f t="shared" ca="1" si="3"/>
        <v>#REF!</v>
      </c>
      <c r="F571" s="25" t="e">
        <f t="shared" ca="1" si="4"/>
        <v>#REF!</v>
      </c>
      <c r="G571" s="26" t="e">
        <f t="shared" ca="1" si="5"/>
        <v>#REF!</v>
      </c>
      <c r="H571" s="24" t="s">
        <v>162</v>
      </c>
      <c r="I571" s="24" t="e">
        <f t="shared" ca="1" si="6"/>
        <v>#REF!</v>
      </c>
      <c r="J571" s="24" t="e">
        <f t="shared" ca="1" si="7"/>
        <v>#REF!</v>
      </c>
      <c r="K571" s="24" t="e">
        <f t="shared" ca="1" si="8"/>
        <v>#REF!</v>
      </c>
      <c r="L571" s="24" t="e">
        <f t="shared" ca="1" si="9"/>
        <v>#REF!</v>
      </c>
      <c r="M571" s="24" t="e">
        <f t="shared" ca="1" si="10"/>
        <v>#REF!</v>
      </c>
      <c r="N571" s="25" t="e">
        <f t="shared" ca="1" si="11"/>
        <v>#REF!</v>
      </c>
      <c r="O571" s="27" t="e">
        <f t="shared" ca="1" si="12"/>
        <v>#REF!</v>
      </c>
      <c r="P571" s="24" t="e">
        <f t="shared" ca="1" si="13"/>
        <v>#REF!</v>
      </c>
      <c r="Q571" s="28" t="str">
        <f>IF(A571,VALUE(SUBSTITUTE(SUBSTITUTE(LEFT(salles!H571,5),":",","),"30","5")),"")</f>
        <v/>
      </c>
      <c r="R571" s="29" t="str">
        <f t="shared" si="14"/>
        <v/>
      </c>
      <c r="S571" s="29" t="str">
        <f t="shared" si="15"/>
        <v/>
      </c>
      <c r="T571" s="28" t="str">
        <f t="shared" si="16"/>
        <v/>
      </c>
      <c r="U571" s="30">
        <f>VLOOKUP(H571,variables!J$10:K$130,2,FALSE)</f>
        <v>5.3E-3</v>
      </c>
      <c r="V571" s="28"/>
      <c r="W571" s="28"/>
      <c r="X571" s="28"/>
      <c r="Y571" s="28"/>
      <c r="Z571" s="28"/>
      <c r="AA571" s="28"/>
      <c r="AB571" s="28"/>
      <c r="AC571" s="28"/>
    </row>
    <row r="572" spans="1:29" ht="14.25" hidden="1">
      <c r="A572" s="22" t="b">
        <f t="shared" si="39"/>
        <v>0</v>
      </c>
      <c r="B572" s="23" t="str">
        <f t="shared" si="40"/>
        <v>salles avant 03/2017!</v>
      </c>
      <c r="C572" s="24">
        <f t="shared" si="41"/>
        <v>572</v>
      </c>
      <c r="D572" s="24" t="e">
        <f t="shared" ca="1" si="2"/>
        <v>#REF!</v>
      </c>
      <c r="E572" s="25" t="e">
        <f t="shared" ca="1" si="3"/>
        <v>#REF!</v>
      </c>
      <c r="F572" s="25" t="e">
        <f t="shared" ca="1" si="4"/>
        <v>#REF!</v>
      </c>
      <c r="G572" s="26" t="e">
        <f t="shared" ca="1" si="5"/>
        <v>#REF!</v>
      </c>
      <c r="H572" s="24" t="s">
        <v>212</v>
      </c>
      <c r="I572" s="24" t="e">
        <f t="shared" ca="1" si="6"/>
        <v>#REF!</v>
      </c>
      <c r="J572" s="24" t="e">
        <f t="shared" ca="1" si="7"/>
        <v>#REF!</v>
      </c>
      <c r="K572" s="24" t="e">
        <f t="shared" ca="1" si="8"/>
        <v>#REF!</v>
      </c>
      <c r="L572" s="24" t="e">
        <f t="shared" ca="1" si="9"/>
        <v>#REF!</v>
      </c>
      <c r="M572" s="24" t="e">
        <f t="shared" ca="1" si="10"/>
        <v>#REF!</v>
      </c>
      <c r="N572" s="25" t="e">
        <f t="shared" ca="1" si="11"/>
        <v>#REF!</v>
      </c>
      <c r="O572" s="27" t="e">
        <f t="shared" ca="1" si="12"/>
        <v>#REF!</v>
      </c>
      <c r="P572" s="24" t="e">
        <f t="shared" ca="1" si="13"/>
        <v>#REF!</v>
      </c>
      <c r="Q572" s="28" t="str">
        <f>IF(A572,VALUE(SUBSTITUTE(SUBSTITUTE(LEFT(salles!H572,5),":",","),"30","5")),"")</f>
        <v/>
      </c>
      <c r="R572" s="29" t="str">
        <f t="shared" si="14"/>
        <v/>
      </c>
      <c r="S572" s="29" t="str">
        <f t="shared" si="15"/>
        <v/>
      </c>
      <c r="T572" s="28" t="str">
        <f t="shared" si="16"/>
        <v/>
      </c>
      <c r="U572" s="30">
        <f ca="1">VLOOKUP(H572,variables!J$10:K$130,2,FALSE)</f>
        <v>0.98148148148148151</v>
      </c>
      <c r="V572" s="28"/>
      <c r="W572" s="28"/>
      <c r="X572" s="28"/>
      <c r="Y572" s="28"/>
      <c r="Z572" s="28"/>
      <c r="AA572" s="28"/>
      <c r="AB572" s="28"/>
      <c r="AC572" s="28"/>
    </row>
    <row r="573" spans="1:29" ht="14.25">
      <c r="A573" s="22" t="b">
        <f t="shared" si="39"/>
        <v>1</v>
      </c>
      <c r="B573" s="23" t="str">
        <f t="shared" si="40"/>
        <v>salles avant 03/2017!</v>
      </c>
      <c r="C573" s="24">
        <f t="shared" si="41"/>
        <v>573</v>
      </c>
      <c r="D573" s="24" t="e">
        <f t="shared" ca="1" si="2"/>
        <v>#REF!</v>
      </c>
      <c r="E573" s="25" t="e">
        <f t="shared" ca="1" si="3"/>
        <v>#REF!</v>
      </c>
      <c r="F573" s="25" t="e">
        <f t="shared" ca="1" si="4"/>
        <v>#REF!</v>
      </c>
      <c r="G573" s="26" t="e">
        <f t="shared" ca="1" si="5"/>
        <v>#REF!</v>
      </c>
      <c r="H573" s="24" t="s">
        <v>140</v>
      </c>
      <c r="I573" s="24" t="e">
        <f t="shared" ca="1" si="6"/>
        <v>#REF!</v>
      </c>
      <c r="J573" s="24" t="e">
        <f t="shared" ca="1" si="7"/>
        <v>#REF!</v>
      </c>
      <c r="K573" s="24" t="e">
        <f t="shared" ca="1" si="8"/>
        <v>#REF!</v>
      </c>
      <c r="L573" s="24" t="e">
        <f t="shared" ca="1" si="9"/>
        <v>#REF!</v>
      </c>
      <c r="M573" s="24" t="e">
        <f t="shared" ca="1" si="10"/>
        <v>#REF!</v>
      </c>
      <c r="N573" s="25" t="e">
        <f t="shared" ca="1" si="11"/>
        <v>#REF!</v>
      </c>
      <c r="O573" s="27" t="e">
        <f t="shared" ca="1" si="12"/>
        <v>#REF!</v>
      </c>
      <c r="P573" s="24" t="e">
        <f t="shared" ca="1" si="13"/>
        <v>#REF!</v>
      </c>
      <c r="Q573" s="28">
        <f>IF(A573,VALUE(SUBSTITUTE(SUBSTITUTE(LEFT(salles!H573,5),":",","),"30","5")),"")</f>
        <v>1</v>
      </c>
      <c r="R573" s="29" t="e">
        <f t="shared" ca="1" si="14"/>
        <v>#REF!</v>
      </c>
      <c r="S573" s="29" t="e">
        <f t="shared" ca="1" si="15"/>
        <v>#REF!</v>
      </c>
      <c r="T573" s="28" t="e">
        <f t="shared" ca="1" si="16"/>
        <v>#REF!</v>
      </c>
      <c r="U573" s="30">
        <f ca="1">VLOOKUP(H573,variables!J$10:K$130,2,FALSE)</f>
        <v>0.93262411347517726</v>
      </c>
      <c r="V573" s="28"/>
      <c r="W573" s="28"/>
      <c r="X573" s="28"/>
      <c r="Y573" s="28"/>
      <c r="Z573" s="28"/>
      <c r="AA573" s="28"/>
      <c r="AB573" s="28"/>
      <c r="AC573" s="28"/>
    </row>
    <row r="574" spans="1:29" ht="14.25">
      <c r="A574" s="22" t="b">
        <f t="shared" si="39"/>
        <v>1</v>
      </c>
      <c r="B574" s="23" t="str">
        <f t="shared" si="40"/>
        <v>salles avant 03/2017!</v>
      </c>
      <c r="C574" s="24">
        <f t="shared" si="41"/>
        <v>574</v>
      </c>
      <c r="D574" s="24" t="e">
        <f t="shared" ca="1" si="2"/>
        <v>#REF!</v>
      </c>
      <c r="E574" s="25" t="e">
        <f t="shared" ca="1" si="3"/>
        <v>#REF!</v>
      </c>
      <c r="F574" s="25" t="e">
        <f t="shared" ca="1" si="4"/>
        <v>#REF!</v>
      </c>
      <c r="G574" s="26" t="e">
        <f t="shared" ca="1" si="5"/>
        <v>#REF!</v>
      </c>
      <c r="H574" s="24" t="s">
        <v>140</v>
      </c>
      <c r="I574" s="24" t="e">
        <f t="shared" ca="1" si="6"/>
        <v>#REF!</v>
      </c>
      <c r="J574" s="24" t="e">
        <f t="shared" ca="1" si="7"/>
        <v>#REF!</v>
      </c>
      <c r="K574" s="24" t="e">
        <f t="shared" ca="1" si="8"/>
        <v>#REF!</v>
      </c>
      <c r="L574" s="24" t="e">
        <f t="shared" ca="1" si="9"/>
        <v>#REF!</v>
      </c>
      <c r="M574" s="24" t="e">
        <f t="shared" ca="1" si="10"/>
        <v>#REF!</v>
      </c>
      <c r="N574" s="25" t="e">
        <f t="shared" ca="1" si="11"/>
        <v>#REF!</v>
      </c>
      <c r="O574" s="27" t="e">
        <f t="shared" ca="1" si="12"/>
        <v>#REF!</v>
      </c>
      <c r="P574" s="24" t="e">
        <f t="shared" ca="1" si="13"/>
        <v>#REF!</v>
      </c>
      <c r="Q574" s="28">
        <f>IF(A574,VALUE(SUBSTITUTE(SUBSTITUTE(LEFT(salles!H574,5),":",","),"30","5")),"")</f>
        <v>1.5</v>
      </c>
      <c r="R574" s="29" t="e">
        <f t="shared" ca="1" si="14"/>
        <v>#REF!</v>
      </c>
      <c r="S574" s="29" t="e">
        <f t="shared" ca="1" si="15"/>
        <v>#REF!</v>
      </c>
      <c r="T574" s="28" t="e">
        <f t="shared" ca="1" si="16"/>
        <v>#REF!</v>
      </c>
      <c r="U574" s="30">
        <f ca="1">VLOOKUP(H574,variables!J$10:K$130,2,FALSE)</f>
        <v>0.93262411347517726</v>
      </c>
      <c r="V574" s="28"/>
      <c r="W574" s="28"/>
      <c r="X574" s="28"/>
      <c r="Y574" s="28"/>
      <c r="Z574" s="28"/>
      <c r="AA574" s="28"/>
      <c r="AB574" s="28"/>
      <c r="AC574" s="28"/>
    </row>
    <row r="575" spans="1:29" ht="14.25" hidden="1">
      <c r="A575" s="22" t="b">
        <f t="shared" si="39"/>
        <v>0</v>
      </c>
      <c r="B575" s="23" t="str">
        <f t="shared" si="40"/>
        <v>salles avant 03/2017!</v>
      </c>
      <c r="C575" s="24">
        <f t="shared" si="41"/>
        <v>575</v>
      </c>
      <c r="D575" s="24" t="e">
        <f t="shared" ca="1" si="2"/>
        <v>#REF!</v>
      </c>
      <c r="E575" s="25" t="e">
        <f t="shared" ca="1" si="3"/>
        <v>#REF!</v>
      </c>
      <c r="F575" s="25" t="e">
        <f t="shared" ca="1" si="4"/>
        <v>#REF!</v>
      </c>
      <c r="G575" s="26" t="e">
        <f t="shared" ca="1" si="5"/>
        <v>#REF!</v>
      </c>
      <c r="H575" s="24" t="s">
        <v>803</v>
      </c>
      <c r="I575" s="24" t="e">
        <f t="shared" ca="1" si="6"/>
        <v>#REF!</v>
      </c>
      <c r="J575" s="24" t="e">
        <f t="shared" ca="1" si="7"/>
        <v>#REF!</v>
      </c>
      <c r="K575" s="24" t="e">
        <f t="shared" ca="1" si="8"/>
        <v>#REF!</v>
      </c>
      <c r="L575" s="24" t="e">
        <f t="shared" ca="1" si="9"/>
        <v>#REF!</v>
      </c>
      <c r="M575" s="24" t="e">
        <f t="shared" ca="1" si="10"/>
        <v>#REF!</v>
      </c>
      <c r="N575" s="25" t="e">
        <f t="shared" ca="1" si="11"/>
        <v>#REF!</v>
      </c>
      <c r="O575" s="27" t="e">
        <f t="shared" ca="1" si="12"/>
        <v>#REF!</v>
      </c>
      <c r="P575" s="24" t="e">
        <f t="shared" ca="1" si="13"/>
        <v>#REF!</v>
      </c>
      <c r="Q575" s="28" t="str">
        <f>IF(A575,VALUE(SUBSTITUTE(SUBSTITUTE(LEFT(salles!H575,5),":",","),"30","5")),"")</f>
        <v/>
      </c>
      <c r="R575" s="29" t="str">
        <f t="shared" si="14"/>
        <v/>
      </c>
      <c r="S575" s="29" t="str">
        <f t="shared" si="15"/>
        <v/>
      </c>
      <c r="T575" s="28" t="str">
        <f t="shared" si="16"/>
        <v/>
      </c>
      <c r="U575" s="30">
        <f ca="1">VLOOKUP(H575,variables!J$10:K$130,2,FALSE)</f>
        <v>1</v>
      </c>
      <c r="V575" s="28"/>
      <c r="W575" s="28"/>
      <c r="X575" s="28"/>
      <c r="Y575" s="28"/>
      <c r="Z575" s="28"/>
      <c r="AA575" s="28"/>
      <c r="AB575" s="28"/>
      <c r="AC575" s="28"/>
    </row>
    <row r="576" spans="1:29" ht="14.25" hidden="1">
      <c r="A576" s="22" t="b">
        <f t="shared" si="39"/>
        <v>0</v>
      </c>
      <c r="B576" s="23" t="str">
        <f t="shared" si="40"/>
        <v>salles avant 03/2017!</v>
      </c>
      <c r="C576" s="24">
        <f t="shared" si="41"/>
        <v>576</v>
      </c>
      <c r="D576" s="24" t="e">
        <f t="shared" ca="1" si="2"/>
        <v>#REF!</v>
      </c>
      <c r="E576" s="25" t="e">
        <f t="shared" ca="1" si="3"/>
        <v>#REF!</v>
      </c>
      <c r="F576" s="25" t="e">
        <f t="shared" ca="1" si="4"/>
        <v>#REF!</v>
      </c>
      <c r="G576" s="26" t="e">
        <f t="shared" ca="1" si="5"/>
        <v>#REF!</v>
      </c>
      <c r="H576" s="24" t="s">
        <v>212</v>
      </c>
      <c r="I576" s="24" t="e">
        <f t="shared" ca="1" si="6"/>
        <v>#REF!</v>
      </c>
      <c r="J576" s="24" t="e">
        <f t="shared" ca="1" si="7"/>
        <v>#REF!</v>
      </c>
      <c r="K576" s="24" t="e">
        <f t="shared" ca="1" si="8"/>
        <v>#REF!</v>
      </c>
      <c r="L576" s="24" t="e">
        <f t="shared" ca="1" si="9"/>
        <v>#REF!</v>
      </c>
      <c r="M576" s="24" t="e">
        <f t="shared" ca="1" si="10"/>
        <v>#REF!</v>
      </c>
      <c r="N576" s="25" t="e">
        <f t="shared" ca="1" si="11"/>
        <v>#REF!</v>
      </c>
      <c r="O576" s="27" t="e">
        <f t="shared" ca="1" si="12"/>
        <v>#REF!</v>
      </c>
      <c r="P576" s="24" t="e">
        <f t="shared" ca="1" si="13"/>
        <v>#REF!</v>
      </c>
      <c r="Q576" s="28" t="str">
        <f>IF(A576,VALUE(SUBSTITUTE(SUBSTITUTE(LEFT(salles!H576,5),":",","),"30","5")),"")</f>
        <v/>
      </c>
      <c r="R576" s="29" t="str">
        <f t="shared" si="14"/>
        <v/>
      </c>
      <c r="S576" s="29" t="str">
        <f t="shared" si="15"/>
        <v/>
      </c>
      <c r="T576" s="28" t="str">
        <f t="shared" si="16"/>
        <v/>
      </c>
      <c r="U576" s="30">
        <f ca="1">VLOOKUP(H576,variables!J$10:K$130,2,FALSE)</f>
        <v>0.98148148148148151</v>
      </c>
      <c r="V576" s="28"/>
      <c r="W576" s="28"/>
      <c r="X576" s="28"/>
      <c r="Y576" s="28"/>
      <c r="Z576" s="28"/>
      <c r="AA576" s="28"/>
      <c r="AB576" s="28"/>
      <c r="AC576" s="28"/>
    </row>
    <row r="577" spans="1:29" ht="14.25" hidden="1">
      <c r="A577" s="22" t="b">
        <f t="shared" si="39"/>
        <v>0</v>
      </c>
      <c r="B577" s="23" t="str">
        <f t="shared" si="40"/>
        <v>salles avant 03/2017!</v>
      </c>
      <c r="C577" s="24">
        <f t="shared" si="41"/>
        <v>577</v>
      </c>
      <c r="D577" s="24" t="e">
        <f t="shared" ca="1" si="2"/>
        <v>#REF!</v>
      </c>
      <c r="E577" s="25" t="e">
        <f t="shared" ca="1" si="3"/>
        <v>#REF!</v>
      </c>
      <c r="F577" s="25" t="e">
        <f t="shared" ca="1" si="4"/>
        <v>#REF!</v>
      </c>
      <c r="G577" s="26" t="e">
        <f t="shared" ca="1" si="5"/>
        <v>#REF!</v>
      </c>
      <c r="H577" s="24" t="s">
        <v>88</v>
      </c>
      <c r="I577" s="24" t="e">
        <f t="shared" ca="1" si="6"/>
        <v>#REF!</v>
      </c>
      <c r="J577" s="24" t="e">
        <f t="shared" ca="1" si="7"/>
        <v>#REF!</v>
      </c>
      <c r="K577" s="24" t="e">
        <f t="shared" ca="1" si="8"/>
        <v>#REF!</v>
      </c>
      <c r="L577" s="24" t="e">
        <f t="shared" ca="1" si="9"/>
        <v>#REF!</v>
      </c>
      <c r="M577" s="24" t="e">
        <f t="shared" ca="1" si="10"/>
        <v>#REF!</v>
      </c>
      <c r="N577" s="25" t="e">
        <f t="shared" ca="1" si="11"/>
        <v>#REF!</v>
      </c>
      <c r="O577" s="27" t="e">
        <f t="shared" ca="1" si="12"/>
        <v>#REF!</v>
      </c>
      <c r="P577" s="24" t="e">
        <f t="shared" ca="1" si="13"/>
        <v>#REF!</v>
      </c>
      <c r="Q577" s="28" t="str">
        <f>IF(A577,VALUE(SUBSTITUTE(SUBSTITUTE(LEFT(salles!H577,5),":",","),"30","5")),"")</f>
        <v/>
      </c>
      <c r="R577" s="29" t="str">
        <f t="shared" si="14"/>
        <v/>
      </c>
      <c r="S577" s="29" t="str">
        <f t="shared" si="15"/>
        <v/>
      </c>
      <c r="T577" s="28" t="str">
        <f t="shared" si="16"/>
        <v/>
      </c>
      <c r="U577" s="30">
        <f ca="1">VLOOKUP(H577,variables!J$10:K$130,2,FALSE)</f>
        <v>0.94202898550724634</v>
      </c>
      <c r="V577" s="28"/>
      <c r="W577" s="28"/>
      <c r="X577" s="28"/>
      <c r="Y577" s="28"/>
      <c r="Z577" s="28"/>
      <c r="AA577" s="28"/>
      <c r="AB577" s="28"/>
      <c r="AC577" s="28"/>
    </row>
    <row r="578" spans="1:29" ht="14.25" hidden="1">
      <c r="A578" s="22" t="b">
        <f t="shared" ref="A578:A641" si="42">NOT(IF(ISERR(SEARCH(qui,H578)),TRUE,FALSE))</f>
        <v>0</v>
      </c>
      <c r="B578" s="23" t="str">
        <f t="shared" ref="B578:B641" si="43">IF(ROW()&lt;=Tun,Oun,IF(ROW()&lt;=(Tun+Tdeux),Odeux,IF(ROW()&lt;=Tun+Tdeux+Ttrois,Otrois,FALSE)))</f>
        <v>salles avant 03/2017!</v>
      </c>
      <c r="C578" s="24">
        <f t="shared" si="41"/>
        <v>578</v>
      </c>
      <c r="D578" s="24" t="e">
        <f t="shared" ca="1" si="2"/>
        <v>#REF!</v>
      </c>
      <c r="E578" s="25" t="e">
        <f t="shared" ca="1" si="3"/>
        <v>#REF!</v>
      </c>
      <c r="F578" s="25" t="e">
        <f t="shared" ca="1" si="4"/>
        <v>#REF!</v>
      </c>
      <c r="G578" s="26" t="e">
        <f t="shared" ca="1" si="5"/>
        <v>#REF!</v>
      </c>
      <c r="H578" s="24" t="s">
        <v>88</v>
      </c>
      <c r="I578" s="24" t="e">
        <f t="shared" ca="1" si="6"/>
        <v>#REF!</v>
      </c>
      <c r="J578" s="24" t="e">
        <f t="shared" ca="1" si="7"/>
        <v>#REF!</v>
      </c>
      <c r="K578" s="24" t="e">
        <f t="shared" ca="1" si="8"/>
        <v>#REF!</v>
      </c>
      <c r="L578" s="24" t="e">
        <f t="shared" ca="1" si="9"/>
        <v>#REF!</v>
      </c>
      <c r="M578" s="24" t="e">
        <f t="shared" ca="1" si="10"/>
        <v>#REF!</v>
      </c>
      <c r="N578" s="25" t="e">
        <f t="shared" ca="1" si="11"/>
        <v>#REF!</v>
      </c>
      <c r="O578" s="27" t="e">
        <f t="shared" ca="1" si="12"/>
        <v>#REF!</v>
      </c>
      <c r="P578" s="24" t="e">
        <f t="shared" ca="1" si="13"/>
        <v>#REF!</v>
      </c>
      <c r="Q578" s="28" t="str">
        <f>IF(A578,VALUE(SUBSTITUTE(SUBSTITUTE(LEFT(salles!H578,5),":",","),"30","5")),"")</f>
        <v/>
      </c>
      <c r="R578" s="29" t="str">
        <f t="shared" si="14"/>
        <v/>
      </c>
      <c r="S578" s="29" t="str">
        <f t="shared" si="15"/>
        <v/>
      </c>
      <c r="T578" s="28" t="str">
        <f t="shared" si="16"/>
        <v/>
      </c>
      <c r="U578" s="30">
        <f ca="1">VLOOKUP(H578,variables!J$10:K$130,2,FALSE)</f>
        <v>0.94202898550724634</v>
      </c>
      <c r="V578" s="28"/>
      <c r="W578" s="28"/>
      <c r="X578" s="28"/>
      <c r="Y578" s="28"/>
      <c r="Z578" s="28"/>
      <c r="AA578" s="28"/>
      <c r="AB578" s="28"/>
      <c r="AC578" s="28"/>
    </row>
    <row r="579" spans="1:29" ht="14.25" hidden="1">
      <c r="A579" s="22" t="b">
        <f t="shared" si="42"/>
        <v>0</v>
      </c>
      <c r="B579" s="23" t="str">
        <f t="shared" si="43"/>
        <v>salles avant 03/2017!</v>
      </c>
      <c r="C579" s="24">
        <f t="shared" ref="C579:C642" si="44">IF(ROW()&lt;=Tun,ROW(),IF(ROW()&lt;=(Tun+Tdeux),ROW()-Tun+1,IF(ROW()&lt;=Tun+Tdeux+Ttrois,ROW()-Tun-Tdeux+1,"")))</f>
        <v>579</v>
      </c>
      <c r="D579" s="24" t="e">
        <f t="shared" ca="1" si="2"/>
        <v>#REF!</v>
      </c>
      <c r="E579" s="25" t="e">
        <f t="shared" ca="1" si="3"/>
        <v>#REF!</v>
      </c>
      <c r="F579" s="25" t="e">
        <f t="shared" ca="1" si="4"/>
        <v>#REF!</v>
      </c>
      <c r="G579" s="26" t="e">
        <f t="shared" ca="1" si="5"/>
        <v>#REF!</v>
      </c>
      <c r="H579" s="24" t="s">
        <v>88</v>
      </c>
      <c r="I579" s="24" t="e">
        <f t="shared" ca="1" si="6"/>
        <v>#REF!</v>
      </c>
      <c r="J579" s="24" t="e">
        <f t="shared" ca="1" si="7"/>
        <v>#REF!</v>
      </c>
      <c r="K579" s="24" t="e">
        <f t="shared" ca="1" si="8"/>
        <v>#REF!</v>
      </c>
      <c r="L579" s="24" t="e">
        <f t="shared" ca="1" si="9"/>
        <v>#REF!</v>
      </c>
      <c r="M579" s="24" t="e">
        <f t="shared" ca="1" si="10"/>
        <v>#REF!</v>
      </c>
      <c r="N579" s="25" t="e">
        <f t="shared" ca="1" si="11"/>
        <v>#REF!</v>
      </c>
      <c r="O579" s="27" t="e">
        <f t="shared" ca="1" si="12"/>
        <v>#REF!</v>
      </c>
      <c r="P579" s="24" t="e">
        <f t="shared" ca="1" si="13"/>
        <v>#REF!</v>
      </c>
      <c r="Q579" s="28" t="str">
        <f>IF(A579,VALUE(SUBSTITUTE(SUBSTITUTE(LEFT(salles!H579,5),":",","),"30","5")),"")</f>
        <v/>
      </c>
      <c r="R579" s="29" t="str">
        <f t="shared" si="14"/>
        <v/>
      </c>
      <c r="S579" s="29" t="str">
        <f t="shared" si="15"/>
        <v/>
      </c>
      <c r="T579" s="28" t="str">
        <f t="shared" si="16"/>
        <v/>
      </c>
      <c r="U579" s="30">
        <f ca="1">VLOOKUP(H579,variables!J$10:K$130,2,FALSE)</f>
        <v>0.94202898550724634</v>
      </c>
      <c r="V579" s="28"/>
      <c r="W579" s="28"/>
      <c r="X579" s="28"/>
      <c r="Y579" s="28"/>
      <c r="Z579" s="28"/>
      <c r="AA579" s="28"/>
      <c r="AB579" s="28"/>
      <c r="AC579" s="28"/>
    </row>
    <row r="580" spans="1:29" ht="14.25" hidden="1">
      <c r="A580" s="22" t="b">
        <f t="shared" si="42"/>
        <v>0</v>
      </c>
      <c r="B580" s="23" t="str">
        <f t="shared" si="43"/>
        <v>salles avant 03/2017!</v>
      </c>
      <c r="C580" s="24">
        <f t="shared" si="44"/>
        <v>580</v>
      </c>
      <c r="D580" s="24" t="e">
        <f t="shared" ca="1" si="2"/>
        <v>#REF!</v>
      </c>
      <c r="E580" s="25" t="e">
        <f t="shared" ca="1" si="3"/>
        <v>#REF!</v>
      </c>
      <c r="F580" s="25" t="e">
        <f t="shared" ca="1" si="4"/>
        <v>#REF!</v>
      </c>
      <c r="G580" s="26" t="e">
        <f t="shared" ca="1" si="5"/>
        <v>#REF!</v>
      </c>
      <c r="H580" s="24" t="s">
        <v>112</v>
      </c>
      <c r="I580" s="24" t="e">
        <f t="shared" ca="1" si="6"/>
        <v>#REF!</v>
      </c>
      <c r="J580" s="24" t="e">
        <f t="shared" ca="1" si="7"/>
        <v>#REF!</v>
      </c>
      <c r="K580" s="24" t="e">
        <f t="shared" ca="1" si="8"/>
        <v>#REF!</v>
      </c>
      <c r="L580" s="24" t="e">
        <f t="shared" ca="1" si="9"/>
        <v>#REF!</v>
      </c>
      <c r="M580" s="24" t="e">
        <f t="shared" ca="1" si="10"/>
        <v>#REF!</v>
      </c>
      <c r="N580" s="25" t="e">
        <f t="shared" ca="1" si="11"/>
        <v>#REF!</v>
      </c>
      <c r="O580" s="27" t="e">
        <f t="shared" ca="1" si="12"/>
        <v>#REF!</v>
      </c>
      <c r="P580" s="24" t="e">
        <f t="shared" ca="1" si="13"/>
        <v>#REF!</v>
      </c>
      <c r="Q580" s="28" t="str">
        <f>IF(A580,VALUE(SUBSTITUTE(SUBSTITUTE(LEFT(salles!H580,5),":",","),"30","5")),"")</f>
        <v/>
      </c>
      <c r="R580" s="29" t="str">
        <f t="shared" si="14"/>
        <v/>
      </c>
      <c r="S580" s="29" t="str">
        <f t="shared" si="15"/>
        <v/>
      </c>
      <c r="T580" s="28" t="str">
        <f t="shared" si="16"/>
        <v/>
      </c>
      <c r="U580" s="30">
        <f ca="1">VLOOKUP(H580,variables!J$10:K$130,2,FALSE)</f>
        <v>1</v>
      </c>
      <c r="V580" s="28"/>
      <c r="W580" s="28"/>
      <c r="X580" s="28"/>
      <c r="Y580" s="28"/>
      <c r="Z580" s="28"/>
      <c r="AA580" s="28"/>
      <c r="AB580" s="28"/>
      <c r="AC580" s="28"/>
    </row>
    <row r="581" spans="1:29" ht="14.25" hidden="1">
      <c r="A581" s="22" t="b">
        <f t="shared" si="42"/>
        <v>0</v>
      </c>
      <c r="B581" s="23" t="str">
        <f t="shared" si="43"/>
        <v>salles avant 03/2017!</v>
      </c>
      <c r="C581" s="24">
        <f t="shared" si="44"/>
        <v>581</v>
      </c>
      <c r="D581" s="24" t="e">
        <f t="shared" ca="1" si="2"/>
        <v>#REF!</v>
      </c>
      <c r="E581" s="25" t="e">
        <f t="shared" ca="1" si="3"/>
        <v>#REF!</v>
      </c>
      <c r="F581" s="25" t="e">
        <f t="shared" ca="1" si="4"/>
        <v>#REF!</v>
      </c>
      <c r="G581" s="26" t="e">
        <f t="shared" ca="1" si="5"/>
        <v>#REF!</v>
      </c>
      <c r="H581" s="24" t="s">
        <v>88</v>
      </c>
      <c r="I581" s="24" t="e">
        <f t="shared" ca="1" si="6"/>
        <v>#REF!</v>
      </c>
      <c r="J581" s="24" t="e">
        <f t="shared" ca="1" si="7"/>
        <v>#REF!</v>
      </c>
      <c r="K581" s="24" t="e">
        <f t="shared" ca="1" si="8"/>
        <v>#REF!</v>
      </c>
      <c r="L581" s="24" t="e">
        <f t="shared" ca="1" si="9"/>
        <v>#REF!</v>
      </c>
      <c r="M581" s="24" t="e">
        <f t="shared" ca="1" si="10"/>
        <v>#REF!</v>
      </c>
      <c r="N581" s="25" t="e">
        <f t="shared" ca="1" si="11"/>
        <v>#REF!</v>
      </c>
      <c r="O581" s="27" t="e">
        <f t="shared" ca="1" si="12"/>
        <v>#REF!</v>
      </c>
      <c r="P581" s="24" t="e">
        <f t="shared" ca="1" si="13"/>
        <v>#REF!</v>
      </c>
      <c r="Q581" s="28" t="str">
        <f>IF(A581,VALUE(SUBSTITUTE(SUBSTITUTE(LEFT(salles!H581,5),":",","),"30","5")),"")</f>
        <v/>
      </c>
      <c r="R581" s="29" t="str">
        <f t="shared" si="14"/>
        <v/>
      </c>
      <c r="S581" s="29" t="str">
        <f t="shared" si="15"/>
        <v/>
      </c>
      <c r="T581" s="28" t="str">
        <f t="shared" si="16"/>
        <v/>
      </c>
      <c r="U581" s="30">
        <f ca="1">VLOOKUP(H581,variables!J$10:K$130,2,FALSE)</f>
        <v>0.94202898550724634</v>
      </c>
      <c r="V581" s="28"/>
      <c r="W581" s="28"/>
      <c r="X581" s="28"/>
      <c r="Y581" s="28"/>
      <c r="Z581" s="28"/>
      <c r="AA581" s="28"/>
      <c r="AB581" s="28"/>
      <c r="AC581" s="28"/>
    </row>
    <row r="582" spans="1:29" ht="14.25" hidden="1">
      <c r="A582" s="22" t="b">
        <f t="shared" si="42"/>
        <v>0</v>
      </c>
      <c r="B582" s="23" t="str">
        <f t="shared" si="43"/>
        <v>salles avant 03/2017!</v>
      </c>
      <c r="C582" s="24">
        <f t="shared" si="44"/>
        <v>582</v>
      </c>
      <c r="D582" s="24" t="e">
        <f t="shared" ca="1" si="2"/>
        <v>#REF!</v>
      </c>
      <c r="E582" s="25" t="e">
        <f t="shared" ca="1" si="3"/>
        <v>#REF!</v>
      </c>
      <c r="F582" s="25" t="e">
        <f t="shared" ca="1" si="4"/>
        <v>#REF!</v>
      </c>
      <c r="G582" s="26" t="e">
        <f t="shared" ca="1" si="5"/>
        <v>#REF!</v>
      </c>
      <c r="H582" s="24" t="s">
        <v>246</v>
      </c>
      <c r="I582" s="24" t="e">
        <f t="shared" ca="1" si="6"/>
        <v>#REF!</v>
      </c>
      <c r="J582" s="24" t="e">
        <f t="shared" ca="1" si="7"/>
        <v>#REF!</v>
      </c>
      <c r="K582" s="24" t="e">
        <f t="shared" ca="1" si="8"/>
        <v>#REF!</v>
      </c>
      <c r="L582" s="24" t="e">
        <f t="shared" ca="1" si="9"/>
        <v>#REF!</v>
      </c>
      <c r="M582" s="24" t="e">
        <f t="shared" ca="1" si="10"/>
        <v>#REF!</v>
      </c>
      <c r="N582" s="25" t="e">
        <f t="shared" ca="1" si="11"/>
        <v>#REF!</v>
      </c>
      <c r="O582" s="27" t="e">
        <f t="shared" ca="1" si="12"/>
        <v>#REF!</v>
      </c>
      <c r="P582" s="24" t="e">
        <f t="shared" ca="1" si="13"/>
        <v>#REF!</v>
      </c>
      <c r="Q582" s="28" t="str">
        <f>IF(A582,VALUE(SUBSTITUTE(SUBSTITUTE(LEFT(salles!H582,5),":",","),"30","5")),"")</f>
        <v/>
      </c>
      <c r="R582" s="29" t="str">
        <f t="shared" si="14"/>
        <v/>
      </c>
      <c r="S582" s="29" t="str">
        <f t="shared" si="15"/>
        <v/>
      </c>
      <c r="T582" s="28" t="str">
        <f t="shared" si="16"/>
        <v/>
      </c>
      <c r="U582" s="30">
        <f ca="1">VLOOKUP(H582,variables!J$10:K$130,2,FALSE)</f>
        <v>0.94444444444444442</v>
      </c>
      <c r="V582" s="28"/>
      <c r="W582" s="28"/>
      <c r="X582" s="28"/>
      <c r="Y582" s="28"/>
      <c r="Z582" s="28"/>
      <c r="AA582" s="28"/>
      <c r="AB582" s="28"/>
      <c r="AC582" s="28"/>
    </row>
    <row r="583" spans="1:29" ht="14.25" hidden="1">
      <c r="A583" s="22" t="b">
        <f t="shared" si="42"/>
        <v>0</v>
      </c>
      <c r="B583" s="23" t="str">
        <f t="shared" si="43"/>
        <v>salles avant 03/2017!</v>
      </c>
      <c r="C583" s="24">
        <f t="shared" si="44"/>
        <v>583</v>
      </c>
      <c r="D583" s="24" t="e">
        <f t="shared" ca="1" si="2"/>
        <v>#REF!</v>
      </c>
      <c r="E583" s="25" t="e">
        <f t="shared" ca="1" si="3"/>
        <v>#REF!</v>
      </c>
      <c r="F583" s="25" t="e">
        <f t="shared" ca="1" si="4"/>
        <v>#REF!</v>
      </c>
      <c r="G583" s="26" t="e">
        <f t="shared" ca="1" si="5"/>
        <v>#REF!</v>
      </c>
      <c r="H583" s="24" t="s">
        <v>357</v>
      </c>
      <c r="I583" s="24" t="e">
        <f t="shared" ca="1" si="6"/>
        <v>#REF!</v>
      </c>
      <c r="J583" s="24" t="e">
        <f t="shared" ca="1" si="7"/>
        <v>#REF!</v>
      </c>
      <c r="K583" s="24" t="e">
        <f t="shared" ca="1" si="8"/>
        <v>#REF!</v>
      </c>
      <c r="L583" s="24" t="e">
        <f t="shared" ca="1" si="9"/>
        <v>#REF!</v>
      </c>
      <c r="M583" s="24" t="e">
        <f t="shared" ca="1" si="10"/>
        <v>#REF!</v>
      </c>
      <c r="N583" s="25" t="e">
        <f t="shared" ca="1" si="11"/>
        <v>#REF!</v>
      </c>
      <c r="O583" s="27" t="e">
        <f t="shared" ca="1" si="12"/>
        <v>#REF!</v>
      </c>
      <c r="P583" s="24" t="e">
        <f t="shared" ca="1" si="13"/>
        <v>#REF!</v>
      </c>
      <c r="Q583" s="28" t="str">
        <f>IF(A583,VALUE(SUBSTITUTE(SUBSTITUTE(LEFT(salles!H583,5),":",","),"30","5")),"")</f>
        <v/>
      </c>
      <c r="R583" s="29" t="str">
        <f t="shared" si="14"/>
        <v/>
      </c>
      <c r="S583" s="29" t="str">
        <f t="shared" si="15"/>
        <v/>
      </c>
      <c r="T583" s="28" t="str">
        <f t="shared" si="16"/>
        <v/>
      </c>
      <c r="U583" s="30">
        <f ca="1">VLOOKUP(H583,variables!J$10:K$130,2,FALSE)</f>
        <v>0.97058823529411764</v>
      </c>
      <c r="V583" s="28"/>
      <c r="W583" s="28"/>
      <c r="X583" s="28"/>
      <c r="Y583" s="28"/>
      <c r="Z583" s="28"/>
      <c r="AA583" s="28"/>
      <c r="AB583" s="28"/>
      <c r="AC583" s="28"/>
    </row>
    <row r="584" spans="1:29" ht="14.25" hidden="1">
      <c r="A584" s="22" t="b">
        <f t="shared" si="42"/>
        <v>0</v>
      </c>
      <c r="B584" s="23" t="str">
        <f t="shared" si="43"/>
        <v>salles avant 03/2017!</v>
      </c>
      <c r="C584" s="24">
        <f t="shared" si="44"/>
        <v>584</v>
      </c>
      <c r="D584" s="24" t="e">
        <f t="shared" ca="1" si="2"/>
        <v>#REF!</v>
      </c>
      <c r="E584" s="25" t="e">
        <f t="shared" ca="1" si="3"/>
        <v>#REF!</v>
      </c>
      <c r="F584" s="25" t="e">
        <f t="shared" ca="1" si="4"/>
        <v>#REF!</v>
      </c>
      <c r="G584" s="26" t="e">
        <f t="shared" ca="1" si="5"/>
        <v>#REF!</v>
      </c>
      <c r="H584" s="24" t="s">
        <v>49</v>
      </c>
      <c r="I584" s="24" t="e">
        <f t="shared" ca="1" si="6"/>
        <v>#REF!</v>
      </c>
      <c r="J584" s="24" t="e">
        <f t="shared" ca="1" si="7"/>
        <v>#REF!</v>
      </c>
      <c r="K584" s="24" t="e">
        <f t="shared" ca="1" si="8"/>
        <v>#REF!</v>
      </c>
      <c r="L584" s="24" t="e">
        <f t="shared" ca="1" si="9"/>
        <v>#REF!</v>
      </c>
      <c r="M584" s="24" t="e">
        <f t="shared" ca="1" si="10"/>
        <v>#REF!</v>
      </c>
      <c r="N584" s="25" t="e">
        <f t="shared" ca="1" si="11"/>
        <v>#REF!</v>
      </c>
      <c r="O584" s="27" t="e">
        <f t="shared" ca="1" si="12"/>
        <v>#REF!</v>
      </c>
      <c r="P584" s="24" t="e">
        <f t="shared" ca="1" si="13"/>
        <v>#REF!</v>
      </c>
      <c r="Q584" s="28" t="str">
        <f>IF(A584,VALUE(SUBSTITUTE(SUBSTITUTE(LEFT(salles!H584,5),":",","),"30","5")),"")</f>
        <v/>
      </c>
      <c r="R584" s="29" t="str">
        <f t="shared" si="14"/>
        <v/>
      </c>
      <c r="S584" s="29" t="str">
        <f t="shared" si="15"/>
        <v/>
      </c>
      <c r="T584" s="28" t="str">
        <f t="shared" si="16"/>
        <v/>
      </c>
      <c r="U584" s="30">
        <f ca="1">VLOOKUP(H584,variables!J$10:K$130,2,FALSE)</f>
        <v>1</v>
      </c>
      <c r="V584" s="28"/>
      <c r="W584" s="28"/>
      <c r="X584" s="28"/>
      <c r="Y584" s="28"/>
      <c r="Z584" s="28"/>
      <c r="AA584" s="28"/>
      <c r="AB584" s="28"/>
      <c r="AC584" s="28"/>
    </row>
    <row r="585" spans="1:29" ht="14.25">
      <c r="A585" s="22" t="b">
        <f t="shared" si="42"/>
        <v>1</v>
      </c>
      <c r="B585" s="23" t="str">
        <f t="shared" si="43"/>
        <v>salles avant 03/2017!</v>
      </c>
      <c r="C585" s="24">
        <f t="shared" si="44"/>
        <v>585</v>
      </c>
      <c r="D585" s="24" t="e">
        <f t="shared" ca="1" si="2"/>
        <v>#REF!</v>
      </c>
      <c r="E585" s="25" t="e">
        <f t="shared" ca="1" si="3"/>
        <v>#REF!</v>
      </c>
      <c r="F585" s="25" t="e">
        <f t="shared" ca="1" si="4"/>
        <v>#REF!</v>
      </c>
      <c r="G585" s="26" t="e">
        <f t="shared" ca="1" si="5"/>
        <v>#REF!</v>
      </c>
      <c r="H585" s="24" t="s">
        <v>140</v>
      </c>
      <c r="I585" s="24" t="e">
        <f t="shared" ca="1" si="6"/>
        <v>#REF!</v>
      </c>
      <c r="J585" s="24" t="e">
        <f t="shared" ca="1" si="7"/>
        <v>#REF!</v>
      </c>
      <c r="K585" s="24" t="e">
        <f t="shared" ca="1" si="8"/>
        <v>#REF!</v>
      </c>
      <c r="L585" s="24" t="e">
        <f t="shared" ca="1" si="9"/>
        <v>#REF!</v>
      </c>
      <c r="M585" s="24" t="e">
        <f t="shared" ca="1" si="10"/>
        <v>#REF!</v>
      </c>
      <c r="N585" s="25" t="e">
        <f t="shared" ca="1" si="11"/>
        <v>#REF!</v>
      </c>
      <c r="O585" s="27" t="e">
        <f t="shared" ca="1" si="12"/>
        <v>#REF!</v>
      </c>
      <c r="P585" s="24" t="e">
        <f t="shared" ca="1" si="13"/>
        <v>#REF!</v>
      </c>
      <c r="Q585" s="28">
        <f>IF(A585,VALUE(SUBSTITUTE(SUBSTITUTE(LEFT(salles!H585,5),":",","),"30","5")),"")</f>
        <v>1</v>
      </c>
      <c r="R585" s="29" t="e">
        <f t="shared" ca="1" si="14"/>
        <v>#REF!</v>
      </c>
      <c r="S585" s="29" t="e">
        <f t="shared" ca="1" si="15"/>
        <v>#REF!</v>
      </c>
      <c r="T585" s="28" t="e">
        <f t="shared" ca="1" si="16"/>
        <v>#REF!</v>
      </c>
      <c r="U585" s="30">
        <f ca="1">VLOOKUP(H585,variables!J$10:K$130,2,FALSE)</f>
        <v>0.93262411347517726</v>
      </c>
      <c r="V585" s="28"/>
      <c r="W585" s="28"/>
      <c r="X585" s="28"/>
      <c r="Y585" s="28"/>
      <c r="Z585" s="28"/>
      <c r="AA585" s="28"/>
      <c r="AB585" s="28"/>
      <c r="AC585" s="28"/>
    </row>
    <row r="586" spans="1:29" ht="14.25" hidden="1">
      <c r="A586" s="22" t="b">
        <f t="shared" si="42"/>
        <v>0</v>
      </c>
      <c r="B586" s="23" t="str">
        <f t="shared" si="43"/>
        <v>salles avant 03/2017!</v>
      </c>
      <c r="C586" s="24">
        <f t="shared" si="44"/>
        <v>586</v>
      </c>
      <c r="D586" s="24" t="e">
        <f t="shared" ca="1" si="2"/>
        <v>#REF!</v>
      </c>
      <c r="E586" s="25" t="e">
        <f t="shared" ca="1" si="3"/>
        <v>#REF!</v>
      </c>
      <c r="F586" s="25" t="e">
        <f t="shared" ca="1" si="4"/>
        <v>#REF!</v>
      </c>
      <c r="G586" s="26" t="e">
        <f t="shared" ca="1" si="5"/>
        <v>#REF!</v>
      </c>
      <c r="H586" s="24" t="s">
        <v>246</v>
      </c>
      <c r="I586" s="24" t="e">
        <f t="shared" ca="1" si="6"/>
        <v>#REF!</v>
      </c>
      <c r="J586" s="24" t="e">
        <f t="shared" ca="1" si="7"/>
        <v>#REF!</v>
      </c>
      <c r="K586" s="24" t="e">
        <f t="shared" ca="1" si="8"/>
        <v>#REF!</v>
      </c>
      <c r="L586" s="24" t="e">
        <f t="shared" ca="1" si="9"/>
        <v>#REF!</v>
      </c>
      <c r="M586" s="24" t="e">
        <f t="shared" ca="1" si="10"/>
        <v>#REF!</v>
      </c>
      <c r="N586" s="25" t="e">
        <f t="shared" ca="1" si="11"/>
        <v>#REF!</v>
      </c>
      <c r="O586" s="27" t="e">
        <f t="shared" ca="1" si="12"/>
        <v>#REF!</v>
      </c>
      <c r="P586" s="24" t="e">
        <f t="shared" ca="1" si="13"/>
        <v>#REF!</v>
      </c>
      <c r="Q586" s="28" t="str">
        <f>IF(A586,VALUE(SUBSTITUTE(SUBSTITUTE(LEFT(salles!H586,5),":",","),"30","5")),"")</f>
        <v/>
      </c>
      <c r="R586" s="29" t="str">
        <f t="shared" si="14"/>
        <v/>
      </c>
      <c r="S586" s="29" t="str">
        <f t="shared" si="15"/>
        <v/>
      </c>
      <c r="T586" s="28" t="str">
        <f t="shared" si="16"/>
        <v/>
      </c>
      <c r="U586" s="30">
        <f ca="1">VLOOKUP(H586,variables!J$10:K$130,2,FALSE)</f>
        <v>0.94444444444444442</v>
      </c>
      <c r="V586" s="28"/>
      <c r="W586" s="28"/>
      <c r="X586" s="28"/>
      <c r="Y586" s="28"/>
      <c r="Z586" s="28"/>
      <c r="AA586" s="28"/>
      <c r="AB586" s="28"/>
      <c r="AC586" s="28"/>
    </row>
    <row r="587" spans="1:29" ht="14.25" hidden="1">
      <c r="A587" s="22" t="b">
        <f t="shared" si="42"/>
        <v>0</v>
      </c>
      <c r="B587" s="23" t="str">
        <f t="shared" si="43"/>
        <v>salles avant 03/2017!</v>
      </c>
      <c r="C587" s="24">
        <f t="shared" si="44"/>
        <v>587</v>
      </c>
      <c r="D587" s="24" t="e">
        <f t="shared" ca="1" si="2"/>
        <v>#REF!</v>
      </c>
      <c r="E587" s="25" t="e">
        <f t="shared" ca="1" si="3"/>
        <v>#REF!</v>
      </c>
      <c r="F587" s="25" t="e">
        <f t="shared" ca="1" si="4"/>
        <v>#REF!</v>
      </c>
      <c r="G587" s="26" t="e">
        <f t="shared" ca="1" si="5"/>
        <v>#REF!</v>
      </c>
      <c r="H587" s="24" t="s">
        <v>357</v>
      </c>
      <c r="I587" s="24" t="e">
        <f t="shared" ca="1" si="6"/>
        <v>#REF!</v>
      </c>
      <c r="J587" s="24" t="e">
        <f t="shared" ca="1" si="7"/>
        <v>#REF!</v>
      </c>
      <c r="K587" s="24" t="e">
        <f t="shared" ca="1" si="8"/>
        <v>#REF!</v>
      </c>
      <c r="L587" s="24" t="e">
        <f t="shared" ca="1" si="9"/>
        <v>#REF!</v>
      </c>
      <c r="M587" s="24" t="e">
        <f t="shared" ca="1" si="10"/>
        <v>#REF!</v>
      </c>
      <c r="N587" s="25" t="e">
        <f t="shared" ca="1" si="11"/>
        <v>#REF!</v>
      </c>
      <c r="O587" s="27" t="e">
        <f t="shared" ca="1" si="12"/>
        <v>#REF!</v>
      </c>
      <c r="P587" s="24" t="e">
        <f t="shared" ca="1" si="13"/>
        <v>#REF!</v>
      </c>
      <c r="Q587" s="28" t="str">
        <f>IF(A587,VALUE(SUBSTITUTE(SUBSTITUTE(LEFT(salles!H587,5),":",","),"30","5")),"")</f>
        <v/>
      </c>
      <c r="R587" s="29" t="str">
        <f t="shared" si="14"/>
        <v/>
      </c>
      <c r="S587" s="29" t="str">
        <f t="shared" si="15"/>
        <v/>
      </c>
      <c r="T587" s="28" t="str">
        <f t="shared" si="16"/>
        <v/>
      </c>
      <c r="U587" s="30">
        <f ca="1">VLOOKUP(H587,variables!J$10:K$130,2,FALSE)</f>
        <v>0.97058823529411764</v>
      </c>
      <c r="V587" s="28"/>
      <c r="W587" s="28"/>
      <c r="X587" s="28"/>
      <c r="Y587" s="28"/>
      <c r="Z587" s="28"/>
      <c r="AA587" s="28"/>
      <c r="AB587" s="28"/>
      <c r="AC587" s="28"/>
    </row>
    <row r="588" spans="1:29" ht="14.25" hidden="1">
      <c r="A588" s="22" t="b">
        <f t="shared" si="42"/>
        <v>0</v>
      </c>
      <c r="B588" s="23" t="str">
        <f t="shared" si="43"/>
        <v>salles avant 03/2017!</v>
      </c>
      <c r="C588" s="24">
        <f t="shared" si="44"/>
        <v>588</v>
      </c>
      <c r="D588" s="24" t="e">
        <f t="shared" ca="1" si="2"/>
        <v>#REF!</v>
      </c>
      <c r="E588" s="25" t="e">
        <f t="shared" ca="1" si="3"/>
        <v>#REF!</v>
      </c>
      <c r="F588" s="25" t="e">
        <f t="shared" ca="1" si="4"/>
        <v>#REF!</v>
      </c>
      <c r="G588" s="26" t="e">
        <f t="shared" ca="1" si="5"/>
        <v>#REF!</v>
      </c>
      <c r="H588" s="24" t="s">
        <v>43</v>
      </c>
      <c r="I588" s="24" t="e">
        <f t="shared" ca="1" si="6"/>
        <v>#REF!</v>
      </c>
      <c r="J588" s="24" t="e">
        <f t="shared" ca="1" si="7"/>
        <v>#REF!</v>
      </c>
      <c r="K588" s="24" t="e">
        <f t="shared" ca="1" si="8"/>
        <v>#REF!</v>
      </c>
      <c r="L588" s="24" t="e">
        <f t="shared" ca="1" si="9"/>
        <v>#REF!</v>
      </c>
      <c r="M588" s="24" t="e">
        <f t="shared" ca="1" si="10"/>
        <v>#REF!</v>
      </c>
      <c r="N588" s="25" t="e">
        <f t="shared" ca="1" si="11"/>
        <v>#REF!</v>
      </c>
      <c r="O588" s="27" t="e">
        <f t="shared" ca="1" si="12"/>
        <v>#REF!</v>
      </c>
      <c r="P588" s="24" t="e">
        <f t="shared" ca="1" si="13"/>
        <v>#REF!</v>
      </c>
      <c r="Q588" s="28" t="str">
        <f>IF(A588,VALUE(SUBSTITUTE(SUBSTITUTE(LEFT(salles!H588,5),":",","),"30","5")),"")</f>
        <v/>
      </c>
      <c r="R588" s="29" t="str">
        <f t="shared" si="14"/>
        <v/>
      </c>
      <c r="S588" s="29" t="str">
        <f t="shared" si="15"/>
        <v/>
      </c>
      <c r="T588" s="28" t="str">
        <f t="shared" si="16"/>
        <v/>
      </c>
      <c r="U588" s="30">
        <f ca="1">VLOOKUP(H588,variables!J$10:K$130,2,FALSE)</f>
        <v>1</v>
      </c>
      <c r="V588" s="28"/>
      <c r="W588" s="28"/>
      <c r="X588" s="28"/>
      <c r="Y588" s="28"/>
      <c r="Z588" s="28"/>
      <c r="AA588" s="28"/>
      <c r="AB588" s="28"/>
      <c r="AC588" s="28"/>
    </row>
    <row r="589" spans="1:29" ht="14.25" hidden="1">
      <c r="A589" s="22" t="b">
        <f t="shared" si="42"/>
        <v>0</v>
      </c>
      <c r="B589" s="23" t="str">
        <f t="shared" si="43"/>
        <v>salles avant 03/2017!</v>
      </c>
      <c r="C589" s="24">
        <f t="shared" si="44"/>
        <v>589</v>
      </c>
      <c r="D589" s="24" t="e">
        <f t="shared" ca="1" si="2"/>
        <v>#REF!</v>
      </c>
      <c r="E589" s="25" t="e">
        <f t="shared" ca="1" si="3"/>
        <v>#REF!</v>
      </c>
      <c r="F589" s="25" t="e">
        <f t="shared" ca="1" si="4"/>
        <v>#REF!</v>
      </c>
      <c r="G589" s="26" t="e">
        <f t="shared" ca="1" si="5"/>
        <v>#REF!</v>
      </c>
      <c r="H589" s="24" t="s">
        <v>88</v>
      </c>
      <c r="I589" s="24" t="e">
        <f t="shared" ca="1" si="6"/>
        <v>#REF!</v>
      </c>
      <c r="J589" s="24" t="e">
        <f t="shared" ca="1" si="7"/>
        <v>#REF!</v>
      </c>
      <c r="K589" s="24" t="e">
        <f t="shared" ca="1" si="8"/>
        <v>#REF!</v>
      </c>
      <c r="L589" s="24" t="e">
        <f t="shared" ca="1" si="9"/>
        <v>#REF!</v>
      </c>
      <c r="M589" s="24" t="e">
        <f t="shared" ca="1" si="10"/>
        <v>#REF!</v>
      </c>
      <c r="N589" s="25" t="e">
        <f t="shared" ca="1" si="11"/>
        <v>#REF!</v>
      </c>
      <c r="O589" s="27" t="e">
        <f t="shared" ca="1" si="12"/>
        <v>#REF!</v>
      </c>
      <c r="P589" s="24" t="e">
        <f t="shared" ca="1" si="13"/>
        <v>#REF!</v>
      </c>
      <c r="Q589" s="28" t="str">
        <f>IF(A589,VALUE(SUBSTITUTE(SUBSTITUTE(LEFT(salles!H589,5),":",","),"30","5")),"")</f>
        <v/>
      </c>
      <c r="R589" s="29" t="str">
        <f t="shared" si="14"/>
        <v/>
      </c>
      <c r="S589" s="29" t="str">
        <f t="shared" si="15"/>
        <v/>
      </c>
      <c r="T589" s="28" t="str">
        <f t="shared" si="16"/>
        <v/>
      </c>
      <c r="U589" s="30">
        <f ca="1">VLOOKUP(H589,variables!J$10:K$130,2,FALSE)</f>
        <v>0.94202898550724634</v>
      </c>
      <c r="V589" s="28"/>
      <c r="W589" s="28"/>
      <c r="X589" s="28"/>
      <c r="Y589" s="28"/>
      <c r="Z589" s="28"/>
      <c r="AA589" s="28"/>
      <c r="AB589" s="28"/>
      <c r="AC589" s="28"/>
    </row>
    <row r="590" spans="1:29" ht="14.25" hidden="1">
      <c r="A590" s="22" t="b">
        <f t="shared" si="42"/>
        <v>0</v>
      </c>
      <c r="B590" s="23" t="str">
        <f t="shared" si="43"/>
        <v>salles avant 03/2017!</v>
      </c>
      <c r="C590" s="24">
        <f t="shared" si="44"/>
        <v>590</v>
      </c>
      <c r="D590" s="24" t="e">
        <f t="shared" ca="1" si="2"/>
        <v>#REF!</v>
      </c>
      <c r="E590" s="25" t="e">
        <f t="shared" ca="1" si="3"/>
        <v>#REF!</v>
      </c>
      <c r="F590" s="25" t="e">
        <f t="shared" ca="1" si="4"/>
        <v>#REF!</v>
      </c>
      <c r="G590" s="26" t="e">
        <f t="shared" ca="1" si="5"/>
        <v>#REF!</v>
      </c>
      <c r="H590" s="24" t="s">
        <v>210</v>
      </c>
      <c r="I590" s="24" t="e">
        <f t="shared" ca="1" si="6"/>
        <v>#REF!</v>
      </c>
      <c r="J590" s="24" t="e">
        <f t="shared" ca="1" si="7"/>
        <v>#REF!</v>
      </c>
      <c r="K590" s="24" t="e">
        <f t="shared" ca="1" si="8"/>
        <v>#REF!</v>
      </c>
      <c r="L590" s="24" t="e">
        <f t="shared" ca="1" si="9"/>
        <v>#REF!</v>
      </c>
      <c r="M590" s="24" t="e">
        <f t="shared" ca="1" si="10"/>
        <v>#REF!</v>
      </c>
      <c r="N590" s="25" t="e">
        <f t="shared" ca="1" si="11"/>
        <v>#REF!</v>
      </c>
      <c r="O590" s="27" t="e">
        <f t="shared" ca="1" si="12"/>
        <v>#REF!</v>
      </c>
      <c r="P590" s="24" t="e">
        <f t="shared" ca="1" si="13"/>
        <v>#REF!</v>
      </c>
      <c r="Q590" s="28" t="str">
        <f>IF(A590,VALUE(SUBSTITUTE(SUBSTITUTE(LEFT(salles!H590,5),":",","),"30","5")),"")</f>
        <v/>
      </c>
      <c r="R590" s="29" t="str">
        <f t="shared" si="14"/>
        <v/>
      </c>
      <c r="S590" s="29" t="str">
        <f t="shared" si="15"/>
        <v/>
      </c>
      <c r="T590" s="28" t="str">
        <f t="shared" si="16"/>
        <v/>
      </c>
      <c r="U590" s="30">
        <f ca="1">VLOOKUP(H590,variables!J$10:K$130,2,FALSE)</f>
        <v>1</v>
      </c>
      <c r="V590" s="28"/>
      <c r="W590" s="28"/>
      <c r="X590" s="28"/>
      <c r="Y590" s="28"/>
      <c r="Z590" s="28"/>
      <c r="AA590" s="28"/>
      <c r="AB590" s="28"/>
      <c r="AC590" s="28"/>
    </row>
    <row r="591" spans="1:29" ht="14.25" hidden="1">
      <c r="A591" s="22" t="b">
        <f t="shared" si="42"/>
        <v>0</v>
      </c>
      <c r="B591" s="23" t="str">
        <f t="shared" si="43"/>
        <v>salles avant 03/2017!</v>
      </c>
      <c r="C591" s="24">
        <f t="shared" si="44"/>
        <v>591</v>
      </c>
      <c r="D591" s="24" t="e">
        <f t="shared" ca="1" si="2"/>
        <v>#REF!</v>
      </c>
      <c r="E591" s="25" t="e">
        <f t="shared" ca="1" si="3"/>
        <v>#REF!</v>
      </c>
      <c r="F591" s="25" t="e">
        <f t="shared" ca="1" si="4"/>
        <v>#REF!</v>
      </c>
      <c r="G591" s="26" t="e">
        <f t="shared" ca="1" si="5"/>
        <v>#REF!</v>
      </c>
      <c r="H591" s="24" t="s">
        <v>357</v>
      </c>
      <c r="I591" s="24" t="e">
        <f t="shared" ca="1" si="6"/>
        <v>#REF!</v>
      </c>
      <c r="J591" s="24" t="e">
        <f t="shared" ca="1" si="7"/>
        <v>#REF!</v>
      </c>
      <c r="K591" s="24" t="e">
        <f t="shared" ca="1" si="8"/>
        <v>#REF!</v>
      </c>
      <c r="L591" s="24" t="e">
        <f t="shared" ca="1" si="9"/>
        <v>#REF!</v>
      </c>
      <c r="M591" s="24" t="e">
        <f t="shared" ca="1" si="10"/>
        <v>#REF!</v>
      </c>
      <c r="N591" s="25" t="e">
        <f t="shared" ca="1" si="11"/>
        <v>#REF!</v>
      </c>
      <c r="O591" s="27" t="e">
        <f t="shared" ca="1" si="12"/>
        <v>#REF!</v>
      </c>
      <c r="P591" s="24" t="e">
        <f t="shared" ca="1" si="13"/>
        <v>#REF!</v>
      </c>
      <c r="Q591" s="28" t="str">
        <f>IF(A591,VALUE(SUBSTITUTE(SUBSTITUTE(LEFT(salles!H591,5),":",","),"30","5")),"")</f>
        <v/>
      </c>
      <c r="R591" s="29" t="str">
        <f t="shared" si="14"/>
        <v/>
      </c>
      <c r="S591" s="29" t="str">
        <f t="shared" si="15"/>
        <v/>
      </c>
      <c r="T591" s="28" t="str">
        <f t="shared" si="16"/>
        <v/>
      </c>
      <c r="U591" s="30">
        <f ca="1">VLOOKUP(H591,variables!J$10:K$130,2,FALSE)</f>
        <v>0.97058823529411764</v>
      </c>
      <c r="V591" s="28"/>
      <c r="W591" s="28"/>
      <c r="X591" s="28"/>
      <c r="Y591" s="28"/>
      <c r="Z591" s="28"/>
      <c r="AA591" s="28"/>
      <c r="AB591" s="28"/>
      <c r="AC591" s="28"/>
    </row>
    <row r="592" spans="1:29" ht="14.25" hidden="1">
      <c r="A592" s="22" t="b">
        <f t="shared" si="42"/>
        <v>0</v>
      </c>
      <c r="B592" s="23" t="str">
        <f t="shared" si="43"/>
        <v>salles avant 03/2017!</v>
      </c>
      <c r="C592" s="24">
        <f t="shared" si="44"/>
        <v>592</v>
      </c>
      <c r="D592" s="24" t="e">
        <f t="shared" ca="1" si="2"/>
        <v>#REF!</v>
      </c>
      <c r="E592" s="25" t="e">
        <f t="shared" ca="1" si="3"/>
        <v>#REF!</v>
      </c>
      <c r="F592" s="25" t="e">
        <f t="shared" ca="1" si="4"/>
        <v>#REF!</v>
      </c>
      <c r="G592" s="26" t="e">
        <f t="shared" ca="1" si="5"/>
        <v>#REF!</v>
      </c>
      <c r="H592" s="24" t="s">
        <v>357</v>
      </c>
      <c r="I592" s="24" t="e">
        <f t="shared" ca="1" si="6"/>
        <v>#REF!</v>
      </c>
      <c r="J592" s="24" t="e">
        <f t="shared" ca="1" si="7"/>
        <v>#REF!</v>
      </c>
      <c r="K592" s="24" t="e">
        <f t="shared" ca="1" si="8"/>
        <v>#REF!</v>
      </c>
      <c r="L592" s="24" t="e">
        <f t="shared" ca="1" si="9"/>
        <v>#REF!</v>
      </c>
      <c r="M592" s="24" t="e">
        <f t="shared" ca="1" si="10"/>
        <v>#REF!</v>
      </c>
      <c r="N592" s="25" t="e">
        <f t="shared" ca="1" si="11"/>
        <v>#REF!</v>
      </c>
      <c r="O592" s="27" t="e">
        <f t="shared" ca="1" si="12"/>
        <v>#REF!</v>
      </c>
      <c r="P592" s="24" t="e">
        <f t="shared" ca="1" si="13"/>
        <v>#REF!</v>
      </c>
      <c r="Q592" s="28" t="str">
        <f>IF(A592,VALUE(SUBSTITUTE(SUBSTITUTE(LEFT(salles!H592,5),":",","),"30","5")),"")</f>
        <v/>
      </c>
      <c r="R592" s="29" t="str">
        <f t="shared" si="14"/>
        <v/>
      </c>
      <c r="S592" s="29" t="str">
        <f t="shared" si="15"/>
        <v/>
      </c>
      <c r="T592" s="28" t="str">
        <f t="shared" si="16"/>
        <v/>
      </c>
      <c r="U592" s="30">
        <f ca="1">VLOOKUP(H592,variables!J$10:K$130,2,FALSE)</f>
        <v>0.97058823529411764</v>
      </c>
      <c r="V592" s="28"/>
      <c r="W592" s="28"/>
      <c r="X592" s="28"/>
      <c r="Y592" s="28"/>
      <c r="Z592" s="28"/>
      <c r="AA592" s="28"/>
      <c r="AB592" s="28"/>
      <c r="AC592" s="28"/>
    </row>
    <row r="593" spans="1:29" ht="14.25" hidden="1">
      <c r="A593" s="22" t="b">
        <f t="shared" si="42"/>
        <v>0</v>
      </c>
      <c r="B593" s="23" t="str">
        <f t="shared" si="43"/>
        <v>salles avant 03/2017!</v>
      </c>
      <c r="C593" s="24">
        <f t="shared" si="44"/>
        <v>593</v>
      </c>
      <c r="D593" s="24" t="e">
        <f t="shared" ca="1" si="2"/>
        <v>#REF!</v>
      </c>
      <c r="E593" s="25" t="e">
        <f t="shared" ca="1" si="3"/>
        <v>#REF!</v>
      </c>
      <c r="F593" s="25" t="e">
        <f t="shared" ca="1" si="4"/>
        <v>#REF!</v>
      </c>
      <c r="G593" s="26" t="e">
        <f t="shared" ca="1" si="5"/>
        <v>#REF!</v>
      </c>
      <c r="H593" s="24" t="s">
        <v>286</v>
      </c>
      <c r="I593" s="24" t="e">
        <f t="shared" ca="1" si="6"/>
        <v>#REF!</v>
      </c>
      <c r="J593" s="24" t="e">
        <f t="shared" ca="1" si="7"/>
        <v>#REF!</v>
      </c>
      <c r="K593" s="24" t="e">
        <f t="shared" ca="1" si="8"/>
        <v>#REF!</v>
      </c>
      <c r="L593" s="24" t="e">
        <f t="shared" ca="1" si="9"/>
        <v>#REF!</v>
      </c>
      <c r="M593" s="24" t="e">
        <f t="shared" ca="1" si="10"/>
        <v>#REF!</v>
      </c>
      <c r="N593" s="25" t="e">
        <f t="shared" ca="1" si="11"/>
        <v>#REF!</v>
      </c>
      <c r="O593" s="27" t="e">
        <f t="shared" ca="1" si="12"/>
        <v>#REF!</v>
      </c>
      <c r="P593" s="24" t="e">
        <f t="shared" ca="1" si="13"/>
        <v>#REF!</v>
      </c>
      <c r="Q593" s="28" t="str">
        <f>IF(A593,VALUE(SUBSTITUTE(SUBSTITUTE(LEFT(salles!H593,5),":",","),"30","5")),"")</f>
        <v/>
      </c>
      <c r="R593" s="29" t="str">
        <f t="shared" si="14"/>
        <v/>
      </c>
      <c r="S593" s="29" t="str">
        <f t="shared" si="15"/>
        <v/>
      </c>
      <c r="T593" s="28" t="str">
        <f t="shared" si="16"/>
        <v/>
      </c>
      <c r="U593" s="30" t="e">
        <f ca="1">VLOOKUP(H593,variables!J$10:K$130,2,FALSE)</f>
        <v>#N/A</v>
      </c>
      <c r="V593" s="28"/>
      <c r="W593" s="28"/>
      <c r="X593" s="28"/>
      <c r="Y593" s="28"/>
      <c r="Z593" s="28"/>
      <c r="AA593" s="28"/>
      <c r="AB593" s="28"/>
      <c r="AC593" s="28"/>
    </row>
    <row r="594" spans="1:29" ht="14.25">
      <c r="A594" s="22" t="b">
        <f t="shared" si="42"/>
        <v>1</v>
      </c>
      <c r="B594" s="23" t="str">
        <f t="shared" si="43"/>
        <v>salles avant 03/2017!</v>
      </c>
      <c r="C594" s="24">
        <f t="shared" si="44"/>
        <v>594</v>
      </c>
      <c r="D594" s="24" t="e">
        <f t="shared" ca="1" si="2"/>
        <v>#REF!</v>
      </c>
      <c r="E594" s="25" t="e">
        <f t="shared" ca="1" si="3"/>
        <v>#REF!</v>
      </c>
      <c r="F594" s="25" t="e">
        <f t="shared" ca="1" si="4"/>
        <v>#REF!</v>
      </c>
      <c r="G594" s="26" t="e">
        <f t="shared" ca="1" si="5"/>
        <v>#REF!</v>
      </c>
      <c r="H594" s="24" t="s">
        <v>140</v>
      </c>
      <c r="I594" s="24" t="e">
        <f t="shared" ca="1" si="6"/>
        <v>#REF!</v>
      </c>
      <c r="J594" s="24" t="e">
        <f t="shared" ca="1" si="7"/>
        <v>#REF!</v>
      </c>
      <c r="K594" s="24" t="e">
        <f t="shared" ca="1" si="8"/>
        <v>#REF!</v>
      </c>
      <c r="L594" s="24" t="e">
        <f t="shared" ca="1" si="9"/>
        <v>#REF!</v>
      </c>
      <c r="M594" s="24" t="e">
        <f t="shared" ca="1" si="10"/>
        <v>#REF!</v>
      </c>
      <c r="N594" s="25" t="e">
        <f t="shared" ca="1" si="11"/>
        <v>#REF!</v>
      </c>
      <c r="O594" s="27" t="e">
        <f t="shared" ca="1" si="12"/>
        <v>#REF!</v>
      </c>
      <c r="P594" s="24" t="e">
        <f t="shared" ca="1" si="13"/>
        <v>#REF!</v>
      </c>
      <c r="Q594" s="28">
        <f>IF(A594,VALUE(SUBSTITUTE(SUBSTITUTE(LEFT(salles!H594,5),":",","),"30","5")),"")</f>
        <v>1</v>
      </c>
      <c r="R594" s="29" t="e">
        <f t="shared" ca="1" si="14"/>
        <v>#REF!</v>
      </c>
      <c r="S594" s="29" t="e">
        <f t="shared" ca="1" si="15"/>
        <v>#REF!</v>
      </c>
      <c r="T594" s="28" t="e">
        <f t="shared" ca="1" si="16"/>
        <v>#REF!</v>
      </c>
      <c r="U594" s="30">
        <f ca="1">VLOOKUP(H594,variables!J$10:K$130,2,FALSE)</f>
        <v>0.93262411347517726</v>
      </c>
      <c r="V594" s="28"/>
      <c r="W594" s="28"/>
      <c r="X594" s="28"/>
      <c r="Y594" s="28"/>
      <c r="Z594" s="28"/>
      <c r="AA594" s="28"/>
      <c r="AB594" s="28"/>
      <c r="AC594" s="28"/>
    </row>
    <row r="595" spans="1:29" ht="14.25" hidden="1">
      <c r="A595" s="22" t="b">
        <f t="shared" si="42"/>
        <v>0</v>
      </c>
      <c r="B595" s="23" t="str">
        <f t="shared" si="43"/>
        <v>salles avant 03/2017!</v>
      </c>
      <c r="C595" s="24">
        <f t="shared" si="44"/>
        <v>595</v>
      </c>
      <c r="D595" s="24" t="e">
        <f t="shared" ca="1" si="2"/>
        <v>#REF!</v>
      </c>
      <c r="E595" s="25" t="e">
        <f t="shared" ca="1" si="3"/>
        <v>#REF!</v>
      </c>
      <c r="F595" s="25" t="e">
        <f t="shared" ca="1" si="4"/>
        <v>#REF!</v>
      </c>
      <c r="G595" s="26" t="e">
        <f t="shared" ca="1" si="5"/>
        <v>#REF!</v>
      </c>
      <c r="H595" s="24" t="s">
        <v>83</v>
      </c>
      <c r="I595" s="24" t="e">
        <f t="shared" ca="1" si="6"/>
        <v>#REF!</v>
      </c>
      <c r="J595" s="24" t="e">
        <f t="shared" ca="1" si="7"/>
        <v>#REF!</v>
      </c>
      <c r="K595" s="24" t="e">
        <f t="shared" ca="1" si="8"/>
        <v>#REF!</v>
      </c>
      <c r="L595" s="24" t="e">
        <f t="shared" ca="1" si="9"/>
        <v>#REF!</v>
      </c>
      <c r="M595" s="24" t="e">
        <f t="shared" ca="1" si="10"/>
        <v>#REF!</v>
      </c>
      <c r="N595" s="25" t="e">
        <f t="shared" ca="1" si="11"/>
        <v>#REF!</v>
      </c>
      <c r="O595" s="27" t="e">
        <f t="shared" ca="1" si="12"/>
        <v>#REF!</v>
      </c>
      <c r="P595" s="24" t="e">
        <f t="shared" ca="1" si="13"/>
        <v>#REF!</v>
      </c>
      <c r="Q595" s="28" t="str">
        <f>IF(A595,VALUE(SUBSTITUTE(SUBSTITUTE(LEFT(salles!H595,5),":",","),"30","5")),"")</f>
        <v/>
      </c>
      <c r="R595" s="29" t="str">
        <f t="shared" si="14"/>
        <v/>
      </c>
      <c r="S595" s="29" t="str">
        <f t="shared" si="15"/>
        <v/>
      </c>
      <c r="T595" s="28" t="str">
        <f t="shared" si="16"/>
        <v/>
      </c>
      <c r="U595" s="30">
        <f>VLOOKUP(H595,variables!J$10:K$130,2,FALSE)</f>
        <v>5.3E-3</v>
      </c>
      <c r="V595" s="28"/>
      <c r="W595" s="28"/>
      <c r="X595" s="28"/>
      <c r="Y595" s="28"/>
      <c r="Z595" s="28"/>
      <c r="AA595" s="28"/>
      <c r="AB595" s="28"/>
      <c r="AC595" s="28"/>
    </row>
    <row r="596" spans="1:29" ht="14.25" hidden="1">
      <c r="A596" s="22" t="b">
        <f t="shared" si="42"/>
        <v>0</v>
      </c>
      <c r="B596" s="23" t="str">
        <f t="shared" si="43"/>
        <v>salles avant 03/2017!</v>
      </c>
      <c r="C596" s="24">
        <f t="shared" si="44"/>
        <v>596</v>
      </c>
      <c r="D596" s="24" t="e">
        <f t="shared" ca="1" si="2"/>
        <v>#REF!</v>
      </c>
      <c r="E596" s="25" t="e">
        <f t="shared" ca="1" si="3"/>
        <v>#REF!</v>
      </c>
      <c r="F596" s="25" t="e">
        <f t="shared" ca="1" si="4"/>
        <v>#REF!</v>
      </c>
      <c r="G596" s="26" t="e">
        <f t="shared" ca="1" si="5"/>
        <v>#REF!</v>
      </c>
      <c r="H596" s="24" t="s">
        <v>359</v>
      </c>
      <c r="I596" s="24" t="e">
        <f t="shared" ca="1" si="6"/>
        <v>#REF!</v>
      </c>
      <c r="J596" s="24" t="e">
        <f t="shared" ca="1" si="7"/>
        <v>#REF!</v>
      </c>
      <c r="K596" s="24" t="e">
        <f t="shared" ca="1" si="8"/>
        <v>#REF!</v>
      </c>
      <c r="L596" s="24" t="e">
        <f t="shared" ca="1" si="9"/>
        <v>#REF!</v>
      </c>
      <c r="M596" s="24" t="e">
        <f t="shared" ca="1" si="10"/>
        <v>#REF!</v>
      </c>
      <c r="N596" s="25" t="e">
        <f t="shared" ca="1" si="11"/>
        <v>#REF!</v>
      </c>
      <c r="O596" s="27" t="e">
        <f t="shared" ca="1" si="12"/>
        <v>#REF!</v>
      </c>
      <c r="P596" s="24" t="e">
        <f t="shared" ca="1" si="13"/>
        <v>#REF!</v>
      </c>
      <c r="Q596" s="28" t="str">
        <f>IF(A596,VALUE(SUBSTITUTE(SUBSTITUTE(LEFT(salles!H596,5),":",","),"30","5")),"")</f>
        <v/>
      </c>
      <c r="R596" s="29" t="str">
        <f t="shared" si="14"/>
        <v/>
      </c>
      <c r="S596" s="29" t="str">
        <f t="shared" si="15"/>
        <v/>
      </c>
      <c r="T596" s="28" t="str">
        <f t="shared" si="16"/>
        <v/>
      </c>
      <c r="U596" s="30">
        <f ca="1">VLOOKUP(H596,variables!J$10:K$130,2,FALSE)</f>
        <v>1</v>
      </c>
      <c r="V596" s="28"/>
      <c r="W596" s="28"/>
      <c r="X596" s="28"/>
      <c r="Y596" s="28"/>
      <c r="Z596" s="28"/>
      <c r="AA596" s="28"/>
      <c r="AB596" s="28"/>
      <c r="AC596" s="28"/>
    </row>
    <row r="597" spans="1:29" ht="14.25" hidden="1">
      <c r="A597" s="22" t="b">
        <f t="shared" si="42"/>
        <v>0</v>
      </c>
      <c r="B597" s="23" t="str">
        <f t="shared" si="43"/>
        <v>salles avant 03/2017!</v>
      </c>
      <c r="C597" s="24">
        <f t="shared" si="44"/>
        <v>597</v>
      </c>
      <c r="D597" s="24" t="e">
        <f t="shared" ca="1" si="2"/>
        <v>#REF!</v>
      </c>
      <c r="E597" s="25" t="e">
        <f t="shared" ca="1" si="3"/>
        <v>#REF!</v>
      </c>
      <c r="F597" s="25" t="e">
        <f t="shared" ca="1" si="4"/>
        <v>#REF!</v>
      </c>
      <c r="G597" s="26" t="e">
        <f t="shared" ca="1" si="5"/>
        <v>#REF!</v>
      </c>
      <c r="H597" s="24" t="s">
        <v>83</v>
      </c>
      <c r="I597" s="24" t="e">
        <f t="shared" ca="1" si="6"/>
        <v>#REF!</v>
      </c>
      <c r="J597" s="24" t="e">
        <f t="shared" ca="1" si="7"/>
        <v>#REF!</v>
      </c>
      <c r="K597" s="24" t="e">
        <f t="shared" ca="1" si="8"/>
        <v>#REF!</v>
      </c>
      <c r="L597" s="24" t="e">
        <f t="shared" ca="1" si="9"/>
        <v>#REF!</v>
      </c>
      <c r="M597" s="24" t="e">
        <f t="shared" ca="1" si="10"/>
        <v>#REF!</v>
      </c>
      <c r="N597" s="25" t="e">
        <f t="shared" ca="1" si="11"/>
        <v>#REF!</v>
      </c>
      <c r="O597" s="27" t="e">
        <f t="shared" ca="1" si="12"/>
        <v>#REF!</v>
      </c>
      <c r="P597" s="24" t="e">
        <f t="shared" ca="1" si="13"/>
        <v>#REF!</v>
      </c>
      <c r="Q597" s="28" t="str">
        <f>IF(A597,VALUE(SUBSTITUTE(SUBSTITUTE(LEFT(salles!H597,5),":",","),"30","5")),"")</f>
        <v/>
      </c>
      <c r="R597" s="29" t="str">
        <f t="shared" si="14"/>
        <v/>
      </c>
      <c r="S597" s="29" t="str">
        <f t="shared" si="15"/>
        <v/>
      </c>
      <c r="T597" s="28" t="str">
        <f t="shared" si="16"/>
        <v/>
      </c>
      <c r="U597" s="30">
        <f>VLOOKUP(H597,variables!J$10:K$130,2,FALSE)</f>
        <v>5.3E-3</v>
      </c>
      <c r="V597" s="28"/>
      <c r="W597" s="28"/>
      <c r="X597" s="28"/>
      <c r="Y597" s="28"/>
      <c r="Z597" s="28"/>
      <c r="AA597" s="28"/>
      <c r="AB597" s="28"/>
      <c r="AC597" s="28"/>
    </row>
    <row r="598" spans="1:29" ht="14.25" hidden="1">
      <c r="A598" s="22" t="b">
        <f t="shared" si="42"/>
        <v>0</v>
      </c>
      <c r="B598" s="23" t="str">
        <f t="shared" si="43"/>
        <v>salles avant 03/2017!</v>
      </c>
      <c r="C598" s="24">
        <f t="shared" si="44"/>
        <v>598</v>
      </c>
      <c r="D598" s="24" t="e">
        <f t="shared" ca="1" si="2"/>
        <v>#REF!</v>
      </c>
      <c r="E598" s="25" t="e">
        <f t="shared" ca="1" si="3"/>
        <v>#REF!</v>
      </c>
      <c r="F598" s="25" t="e">
        <f t="shared" ca="1" si="4"/>
        <v>#REF!</v>
      </c>
      <c r="G598" s="26" t="e">
        <f t="shared" ca="1" si="5"/>
        <v>#REF!</v>
      </c>
      <c r="H598" s="24" t="s">
        <v>162</v>
      </c>
      <c r="I598" s="24" t="e">
        <f t="shared" ca="1" si="6"/>
        <v>#REF!</v>
      </c>
      <c r="J598" s="24" t="e">
        <f t="shared" ca="1" si="7"/>
        <v>#REF!</v>
      </c>
      <c r="K598" s="24" t="e">
        <f t="shared" ca="1" si="8"/>
        <v>#REF!</v>
      </c>
      <c r="L598" s="24" t="e">
        <f t="shared" ca="1" si="9"/>
        <v>#REF!</v>
      </c>
      <c r="M598" s="24" t="e">
        <f t="shared" ca="1" si="10"/>
        <v>#REF!</v>
      </c>
      <c r="N598" s="25" t="e">
        <f t="shared" ca="1" si="11"/>
        <v>#REF!</v>
      </c>
      <c r="O598" s="27" t="e">
        <f t="shared" ca="1" si="12"/>
        <v>#REF!</v>
      </c>
      <c r="P598" s="24" t="e">
        <f t="shared" ca="1" si="13"/>
        <v>#REF!</v>
      </c>
      <c r="Q598" s="28" t="str">
        <f>IF(A598,VALUE(SUBSTITUTE(SUBSTITUTE(LEFT(salles!H598,5),":",","),"30","5")),"")</f>
        <v/>
      </c>
      <c r="R598" s="29" t="str">
        <f t="shared" si="14"/>
        <v/>
      </c>
      <c r="S598" s="29" t="str">
        <f t="shared" si="15"/>
        <v/>
      </c>
      <c r="T598" s="28" t="str">
        <f t="shared" si="16"/>
        <v/>
      </c>
      <c r="U598" s="30">
        <f>VLOOKUP(H598,variables!J$10:K$130,2,FALSE)</f>
        <v>5.3E-3</v>
      </c>
      <c r="V598" s="28"/>
      <c r="W598" s="28"/>
      <c r="X598" s="28"/>
      <c r="Y598" s="28"/>
      <c r="Z598" s="28"/>
      <c r="AA598" s="28"/>
      <c r="AB598" s="28"/>
      <c r="AC598" s="28"/>
    </row>
    <row r="599" spans="1:29" ht="14.25" hidden="1">
      <c r="A599" s="22" t="b">
        <f t="shared" si="42"/>
        <v>0</v>
      </c>
      <c r="B599" s="23" t="str">
        <f t="shared" si="43"/>
        <v>salles avant 03/2017!</v>
      </c>
      <c r="C599" s="24">
        <f t="shared" si="44"/>
        <v>599</v>
      </c>
      <c r="D599" s="24" t="e">
        <f t="shared" ca="1" si="2"/>
        <v>#REF!</v>
      </c>
      <c r="E599" s="25" t="e">
        <f t="shared" ca="1" si="3"/>
        <v>#REF!</v>
      </c>
      <c r="F599" s="25" t="e">
        <f t="shared" ca="1" si="4"/>
        <v>#REF!</v>
      </c>
      <c r="G599" s="26" t="e">
        <f t="shared" ca="1" si="5"/>
        <v>#REF!</v>
      </c>
      <c r="H599" s="24" t="s">
        <v>43</v>
      </c>
      <c r="I599" s="24" t="e">
        <f t="shared" ca="1" si="6"/>
        <v>#REF!</v>
      </c>
      <c r="J599" s="24" t="e">
        <f t="shared" ca="1" si="7"/>
        <v>#REF!</v>
      </c>
      <c r="K599" s="24" t="e">
        <f t="shared" ca="1" si="8"/>
        <v>#REF!</v>
      </c>
      <c r="L599" s="24" t="e">
        <f t="shared" ca="1" si="9"/>
        <v>#REF!</v>
      </c>
      <c r="M599" s="24" t="e">
        <f t="shared" ca="1" si="10"/>
        <v>#REF!</v>
      </c>
      <c r="N599" s="25" t="e">
        <f t="shared" ca="1" si="11"/>
        <v>#REF!</v>
      </c>
      <c r="O599" s="27" t="e">
        <f t="shared" ca="1" si="12"/>
        <v>#REF!</v>
      </c>
      <c r="P599" s="24" t="e">
        <f t="shared" ca="1" si="13"/>
        <v>#REF!</v>
      </c>
      <c r="Q599" s="28" t="str">
        <f>IF(A599,VALUE(SUBSTITUTE(SUBSTITUTE(LEFT(salles!H599,5),":",","),"30","5")),"")</f>
        <v/>
      </c>
      <c r="R599" s="29" t="str">
        <f t="shared" si="14"/>
        <v/>
      </c>
      <c r="S599" s="29" t="str">
        <f t="shared" si="15"/>
        <v/>
      </c>
      <c r="T599" s="28" t="str">
        <f t="shared" si="16"/>
        <v/>
      </c>
      <c r="U599" s="30">
        <f ca="1">VLOOKUP(H599,variables!J$10:K$130,2,FALSE)</f>
        <v>1</v>
      </c>
      <c r="V599" s="28"/>
      <c r="W599" s="28"/>
      <c r="X599" s="28"/>
      <c r="Y599" s="28"/>
      <c r="Z599" s="28"/>
      <c r="AA599" s="28"/>
      <c r="AB599" s="28"/>
      <c r="AC599" s="28"/>
    </row>
    <row r="600" spans="1:29" ht="14.25" hidden="1">
      <c r="A600" s="22" t="b">
        <f t="shared" si="42"/>
        <v>0</v>
      </c>
      <c r="B600" s="23" t="str">
        <f t="shared" si="43"/>
        <v>salles avant 03/2017!</v>
      </c>
      <c r="C600" s="24">
        <f t="shared" si="44"/>
        <v>600</v>
      </c>
      <c r="D600" s="24" t="e">
        <f t="shared" ca="1" si="2"/>
        <v>#REF!</v>
      </c>
      <c r="E600" s="25" t="e">
        <f t="shared" ca="1" si="3"/>
        <v>#REF!</v>
      </c>
      <c r="F600" s="25" t="e">
        <f t="shared" ca="1" si="4"/>
        <v>#REF!</v>
      </c>
      <c r="G600" s="26" t="e">
        <f t="shared" ca="1" si="5"/>
        <v>#REF!</v>
      </c>
      <c r="H600" s="24" t="s">
        <v>13</v>
      </c>
      <c r="I600" s="24" t="e">
        <f t="shared" ca="1" si="6"/>
        <v>#REF!</v>
      </c>
      <c r="J600" s="24" t="e">
        <f t="shared" ca="1" si="7"/>
        <v>#REF!</v>
      </c>
      <c r="K600" s="24" t="e">
        <f t="shared" ca="1" si="8"/>
        <v>#REF!</v>
      </c>
      <c r="L600" s="24" t="e">
        <f t="shared" ca="1" si="9"/>
        <v>#REF!</v>
      </c>
      <c r="M600" s="24" t="e">
        <f t="shared" ca="1" si="10"/>
        <v>#REF!</v>
      </c>
      <c r="N600" s="25" t="e">
        <f t="shared" ca="1" si="11"/>
        <v>#REF!</v>
      </c>
      <c r="O600" s="27" t="e">
        <f t="shared" ca="1" si="12"/>
        <v>#REF!</v>
      </c>
      <c r="P600" s="24" t="e">
        <f t="shared" ca="1" si="13"/>
        <v>#REF!</v>
      </c>
      <c r="Q600" s="28" t="str">
        <f>IF(A600,VALUE(SUBSTITUTE(SUBSTITUTE(LEFT(salles!H600,5),":",","),"30","5")),"")</f>
        <v/>
      </c>
      <c r="R600" s="29" t="str">
        <f t="shared" si="14"/>
        <v/>
      </c>
      <c r="S600" s="29" t="str">
        <f t="shared" si="15"/>
        <v/>
      </c>
      <c r="T600" s="28" t="str">
        <f t="shared" si="16"/>
        <v/>
      </c>
      <c r="U600" s="30">
        <f>VLOOKUP(H600,variables!J$10:K$130,2,FALSE)</f>
        <v>0</v>
      </c>
      <c r="V600" s="28"/>
      <c r="W600" s="28"/>
      <c r="X600" s="28"/>
      <c r="Y600" s="28"/>
      <c r="Z600" s="28"/>
      <c r="AA600" s="28"/>
      <c r="AB600" s="28"/>
      <c r="AC600" s="28"/>
    </row>
    <row r="601" spans="1:29" ht="14.25" hidden="1">
      <c r="A601" s="22" t="b">
        <f t="shared" si="42"/>
        <v>0</v>
      </c>
      <c r="B601" s="23" t="str">
        <f t="shared" si="43"/>
        <v>salles avant 03/2017!</v>
      </c>
      <c r="C601" s="24">
        <f t="shared" si="44"/>
        <v>601</v>
      </c>
      <c r="D601" s="24" t="e">
        <f t="shared" ca="1" si="2"/>
        <v>#REF!</v>
      </c>
      <c r="E601" s="25" t="e">
        <f t="shared" ca="1" si="3"/>
        <v>#REF!</v>
      </c>
      <c r="F601" s="25" t="e">
        <f t="shared" ca="1" si="4"/>
        <v>#REF!</v>
      </c>
      <c r="G601" s="26" t="e">
        <f t="shared" ca="1" si="5"/>
        <v>#REF!</v>
      </c>
      <c r="H601" s="24" t="s">
        <v>112</v>
      </c>
      <c r="I601" s="24" t="e">
        <f t="shared" ca="1" si="6"/>
        <v>#REF!</v>
      </c>
      <c r="J601" s="24" t="e">
        <f t="shared" ca="1" si="7"/>
        <v>#REF!</v>
      </c>
      <c r="K601" s="24" t="e">
        <f t="shared" ca="1" si="8"/>
        <v>#REF!</v>
      </c>
      <c r="L601" s="24" t="e">
        <f t="shared" ca="1" si="9"/>
        <v>#REF!</v>
      </c>
      <c r="M601" s="24" t="e">
        <f t="shared" ca="1" si="10"/>
        <v>#REF!</v>
      </c>
      <c r="N601" s="25" t="e">
        <f t="shared" ca="1" si="11"/>
        <v>#REF!</v>
      </c>
      <c r="O601" s="27" t="e">
        <f t="shared" ca="1" si="12"/>
        <v>#REF!</v>
      </c>
      <c r="P601" s="24" t="e">
        <f t="shared" ca="1" si="13"/>
        <v>#REF!</v>
      </c>
      <c r="Q601" s="28" t="str">
        <f>IF(A601,VALUE(SUBSTITUTE(SUBSTITUTE(LEFT(salles!H601,5),":",","),"30","5")),"")</f>
        <v/>
      </c>
      <c r="R601" s="29" t="str">
        <f t="shared" si="14"/>
        <v/>
      </c>
      <c r="S601" s="29" t="str">
        <f t="shared" si="15"/>
        <v/>
      </c>
      <c r="T601" s="28" t="str">
        <f t="shared" si="16"/>
        <v/>
      </c>
      <c r="U601" s="30">
        <f ca="1">VLOOKUP(H601,variables!J$10:K$130,2,FALSE)</f>
        <v>1</v>
      </c>
      <c r="V601" s="28"/>
      <c r="W601" s="28"/>
      <c r="X601" s="28"/>
      <c r="Y601" s="28"/>
      <c r="Z601" s="28"/>
      <c r="AA601" s="28"/>
      <c r="AB601" s="28"/>
      <c r="AC601" s="28"/>
    </row>
    <row r="602" spans="1:29" ht="14.25" hidden="1">
      <c r="A602" s="22" t="b">
        <f t="shared" si="42"/>
        <v>0</v>
      </c>
      <c r="B602" s="23" t="str">
        <f t="shared" si="43"/>
        <v>salles avant 03/2017!</v>
      </c>
      <c r="C602" s="24">
        <f t="shared" si="44"/>
        <v>602</v>
      </c>
      <c r="D602" s="24" t="e">
        <f t="shared" ca="1" si="2"/>
        <v>#REF!</v>
      </c>
      <c r="E602" s="25" t="e">
        <f t="shared" ca="1" si="3"/>
        <v>#REF!</v>
      </c>
      <c r="F602" s="25" t="e">
        <f t="shared" ca="1" si="4"/>
        <v>#REF!</v>
      </c>
      <c r="G602" s="26" t="e">
        <f t="shared" ca="1" si="5"/>
        <v>#REF!</v>
      </c>
      <c r="H602" s="24" t="s">
        <v>88</v>
      </c>
      <c r="I602" s="24" t="e">
        <f t="shared" ca="1" si="6"/>
        <v>#REF!</v>
      </c>
      <c r="J602" s="24" t="e">
        <f t="shared" ca="1" si="7"/>
        <v>#REF!</v>
      </c>
      <c r="K602" s="24" t="e">
        <f t="shared" ca="1" si="8"/>
        <v>#REF!</v>
      </c>
      <c r="L602" s="24" t="e">
        <f t="shared" ca="1" si="9"/>
        <v>#REF!</v>
      </c>
      <c r="M602" s="24" t="e">
        <f t="shared" ca="1" si="10"/>
        <v>#REF!</v>
      </c>
      <c r="N602" s="25" t="e">
        <f t="shared" ca="1" si="11"/>
        <v>#REF!</v>
      </c>
      <c r="O602" s="27" t="e">
        <f t="shared" ca="1" si="12"/>
        <v>#REF!</v>
      </c>
      <c r="P602" s="24" t="e">
        <f t="shared" ca="1" si="13"/>
        <v>#REF!</v>
      </c>
      <c r="Q602" s="28" t="str">
        <f>IF(A602,VALUE(SUBSTITUTE(SUBSTITUTE(LEFT(salles!H602,5),":",","),"30","5")),"")</f>
        <v/>
      </c>
      <c r="R602" s="29" t="str">
        <f t="shared" si="14"/>
        <v/>
      </c>
      <c r="S602" s="29" t="str">
        <f t="shared" si="15"/>
        <v/>
      </c>
      <c r="T602" s="28" t="str">
        <f t="shared" si="16"/>
        <v/>
      </c>
      <c r="U602" s="30">
        <f ca="1">VLOOKUP(H602,variables!J$10:K$130,2,FALSE)</f>
        <v>0.94202898550724634</v>
      </c>
      <c r="V602" s="28"/>
      <c r="W602" s="28"/>
      <c r="X602" s="28"/>
      <c r="Y602" s="28"/>
      <c r="Z602" s="28"/>
      <c r="AA602" s="28"/>
      <c r="AB602" s="28"/>
      <c r="AC602" s="28"/>
    </row>
    <row r="603" spans="1:29" ht="14.25" hidden="1">
      <c r="A603" s="22" t="b">
        <f t="shared" si="42"/>
        <v>0</v>
      </c>
      <c r="B603" s="23" t="str">
        <f t="shared" si="43"/>
        <v>salles avant 03/2017!</v>
      </c>
      <c r="C603" s="24">
        <f t="shared" si="44"/>
        <v>603</v>
      </c>
      <c r="D603" s="24" t="e">
        <f t="shared" ca="1" si="2"/>
        <v>#REF!</v>
      </c>
      <c r="E603" s="25" t="e">
        <f t="shared" ca="1" si="3"/>
        <v>#REF!</v>
      </c>
      <c r="F603" s="25" t="e">
        <f t="shared" ca="1" si="4"/>
        <v>#REF!</v>
      </c>
      <c r="G603" s="26" t="e">
        <f t="shared" ca="1" si="5"/>
        <v>#REF!</v>
      </c>
      <c r="H603" s="24" t="s">
        <v>357</v>
      </c>
      <c r="I603" s="24" t="e">
        <f t="shared" ca="1" si="6"/>
        <v>#REF!</v>
      </c>
      <c r="J603" s="24" t="e">
        <f t="shared" ca="1" si="7"/>
        <v>#REF!</v>
      </c>
      <c r="K603" s="24" t="e">
        <f t="shared" ca="1" si="8"/>
        <v>#REF!</v>
      </c>
      <c r="L603" s="24" t="e">
        <f t="shared" ca="1" si="9"/>
        <v>#REF!</v>
      </c>
      <c r="M603" s="24" t="e">
        <f t="shared" ca="1" si="10"/>
        <v>#REF!</v>
      </c>
      <c r="N603" s="25" t="e">
        <f t="shared" ca="1" si="11"/>
        <v>#REF!</v>
      </c>
      <c r="O603" s="27" t="e">
        <f t="shared" ca="1" si="12"/>
        <v>#REF!</v>
      </c>
      <c r="P603" s="24" t="e">
        <f t="shared" ca="1" si="13"/>
        <v>#REF!</v>
      </c>
      <c r="Q603" s="28" t="str">
        <f>IF(A603,VALUE(SUBSTITUTE(SUBSTITUTE(LEFT(salles!H603,5),":",","),"30","5")),"")</f>
        <v/>
      </c>
      <c r="R603" s="29" t="str">
        <f t="shared" si="14"/>
        <v/>
      </c>
      <c r="S603" s="29" t="str">
        <f t="shared" si="15"/>
        <v/>
      </c>
      <c r="T603" s="28" t="str">
        <f t="shared" si="16"/>
        <v/>
      </c>
      <c r="U603" s="30">
        <f ca="1">VLOOKUP(H603,variables!J$10:K$130,2,FALSE)</f>
        <v>0.97058823529411764</v>
      </c>
      <c r="V603" s="28"/>
      <c r="W603" s="28"/>
      <c r="X603" s="28"/>
      <c r="Y603" s="28"/>
      <c r="Z603" s="28"/>
      <c r="AA603" s="28"/>
      <c r="AB603" s="28"/>
      <c r="AC603" s="28"/>
    </row>
    <row r="604" spans="1:29" ht="14.25" hidden="1">
      <c r="A604" s="22" t="b">
        <f t="shared" si="42"/>
        <v>0</v>
      </c>
      <c r="B604" s="23" t="str">
        <f t="shared" si="43"/>
        <v>salles avant 03/2017!</v>
      </c>
      <c r="C604" s="24">
        <f t="shared" si="44"/>
        <v>604</v>
      </c>
      <c r="D604" s="24" t="e">
        <f t="shared" ca="1" si="2"/>
        <v>#REF!</v>
      </c>
      <c r="E604" s="25" t="e">
        <f t="shared" ca="1" si="3"/>
        <v>#REF!</v>
      </c>
      <c r="F604" s="25" t="e">
        <f t="shared" ca="1" si="4"/>
        <v>#REF!</v>
      </c>
      <c r="G604" s="26" t="e">
        <f t="shared" ca="1" si="5"/>
        <v>#REF!</v>
      </c>
      <c r="H604" s="24" t="s">
        <v>357</v>
      </c>
      <c r="I604" s="24" t="e">
        <f t="shared" ca="1" si="6"/>
        <v>#REF!</v>
      </c>
      <c r="J604" s="24" t="e">
        <f t="shared" ca="1" si="7"/>
        <v>#REF!</v>
      </c>
      <c r="K604" s="24" t="e">
        <f t="shared" ca="1" si="8"/>
        <v>#REF!</v>
      </c>
      <c r="L604" s="24" t="e">
        <f t="shared" ca="1" si="9"/>
        <v>#REF!</v>
      </c>
      <c r="M604" s="24" t="e">
        <f t="shared" ca="1" si="10"/>
        <v>#REF!</v>
      </c>
      <c r="N604" s="25" t="e">
        <f t="shared" ca="1" si="11"/>
        <v>#REF!</v>
      </c>
      <c r="O604" s="27" t="e">
        <f t="shared" ca="1" si="12"/>
        <v>#REF!</v>
      </c>
      <c r="P604" s="24" t="e">
        <f t="shared" ca="1" si="13"/>
        <v>#REF!</v>
      </c>
      <c r="Q604" s="28" t="str">
        <f>IF(A604,VALUE(SUBSTITUTE(SUBSTITUTE(LEFT(salles!H604,5),":",","),"30","5")),"")</f>
        <v/>
      </c>
      <c r="R604" s="29" t="str">
        <f t="shared" si="14"/>
        <v/>
      </c>
      <c r="S604" s="29" t="str">
        <f t="shared" si="15"/>
        <v/>
      </c>
      <c r="T604" s="28" t="str">
        <f t="shared" si="16"/>
        <v/>
      </c>
      <c r="U604" s="30">
        <f ca="1">VLOOKUP(H604,variables!J$10:K$130,2,FALSE)</f>
        <v>0.97058823529411764</v>
      </c>
      <c r="V604" s="28"/>
      <c r="W604" s="28"/>
      <c r="X604" s="28"/>
      <c r="Y604" s="28"/>
      <c r="Z604" s="28"/>
      <c r="AA604" s="28"/>
      <c r="AB604" s="28"/>
      <c r="AC604" s="28"/>
    </row>
    <row r="605" spans="1:29" ht="14.25" hidden="1">
      <c r="A605" s="22" t="b">
        <f t="shared" si="42"/>
        <v>0</v>
      </c>
      <c r="B605" s="23" t="str">
        <f t="shared" si="43"/>
        <v>salles avant 03/2017!</v>
      </c>
      <c r="C605" s="24">
        <f t="shared" si="44"/>
        <v>605</v>
      </c>
      <c r="D605" s="24" t="e">
        <f t="shared" ca="1" si="2"/>
        <v>#REF!</v>
      </c>
      <c r="E605" s="25" t="e">
        <f t="shared" ca="1" si="3"/>
        <v>#REF!</v>
      </c>
      <c r="F605" s="25" t="e">
        <f t="shared" ca="1" si="4"/>
        <v>#REF!</v>
      </c>
      <c r="G605" s="26" t="e">
        <f t="shared" ca="1" si="5"/>
        <v>#REF!</v>
      </c>
      <c r="H605" s="24" t="s">
        <v>357</v>
      </c>
      <c r="I605" s="24" t="e">
        <f t="shared" ca="1" si="6"/>
        <v>#REF!</v>
      </c>
      <c r="J605" s="24" t="e">
        <f t="shared" ca="1" si="7"/>
        <v>#REF!</v>
      </c>
      <c r="K605" s="24" t="e">
        <f t="shared" ca="1" si="8"/>
        <v>#REF!</v>
      </c>
      <c r="L605" s="24" t="e">
        <f t="shared" ca="1" si="9"/>
        <v>#REF!</v>
      </c>
      <c r="M605" s="24" t="e">
        <f t="shared" ca="1" si="10"/>
        <v>#REF!</v>
      </c>
      <c r="N605" s="25" t="e">
        <f t="shared" ca="1" si="11"/>
        <v>#REF!</v>
      </c>
      <c r="O605" s="27" t="e">
        <f t="shared" ca="1" si="12"/>
        <v>#REF!</v>
      </c>
      <c r="P605" s="24" t="e">
        <f t="shared" ca="1" si="13"/>
        <v>#REF!</v>
      </c>
      <c r="Q605" s="28" t="str">
        <f>IF(A605,VALUE(SUBSTITUTE(SUBSTITUTE(LEFT(salles!H605,5),":",","),"30","5")),"")</f>
        <v/>
      </c>
      <c r="R605" s="29" t="str">
        <f t="shared" si="14"/>
        <v/>
      </c>
      <c r="S605" s="29" t="str">
        <f t="shared" si="15"/>
        <v/>
      </c>
      <c r="T605" s="28" t="str">
        <f t="shared" si="16"/>
        <v/>
      </c>
      <c r="U605" s="30">
        <f ca="1">VLOOKUP(H605,variables!J$10:K$130,2,FALSE)</f>
        <v>0.97058823529411764</v>
      </c>
      <c r="V605" s="28"/>
      <c r="W605" s="28"/>
      <c r="X605" s="28"/>
      <c r="Y605" s="28"/>
      <c r="Z605" s="28"/>
      <c r="AA605" s="28"/>
      <c r="AB605" s="28"/>
      <c r="AC605" s="28"/>
    </row>
    <row r="606" spans="1:29" ht="14.25" hidden="1">
      <c r="A606" s="22" t="b">
        <f t="shared" si="42"/>
        <v>0</v>
      </c>
      <c r="B606" s="23" t="str">
        <f t="shared" si="43"/>
        <v>salles avant 03/2017!</v>
      </c>
      <c r="C606" s="24">
        <f t="shared" si="44"/>
        <v>606</v>
      </c>
      <c r="D606" s="24" t="e">
        <f t="shared" ca="1" si="2"/>
        <v>#REF!</v>
      </c>
      <c r="E606" s="25" t="e">
        <f t="shared" ca="1" si="3"/>
        <v>#REF!</v>
      </c>
      <c r="F606" s="25" t="e">
        <f t="shared" ca="1" si="4"/>
        <v>#REF!</v>
      </c>
      <c r="G606" s="26" t="e">
        <f t="shared" ca="1" si="5"/>
        <v>#REF!</v>
      </c>
      <c r="H606" s="24" t="s">
        <v>88</v>
      </c>
      <c r="I606" s="24" t="e">
        <f t="shared" ca="1" si="6"/>
        <v>#REF!</v>
      </c>
      <c r="J606" s="24" t="e">
        <f t="shared" ca="1" si="7"/>
        <v>#REF!</v>
      </c>
      <c r="K606" s="24" t="e">
        <f t="shared" ca="1" si="8"/>
        <v>#REF!</v>
      </c>
      <c r="L606" s="24" t="e">
        <f t="shared" ca="1" si="9"/>
        <v>#REF!</v>
      </c>
      <c r="M606" s="24" t="e">
        <f t="shared" ca="1" si="10"/>
        <v>#REF!</v>
      </c>
      <c r="N606" s="25" t="e">
        <f t="shared" ca="1" si="11"/>
        <v>#REF!</v>
      </c>
      <c r="O606" s="27" t="e">
        <f t="shared" ca="1" si="12"/>
        <v>#REF!</v>
      </c>
      <c r="P606" s="24" t="e">
        <f t="shared" ca="1" si="13"/>
        <v>#REF!</v>
      </c>
      <c r="Q606" s="28" t="str">
        <f>IF(A606,VALUE(SUBSTITUTE(SUBSTITUTE(LEFT(salles!H606,5),":",","),"30","5")),"")</f>
        <v/>
      </c>
      <c r="R606" s="29" t="str">
        <f t="shared" si="14"/>
        <v/>
      </c>
      <c r="S606" s="29" t="str">
        <f t="shared" si="15"/>
        <v/>
      </c>
      <c r="T606" s="28" t="str">
        <f t="shared" si="16"/>
        <v/>
      </c>
      <c r="U606" s="30">
        <f ca="1">VLOOKUP(H606,variables!J$10:K$130,2,FALSE)</f>
        <v>0.94202898550724634</v>
      </c>
      <c r="V606" s="28"/>
      <c r="W606" s="28"/>
      <c r="X606" s="28"/>
      <c r="Y606" s="28"/>
      <c r="Z606" s="28"/>
      <c r="AA606" s="28"/>
      <c r="AB606" s="28"/>
      <c r="AC606" s="28"/>
    </row>
    <row r="607" spans="1:29" ht="14.25" hidden="1">
      <c r="A607" s="22" t="b">
        <f t="shared" si="42"/>
        <v>0</v>
      </c>
      <c r="B607" s="23" t="str">
        <f t="shared" si="43"/>
        <v>salles avant 03/2017!</v>
      </c>
      <c r="C607" s="24">
        <f t="shared" si="44"/>
        <v>607</v>
      </c>
      <c r="D607" s="24" t="e">
        <f t="shared" ca="1" si="2"/>
        <v>#REF!</v>
      </c>
      <c r="E607" s="25" t="e">
        <f t="shared" ca="1" si="3"/>
        <v>#REF!</v>
      </c>
      <c r="F607" s="25" t="e">
        <f t="shared" ca="1" si="4"/>
        <v>#REF!</v>
      </c>
      <c r="G607" s="26" t="e">
        <f t="shared" ca="1" si="5"/>
        <v>#REF!</v>
      </c>
      <c r="H607" s="24" t="s">
        <v>88</v>
      </c>
      <c r="I607" s="24" t="e">
        <f t="shared" ca="1" si="6"/>
        <v>#REF!</v>
      </c>
      <c r="J607" s="24" t="e">
        <f t="shared" ca="1" si="7"/>
        <v>#REF!</v>
      </c>
      <c r="K607" s="24" t="e">
        <f t="shared" ca="1" si="8"/>
        <v>#REF!</v>
      </c>
      <c r="L607" s="24" t="e">
        <f t="shared" ca="1" si="9"/>
        <v>#REF!</v>
      </c>
      <c r="M607" s="24" t="e">
        <f t="shared" ca="1" si="10"/>
        <v>#REF!</v>
      </c>
      <c r="N607" s="25" t="e">
        <f t="shared" ca="1" si="11"/>
        <v>#REF!</v>
      </c>
      <c r="O607" s="27" t="e">
        <f t="shared" ca="1" si="12"/>
        <v>#REF!</v>
      </c>
      <c r="P607" s="24" t="e">
        <f t="shared" ca="1" si="13"/>
        <v>#REF!</v>
      </c>
      <c r="Q607" s="28" t="str">
        <f>IF(A607,VALUE(SUBSTITUTE(SUBSTITUTE(LEFT(salles!H607,5),":",","),"30","5")),"")</f>
        <v/>
      </c>
      <c r="R607" s="29" t="str">
        <f t="shared" si="14"/>
        <v/>
      </c>
      <c r="S607" s="29" t="str">
        <f t="shared" si="15"/>
        <v/>
      </c>
      <c r="T607" s="28" t="str">
        <f t="shared" si="16"/>
        <v/>
      </c>
      <c r="U607" s="30">
        <f ca="1">VLOOKUP(H607,variables!J$10:K$130,2,FALSE)</f>
        <v>0.94202898550724634</v>
      </c>
      <c r="V607" s="28"/>
      <c r="W607" s="28"/>
      <c r="X607" s="28"/>
      <c r="Y607" s="28"/>
      <c r="Z607" s="28"/>
      <c r="AA607" s="28"/>
      <c r="AB607" s="28"/>
      <c r="AC607" s="28"/>
    </row>
    <row r="608" spans="1:29" ht="14.25" hidden="1">
      <c r="A608" s="22" t="b">
        <f t="shared" si="42"/>
        <v>0</v>
      </c>
      <c r="B608" s="23" t="str">
        <f t="shared" si="43"/>
        <v>salles avant 03/2017!</v>
      </c>
      <c r="C608" s="24">
        <f t="shared" si="44"/>
        <v>608</v>
      </c>
      <c r="D608" s="24" t="e">
        <f t="shared" ca="1" si="2"/>
        <v>#REF!</v>
      </c>
      <c r="E608" s="25" t="e">
        <f t="shared" ca="1" si="3"/>
        <v>#REF!</v>
      </c>
      <c r="F608" s="25" t="e">
        <f t="shared" ca="1" si="4"/>
        <v>#REF!</v>
      </c>
      <c r="G608" s="26" t="e">
        <f t="shared" ca="1" si="5"/>
        <v>#REF!</v>
      </c>
      <c r="H608" s="24" t="s">
        <v>317</v>
      </c>
      <c r="I608" s="24" t="e">
        <f t="shared" ca="1" si="6"/>
        <v>#REF!</v>
      </c>
      <c r="J608" s="24" t="e">
        <f t="shared" ca="1" si="7"/>
        <v>#REF!</v>
      </c>
      <c r="K608" s="24" t="e">
        <f t="shared" ca="1" si="8"/>
        <v>#REF!</v>
      </c>
      <c r="L608" s="24" t="e">
        <f t="shared" ca="1" si="9"/>
        <v>#REF!</v>
      </c>
      <c r="M608" s="24" t="e">
        <f t="shared" ca="1" si="10"/>
        <v>#REF!</v>
      </c>
      <c r="N608" s="25" t="e">
        <f t="shared" ca="1" si="11"/>
        <v>#REF!</v>
      </c>
      <c r="O608" s="27" t="e">
        <f t="shared" ca="1" si="12"/>
        <v>#REF!</v>
      </c>
      <c r="P608" s="24" t="e">
        <f t="shared" ca="1" si="13"/>
        <v>#REF!</v>
      </c>
      <c r="Q608" s="28" t="str">
        <f>IF(A608,VALUE(SUBSTITUTE(SUBSTITUTE(LEFT(salles!H608,5),":",","),"30","5")),"")</f>
        <v/>
      </c>
      <c r="R608" s="29" t="str">
        <f t="shared" si="14"/>
        <v/>
      </c>
      <c r="S608" s="29" t="str">
        <f t="shared" si="15"/>
        <v/>
      </c>
      <c r="T608" s="28" t="str">
        <f t="shared" si="16"/>
        <v/>
      </c>
      <c r="U608" s="30">
        <f ca="1">VLOOKUP(H608,variables!J$10:K$130,2,FALSE)</f>
        <v>0.96666666666666667</v>
      </c>
      <c r="V608" s="28"/>
      <c r="W608" s="28"/>
      <c r="X608" s="28"/>
      <c r="Y608" s="28"/>
      <c r="Z608" s="28"/>
      <c r="AA608" s="28"/>
      <c r="AB608" s="28"/>
      <c r="AC608" s="28"/>
    </row>
    <row r="609" spans="1:29" ht="14.25" hidden="1">
      <c r="A609" s="22" t="b">
        <f t="shared" si="42"/>
        <v>0</v>
      </c>
      <c r="B609" s="23" t="str">
        <f t="shared" si="43"/>
        <v>salles avant 03/2017!</v>
      </c>
      <c r="C609" s="24">
        <f t="shared" si="44"/>
        <v>609</v>
      </c>
      <c r="D609" s="24" t="e">
        <f t="shared" ca="1" si="2"/>
        <v>#REF!</v>
      </c>
      <c r="E609" s="25" t="e">
        <f t="shared" ca="1" si="3"/>
        <v>#REF!</v>
      </c>
      <c r="F609" s="25" t="e">
        <f t="shared" ca="1" si="4"/>
        <v>#REF!</v>
      </c>
      <c r="G609" s="26" t="e">
        <f t="shared" ca="1" si="5"/>
        <v>#REF!</v>
      </c>
      <c r="H609" s="24" t="s">
        <v>357</v>
      </c>
      <c r="I609" s="24" t="e">
        <f t="shared" ca="1" si="6"/>
        <v>#REF!</v>
      </c>
      <c r="J609" s="24" t="e">
        <f t="shared" ca="1" si="7"/>
        <v>#REF!</v>
      </c>
      <c r="K609" s="24" t="e">
        <f t="shared" ca="1" si="8"/>
        <v>#REF!</v>
      </c>
      <c r="L609" s="24" t="e">
        <f t="shared" ca="1" si="9"/>
        <v>#REF!</v>
      </c>
      <c r="M609" s="24" t="e">
        <f t="shared" ca="1" si="10"/>
        <v>#REF!</v>
      </c>
      <c r="N609" s="25" t="e">
        <f t="shared" ca="1" si="11"/>
        <v>#REF!</v>
      </c>
      <c r="O609" s="27" t="e">
        <f t="shared" ca="1" si="12"/>
        <v>#REF!</v>
      </c>
      <c r="P609" s="24" t="e">
        <f t="shared" ca="1" si="13"/>
        <v>#REF!</v>
      </c>
      <c r="Q609" s="28" t="str">
        <f>IF(A609,VALUE(SUBSTITUTE(SUBSTITUTE(LEFT(salles!H609,5),":",","),"30","5")),"")</f>
        <v/>
      </c>
      <c r="R609" s="29" t="str">
        <f t="shared" si="14"/>
        <v/>
      </c>
      <c r="S609" s="29" t="str">
        <f t="shared" si="15"/>
        <v/>
      </c>
      <c r="T609" s="28" t="str">
        <f t="shared" si="16"/>
        <v/>
      </c>
      <c r="U609" s="30">
        <f ca="1">VLOOKUP(H609,variables!J$10:K$130,2,FALSE)</f>
        <v>0.97058823529411764</v>
      </c>
      <c r="V609" s="28"/>
      <c r="W609" s="28"/>
      <c r="X609" s="28"/>
      <c r="Y609" s="28"/>
      <c r="Z609" s="28"/>
      <c r="AA609" s="28"/>
      <c r="AB609" s="28"/>
      <c r="AC609" s="28"/>
    </row>
    <row r="610" spans="1:29" ht="14.25" hidden="1">
      <c r="A610" s="22" t="b">
        <f t="shared" si="42"/>
        <v>0</v>
      </c>
      <c r="B610" s="23" t="str">
        <f t="shared" si="43"/>
        <v>salles avant 03/2017!</v>
      </c>
      <c r="C610" s="24">
        <f t="shared" si="44"/>
        <v>610</v>
      </c>
      <c r="D610" s="24" t="e">
        <f t="shared" ca="1" si="2"/>
        <v>#REF!</v>
      </c>
      <c r="E610" s="25" t="e">
        <f t="shared" ca="1" si="3"/>
        <v>#REF!</v>
      </c>
      <c r="F610" s="25" t="e">
        <f t="shared" ca="1" si="4"/>
        <v>#REF!</v>
      </c>
      <c r="G610" s="26" t="e">
        <f t="shared" ca="1" si="5"/>
        <v>#REF!</v>
      </c>
      <c r="H610" s="24" t="s">
        <v>162</v>
      </c>
      <c r="I610" s="24" t="e">
        <f t="shared" ca="1" si="6"/>
        <v>#REF!</v>
      </c>
      <c r="J610" s="24" t="e">
        <f t="shared" ca="1" si="7"/>
        <v>#REF!</v>
      </c>
      <c r="K610" s="24" t="e">
        <f t="shared" ca="1" si="8"/>
        <v>#REF!</v>
      </c>
      <c r="L610" s="24" t="e">
        <f t="shared" ca="1" si="9"/>
        <v>#REF!</v>
      </c>
      <c r="M610" s="24" t="e">
        <f t="shared" ca="1" si="10"/>
        <v>#REF!</v>
      </c>
      <c r="N610" s="25" t="e">
        <f t="shared" ca="1" si="11"/>
        <v>#REF!</v>
      </c>
      <c r="O610" s="27" t="e">
        <f t="shared" ca="1" si="12"/>
        <v>#REF!</v>
      </c>
      <c r="P610" s="24" t="e">
        <f t="shared" ca="1" si="13"/>
        <v>#REF!</v>
      </c>
      <c r="Q610" s="28" t="str">
        <f>IF(A610,VALUE(SUBSTITUTE(SUBSTITUTE(LEFT(salles!H610,5),":",","),"30","5")),"")</f>
        <v/>
      </c>
      <c r="R610" s="29" t="str">
        <f t="shared" si="14"/>
        <v/>
      </c>
      <c r="S610" s="29" t="str">
        <f t="shared" si="15"/>
        <v/>
      </c>
      <c r="T610" s="28" t="str">
        <f t="shared" si="16"/>
        <v/>
      </c>
      <c r="U610" s="30">
        <f>VLOOKUP(H610,variables!J$10:K$130,2,FALSE)</f>
        <v>5.3E-3</v>
      </c>
      <c r="V610" s="28"/>
      <c r="W610" s="28"/>
      <c r="X610" s="28"/>
      <c r="Y610" s="28"/>
      <c r="Z610" s="28"/>
      <c r="AA610" s="28"/>
      <c r="AB610" s="28"/>
      <c r="AC610" s="28"/>
    </row>
    <row r="611" spans="1:29" ht="14.25" hidden="1">
      <c r="A611" s="22" t="b">
        <f t="shared" si="42"/>
        <v>0</v>
      </c>
      <c r="B611" s="23" t="str">
        <f t="shared" si="43"/>
        <v>salles avant 03/2017!</v>
      </c>
      <c r="C611" s="24">
        <f t="shared" si="44"/>
        <v>611</v>
      </c>
      <c r="D611" s="24" t="e">
        <f t="shared" ca="1" si="2"/>
        <v>#REF!</v>
      </c>
      <c r="E611" s="25" t="e">
        <f t="shared" ca="1" si="3"/>
        <v>#REF!</v>
      </c>
      <c r="F611" s="25" t="e">
        <f t="shared" ca="1" si="4"/>
        <v>#REF!</v>
      </c>
      <c r="G611" s="26" t="e">
        <f t="shared" ca="1" si="5"/>
        <v>#REF!</v>
      </c>
      <c r="H611" s="24" t="s">
        <v>317</v>
      </c>
      <c r="I611" s="24" t="e">
        <f t="shared" ca="1" si="6"/>
        <v>#REF!</v>
      </c>
      <c r="J611" s="24" t="e">
        <f t="shared" ca="1" si="7"/>
        <v>#REF!</v>
      </c>
      <c r="K611" s="24" t="e">
        <f t="shared" ca="1" si="8"/>
        <v>#REF!</v>
      </c>
      <c r="L611" s="24" t="e">
        <f t="shared" ca="1" si="9"/>
        <v>#REF!</v>
      </c>
      <c r="M611" s="24" t="e">
        <f t="shared" ca="1" si="10"/>
        <v>#REF!</v>
      </c>
      <c r="N611" s="25" t="e">
        <f t="shared" ca="1" si="11"/>
        <v>#REF!</v>
      </c>
      <c r="O611" s="27" t="e">
        <f t="shared" ca="1" si="12"/>
        <v>#REF!</v>
      </c>
      <c r="P611" s="24" t="e">
        <f t="shared" ca="1" si="13"/>
        <v>#REF!</v>
      </c>
      <c r="Q611" s="28" t="str">
        <f>IF(A611,VALUE(SUBSTITUTE(SUBSTITUTE(LEFT(salles!H611,5),":",","),"30","5")),"")</f>
        <v/>
      </c>
      <c r="R611" s="29" t="str">
        <f t="shared" si="14"/>
        <v/>
      </c>
      <c r="S611" s="29" t="str">
        <f t="shared" si="15"/>
        <v/>
      </c>
      <c r="T611" s="28" t="str">
        <f t="shared" si="16"/>
        <v/>
      </c>
      <c r="U611" s="30">
        <f ca="1">VLOOKUP(H611,variables!J$10:K$130,2,FALSE)</f>
        <v>0.96666666666666667</v>
      </c>
      <c r="V611" s="28"/>
      <c r="W611" s="28"/>
      <c r="X611" s="28"/>
      <c r="Y611" s="28"/>
      <c r="Z611" s="28"/>
      <c r="AA611" s="28"/>
      <c r="AB611" s="28"/>
      <c r="AC611" s="28"/>
    </row>
    <row r="612" spans="1:29" ht="14.25" hidden="1">
      <c r="A612" s="22" t="b">
        <f t="shared" si="42"/>
        <v>0</v>
      </c>
      <c r="B612" s="23" t="str">
        <f t="shared" si="43"/>
        <v>salles avant 03/2017!</v>
      </c>
      <c r="C612" s="24">
        <f t="shared" si="44"/>
        <v>612</v>
      </c>
      <c r="D612" s="24" t="e">
        <f t="shared" ca="1" si="2"/>
        <v>#REF!</v>
      </c>
      <c r="E612" s="25" t="e">
        <f t="shared" ca="1" si="3"/>
        <v>#REF!</v>
      </c>
      <c r="F612" s="25" t="e">
        <f t="shared" ca="1" si="4"/>
        <v>#REF!</v>
      </c>
      <c r="G612" s="26" t="e">
        <f t="shared" ca="1" si="5"/>
        <v>#REF!</v>
      </c>
      <c r="H612" s="24" t="s">
        <v>34</v>
      </c>
      <c r="I612" s="24" t="e">
        <f t="shared" ca="1" si="6"/>
        <v>#REF!</v>
      </c>
      <c r="J612" s="24" t="e">
        <f t="shared" ca="1" si="7"/>
        <v>#REF!</v>
      </c>
      <c r="K612" s="24" t="e">
        <f t="shared" ca="1" si="8"/>
        <v>#REF!</v>
      </c>
      <c r="L612" s="24" t="e">
        <f t="shared" ca="1" si="9"/>
        <v>#REF!</v>
      </c>
      <c r="M612" s="24" t="e">
        <f t="shared" ca="1" si="10"/>
        <v>#REF!</v>
      </c>
      <c r="N612" s="25" t="e">
        <f t="shared" ca="1" si="11"/>
        <v>#REF!</v>
      </c>
      <c r="O612" s="27" t="e">
        <f t="shared" ca="1" si="12"/>
        <v>#REF!</v>
      </c>
      <c r="P612" s="24" t="e">
        <f t="shared" ca="1" si="13"/>
        <v>#REF!</v>
      </c>
      <c r="Q612" s="28" t="str">
        <f>IF(A612,VALUE(SUBSTITUTE(SUBSTITUTE(LEFT(salles!H612,5),":",","),"30","5")),"")</f>
        <v/>
      </c>
      <c r="R612" s="29" t="str">
        <f t="shared" si="14"/>
        <v/>
      </c>
      <c r="S612" s="29" t="str">
        <f t="shared" si="15"/>
        <v/>
      </c>
      <c r="T612" s="28" t="str">
        <f t="shared" si="16"/>
        <v/>
      </c>
      <c r="U612" s="30">
        <f ca="1">VLOOKUP(H612,variables!J$10:K$130,2,FALSE)</f>
        <v>1</v>
      </c>
      <c r="V612" s="28"/>
      <c r="W612" s="28"/>
      <c r="X612" s="28"/>
      <c r="Y612" s="28"/>
      <c r="Z612" s="28"/>
      <c r="AA612" s="28"/>
      <c r="AB612" s="28"/>
      <c r="AC612" s="28"/>
    </row>
    <row r="613" spans="1:29" ht="14.25" hidden="1">
      <c r="A613" s="22" t="b">
        <f t="shared" si="42"/>
        <v>0</v>
      </c>
      <c r="B613" s="23" t="str">
        <f t="shared" si="43"/>
        <v>salles avant 03/2017!</v>
      </c>
      <c r="C613" s="24">
        <f t="shared" si="44"/>
        <v>613</v>
      </c>
      <c r="D613" s="24" t="e">
        <f t="shared" ca="1" si="2"/>
        <v>#REF!</v>
      </c>
      <c r="E613" s="25" t="e">
        <f t="shared" ca="1" si="3"/>
        <v>#REF!</v>
      </c>
      <c r="F613" s="25" t="e">
        <f t="shared" ca="1" si="4"/>
        <v>#REF!</v>
      </c>
      <c r="G613" s="26" t="e">
        <f t="shared" ca="1" si="5"/>
        <v>#REF!</v>
      </c>
      <c r="H613" s="24" t="s">
        <v>357</v>
      </c>
      <c r="I613" s="24" t="e">
        <f t="shared" ca="1" si="6"/>
        <v>#REF!</v>
      </c>
      <c r="J613" s="24" t="e">
        <f t="shared" ca="1" si="7"/>
        <v>#REF!</v>
      </c>
      <c r="K613" s="24" t="e">
        <f t="shared" ca="1" si="8"/>
        <v>#REF!</v>
      </c>
      <c r="L613" s="24" t="e">
        <f t="shared" ca="1" si="9"/>
        <v>#REF!</v>
      </c>
      <c r="M613" s="24" t="e">
        <f t="shared" ca="1" si="10"/>
        <v>#REF!</v>
      </c>
      <c r="N613" s="25" t="e">
        <f t="shared" ca="1" si="11"/>
        <v>#REF!</v>
      </c>
      <c r="O613" s="27" t="e">
        <f t="shared" ca="1" si="12"/>
        <v>#REF!</v>
      </c>
      <c r="P613" s="24" t="e">
        <f t="shared" ca="1" si="13"/>
        <v>#REF!</v>
      </c>
      <c r="Q613" s="28" t="str">
        <f>IF(A613,VALUE(SUBSTITUTE(SUBSTITUTE(LEFT(salles!H613,5),":",","),"30","5")),"")</f>
        <v/>
      </c>
      <c r="R613" s="29" t="str">
        <f t="shared" si="14"/>
        <v/>
      </c>
      <c r="S613" s="29" t="str">
        <f t="shared" si="15"/>
        <v/>
      </c>
      <c r="T613" s="28" t="str">
        <f t="shared" si="16"/>
        <v/>
      </c>
      <c r="U613" s="30">
        <f ca="1">VLOOKUP(H613,variables!J$10:K$130,2,FALSE)</f>
        <v>0.97058823529411764</v>
      </c>
      <c r="V613" s="28"/>
      <c r="W613" s="28"/>
      <c r="X613" s="28"/>
      <c r="Y613" s="28"/>
      <c r="Z613" s="28"/>
      <c r="AA613" s="28"/>
      <c r="AB613" s="28"/>
      <c r="AC613" s="28"/>
    </row>
    <row r="614" spans="1:29" ht="14.25">
      <c r="A614" s="22" t="b">
        <f t="shared" si="42"/>
        <v>1</v>
      </c>
      <c r="B614" s="23" t="str">
        <f t="shared" si="43"/>
        <v>salles avant 03/2017!</v>
      </c>
      <c r="C614" s="24">
        <f t="shared" si="44"/>
        <v>614</v>
      </c>
      <c r="D614" s="24" t="e">
        <f t="shared" ca="1" si="2"/>
        <v>#REF!</v>
      </c>
      <c r="E614" s="25" t="e">
        <f t="shared" ca="1" si="3"/>
        <v>#REF!</v>
      </c>
      <c r="F614" s="25" t="e">
        <f t="shared" ca="1" si="4"/>
        <v>#REF!</v>
      </c>
      <c r="G614" s="26" t="e">
        <f t="shared" ca="1" si="5"/>
        <v>#REF!</v>
      </c>
      <c r="H614" s="24" t="s">
        <v>140</v>
      </c>
      <c r="I614" s="24" t="e">
        <f t="shared" ca="1" si="6"/>
        <v>#REF!</v>
      </c>
      <c r="J614" s="24" t="e">
        <f t="shared" ca="1" si="7"/>
        <v>#REF!</v>
      </c>
      <c r="K614" s="24" t="e">
        <f t="shared" ca="1" si="8"/>
        <v>#REF!</v>
      </c>
      <c r="L614" s="24" t="e">
        <f t="shared" ca="1" si="9"/>
        <v>#REF!</v>
      </c>
      <c r="M614" s="24" t="e">
        <f t="shared" ca="1" si="10"/>
        <v>#REF!</v>
      </c>
      <c r="N614" s="25" t="e">
        <f t="shared" ca="1" si="11"/>
        <v>#REF!</v>
      </c>
      <c r="O614" s="27" t="e">
        <f t="shared" ca="1" si="12"/>
        <v>#REF!</v>
      </c>
      <c r="P614" s="24" t="e">
        <f t="shared" ca="1" si="13"/>
        <v>#REF!</v>
      </c>
      <c r="Q614" s="28">
        <f>IF(A614,VALUE(SUBSTITUTE(SUBSTITUTE(LEFT(salles!H614,5),":",","),"30","5")),"")</f>
        <v>1</v>
      </c>
      <c r="R614" s="29" t="e">
        <f t="shared" ca="1" si="14"/>
        <v>#REF!</v>
      </c>
      <c r="S614" s="29" t="e">
        <f t="shared" ca="1" si="15"/>
        <v>#REF!</v>
      </c>
      <c r="T614" s="28" t="e">
        <f t="shared" ca="1" si="16"/>
        <v>#REF!</v>
      </c>
      <c r="U614" s="30">
        <f ca="1">VLOOKUP(H614,variables!J$10:K$130,2,FALSE)</f>
        <v>0.93262411347517726</v>
      </c>
      <c r="V614" s="28"/>
      <c r="W614" s="28"/>
      <c r="X614" s="28"/>
      <c r="Y614" s="28"/>
      <c r="Z614" s="28"/>
      <c r="AA614" s="28"/>
      <c r="AB614" s="28"/>
      <c r="AC614" s="28"/>
    </row>
    <row r="615" spans="1:29" ht="14.25" hidden="1">
      <c r="A615" s="22" t="b">
        <f t="shared" si="42"/>
        <v>0</v>
      </c>
      <c r="B615" s="23" t="str">
        <f t="shared" si="43"/>
        <v>salles avant 03/2017!</v>
      </c>
      <c r="C615" s="24">
        <f t="shared" si="44"/>
        <v>615</v>
      </c>
      <c r="D615" s="24" t="e">
        <f t="shared" ca="1" si="2"/>
        <v>#REF!</v>
      </c>
      <c r="E615" s="25" t="e">
        <f t="shared" ca="1" si="3"/>
        <v>#REF!</v>
      </c>
      <c r="F615" s="25" t="e">
        <f t="shared" ca="1" si="4"/>
        <v>#REF!</v>
      </c>
      <c r="G615" s="26" t="e">
        <f t="shared" ca="1" si="5"/>
        <v>#REF!</v>
      </c>
      <c r="H615" s="24" t="s">
        <v>359</v>
      </c>
      <c r="I615" s="24" t="e">
        <f t="shared" ca="1" si="6"/>
        <v>#REF!</v>
      </c>
      <c r="J615" s="24" t="e">
        <f t="shared" ca="1" si="7"/>
        <v>#REF!</v>
      </c>
      <c r="K615" s="24" t="e">
        <f t="shared" ca="1" si="8"/>
        <v>#REF!</v>
      </c>
      <c r="L615" s="24" t="e">
        <f t="shared" ca="1" si="9"/>
        <v>#REF!</v>
      </c>
      <c r="M615" s="24" t="e">
        <f t="shared" ca="1" si="10"/>
        <v>#REF!</v>
      </c>
      <c r="N615" s="25" t="e">
        <f t="shared" ca="1" si="11"/>
        <v>#REF!</v>
      </c>
      <c r="O615" s="27" t="e">
        <f t="shared" ca="1" si="12"/>
        <v>#REF!</v>
      </c>
      <c r="P615" s="24" t="e">
        <f t="shared" ca="1" si="13"/>
        <v>#REF!</v>
      </c>
      <c r="Q615" s="28" t="str">
        <f>IF(A615,VALUE(SUBSTITUTE(SUBSTITUTE(LEFT(salles!H615,5),":",","),"30","5")),"")</f>
        <v/>
      </c>
      <c r="R615" s="29" t="str">
        <f t="shared" si="14"/>
        <v/>
      </c>
      <c r="S615" s="29" t="str">
        <f t="shared" si="15"/>
        <v/>
      </c>
      <c r="T615" s="28" t="str">
        <f t="shared" si="16"/>
        <v/>
      </c>
      <c r="U615" s="30">
        <f ca="1">VLOOKUP(H615,variables!J$10:K$130,2,FALSE)</f>
        <v>1</v>
      </c>
      <c r="V615" s="28"/>
      <c r="W615" s="28"/>
      <c r="X615" s="28"/>
      <c r="Y615" s="28"/>
      <c r="Z615" s="28"/>
      <c r="AA615" s="28"/>
      <c r="AB615" s="28"/>
      <c r="AC615" s="28"/>
    </row>
    <row r="616" spans="1:29" ht="14.25">
      <c r="A616" s="22" t="b">
        <f t="shared" si="42"/>
        <v>1</v>
      </c>
      <c r="B616" s="23" t="str">
        <f t="shared" si="43"/>
        <v>salles avant 03/2017!</v>
      </c>
      <c r="C616" s="24">
        <f t="shared" si="44"/>
        <v>616</v>
      </c>
      <c r="D616" s="24" t="e">
        <f t="shared" ca="1" si="2"/>
        <v>#REF!</v>
      </c>
      <c r="E616" s="25" t="e">
        <f t="shared" ca="1" si="3"/>
        <v>#REF!</v>
      </c>
      <c r="F616" s="25" t="e">
        <f t="shared" ca="1" si="4"/>
        <v>#REF!</v>
      </c>
      <c r="G616" s="26" t="e">
        <f t="shared" ca="1" si="5"/>
        <v>#REF!</v>
      </c>
      <c r="H616" s="24" t="s">
        <v>140</v>
      </c>
      <c r="I616" s="24" t="e">
        <f t="shared" ca="1" si="6"/>
        <v>#REF!</v>
      </c>
      <c r="J616" s="24" t="e">
        <f t="shared" ca="1" si="7"/>
        <v>#REF!</v>
      </c>
      <c r="K616" s="24" t="e">
        <f t="shared" ca="1" si="8"/>
        <v>#REF!</v>
      </c>
      <c r="L616" s="24" t="e">
        <f t="shared" ca="1" si="9"/>
        <v>#REF!</v>
      </c>
      <c r="M616" s="24" t="e">
        <f t="shared" ca="1" si="10"/>
        <v>#REF!</v>
      </c>
      <c r="N616" s="25" t="e">
        <f t="shared" ca="1" si="11"/>
        <v>#REF!</v>
      </c>
      <c r="O616" s="27" t="e">
        <f t="shared" ca="1" si="12"/>
        <v>#REF!</v>
      </c>
      <c r="P616" s="24" t="e">
        <f t="shared" ca="1" si="13"/>
        <v>#REF!</v>
      </c>
      <c r="Q616" s="28">
        <f>IF(A616,VALUE(SUBSTITUTE(SUBSTITUTE(LEFT(salles!H616,5),":",","),"30","5")),"")</f>
        <v>1.5</v>
      </c>
      <c r="R616" s="29" t="e">
        <f t="shared" ca="1" si="14"/>
        <v>#REF!</v>
      </c>
      <c r="S616" s="29" t="e">
        <f t="shared" ca="1" si="15"/>
        <v>#REF!</v>
      </c>
      <c r="T616" s="28" t="e">
        <f t="shared" ca="1" si="16"/>
        <v>#REF!</v>
      </c>
      <c r="U616" s="30">
        <f ca="1">VLOOKUP(H616,variables!J$10:K$130,2,FALSE)</f>
        <v>0.93262411347517726</v>
      </c>
      <c r="V616" s="28"/>
      <c r="W616" s="28"/>
      <c r="X616" s="28"/>
      <c r="Y616" s="28"/>
      <c r="Z616" s="28"/>
      <c r="AA616" s="28"/>
      <c r="AB616" s="28"/>
      <c r="AC616" s="28"/>
    </row>
    <row r="617" spans="1:29" ht="14.25" hidden="1">
      <c r="A617" s="22" t="b">
        <f t="shared" si="42"/>
        <v>0</v>
      </c>
      <c r="B617" s="23" t="str">
        <f t="shared" si="43"/>
        <v>salles avant 03/2017!</v>
      </c>
      <c r="C617" s="24">
        <f t="shared" si="44"/>
        <v>617</v>
      </c>
      <c r="D617" s="24" t="e">
        <f t="shared" ca="1" si="2"/>
        <v>#REF!</v>
      </c>
      <c r="E617" s="25" t="e">
        <f t="shared" ca="1" si="3"/>
        <v>#REF!</v>
      </c>
      <c r="F617" s="25" t="e">
        <f t="shared" ca="1" si="4"/>
        <v>#REF!</v>
      </c>
      <c r="G617" s="26" t="e">
        <f t="shared" ca="1" si="5"/>
        <v>#REF!</v>
      </c>
      <c r="H617" s="24" t="s">
        <v>88</v>
      </c>
      <c r="I617" s="24" t="e">
        <f t="shared" ca="1" si="6"/>
        <v>#REF!</v>
      </c>
      <c r="J617" s="24" t="e">
        <f t="shared" ca="1" si="7"/>
        <v>#REF!</v>
      </c>
      <c r="K617" s="24" t="e">
        <f t="shared" ca="1" si="8"/>
        <v>#REF!</v>
      </c>
      <c r="L617" s="24" t="e">
        <f t="shared" ca="1" si="9"/>
        <v>#REF!</v>
      </c>
      <c r="M617" s="24" t="e">
        <f t="shared" ca="1" si="10"/>
        <v>#REF!</v>
      </c>
      <c r="N617" s="25" t="e">
        <f t="shared" ca="1" si="11"/>
        <v>#REF!</v>
      </c>
      <c r="O617" s="27" t="e">
        <f t="shared" ca="1" si="12"/>
        <v>#REF!</v>
      </c>
      <c r="P617" s="24" t="e">
        <f t="shared" ca="1" si="13"/>
        <v>#REF!</v>
      </c>
      <c r="Q617" s="28" t="str">
        <f>IF(A617,VALUE(SUBSTITUTE(SUBSTITUTE(LEFT(salles!H617,5),":",","),"30","5")),"")</f>
        <v/>
      </c>
      <c r="R617" s="29" t="str">
        <f t="shared" si="14"/>
        <v/>
      </c>
      <c r="S617" s="29" t="str">
        <f t="shared" si="15"/>
        <v/>
      </c>
      <c r="T617" s="28" t="str">
        <f t="shared" si="16"/>
        <v/>
      </c>
      <c r="U617" s="30">
        <f ca="1">VLOOKUP(H617,variables!J$10:K$130,2,FALSE)</f>
        <v>0.94202898550724634</v>
      </c>
      <c r="V617" s="28"/>
      <c r="W617" s="28"/>
      <c r="X617" s="28"/>
      <c r="Y617" s="28"/>
      <c r="Z617" s="28"/>
      <c r="AA617" s="28"/>
      <c r="AB617" s="28"/>
      <c r="AC617" s="28"/>
    </row>
    <row r="618" spans="1:29" ht="14.25" hidden="1">
      <c r="A618" s="22" t="b">
        <f t="shared" si="42"/>
        <v>0</v>
      </c>
      <c r="B618" s="23" t="str">
        <f t="shared" si="43"/>
        <v>salles avant 03/2017!</v>
      </c>
      <c r="C618" s="24">
        <f t="shared" si="44"/>
        <v>618</v>
      </c>
      <c r="D618" s="24" t="e">
        <f t="shared" ca="1" si="2"/>
        <v>#REF!</v>
      </c>
      <c r="E618" s="25" t="e">
        <f t="shared" ca="1" si="3"/>
        <v>#REF!</v>
      </c>
      <c r="F618" s="25" t="e">
        <f t="shared" ca="1" si="4"/>
        <v>#REF!</v>
      </c>
      <c r="G618" s="26" t="e">
        <f t="shared" ca="1" si="5"/>
        <v>#REF!</v>
      </c>
      <c r="H618" s="24" t="s">
        <v>88</v>
      </c>
      <c r="I618" s="24" t="e">
        <f t="shared" ca="1" si="6"/>
        <v>#REF!</v>
      </c>
      <c r="J618" s="24" t="e">
        <f t="shared" ca="1" si="7"/>
        <v>#REF!</v>
      </c>
      <c r="K618" s="24" t="e">
        <f t="shared" ca="1" si="8"/>
        <v>#REF!</v>
      </c>
      <c r="L618" s="24" t="e">
        <f t="shared" ca="1" si="9"/>
        <v>#REF!</v>
      </c>
      <c r="M618" s="24" t="e">
        <f t="shared" ca="1" si="10"/>
        <v>#REF!</v>
      </c>
      <c r="N618" s="25" t="e">
        <f t="shared" ca="1" si="11"/>
        <v>#REF!</v>
      </c>
      <c r="O618" s="27" t="e">
        <f t="shared" ca="1" si="12"/>
        <v>#REF!</v>
      </c>
      <c r="P618" s="24" t="e">
        <f t="shared" ca="1" si="13"/>
        <v>#REF!</v>
      </c>
      <c r="Q618" s="28" t="str">
        <f>IF(A618,VALUE(SUBSTITUTE(SUBSTITUTE(LEFT(salles!H618,5),":",","),"30","5")),"")</f>
        <v/>
      </c>
      <c r="R618" s="29" t="str">
        <f t="shared" si="14"/>
        <v/>
      </c>
      <c r="S618" s="29" t="str">
        <f t="shared" si="15"/>
        <v/>
      </c>
      <c r="T618" s="28" t="str">
        <f t="shared" si="16"/>
        <v/>
      </c>
      <c r="U618" s="30">
        <f ca="1">VLOOKUP(H618,variables!J$10:K$130,2,FALSE)</f>
        <v>0.94202898550724634</v>
      </c>
      <c r="V618" s="28"/>
      <c r="W618" s="28"/>
      <c r="X618" s="28"/>
      <c r="Y618" s="28"/>
      <c r="Z618" s="28"/>
      <c r="AA618" s="28"/>
      <c r="AB618" s="28"/>
      <c r="AC618" s="28"/>
    </row>
    <row r="619" spans="1:29" ht="14.25" hidden="1">
      <c r="A619" s="22" t="b">
        <f t="shared" si="42"/>
        <v>0</v>
      </c>
      <c r="B619" s="23" t="str">
        <f t="shared" si="43"/>
        <v>salles avant 03/2017!</v>
      </c>
      <c r="C619" s="24">
        <f t="shared" si="44"/>
        <v>619</v>
      </c>
      <c r="D619" s="24" t="e">
        <f t="shared" ca="1" si="2"/>
        <v>#REF!</v>
      </c>
      <c r="E619" s="25" t="e">
        <f t="shared" ca="1" si="3"/>
        <v>#REF!</v>
      </c>
      <c r="F619" s="25" t="e">
        <f t="shared" ca="1" si="4"/>
        <v>#REF!</v>
      </c>
      <c r="G619" s="26" t="e">
        <f t="shared" ca="1" si="5"/>
        <v>#REF!</v>
      </c>
      <c r="H619" s="24" t="s">
        <v>359</v>
      </c>
      <c r="I619" s="24" t="e">
        <f t="shared" ca="1" si="6"/>
        <v>#REF!</v>
      </c>
      <c r="J619" s="24" t="e">
        <f t="shared" ca="1" si="7"/>
        <v>#REF!</v>
      </c>
      <c r="K619" s="24" t="e">
        <f t="shared" ca="1" si="8"/>
        <v>#REF!</v>
      </c>
      <c r="L619" s="24" t="e">
        <f t="shared" ca="1" si="9"/>
        <v>#REF!</v>
      </c>
      <c r="M619" s="24" t="e">
        <f t="shared" ca="1" si="10"/>
        <v>#REF!</v>
      </c>
      <c r="N619" s="25" t="e">
        <f t="shared" ca="1" si="11"/>
        <v>#REF!</v>
      </c>
      <c r="O619" s="27" t="e">
        <f t="shared" ca="1" si="12"/>
        <v>#REF!</v>
      </c>
      <c r="P619" s="24" t="e">
        <f t="shared" ca="1" si="13"/>
        <v>#REF!</v>
      </c>
      <c r="Q619" s="28" t="str">
        <f>IF(A619,VALUE(SUBSTITUTE(SUBSTITUTE(LEFT(salles!H619,5),":",","),"30","5")),"")</f>
        <v/>
      </c>
      <c r="R619" s="29" t="str">
        <f t="shared" si="14"/>
        <v/>
      </c>
      <c r="S619" s="29" t="str">
        <f t="shared" si="15"/>
        <v/>
      </c>
      <c r="T619" s="28" t="str">
        <f t="shared" si="16"/>
        <v/>
      </c>
      <c r="U619" s="30">
        <f ca="1">VLOOKUP(H619,variables!J$10:K$130,2,FALSE)</f>
        <v>1</v>
      </c>
      <c r="V619" s="28"/>
      <c r="W619" s="28"/>
      <c r="X619" s="28"/>
      <c r="Y619" s="28"/>
      <c r="Z619" s="28"/>
      <c r="AA619" s="28"/>
      <c r="AB619" s="28"/>
      <c r="AC619" s="28"/>
    </row>
    <row r="620" spans="1:29" ht="14.25" hidden="1">
      <c r="A620" s="22" t="b">
        <f t="shared" si="42"/>
        <v>0</v>
      </c>
      <c r="B620" s="23" t="str">
        <f t="shared" si="43"/>
        <v>salles avant 03/2017!</v>
      </c>
      <c r="C620" s="24">
        <f t="shared" si="44"/>
        <v>620</v>
      </c>
      <c r="D620" s="24" t="e">
        <f t="shared" ca="1" si="2"/>
        <v>#REF!</v>
      </c>
      <c r="E620" s="25" t="e">
        <f t="shared" ca="1" si="3"/>
        <v>#REF!</v>
      </c>
      <c r="F620" s="25" t="e">
        <f t="shared" ca="1" si="4"/>
        <v>#REF!</v>
      </c>
      <c r="G620" s="26" t="e">
        <f t="shared" ca="1" si="5"/>
        <v>#REF!</v>
      </c>
      <c r="H620" s="24" t="s">
        <v>112</v>
      </c>
      <c r="I620" s="24" t="e">
        <f t="shared" ca="1" si="6"/>
        <v>#REF!</v>
      </c>
      <c r="J620" s="24" t="e">
        <f t="shared" ca="1" si="7"/>
        <v>#REF!</v>
      </c>
      <c r="K620" s="24" t="e">
        <f t="shared" ca="1" si="8"/>
        <v>#REF!</v>
      </c>
      <c r="L620" s="24" t="e">
        <f t="shared" ca="1" si="9"/>
        <v>#REF!</v>
      </c>
      <c r="M620" s="24" t="e">
        <f t="shared" ca="1" si="10"/>
        <v>#REF!</v>
      </c>
      <c r="N620" s="25" t="e">
        <f t="shared" ca="1" si="11"/>
        <v>#REF!</v>
      </c>
      <c r="O620" s="27" t="e">
        <f t="shared" ca="1" si="12"/>
        <v>#REF!</v>
      </c>
      <c r="P620" s="24" t="e">
        <f t="shared" ca="1" si="13"/>
        <v>#REF!</v>
      </c>
      <c r="Q620" s="28" t="str">
        <f>IF(A620,VALUE(SUBSTITUTE(SUBSTITUTE(LEFT(salles!H620,5),":",","),"30","5")),"")</f>
        <v/>
      </c>
      <c r="R620" s="29" t="str">
        <f t="shared" si="14"/>
        <v/>
      </c>
      <c r="S620" s="29" t="str">
        <f t="shared" si="15"/>
        <v/>
      </c>
      <c r="T620" s="28" t="str">
        <f t="shared" si="16"/>
        <v/>
      </c>
      <c r="U620" s="30">
        <f ca="1">VLOOKUP(H620,variables!J$10:K$130,2,FALSE)</f>
        <v>1</v>
      </c>
      <c r="V620" s="28"/>
      <c r="W620" s="28"/>
      <c r="X620" s="28"/>
      <c r="Y620" s="28"/>
      <c r="Z620" s="28"/>
      <c r="AA620" s="28"/>
      <c r="AB620" s="28"/>
      <c r="AC620" s="28"/>
    </row>
    <row r="621" spans="1:29" ht="14.25" hidden="1">
      <c r="A621" s="22" t="b">
        <f t="shared" si="42"/>
        <v>0</v>
      </c>
      <c r="B621" s="23" t="str">
        <f t="shared" si="43"/>
        <v>salles avant 03/2017!</v>
      </c>
      <c r="C621" s="24">
        <f t="shared" si="44"/>
        <v>621</v>
      </c>
      <c r="D621" s="24" t="e">
        <f t="shared" ca="1" si="2"/>
        <v>#REF!</v>
      </c>
      <c r="E621" s="25" t="e">
        <f t="shared" ca="1" si="3"/>
        <v>#REF!</v>
      </c>
      <c r="F621" s="25" t="e">
        <f t="shared" ca="1" si="4"/>
        <v>#REF!</v>
      </c>
      <c r="G621" s="26" t="e">
        <f t="shared" ca="1" si="5"/>
        <v>#REF!</v>
      </c>
      <c r="H621" s="24" t="s">
        <v>162</v>
      </c>
      <c r="I621" s="24" t="e">
        <f t="shared" ca="1" si="6"/>
        <v>#REF!</v>
      </c>
      <c r="J621" s="24" t="e">
        <f t="shared" ca="1" si="7"/>
        <v>#REF!</v>
      </c>
      <c r="K621" s="24" t="e">
        <f t="shared" ca="1" si="8"/>
        <v>#REF!</v>
      </c>
      <c r="L621" s="24" t="e">
        <f t="shared" ca="1" si="9"/>
        <v>#REF!</v>
      </c>
      <c r="M621" s="24" t="e">
        <f t="shared" ca="1" si="10"/>
        <v>#REF!</v>
      </c>
      <c r="N621" s="25" t="e">
        <f t="shared" ca="1" si="11"/>
        <v>#REF!</v>
      </c>
      <c r="O621" s="27" t="e">
        <f t="shared" ca="1" si="12"/>
        <v>#REF!</v>
      </c>
      <c r="P621" s="24" t="e">
        <f t="shared" ca="1" si="13"/>
        <v>#REF!</v>
      </c>
      <c r="Q621" s="28" t="str">
        <f>IF(A621,VALUE(SUBSTITUTE(SUBSTITUTE(LEFT(salles!H621,5),":",","),"30","5")),"")</f>
        <v/>
      </c>
      <c r="R621" s="29" t="str">
        <f t="shared" si="14"/>
        <v/>
      </c>
      <c r="S621" s="29" t="str">
        <f t="shared" si="15"/>
        <v/>
      </c>
      <c r="T621" s="28" t="str">
        <f t="shared" si="16"/>
        <v/>
      </c>
      <c r="U621" s="30">
        <f>VLOOKUP(H621,variables!J$10:K$130,2,FALSE)</f>
        <v>5.3E-3</v>
      </c>
      <c r="V621" s="28"/>
      <c r="W621" s="28"/>
      <c r="X621" s="28"/>
      <c r="Y621" s="28"/>
      <c r="Z621" s="28"/>
      <c r="AA621" s="28"/>
      <c r="AB621" s="28"/>
      <c r="AC621" s="28"/>
    </row>
    <row r="622" spans="1:29" ht="14.25" hidden="1">
      <c r="A622" s="22" t="b">
        <f t="shared" si="42"/>
        <v>0</v>
      </c>
      <c r="B622" s="23" t="str">
        <f t="shared" si="43"/>
        <v>salles avant 03/2017!</v>
      </c>
      <c r="C622" s="24">
        <f t="shared" si="44"/>
        <v>622</v>
      </c>
      <c r="D622" s="24" t="e">
        <f t="shared" ca="1" si="2"/>
        <v>#REF!</v>
      </c>
      <c r="E622" s="25" t="e">
        <f t="shared" ca="1" si="3"/>
        <v>#REF!</v>
      </c>
      <c r="F622" s="25" t="e">
        <f t="shared" ca="1" si="4"/>
        <v>#REF!</v>
      </c>
      <c r="G622" s="26" t="e">
        <f t="shared" ca="1" si="5"/>
        <v>#REF!</v>
      </c>
      <c r="H622" s="24" t="s">
        <v>423</v>
      </c>
      <c r="I622" s="24" t="e">
        <f t="shared" ca="1" si="6"/>
        <v>#REF!</v>
      </c>
      <c r="J622" s="24" t="e">
        <f t="shared" ca="1" si="7"/>
        <v>#REF!</v>
      </c>
      <c r="K622" s="24" t="e">
        <f t="shared" ca="1" si="8"/>
        <v>#REF!</v>
      </c>
      <c r="L622" s="24" t="e">
        <f t="shared" ca="1" si="9"/>
        <v>#REF!</v>
      </c>
      <c r="M622" s="24" t="e">
        <f t="shared" ca="1" si="10"/>
        <v>#REF!</v>
      </c>
      <c r="N622" s="25" t="e">
        <f t="shared" ca="1" si="11"/>
        <v>#REF!</v>
      </c>
      <c r="O622" s="27" t="e">
        <f t="shared" ca="1" si="12"/>
        <v>#REF!</v>
      </c>
      <c r="P622" s="24" t="e">
        <f t="shared" ca="1" si="13"/>
        <v>#REF!</v>
      </c>
      <c r="Q622" s="28" t="str">
        <f>IF(A622,VALUE(SUBSTITUTE(SUBSTITUTE(LEFT(salles!H622,5),":",","),"30","5")),"")</f>
        <v/>
      </c>
      <c r="R622" s="29" t="str">
        <f t="shared" si="14"/>
        <v/>
      </c>
      <c r="S622" s="29" t="str">
        <f t="shared" si="15"/>
        <v/>
      </c>
      <c r="T622" s="28" t="str">
        <f t="shared" si="16"/>
        <v/>
      </c>
      <c r="U622" s="30">
        <f ca="1">VLOOKUP(H622,variables!J$10:K$130,2,FALSE)</f>
        <v>0.97619047619047616</v>
      </c>
      <c r="V622" s="28"/>
      <c r="W622" s="28"/>
      <c r="X622" s="28"/>
      <c r="Y622" s="28"/>
      <c r="Z622" s="28"/>
      <c r="AA622" s="28"/>
      <c r="AB622" s="28"/>
      <c r="AC622" s="28"/>
    </row>
    <row r="623" spans="1:29" ht="14.25">
      <c r="A623" s="22" t="b">
        <f t="shared" si="42"/>
        <v>1</v>
      </c>
      <c r="B623" s="23" t="str">
        <f t="shared" si="43"/>
        <v>salles avant 03/2017!</v>
      </c>
      <c r="C623" s="24">
        <f t="shared" si="44"/>
        <v>623</v>
      </c>
      <c r="D623" s="24" t="e">
        <f t="shared" ca="1" si="2"/>
        <v>#REF!</v>
      </c>
      <c r="E623" s="25" t="e">
        <f t="shared" ca="1" si="3"/>
        <v>#REF!</v>
      </c>
      <c r="F623" s="25" t="e">
        <f t="shared" ca="1" si="4"/>
        <v>#REF!</v>
      </c>
      <c r="G623" s="26" t="e">
        <f t="shared" ca="1" si="5"/>
        <v>#REF!</v>
      </c>
      <c r="H623" s="24" t="s">
        <v>140</v>
      </c>
      <c r="I623" s="24" t="e">
        <f t="shared" ca="1" si="6"/>
        <v>#REF!</v>
      </c>
      <c r="J623" s="24" t="e">
        <f t="shared" ca="1" si="7"/>
        <v>#REF!</v>
      </c>
      <c r="K623" s="24" t="e">
        <f t="shared" ca="1" si="8"/>
        <v>#REF!</v>
      </c>
      <c r="L623" s="24" t="e">
        <f t="shared" ca="1" si="9"/>
        <v>#REF!</v>
      </c>
      <c r="M623" s="24" t="e">
        <f t="shared" ca="1" si="10"/>
        <v>#REF!</v>
      </c>
      <c r="N623" s="25" t="e">
        <f t="shared" ca="1" si="11"/>
        <v>#REF!</v>
      </c>
      <c r="O623" s="27" t="e">
        <f t="shared" ca="1" si="12"/>
        <v>#REF!</v>
      </c>
      <c r="P623" s="24" t="e">
        <f t="shared" ca="1" si="13"/>
        <v>#REF!</v>
      </c>
      <c r="Q623" s="28">
        <f>IF(A623,VALUE(SUBSTITUTE(SUBSTITUTE(LEFT(salles!H623,5),":",","),"30","5")),"")</f>
        <v>1</v>
      </c>
      <c r="R623" s="29" t="e">
        <f t="shared" ca="1" si="14"/>
        <v>#REF!</v>
      </c>
      <c r="S623" s="29" t="e">
        <f t="shared" ca="1" si="15"/>
        <v>#REF!</v>
      </c>
      <c r="T623" s="28" t="e">
        <f t="shared" ca="1" si="16"/>
        <v>#REF!</v>
      </c>
      <c r="U623" s="30">
        <f ca="1">VLOOKUP(H623,variables!J$10:K$130,2,FALSE)</f>
        <v>0.93262411347517726</v>
      </c>
      <c r="V623" s="28"/>
      <c r="W623" s="28"/>
      <c r="X623" s="28"/>
      <c r="Y623" s="28"/>
      <c r="Z623" s="28"/>
      <c r="AA623" s="28"/>
      <c r="AB623" s="28"/>
      <c r="AC623" s="28"/>
    </row>
    <row r="624" spans="1:29" ht="14.25" hidden="1">
      <c r="A624" s="22" t="b">
        <f t="shared" si="42"/>
        <v>0</v>
      </c>
      <c r="B624" s="23" t="str">
        <f t="shared" si="43"/>
        <v>salles avant 03/2017!</v>
      </c>
      <c r="C624" s="24">
        <f t="shared" si="44"/>
        <v>624</v>
      </c>
      <c r="D624" s="24" t="e">
        <f t="shared" ca="1" si="2"/>
        <v>#REF!</v>
      </c>
      <c r="E624" s="25" t="e">
        <f t="shared" ca="1" si="3"/>
        <v>#REF!</v>
      </c>
      <c r="F624" s="25" t="e">
        <f t="shared" ca="1" si="4"/>
        <v>#REF!</v>
      </c>
      <c r="G624" s="26" t="e">
        <f t="shared" ca="1" si="5"/>
        <v>#REF!</v>
      </c>
      <c r="H624" s="24" t="s">
        <v>357</v>
      </c>
      <c r="I624" s="24" t="e">
        <f t="shared" ca="1" si="6"/>
        <v>#REF!</v>
      </c>
      <c r="J624" s="24" t="e">
        <f t="shared" ca="1" si="7"/>
        <v>#REF!</v>
      </c>
      <c r="K624" s="24" t="e">
        <f t="shared" ca="1" si="8"/>
        <v>#REF!</v>
      </c>
      <c r="L624" s="24" t="e">
        <f t="shared" ca="1" si="9"/>
        <v>#REF!</v>
      </c>
      <c r="M624" s="24" t="e">
        <f t="shared" ca="1" si="10"/>
        <v>#REF!</v>
      </c>
      <c r="N624" s="25" t="e">
        <f t="shared" ca="1" si="11"/>
        <v>#REF!</v>
      </c>
      <c r="O624" s="27" t="e">
        <f t="shared" ca="1" si="12"/>
        <v>#REF!</v>
      </c>
      <c r="P624" s="24" t="e">
        <f t="shared" ca="1" si="13"/>
        <v>#REF!</v>
      </c>
      <c r="Q624" s="28" t="str">
        <f>IF(A624,VALUE(SUBSTITUTE(SUBSTITUTE(LEFT(salles!H624,5),":",","),"30","5")),"")</f>
        <v/>
      </c>
      <c r="R624" s="29" t="str">
        <f t="shared" si="14"/>
        <v/>
      </c>
      <c r="S624" s="29" t="str">
        <f t="shared" si="15"/>
        <v/>
      </c>
      <c r="T624" s="28" t="str">
        <f t="shared" si="16"/>
        <v/>
      </c>
      <c r="U624" s="30">
        <f ca="1">VLOOKUP(H624,variables!J$10:K$130,2,FALSE)</f>
        <v>0.97058823529411764</v>
      </c>
      <c r="V624" s="28"/>
      <c r="W624" s="28"/>
      <c r="X624" s="28"/>
      <c r="Y624" s="28"/>
      <c r="Z624" s="28"/>
      <c r="AA624" s="28"/>
      <c r="AB624" s="28"/>
      <c r="AC624" s="28"/>
    </row>
    <row r="625" spans="1:29" ht="14.25" hidden="1">
      <c r="A625" s="22" t="b">
        <f t="shared" si="42"/>
        <v>0</v>
      </c>
      <c r="B625" s="23" t="str">
        <f t="shared" si="43"/>
        <v>salles avant 03/2017!</v>
      </c>
      <c r="C625" s="24">
        <f t="shared" si="44"/>
        <v>625</v>
      </c>
      <c r="D625" s="24" t="e">
        <f t="shared" ca="1" si="2"/>
        <v>#REF!</v>
      </c>
      <c r="E625" s="25" t="e">
        <f t="shared" ca="1" si="3"/>
        <v>#REF!</v>
      </c>
      <c r="F625" s="25" t="e">
        <f t="shared" ca="1" si="4"/>
        <v>#REF!</v>
      </c>
      <c r="G625" s="26" t="e">
        <f t="shared" ca="1" si="5"/>
        <v>#REF!</v>
      </c>
      <c r="H625" s="24" t="s">
        <v>60</v>
      </c>
      <c r="I625" s="24" t="e">
        <f t="shared" ca="1" si="6"/>
        <v>#REF!</v>
      </c>
      <c r="J625" s="24" t="e">
        <f t="shared" ca="1" si="7"/>
        <v>#REF!</v>
      </c>
      <c r="K625" s="24" t="e">
        <f t="shared" ca="1" si="8"/>
        <v>#REF!</v>
      </c>
      <c r="L625" s="24" t="e">
        <f t="shared" ca="1" si="9"/>
        <v>#REF!</v>
      </c>
      <c r="M625" s="24" t="e">
        <f t="shared" ca="1" si="10"/>
        <v>#REF!</v>
      </c>
      <c r="N625" s="25" t="e">
        <f t="shared" ca="1" si="11"/>
        <v>#REF!</v>
      </c>
      <c r="O625" s="27" t="e">
        <f t="shared" ca="1" si="12"/>
        <v>#REF!</v>
      </c>
      <c r="P625" s="24" t="e">
        <f t="shared" ca="1" si="13"/>
        <v>#REF!</v>
      </c>
      <c r="Q625" s="28" t="str">
        <f>IF(A625,VALUE(SUBSTITUTE(SUBSTITUTE(LEFT(salles!H625,5),":",","),"30","5")),"")</f>
        <v/>
      </c>
      <c r="R625" s="29" t="str">
        <f t="shared" si="14"/>
        <v/>
      </c>
      <c r="S625" s="29" t="str">
        <f t="shared" si="15"/>
        <v/>
      </c>
      <c r="T625" s="28" t="str">
        <f t="shared" si="16"/>
        <v/>
      </c>
      <c r="U625" s="30">
        <f ca="1">VLOOKUP(H625,variables!J$10:K$130,2,FALSE)</f>
        <v>1</v>
      </c>
      <c r="V625" s="28"/>
      <c r="W625" s="28"/>
      <c r="X625" s="28"/>
      <c r="Y625" s="28"/>
      <c r="Z625" s="28"/>
      <c r="AA625" s="28"/>
      <c r="AB625" s="28"/>
      <c r="AC625" s="28"/>
    </row>
    <row r="626" spans="1:29" ht="14.25">
      <c r="A626" s="22" t="b">
        <f t="shared" si="42"/>
        <v>1</v>
      </c>
      <c r="B626" s="23" t="str">
        <f t="shared" si="43"/>
        <v>salles avant 03/2017!</v>
      </c>
      <c r="C626" s="24">
        <f t="shared" si="44"/>
        <v>626</v>
      </c>
      <c r="D626" s="24" t="e">
        <f t="shared" ca="1" si="2"/>
        <v>#REF!</v>
      </c>
      <c r="E626" s="25" t="e">
        <f t="shared" ca="1" si="3"/>
        <v>#REF!</v>
      </c>
      <c r="F626" s="25" t="e">
        <f t="shared" ca="1" si="4"/>
        <v>#REF!</v>
      </c>
      <c r="G626" s="26" t="e">
        <f t="shared" ca="1" si="5"/>
        <v>#REF!</v>
      </c>
      <c r="H626" s="24" t="s">
        <v>140</v>
      </c>
      <c r="I626" s="24" t="e">
        <f t="shared" ca="1" si="6"/>
        <v>#REF!</v>
      </c>
      <c r="J626" s="24" t="e">
        <f t="shared" ca="1" si="7"/>
        <v>#REF!</v>
      </c>
      <c r="K626" s="24" t="e">
        <f t="shared" ca="1" si="8"/>
        <v>#REF!</v>
      </c>
      <c r="L626" s="24" t="e">
        <f t="shared" ca="1" si="9"/>
        <v>#REF!</v>
      </c>
      <c r="M626" s="24" t="e">
        <f t="shared" ca="1" si="10"/>
        <v>#REF!</v>
      </c>
      <c r="N626" s="25" t="e">
        <f t="shared" ca="1" si="11"/>
        <v>#REF!</v>
      </c>
      <c r="O626" s="27" t="e">
        <f t="shared" ca="1" si="12"/>
        <v>#REF!</v>
      </c>
      <c r="P626" s="24" t="e">
        <f t="shared" ca="1" si="13"/>
        <v>#REF!</v>
      </c>
      <c r="Q626" s="28">
        <f>IF(A626,VALUE(SUBSTITUTE(SUBSTITUTE(LEFT(salles!H626,5),":",","),"30","5")),"")</f>
        <v>1.5</v>
      </c>
      <c r="R626" s="29" t="e">
        <f t="shared" ca="1" si="14"/>
        <v>#REF!</v>
      </c>
      <c r="S626" s="29" t="e">
        <f t="shared" ca="1" si="15"/>
        <v>#REF!</v>
      </c>
      <c r="T626" s="28" t="e">
        <f t="shared" ca="1" si="16"/>
        <v>#REF!</v>
      </c>
      <c r="U626" s="30">
        <f ca="1">VLOOKUP(H626,variables!J$10:K$130,2,FALSE)</f>
        <v>0.93262411347517726</v>
      </c>
      <c r="V626" s="28"/>
      <c r="W626" s="28"/>
      <c r="X626" s="28"/>
      <c r="Y626" s="28"/>
      <c r="Z626" s="28"/>
      <c r="AA626" s="28"/>
      <c r="AB626" s="28"/>
      <c r="AC626" s="28"/>
    </row>
    <row r="627" spans="1:29" ht="14.25" hidden="1">
      <c r="A627" s="22" t="b">
        <f t="shared" si="42"/>
        <v>0</v>
      </c>
      <c r="B627" s="23" t="str">
        <f t="shared" si="43"/>
        <v>salles avant 03/2017!</v>
      </c>
      <c r="C627" s="24">
        <f t="shared" si="44"/>
        <v>627</v>
      </c>
      <c r="D627" s="24" t="e">
        <f t="shared" ca="1" si="2"/>
        <v>#REF!</v>
      </c>
      <c r="E627" s="25" t="e">
        <f t="shared" ca="1" si="3"/>
        <v>#REF!</v>
      </c>
      <c r="F627" s="25" t="e">
        <f t="shared" ca="1" si="4"/>
        <v>#REF!</v>
      </c>
      <c r="G627" s="26" t="e">
        <f t="shared" ca="1" si="5"/>
        <v>#REF!</v>
      </c>
      <c r="H627" s="24" t="s">
        <v>83</v>
      </c>
      <c r="I627" s="24" t="e">
        <f t="shared" ca="1" si="6"/>
        <v>#REF!</v>
      </c>
      <c r="J627" s="24" t="e">
        <f t="shared" ca="1" si="7"/>
        <v>#REF!</v>
      </c>
      <c r="K627" s="24" t="e">
        <f t="shared" ca="1" si="8"/>
        <v>#REF!</v>
      </c>
      <c r="L627" s="24" t="e">
        <f t="shared" ca="1" si="9"/>
        <v>#REF!</v>
      </c>
      <c r="M627" s="24" t="e">
        <f t="shared" ca="1" si="10"/>
        <v>#REF!</v>
      </c>
      <c r="N627" s="25" t="e">
        <f t="shared" ca="1" si="11"/>
        <v>#REF!</v>
      </c>
      <c r="O627" s="27" t="e">
        <f t="shared" ca="1" si="12"/>
        <v>#REF!</v>
      </c>
      <c r="P627" s="24" t="e">
        <f t="shared" ca="1" si="13"/>
        <v>#REF!</v>
      </c>
      <c r="Q627" s="28" t="str">
        <f>IF(A627,VALUE(SUBSTITUTE(SUBSTITUTE(LEFT(salles!H627,5),":",","),"30","5")),"")</f>
        <v/>
      </c>
      <c r="R627" s="29" t="str">
        <f t="shared" si="14"/>
        <v/>
      </c>
      <c r="S627" s="29" t="str">
        <f t="shared" si="15"/>
        <v/>
      </c>
      <c r="T627" s="28" t="str">
        <f t="shared" si="16"/>
        <v/>
      </c>
      <c r="U627" s="30">
        <f>VLOOKUP(H627,variables!J$10:K$130,2,FALSE)</f>
        <v>5.3E-3</v>
      </c>
      <c r="V627" s="28"/>
      <c r="W627" s="28"/>
      <c r="X627" s="28"/>
      <c r="Y627" s="28"/>
      <c r="Z627" s="28"/>
      <c r="AA627" s="28"/>
      <c r="AB627" s="28"/>
      <c r="AC627" s="28"/>
    </row>
    <row r="628" spans="1:29" ht="14.25">
      <c r="A628" s="22" t="b">
        <f t="shared" si="42"/>
        <v>1</v>
      </c>
      <c r="B628" s="23" t="str">
        <f t="shared" si="43"/>
        <v>salles avant 03/2017!</v>
      </c>
      <c r="C628" s="24">
        <f t="shared" si="44"/>
        <v>628</v>
      </c>
      <c r="D628" s="24" t="e">
        <f t="shared" ca="1" si="2"/>
        <v>#REF!</v>
      </c>
      <c r="E628" s="25" t="e">
        <f t="shared" ca="1" si="3"/>
        <v>#REF!</v>
      </c>
      <c r="F628" s="25" t="e">
        <f t="shared" ca="1" si="4"/>
        <v>#REF!</v>
      </c>
      <c r="G628" s="26" t="e">
        <f t="shared" ca="1" si="5"/>
        <v>#REF!</v>
      </c>
      <c r="H628" s="24" t="s">
        <v>140</v>
      </c>
      <c r="I628" s="24" t="e">
        <f t="shared" ca="1" si="6"/>
        <v>#REF!</v>
      </c>
      <c r="J628" s="24" t="e">
        <f t="shared" ca="1" si="7"/>
        <v>#REF!</v>
      </c>
      <c r="K628" s="24" t="e">
        <f t="shared" ca="1" si="8"/>
        <v>#REF!</v>
      </c>
      <c r="L628" s="24" t="e">
        <f t="shared" ca="1" si="9"/>
        <v>#REF!</v>
      </c>
      <c r="M628" s="24" t="e">
        <f t="shared" ca="1" si="10"/>
        <v>#REF!</v>
      </c>
      <c r="N628" s="25" t="e">
        <f t="shared" ca="1" si="11"/>
        <v>#REF!</v>
      </c>
      <c r="O628" s="27" t="e">
        <f t="shared" ca="1" si="12"/>
        <v>#REF!</v>
      </c>
      <c r="P628" s="24" t="e">
        <f t="shared" ca="1" si="13"/>
        <v>#REF!</v>
      </c>
      <c r="Q628" s="28">
        <f>IF(A628,VALUE(SUBSTITUTE(SUBSTITUTE(LEFT(salles!H628,5),":",","),"30","5")),"")</f>
        <v>1.5</v>
      </c>
      <c r="R628" s="29" t="e">
        <f t="shared" ca="1" si="14"/>
        <v>#REF!</v>
      </c>
      <c r="S628" s="29" t="e">
        <f t="shared" ca="1" si="15"/>
        <v>#REF!</v>
      </c>
      <c r="T628" s="28" t="e">
        <f t="shared" ca="1" si="16"/>
        <v>#REF!</v>
      </c>
      <c r="U628" s="30">
        <f ca="1">VLOOKUP(H628,variables!J$10:K$130,2,FALSE)</f>
        <v>0.93262411347517726</v>
      </c>
      <c r="V628" s="28"/>
      <c r="W628" s="28"/>
      <c r="X628" s="28"/>
      <c r="Y628" s="28"/>
      <c r="Z628" s="28"/>
      <c r="AA628" s="28"/>
      <c r="AB628" s="28"/>
      <c r="AC628" s="28"/>
    </row>
    <row r="629" spans="1:29" ht="14.25" hidden="1">
      <c r="A629" s="22" t="b">
        <f t="shared" si="42"/>
        <v>0</v>
      </c>
      <c r="B629" s="23" t="str">
        <f t="shared" si="43"/>
        <v>salles avant 03/2017!</v>
      </c>
      <c r="C629" s="24">
        <f t="shared" si="44"/>
        <v>629</v>
      </c>
      <c r="D629" s="24" t="e">
        <f t="shared" ca="1" si="2"/>
        <v>#REF!</v>
      </c>
      <c r="E629" s="25" t="e">
        <f t="shared" ca="1" si="3"/>
        <v>#REF!</v>
      </c>
      <c r="F629" s="25" t="e">
        <f t="shared" ca="1" si="4"/>
        <v>#REF!</v>
      </c>
      <c r="G629" s="26" t="e">
        <f t="shared" ca="1" si="5"/>
        <v>#REF!</v>
      </c>
      <c r="H629" s="24" t="s">
        <v>357</v>
      </c>
      <c r="I629" s="24" t="e">
        <f t="shared" ca="1" si="6"/>
        <v>#REF!</v>
      </c>
      <c r="J629" s="24" t="e">
        <f t="shared" ca="1" si="7"/>
        <v>#REF!</v>
      </c>
      <c r="K629" s="24" t="e">
        <f t="shared" ca="1" si="8"/>
        <v>#REF!</v>
      </c>
      <c r="L629" s="24" t="e">
        <f t="shared" ca="1" si="9"/>
        <v>#REF!</v>
      </c>
      <c r="M629" s="24" t="e">
        <f t="shared" ca="1" si="10"/>
        <v>#REF!</v>
      </c>
      <c r="N629" s="25" t="e">
        <f t="shared" ca="1" si="11"/>
        <v>#REF!</v>
      </c>
      <c r="O629" s="27" t="e">
        <f t="shared" ca="1" si="12"/>
        <v>#REF!</v>
      </c>
      <c r="P629" s="24" t="e">
        <f t="shared" ca="1" si="13"/>
        <v>#REF!</v>
      </c>
      <c r="Q629" s="28" t="str">
        <f>IF(A629,VALUE(SUBSTITUTE(SUBSTITUTE(LEFT(salles!H629,5),":",","),"30","5")),"")</f>
        <v/>
      </c>
      <c r="R629" s="29" t="str">
        <f t="shared" si="14"/>
        <v/>
      </c>
      <c r="S629" s="29" t="str">
        <f t="shared" si="15"/>
        <v/>
      </c>
      <c r="T629" s="28" t="str">
        <f t="shared" si="16"/>
        <v/>
      </c>
      <c r="U629" s="30">
        <f ca="1">VLOOKUP(H629,variables!J$10:K$130,2,FALSE)</f>
        <v>0.97058823529411764</v>
      </c>
      <c r="V629" s="28"/>
      <c r="W629" s="28"/>
      <c r="X629" s="28"/>
      <c r="Y629" s="28"/>
      <c r="Z629" s="28"/>
      <c r="AA629" s="28"/>
      <c r="AB629" s="28"/>
      <c r="AC629" s="28"/>
    </row>
    <row r="630" spans="1:29" ht="14.25">
      <c r="A630" s="22" t="b">
        <f t="shared" si="42"/>
        <v>1</v>
      </c>
      <c r="B630" s="23" t="str">
        <f t="shared" si="43"/>
        <v>salles avant 03/2017!</v>
      </c>
      <c r="C630" s="24">
        <f t="shared" si="44"/>
        <v>630</v>
      </c>
      <c r="D630" s="24" t="e">
        <f t="shared" ca="1" si="2"/>
        <v>#REF!</v>
      </c>
      <c r="E630" s="25" t="e">
        <f t="shared" ca="1" si="3"/>
        <v>#REF!</v>
      </c>
      <c r="F630" s="25" t="e">
        <f t="shared" ca="1" si="4"/>
        <v>#REF!</v>
      </c>
      <c r="G630" s="26" t="e">
        <f t="shared" ca="1" si="5"/>
        <v>#REF!</v>
      </c>
      <c r="H630" s="24" t="s">
        <v>140</v>
      </c>
      <c r="I630" s="24" t="e">
        <f t="shared" ca="1" si="6"/>
        <v>#REF!</v>
      </c>
      <c r="J630" s="24" t="e">
        <f t="shared" ca="1" si="7"/>
        <v>#REF!</v>
      </c>
      <c r="K630" s="24" t="e">
        <f t="shared" ca="1" si="8"/>
        <v>#REF!</v>
      </c>
      <c r="L630" s="24" t="e">
        <f t="shared" ca="1" si="9"/>
        <v>#REF!</v>
      </c>
      <c r="M630" s="24" t="e">
        <f t="shared" ca="1" si="10"/>
        <v>#REF!</v>
      </c>
      <c r="N630" s="25" t="e">
        <f t="shared" ca="1" si="11"/>
        <v>#REF!</v>
      </c>
      <c r="O630" s="27" t="e">
        <f t="shared" ca="1" si="12"/>
        <v>#REF!</v>
      </c>
      <c r="P630" s="24" t="e">
        <f t="shared" ca="1" si="13"/>
        <v>#REF!</v>
      </c>
      <c r="Q630" s="28">
        <f>IF(A630,VALUE(SUBSTITUTE(SUBSTITUTE(LEFT(salles!H630,5),":",","),"30","5")),"")</f>
        <v>1.5</v>
      </c>
      <c r="R630" s="29" t="e">
        <f t="shared" ca="1" si="14"/>
        <v>#REF!</v>
      </c>
      <c r="S630" s="29" t="e">
        <f t="shared" ca="1" si="15"/>
        <v>#REF!</v>
      </c>
      <c r="T630" s="28" t="e">
        <f t="shared" ca="1" si="16"/>
        <v>#REF!</v>
      </c>
      <c r="U630" s="30">
        <f ca="1">VLOOKUP(H630,variables!J$10:K$130,2,FALSE)</f>
        <v>0.93262411347517726</v>
      </c>
      <c r="V630" s="28"/>
      <c r="W630" s="28"/>
      <c r="X630" s="28"/>
      <c r="Y630" s="28"/>
      <c r="Z630" s="28"/>
      <c r="AA630" s="28"/>
      <c r="AB630" s="28"/>
      <c r="AC630" s="28"/>
    </row>
    <row r="631" spans="1:29" ht="14.25" hidden="1">
      <c r="A631" s="22" t="b">
        <f t="shared" si="42"/>
        <v>0</v>
      </c>
      <c r="B631" s="23" t="str">
        <f t="shared" si="43"/>
        <v>salles avant 03/2017!</v>
      </c>
      <c r="C631" s="24">
        <f t="shared" si="44"/>
        <v>631</v>
      </c>
      <c r="D631" s="24" t="e">
        <f t="shared" ca="1" si="2"/>
        <v>#REF!</v>
      </c>
      <c r="E631" s="25" t="e">
        <f t="shared" ca="1" si="3"/>
        <v>#REF!</v>
      </c>
      <c r="F631" s="25" t="e">
        <f t="shared" ca="1" si="4"/>
        <v>#REF!</v>
      </c>
      <c r="G631" s="26" t="e">
        <f t="shared" ca="1" si="5"/>
        <v>#REF!</v>
      </c>
      <c r="H631" s="24" t="s">
        <v>88</v>
      </c>
      <c r="I631" s="24" t="e">
        <f t="shared" ca="1" si="6"/>
        <v>#REF!</v>
      </c>
      <c r="J631" s="24" t="e">
        <f t="shared" ca="1" si="7"/>
        <v>#REF!</v>
      </c>
      <c r="K631" s="24" t="e">
        <f t="shared" ca="1" si="8"/>
        <v>#REF!</v>
      </c>
      <c r="L631" s="24" t="e">
        <f t="shared" ca="1" si="9"/>
        <v>#REF!</v>
      </c>
      <c r="M631" s="24" t="e">
        <f t="shared" ca="1" si="10"/>
        <v>#REF!</v>
      </c>
      <c r="N631" s="25" t="e">
        <f t="shared" ca="1" si="11"/>
        <v>#REF!</v>
      </c>
      <c r="O631" s="27" t="e">
        <f t="shared" ca="1" si="12"/>
        <v>#REF!</v>
      </c>
      <c r="P631" s="24" t="e">
        <f t="shared" ca="1" si="13"/>
        <v>#REF!</v>
      </c>
      <c r="Q631" s="28" t="str">
        <f>IF(A631,VALUE(SUBSTITUTE(SUBSTITUTE(LEFT(salles!H631,5),":",","),"30","5")),"")</f>
        <v/>
      </c>
      <c r="R631" s="29" t="str">
        <f t="shared" si="14"/>
        <v/>
      </c>
      <c r="S631" s="29" t="str">
        <f t="shared" si="15"/>
        <v/>
      </c>
      <c r="T631" s="28" t="str">
        <f t="shared" si="16"/>
        <v/>
      </c>
      <c r="U631" s="30">
        <f ca="1">VLOOKUP(H631,variables!J$10:K$130,2,FALSE)</f>
        <v>0.94202898550724634</v>
      </c>
      <c r="V631" s="28"/>
      <c r="W631" s="28"/>
      <c r="X631" s="28"/>
      <c r="Y631" s="28"/>
      <c r="Z631" s="28"/>
      <c r="AA631" s="28"/>
      <c r="AB631" s="28"/>
      <c r="AC631" s="28"/>
    </row>
    <row r="632" spans="1:29" ht="14.25" hidden="1">
      <c r="A632" s="22" t="b">
        <f t="shared" si="42"/>
        <v>0</v>
      </c>
      <c r="B632" s="23" t="str">
        <f t="shared" si="43"/>
        <v>salles avant 03/2017!</v>
      </c>
      <c r="C632" s="24">
        <f t="shared" si="44"/>
        <v>632</v>
      </c>
      <c r="D632" s="24" t="e">
        <f t="shared" ca="1" si="2"/>
        <v>#REF!</v>
      </c>
      <c r="E632" s="25" t="e">
        <f t="shared" ca="1" si="3"/>
        <v>#REF!</v>
      </c>
      <c r="F632" s="25" t="e">
        <f t="shared" ca="1" si="4"/>
        <v>#REF!</v>
      </c>
      <c r="G632" s="26" t="e">
        <f t="shared" ca="1" si="5"/>
        <v>#REF!</v>
      </c>
      <c r="H632" s="24" t="s">
        <v>357</v>
      </c>
      <c r="I632" s="24" t="e">
        <f t="shared" ca="1" si="6"/>
        <v>#REF!</v>
      </c>
      <c r="J632" s="24" t="e">
        <f t="shared" ca="1" si="7"/>
        <v>#REF!</v>
      </c>
      <c r="K632" s="24" t="e">
        <f t="shared" ca="1" si="8"/>
        <v>#REF!</v>
      </c>
      <c r="L632" s="24" t="e">
        <f t="shared" ca="1" si="9"/>
        <v>#REF!</v>
      </c>
      <c r="M632" s="24" t="e">
        <f t="shared" ca="1" si="10"/>
        <v>#REF!</v>
      </c>
      <c r="N632" s="25" t="e">
        <f t="shared" ca="1" si="11"/>
        <v>#REF!</v>
      </c>
      <c r="O632" s="27" t="e">
        <f t="shared" ca="1" si="12"/>
        <v>#REF!</v>
      </c>
      <c r="P632" s="24" t="e">
        <f t="shared" ca="1" si="13"/>
        <v>#REF!</v>
      </c>
      <c r="Q632" s="28" t="str">
        <f>IF(A632,VALUE(SUBSTITUTE(SUBSTITUTE(LEFT(salles!H632,5),":",","),"30","5")),"")</f>
        <v/>
      </c>
      <c r="R632" s="29" t="str">
        <f t="shared" si="14"/>
        <v/>
      </c>
      <c r="S632" s="29" t="str">
        <f t="shared" si="15"/>
        <v/>
      </c>
      <c r="T632" s="28" t="str">
        <f t="shared" si="16"/>
        <v/>
      </c>
      <c r="U632" s="30">
        <f ca="1">VLOOKUP(H632,variables!J$10:K$130,2,FALSE)</f>
        <v>0.97058823529411764</v>
      </c>
      <c r="V632" s="28"/>
      <c r="W632" s="28"/>
      <c r="X632" s="28"/>
      <c r="Y632" s="28"/>
      <c r="Z632" s="28"/>
      <c r="AA632" s="28"/>
      <c r="AB632" s="28"/>
      <c r="AC632" s="28"/>
    </row>
    <row r="633" spans="1:29" ht="14.25" hidden="1">
      <c r="A633" s="22" t="b">
        <f t="shared" si="42"/>
        <v>0</v>
      </c>
      <c r="B633" s="23" t="str">
        <f t="shared" si="43"/>
        <v>salles avant 03/2017!</v>
      </c>
      <c r="C633" s="24">
        <f t="shared" si="44"/>
        <v>633</v>
      </c>
      <c r="D633" s="24" t="e">
        <f t="shared" ca="1" si="2"/>
        <v>#REF!</v>
      </c>
      <c r="E633" s="25" t="e">
        <f t="shared" ca="1" si="3"/>
        <v>#REF!</v>
      </c>
      <c r="F633" s="25" t="e">
        <f t="shared" ca="1" si="4"/>
        <v>#REF!</v>
      </c>
      <c r="G633" s="26" t="e">
        <f t="shared" ca="1" si="5"/>
        <v>#REF!</v>
      </c>
      <c r="H633" s="24" t="s">
        <v>13</v>
      </c>
      <c r="I633" s="24" t="e">
        <f t="shared" ca="1" si="6"/>
        <v>#REF!</v>
      </c>
      <c r="J633" s="24" t="e">
        <f t="shared" ca="1" si="7"/>
        <v>#REF!</v>
      </c>
      <c r="K633" s="24" t="e">
        <f t="shared" ca="1" si="8"/>
        <v>#REF!</v>
      </c>
      <c r="L633" s="24" t="e">
        <f t="shared" ca="1" si="9"/>
        <v>#REF!</v>
      </c>
      <c r="M633" s="24" t="e">
        <f t="shared" ca="1" si="10"/>
        <v>#REF!</v>
      </c>
      <c r="N633" s="25" t="e">
        <f t="shared" ca="1" si="11"/>
        <v>#REF!</v>
      </c>
      <c r="O633" s="27" t="e">
        <f t="shared" ca="1" si="12"/>
        <v>#REF!</v>
      </c>
      <c r="P633" s="24" t="e">
        <f t="shared" ca="1" si="13"/>
        <v>#REF!</v>
      </c>
      <c r="Q633" s="28" t="str">
        <f>IF(A633,VALUE(SUBSTITUTE(SUBSTITUTE(LEFT(salles!H633,5),":",","),"30","5")),"")</f>
        <v/>
      </c>
      <c r="R633" s="29" t="str">
        <f t="shared" si="14"/>
        <v/>
      </c>
      <c r="S633" s="29" t="str">
        <f t="shared" si="15"/>
        <v/>
      </c>
      <c r="T633" s="28" t="str">
        <f t="shared" si="16"/>
        <v/>
      </c>
      <c r="U633" s="30">
        <f>VLOOKUP(H633,variables!J$10:K$130,2,FALSE)</f>
        <v>0</v>
      </c>
      <c r="V633" s="28"/>
      <c r="W633" s="28"/>
      <c r="X633" s="28"/>
      <c r="Y633" s="28"/>
      <c r="Z633" s="28"/>
      <c r="AA633" s="28"/>
      <c r="AB633" s="28"/>
      <c r="AC633" s="28"/>
    </row>
    <row r="634" spans="1:29" ht="14.25" hidden="1">
      <c r="A634" s="22" t="b">
        <f t="shared" si="42"/>
        <v>0</v>
      </c>
      <c r="B634" s="23" t="str">
        <f t="shared" si="43"/>
        <v>salles avant 03/2017!</v>
      </c>
      <c r="C634" s="24">
        <f t="shared" si="44"/>
        <v>634</v>
      </c>
      <c r="D634" s="24" t="e">
        <f t="shared" ca="1" si="2"/>
        <v>#REF!</v>
      </c>
      <c r="E634" s="25" t="e">
        <f t="shared" ca="1" si="3"/>
        <v>#REF!</v>
      </c>
      <c r="F634" s="25" t="e">
        <f t="shared" ca="1" si="4"/>
        <v>#REF!</v>
      </c>
      <c r="G634" s="26" t="e">
        <f t="shared" ca="1" si="5"/>
        <v>#REF!</v>
      </c>
      <c r="H634" s="24" t="s">
        <v>286</v>
      </c>
      <c r="I634" s="24" t="e">
        <f t="shared" ca="1" si="6"/>
        <v>#REF!</v>
      </c>
      <c r="J634" s="24" t="e">
        <f t="shared" ca="1" si="7"/>
        <v>#REF!</v>
      </c>
      <c r="K634" s="24" t="e">
        <f t="shared" ca="1" si="8"/>
        <v>#REF!</v>
      </c>
      <c r="L634" s="24" t="e">
        <f t="shared" ca="1" si="9"/>
        <v>#REF!</v>
      </c>
      <c r="M634" s="24" t="e">
        <f t="shared" ca="1" si="10"/>
        <v>#REF!</v>
      </c>
      <c r="N634" s="25" t="e">
        <f t="shared" ca="1" si="11"/>
        <v>#REF!</v>
      </c>
      <c r="O634" s="27" t="e">
        <f t="shared" ca="1" si="12"/>
        <v>#REF!</v>
      </c>
      <c r="P634" s="24" t="e">
        <f t="shared" ca="1" si="13"/>
        <v>#REF!</v>
      </c>
      <c r="Q634" s="28" t="str">
        <f>IF(A634,VALUE(SUBSTITUTE(SUBSTITUTE(LEFT(salles!H634,5),":",","),"30","5")),"")</f>
        <v/>
      </c>
      <c r="R634" s="29" t="str">
        <f t="shared" si="14"/>
        <v/>
      </c>
      <c r="S634" s="29" t="str">
        <f t="shared" si="15"/>
        <v/>
      </c>
      <c r="T634" s="28" t="str">
        <f t="shared" si="16"/>
        <v/>
      </c>
      <c r="U634" s="30" t="e">
        <f ca="1">VLOOKUP(H634,variables!J$10:K$130,2,FALSE)</f>
        <v>#N/A</v>
      </c>
      <c r="V634" s="28"/>
      <c r="W634" s="28"/>
      <c r="X634" s="28"/>
      <c r="Y634" s="28"/>
      <c r="Z634" s="28"/>
      <c r="AA634" s="28"/>
      <c r="AB634" s="28"/>
      <c r="AC634" s="28"/>
    </row>
    <row r="635" spans="1:29" ht="14.25" hidden="1">
      <c r="A635" s="22" t="b">
        <f t="shared" si="42"/>
        <v>0</v>
      </c>
      <c r="B635" s="23" t="str">
        <f t="shared" si="43"/>
        <v>salles avant 03/2017!</v>
      </c>
      <c r="C635" s="24">
        <f t="shared" si="44"/>
        <v>635</v>
      </c>
      <c r="D635" s="24" t="e">
        <f t="shared" ca="1" si="2"/>
        <v>#REF!</v>
      </c>
      <c r="E635" s="25" t="e">
        <f t="shared" ca="1" si="3"/>
        <v>#REF!</v>
      </c>
      <c r="F635" s="25" t="e">
        <f t="shared" ca="1" si="4"/>
        <v>#REF!</v>
      </c>
      <c r="G635" s="26" t="e">
        <f t="shared" ca="1" si="5"/>
        <v>#REF!</v>
      </c>
      <c r="H635" s="24" t="s">
        <v>88</v>
      </c>
      <c r="I635" s="24" t="e">
        <f t="shared" ca="1" si="6"/>
        <v>#REF!</v>
      </c>
      <c r="J635" s="24" t="e">
        <f t="shared" ca="1" si="7"/>
        <v>#REF!</v>
      </c>
      <c r="K635" s="24" t="e">
        <f t="shared" ca="1" si="8"/>
        <v>#REF!</v>
      </c>
      <c r="L635" s="24" t="e">
        <f t="shared" ca="1" si="9"/>
        <v>#REF!</v>
      </c>
      <c r="M635" s="24" t="e">
        <f t="shared" ca="1" si="10"/>
        <v>#REF!</v>
      </c>
      <c r="N635" s="25" t="e">
        <f t="shared" ca="1" si="11"/>
        <v>#REF!</v>
      </c>
      <c r="O635" s="27" t="e">
        <f t="shared" ca="1" si="12"/>
        <v>#REF!</v>
      </c>
      <c r="P635" s="24" t="e">
        <f t="shared" ca="1" si="13"/>
        <v>#REF!</v>
      </c>
      <c r="Q635" s="28" t="str">
        <f>IF(A635,VALUE(SUBSTITUTE(SUBSTITUTE(LEFT(salles!H635,5),":",","),"30","5")),"")</f>
        <v/>
      </c>
      <c r="R635" s="29" t="str">
        <f t="shared" si="14"/>
        <v/>
      </c>
      <c r="S635" s="29" t="str">
        <f t="shared" si="15"/>
        <v/>
      </c>
      <c r="T635" s="28" t="str">
        <f t="shared" si="16"/>
        <v/>
      </c>
      <c r="U635" s="30">
        <f ca="1">VLOOKUP(H635,variables!J$10:K$130,2,FALSE)</f>
        <v>0.94202898550724634</v>
      </c>
      <c r="V635" s="28"/>
      <c r="W635" s="28"/>
      <c r="X635" s="28"/>
      <c r="Y635" s="28"/>
      <c r="Z635" s="28"/>
      <c r="AA635" s="28"/>
      <c r="AB635" s="28"/>
      <c r="AC635" s="28"/>
    </row>
    <row r="636" spans="1:29" ht="14.25" hidden="1">
      <c r="A636" s="22" t="b">
        <f t="shared" si="42"/>
        <v>0</v>
      </c>
      <c r="B636" s="23" t="str">
        <f t="shared" si="43"/>
        <v>salles avant 03/2017!</v>
      </c>
      <c r="C636" s="24">
        <f t="shared" si="44"/>
        <v>636</v>
      </c>
      <c r="D636" s="24" t="e">
        <f t="shared" ca="1" si="2"/>
        <v>#REF!</v>
      </c>
      <c r="E636" s="25" t="e">
        <f t="shared" ca="1" si="3"/>
        <v>#REF!</v>
      </c>
      <c r="F636" s="25" t="e">
        <f t="shared" ca="1" si="4"/>
        <v>#REF!</v>
      </c>
      <c r="G636" s="26" t="e">
        <f t="shared" ca="1" si="5"/>
        <v>#REF!</v>
      </c>
      <c r="H636" s="24" t="s">
        <v>13</v>
      </c>
      <c r="I636" s="24" t="e">
        <f t="shared" ca="1" si="6"/>
        <v>#REF!</v>
      </c>
      <c r="J636" s="24" t="e">
        <f t="shared" ca="1" si="7"/>
        <v>#REF!</v>
      </c>
      <c r="K636" s="24" t="e">
        <f t="shared" ca="1" si="8"/>
        <v>#REF!</v>
      </c>
      <c r="L636" s="24" t="e">
        <f t="shared" ca="1" si="9"/>
        <v>#REF!</v>
      </c>
      <c r="M636" s="24" t="e">
        <f t="shared" ca="1" si="10"/>
        <v>#REF!</v>
      </c>
      <c r="N636" s="25" t="e">
        <f t="shared" ca="1" si="11"/>
        <v>#REF!</v>
      </c>
      <c r="O636" s="27" t="e">
        <f t="shared" ca="1" si="12"/>
        <v>#REF!</v>
      </c>
      <c r="P636" s="24" t="e">
        <f t="shared" ca="1" si="13"/>
        <v>#REF!</v>
      </c>
      <c r="Q636" s="28" t="str">
        <f>IF(A636,VALUE(SUBSTITUTE(SUBSTITUTE(LEFT(salles!H636,5),":",","),"30","5")),"")</f>
        <v/>
      </c>
      <c r="R636" s="29" t="str">
        <f t="shared" si="14"/>
        <v/>
      </c>
      <c r="S636" s="29" t="str">
        <f t="shared" si="15"/>
        <v/>
      </c>
      <c r="T636" s="28" t="str">
        <f t="shared" si="16"/>
        <v/>
      </c>
      <c r="U636" s="30">
        <f>VLOOKUP(H636,variables!J$10:K$130,2,FALSE)</f>
        <v>0</v>
      </c>
      <c r="V636" s="28"/>
      <c r="W636" s="28"/>
      <c r="X636" s="28"/>
      <c r="Y636" s="28"/>
      <c r="Z636" s="28"/>
      <c r="AA636" s="28"/>
      <c r="AB636" s="28"/>
      <c r="AC636" s="28"/>
    </row>
    <row r="637" spans="1:29" ht="14.25" hidden="1">
      <c r="A637" s="22" t="b">
        <f t="shared" si="42"/>
        <v>0</v>
      </c>
      <c r="B637" s="23" t="str">
        <f t="shared" si="43"/>
        <v>salles avant 03/2017!</v>
      </c>
      <c r="C637" s="24">
        <f t="shared" si="44"/>
        <v>637</v>
      </c>
      <c r="D637" s="24" t="e">
        <f t="shared" ca="1" si="2"/>
        <v>#REF!</v>
      </c>
      <c r="E637" s="25" t="e">
        <f t="shared" ca="1" si="3"/>
        <v>#REF!</v>
      </c>
      <c r="F637" s="25" t="e">
        <f t="shared" ca="1" si="4"/>
        <v>#REF!</v>
      </c>
      <c r="G637" s="26" t="e">
        <f t="shared" ca="1" si="5"/>
        <v>#REF!</v>
      </c>
      <c r="H637" s="24" t="s">
        <v>88</v>
      </c>
      <c r="I637" s="24" t="e">
        <f t="shared" ca="1" si="6"/>
        <v>#REF!</v>
      </c>
      <c r="J637" s="24" t="e">
        <f t="shared" ca="1" si="7"/>
        <v>#REF!</v>
      </c>
      <c r="K637" s="24" t="e">
        <f t="shared" ca="1" si="8"/>
        <v>#REF!</v>
      </c>
      <c r="L637" s="24" t="e">
        <f t="shared" ca="1" si="9"/>
        <v>#REF!</v>
      </c>
      <c r="M637" s="24" t="e">
        <f t="shared" ca="1" si="10"/>
        <v>#REF!</v>
      </c>
      <c r="N637" s="25" t="e">
        <f t="shared" ca="1" si="11"/>
        <v>#REF!</v>
      </c>
      <c r="O637" s="27" t="e">
        <f t="shared" ca="1" si="12"/>
        <v>#REF!</v>
      </c>
      <c r="P637" s="24" t="e">
        <f t="shared" ca="1" si="13"/>
        <v>#REF!</v>
      </c>
      <c r="Q637" s="28" t="str">
        <f>IF(A637,VALUE(SUBSTITUTE(SUBSTITUTE(LEFT(salles!H637,5),":",","),"30","5")),"")</f>
        <v/>
      </c>
      <c r="R637" s="29" t="str">
        <f t="shared" si="14"/>
        <v/>
      </c>
      <c r="S637" s="29" t="str">
        <f t="shared" si="15"/>
        <v/>
      </c>
      <c r="T637" s="28" t="str">
        <f t="shared" si="16"/>
        <v/>
      </c>
      <c r="U637" s="30">
        <f ca="1">VLOOKUP(H637,variables!J$10:K$130,2,FALSE)</f>
        <v>0.94202898550724634</v>
      </c>
      <c r="V637" s="28"/>
      <c r="W637" s="28"/>
      <c r="X637" s="28"/>
      <c r="Y637" s="28"/>
      <c r="Z637" s="28"/>
      <c r="AA637" s="28"/>
      <c r="AB637" s="28"/>
      <c r="AC637" s="28"/>
    </row>
    <row r="638" spans="1:29" ht="14.25" hidden="1">
      <c r="A638" s="22" t="b">
        <f t="shared" si="42"/>
        <v>0</v>
      </c>
      <c r="B638" s="23" t="str">
        <f t="shared" si="43"/>
        <v>salles avant 03/2017!</v>
      </c>
      <c r="C638" s="24">
        <f t="shared" si="44"/>
        <v>638</v>
      </c>
      <c r="D638" s="24" t="e">
        <f t="shared" ca="1" si="2"/>
        <v>#REF!</v>
      </c>
      <c r="E638" s="25" t="e">
        <f t="shared" ca="1" si="3"/>
        <v>#REF!</v>
      </c>
      <c r="F638" s="25" t="e">
        <f t="shared" ca="1" si="4"/>
        <v>#REF!</v>
      </c>
      <c r="G638" s="26" t="e">
        <f t="shared" ca="1" si="5"/>
        <v>#REF!</v>
      </c>
      <c r="H638" s="24" t="s">
        <v>60</v>
      </c>
      <c r="I638" s="24" t="e">
        <f t="shared" ca="1" si="6"/>
        <v>#REF!</v>
      </c>
      <c r="J638" s="24" t="e">
        <f t="shared" ca="1" si="7"/>
        <v>#REF!</v>
      </c>
      <c r="K638" s="24" t="e">
        <f t="shared" ca="1" si="8"/>
        <v>#REF!</v>
      </c>
      <c r="L638" s="24" t="e">
        <f t="shared" ca="1" si="9"/>
        <v>#REF!</v>
      </c>
      <c r="M638" s="24" t="e">
        <f t="shared" ca="1" si="10"/>
        <v>#REF!</v>
      </c>
      <c r="N638" s="25" t="e">
        <f t="shared" ca="1" si="11"/>
        <v>#REF!</v>
      </c>
      <c r="O638" s="27" t="e">
        <f t="shared" ca="1" si="12"/>
        <v>#REF!</v>
      </c>
      <c r="P638" s="24" t="e">
        <f t="shared" ca="1" si="13"/>
        <v>#REF!</v>
      </c>
      <c r="Q638" s="28" t="str">
        <f>IF(A638,VALUE(SUBSTITUTE(SUBSTITUTE(LEFT(salles!H638,5),":",","),"30","5")),"")</f>
        <v/>
      </c>
      <c r="R638" s="29" t="str">
        <f t="shared" si="14"/>
        <v/>
      </c>
      <c r="S638" s="29" t="str">
        <f t="shared" si="15"/>
        <v/>
      </c>
      <c r="T638" s="28" t="str">
        <f t="shared" si="16"/>
        <v/>
      </c>
      <c r="U638" s="30">
        <f ca="1">VLOOKUP(H638,variables!J$10:K$130,2,FALSE)</f>
        <v>1</v>
      </c>
      <c r="V638" s="28"/>
      <c r="W638" s="28"/>
      <c r="X638" s="28"/>
      <c r="Y638" s="28"/>
      <c r="Z638" s="28"/>
      <c r="AA638" s="28"/>
      <c r="AB638" s="28"/>
      <c r="AC638" s="28"/>
    </row>
    <row r="639" spans="1:29" ht="14.25" hidden="1">
      <c r="A639" s="22" t="b">
        <f t="shared" si="42"/>
        <v>0</v>
      </c>
      <c r="B639" s="23" t="str">
        <f t="shared" si="43"/>
        <v>salles avant 03/2017!</v>
      </c>
      <c r="C639" s="24">
        <f t="shared" si="44"/>
        <v>639</v>
      </c>
      <c r="D639" s="24" t="e">
        <f t="shared" ca="1" si="2"/>
        <v>#REF!</v>
      </c>
      <c r="E639" s="25" t="e">
        <f t="shared" ca="1" si="3"/>
        <v>#REF!</v>
      </c>
      <c r="F639" s="25" t="e">
        <f t="shared" ca="1" si="4"/>
        <v>#REF!</v>
      </c>
      <c r="G639" s="26" t="e">
        <f t="shared" ca="1" si="5"/>
        <v>#REF!</v>
      </c>
      <c r="H639" s="24" t="s">
        <v>88</v>
      </c>
      <c r="I639" s="24" t="e">
        <f t="shared" ca="1" si="6"/>
        <v>#REF!</v>
      </c>
      <c r="J639" s="24" t="e">
        <f t="shared" ca="1" si="7"/>
        <v>#REF!</v>
      </c>
      <c r="K639" s="24" t="e">
        <f t="shared" ca="1" si="8"/>
        <v>#REF!</v>
      </c>
      <c r="L639" s="24" t="e">
        <f t="shared" ca="1" si="9"/>
        <v>#REF!</v>
      </c>
      <c r="M639" s="24" t="e">
        <f t="shared" ca="1" si="10"/>
        <v>#REF!</v>
      </c>
      <c r="N639" s="25" t="e">
        <f t="shared" ca="1" si="11"/>
        <v>#REF!</v>
      </c>
      <c r="O639" s="27" t="e">
        <f t="shared" ca="1" si="12"/>
        <v>#REF!</v>
      </c>
      <c r="P639" s="24" t="e">
        <f t="shared" ca="1" si="13"/>
        <v>#REF!</v>
      </c>
      <c r="Q639" s="28" t="str">
        <f>IF(A639,VALUE(SUBSTITUTE(SUBSTITUTE(LEFT(salles!H639,5),":",","),"30","5")),"")</f>
        <v/>
      </c>
      <c r="R639" s="29" t="str">
        <f t="shared" si="14"/>
        <v/>
      </c>
      <c r="S639" s="29" t="str">
        <f t="shared" si="15"/>
        <v/>
      </c>
      <c r="T639" s="28" t="str">
        <f t="shared" si="16"/>
        <v/>
      </c>
      <c r="U639" s="30">
        <f ca="1">VLOOKUP(H639,variables!J$10:K$130,2,FALSE)</f>
        <v>0.94202898550724634</v>
      </c>
      <c r="V639" s="28"/>
      <c r="W639" s="28"/>
      <c r="X639" s="28"/>
      <c r="Y639" s="28"/>
      <c r="Z639" s="28"/>
      <c r="AA639" s="28"/>
      <c r="AB639" s="28"/>
      <c r="AC639" s="28"/>
    </row>
    <row r="640" spans="1:29" ht="14.25" hidden="1">
      <c r="A640" s="22" t="b">
        <f t="shared" si="42"/>
        <v>0</v>
      </c>
      <c r="B640" s="23" t="str">
        <f t="shared" si="43"/>
        <v>salles avant 03/2017!</v>
      </c>
      <c r="C640" s="24">
        <f t="shared" si="44"/>
        <v>640</v>
      </c>
      <c r="D640" s="24" t="e">
        <f t="shared" ca="1" si="2"/>
        <v>#REF!</v>
      </c>
      <c r="E640" s="25" t="e">
        <f t="shared" ca="1" si="3"/>
        <v>#REF!</v>
      </c>
      <c r="F640" s="25" t="e">
        <f t="shared" ca="1" si="4"/>
        <v>#REF!</v>
      </c>
      <c r="G640" s="26" t="e">
        <f t="shared" ca="1" si="5"/>
        <v>#REF!</v>
      </c>
      <c r="H640" s="24" t="s">
        <v>88</v>
      </c>
      <c r="I640" s="24" t="e">
        <f t="shared" ca="1" si="6"/>
        <v>#REF!</v>
      </c>
      <c r="J640" s="24" t="e">
        <f t="shared" ca="1" si="7"/>
        <v>#REF!</v>
      </c>
      <c r="K640" s="24" t="e">
        <f t="shared" ca="1" si="8"/>
        <v>#REF!</v>
      </c>
      <c r="L640" s="24" t="e">
        <f t="shared" ca="1" si="9"/>
        <v>#REF!</v>
      </c>
      <c r="M640" s="24" t="e">
        <f t="shared" ca="1" si="10"/>
        <v>#REF!</v>
      </c>
      <c r="N640" s="25" t="e">
        <f t="shared" ca="1" si="11"/>
        <v>#REF!</v>
      </c>
      <c r="O640" s="27" t="e">
        <f t="shared" ca="1" si="12"/>
        <v>#REF!</v>
      </c>
      <c r="P640" s="24" t="e">
        <f t="shared" ca="1" si="13"/>
        <v>#REF!</v>
      </c>
      <c r="Q640" s="28" t="str">
        <f>IF(A640,VALUE(SUBSTITUTE(SUBSTITUTE(LEFT(salles!H640,5),":",","),"30","5")),"")</f>
        <v/>
      </c>
      <c r="R640" s="29" t="str">
        <f t="shared" si="14"/>
        <v/>
      </c>
      <c r="S640" s="29" t="str">
        <f t="shared" si="15"/>
        <v/>
      </c>
      <c r="T640" s="28" t="str">
        <f t="shared" si="16"/>
        <v/>
      </c>
      <c r="U640" s="30">
        <f ca="1">VLOOKUP(H640,variables!J$10:K$130,2,FALSE)</f>
        <v>0.94202898550724634</v>
      </c>
      <c r="V640" s="28"/>
      <c r="W640" s="28"/>
      <c r="X640" s="28"/>
      <c r="Y640" s="28"/>
      <c r="Z640" s="28"/>
      <c r="AA640" s="28"/>
      <c r="AB640" s="28"/>
      <c r="AC640" s="28"/>
    </row>
    <row r="641" spans="1:29" ht="14.25" hidden="1">
      <c r="A641" s="22" t="b">
        <f t="shared" si="42"/>
        <v>0</v>
      </c>
      <c r="B641" s="23" t="str">
        <f t="shared" si="43"/>
        <v>salles avant 03/2017!</v>
      </c>
      <c r="C641" s="24">
        <f t="shared" si="44"/>
        <v>641</v>
      </c>
      <c r="D641" s="24" t="e">
        <f t="shared" ca="1" si="2"/>
        <v>#REF!</v>
      </c>
      <c r="E641" s="25" t="e">
        <f t="shared" ca="1" si="3"/>
        <v>#REF!</v>
      </c>
      <c r="F641" s="25" t="e">
        <f t="shared" ca="1" si="4"/>
        <v>#REF!</v>
      </c>
      <c r="G641" s="26" t="e">
        <f t="shared" ca="1" si="5"/>
        <v>#REF!</v>
      </c>
      <c r="H641" s="24" t="s">
        <v>263</v>
      </c>
      <c r="I641" s="24" t="e">
        <f t="shared" ca="1" si="6"/>
        <v>#REF!</v>
      </c>
      <c r="J641" s="24" t="e">
        <f t="shared" ca="1" si="7"/>
        <v>#REF!</v>
      </c>
      <c r="K641" s="24" t="e">
        <f t="shared" ca="1" si="8"/>
        <v>#REF!</v>
      </c>
      <c r="L641" s="24" t="e">
        <f t="shared" ca="1" si="9"/>
        <v>#REF!</v>
      </c>
      <c r="M641" s="24" t="e">
        <f t="shared" ca="1" si="10"/>
        <v>#REF!</v>
      </c>
      <c r="N641" s="25" t="e">
        <f t="shared" ca="1" si="11"/>
        <v>#REF!</v>
      </c>
      <c r="O641" s="27" t="e">
        <f t="shared" ca="1" si="12"/>
        <v>#REF!</v>
      </c>
      <c r="P641" s="24" t="e">
        <f t="shared" ca="1" si="13"/>
        <v>#REF!</v>
      </c>
      <c r="Q641" s="28" t="str">
        <f>IF(A641,VALUE(SUBSTITUTE(SUBSTITUTE(LEFT(salles!H641,5),":",","),"30","5")),"")</f>
        <v/>
      </c>
      <c r="R641" s="29" t="str">
        <f t="shared" si="14"/>
        <v/>
      </c>
      <c r="S641" s="29" t="str">
        <f t="shared" si="15"/>
        <v/>
      </c>
      <c r="T641" s="28" t="str">
        <f t="shared" si="16"/>
        <v/>
      </c>
      <c r="U641" s="30">
        <f ca="1">VLOOKUP(H641,variables!J$10:K$130,2,FALSE)</f>
        <v>1</v>
      </c>
      <c r="V641" s="28"/>
      <c r="W641" s="28"/>
      <c r="X641" s="28"/>
      <c r="Y641" s="28"/>
      <c r="Z641" s="28"/>
      <c r="AA641" s="28"/>
      <c r="AB641" s="28"/>
      <c r="AC641" s="28"/>
    </row>
    <row r="642" spans="1:29" ht="14.25" hidden="1">
      <c r="A642" s="22" t="b">
        <f t="shared" ref="A642:A705" si="45">NOT(IF(ISERR(SEARCH(qui,H642)),TRUE,FALSE))</f>
        <v>0</v>
      </c>
      <c r="B642" s="23" t="str">
        <f t="shared" ref="B642:B705" si="46">IF(ROW()&lt;=Tun,Oun,IF(ROW()&lt;=(Tun+Tdeux),Odeux,IF(ROW()&lt;=Tun+Tdeux+Ttrois,Otrois,FALSE)))</f>
        <v>salles avant 03/2017!</v>
      </c>
      <c r="C642" s="24">
        <f t="shared" si="44"/>
        <v>642</v>
      </c>
      <c r="D642" s="24" t="e">
        <f t="shared" ca="1" si="2"/>
        <v>#REF!</v>
      </c>
      <c r="E642" s="25" t="e">
        <f t="shared" ca="1" si="3"/>
        <v>#REF!</v>
      </c>
      <c r="F642" s="25" t="e">
        <f t="shared" ca="1" si="4"/>
        <v>#REF!</v>
      </c>
      <c r="G642" s="26" t="e">
        <f t="shared" ca="1" si="5"/>
        <v>#REF!</v>
      </c>
      <c r="H642" s="24" t="s">
        <v>13</v>
      </c>
      <c r="I642" s="24" t="e">
        <f t="shared" ca="1" si="6"/>
        <v>#REF!</v>
      </c>
      <c r="J642" s="24" t="e">
        <f t="shared" ca="1" si="7"/>
        <v>#REF!</v>
      </c>
      <c r="K642" s="24" t="e">
        <f t="shared" ca="1" si="8"/>
        <v>#REF!</v>
      </c>
      <c r="L642" s="24" t="e">
        <f t="shared" ca="1" si="9"/>
        <v>#REF!</v>
      </c>
      <c r="M642" s="24" t="e">
        <f t="shared" ca="1" si="10"/>
        <v>#REF!</v>
      </c>
      <c r="N642" s="25" t="e">
        <f t="shared" ca="1" si="11"/>
        <v>#REF!</v>
      </c>
      <c r="O642" s="27" t="e">
        <f t="shared" ca="1" si="12"/>
        <v>#REF!</v>
      </c>
      <c r="P642" s="24" t="e">
        <f t="shared" ca="1" si="13"/>
        <v>#REF!</v>
      </c>
      <c r="Q642" s="28" t="str">
        <f>IF(A642,VALUE(SUBSTITUTE(SUBSTITUTE(LEFT(salles!H642,5),":",","),"30","5")),"")</f>
        <v/>
      </c>
      <c r="R642" s="29" t="str">
        <f t="shared" si="14"/>
        <v/>
      </c>
      <c r="S642" s="29" t="str">
        <f t="shared" si="15"/>
        <v/>
      </c>
      <c r="T642" s="28" t="str">
        <f t="shared" si="16"/>
        <v/>
      </c>
      <c r="U642" s="30">
        <f>VLOOKUP(H642,variables!J$10:K$130,2,FALSE)</f>
        <v>0</v>
      </c>
      <c r="V642" s="28"/>
      <c r="W642" s="28"/>
      <c r="X642" s="28"/>
      <c r="Y642" s="28"/>
      <c r="Z642" s="28"/>
      <c r="AA642" s="28"/>
      <c r="AB642" s="28"/>
      <c r="AC642" s="28"/>
    </row>
    <row r="643" spans="1:29" ht="14.25">
      <c r="A643" s="22" t="b">
        <f t="shared" si="45"/>
        <v>1</v>
      </c>
      <c r="B643" s="23" t="str">
        <f t="shared" si="46"/>
        <v>salles avant 03/2017!</v>
      </c>
      <c r="C643" s="24">
        <f t="shared" ref="C643:C706" si="47">IF(ROW()&lt;=Tun,ROW(),IF(ROW()&lt;=(Tun+Tdeux),ROW()-Tun+1,IF(ROW()&lt;=Tun+Tdeux+Ttrois,ROW()-Tun-Tdeux+1,"")))</f>
        <v>643</v>
      </c>
      <c r="D643" s="24" t="e">
        <f t="shared" ca="1" si="2"/>
        <v>#REF!</v>
      </c>
      <c r="E643" s="25" t="e">
        <f t="shared" ca="1" si="3"/>
        <v>#REF!</v>
      </c>
      <c r="F643" s="25" t="e">
        <f t="shared" ca="1" si="4"/>
        <v>#REF!</v>
      </c>
      <c r="G643" s="26" t="e">
        <f t="shared" ca="1" si="5"/>
        <v>#REF!</v>
      </c>
      <c r="H643" s="24" t="s">
        <v>140</v>
      </c>
      <c r="I643" s="24" t="e">
        <f t="shared" ca="1" si="6"/>
        <v>#REF!</v>
      </c>
      <c r="J643" s="24" t="e">
        <f t="shared" ca="1" si="7"/>
        <v>#REF!</v>
      </c>
      <c r="K643" s="24" t="e">
        <f t="shared" ca="1" si="8"/>
        <v>#REF!</v>
      </c>
      <c r="L643" s="24" t="e">
        <f t="shared" ca="1" si="9"/>
        <v>#REF!</v>
      </c>
      <c r="M643" s="24" t="e">
        <f t="shared" ca="1" si="10"/>
        <v>#REF!</v>
      </c>
      <c r="N643" s="25" t="e">
        <f t="shared" ca="1" si="11"/>
        <v>#REF!</v>
      </c>
      <c r="O643" s="27" t="e">
        <f t="shared" ca="1" si="12"/>
        <v>#REF!</v>
      </c>
      <c r="P643" s="24" t="e">
        <f t="shared" ca="1" si="13"/>
        <v>#REF!</v>
      </c>
      <c r="Q643" s="28">
        <f>IF(A643,VALUE(SUBSTITUTE(SUBSTITUTE(LEFT(salles!H643,5),":",","),"30","5")),"")</f>
        <v>1.5</v>
      </c>
      <c r="R643" s="29" t="e">
        <f t="shared" ca="1" si="14"/>
        <v>#REF!</v>
      </c>
      <c r="S643" s="29" t="e">
        <f t="shared" ca="1" si="15"/>
        <v>#REF!</v>
      </c>
      <c r="T643" s="28" t="e">
        <f t="shared" ca="1" si="16"/>
        <v>#REF!</v>
      </c>
      <c r="U643" s="30">
        <f ca="1">VLOOKUP(H643,variables!J$10:K$130,2,FALSE)</f>
        <v>0.93262411347517726</v>
      </c>
      <c r="V643" s="28"/>
      <c r="W643" s="28"/>
      <c r="X643" s="28"/>
      <c r="Y643" s="28"/>
      <c r="Z643" s="28"/>
      <c r="AA643" s="28"/>
      <c r="AB643" s="28"/>
      <c r="AC643" s="28"/>
    </row>
    <row r="644" spans="1:29" ht="14.25" hidden="1">
      <c r="A644" s="22" t="b">
        <f t="shared" si="45"/>
        <v>0</v>
      </c>
      <c r="B644" s="23" t="str">
        <f t="shared" si="46"/>
        <v>salles avant 03/2017!</v>
      </c>
      <c r="C644" s="24">
        <f t="shared" si="47"/>
        <v>644</v>
      </c>
      <c r="D644" s="24" t="e">
        <f t="shared" ca="1" si="2"/>
        <v>#REF!</v>
      </c>
      <c r="E644" s="25" t="e">
        <f t="shared" ca="1" si="3"/>
        <v>#REF!</v>
      </c>
      <c r="F644" s="25" t="e">
        <f t="shared" ca="1" si="4"/>
        <v>#REF!</v>
      </c>
      <c r="G644" s="26" t="e">
        <f t="shared" ca="1" si="5"/>
        <v>#REF!</v>
      </c>
      <c r="H644" s="24" t="s">
        <v>263</v>
      </c>
      <c r="I644" s="24" t="e">
        <f t="shared" ca="1" si="6"/>
        <v>#REF!</v>
      </c>
      <c r="J644" s="24" t="e">
        <f t="shared" ca="1" si="7"/>
        <v>#REF!</v>
      </c>
      <c r="K644" s="24" t="e">
        <f t="shared" ca="1" si="8"/>
        <v>#REF!</v>
      </c>
      <c r="L644" s="24" t="e">
        <f t="shared" ca="1" si="9"/>
        <v>#REF!</v>
      </c>
      <c r="M644" s="24" t="e">
        <f t="shared" ca="1" si="10"/>
        <v>#REF!</v>
      </c>
      <c r="N644" s="25" t="e">
        <f t="shared" ca="1" si="11"/>
        <v>#REF!</v>
      </c>
      <c r="O644" s="27" t="e">
        <f t="shared" ca="1" si="12"/>
        <v>#REF!</v>
      </c>
      <c r="P644" s="24" t="e">
        <f t="shared" ca="1" si="13"/>
        <v>#REF!</v>
      </c>
      <c r="Q644" s="28" t="str">
        <f>IF(A644,VALUE(SUBSTITUTE(SUBSTITUTE(LEFT(salles!H644,5),":",","),"30","5")),"")</f>
        <v/>
      </c>
      <c r="R644" s="29" t="str">
        <f t="shared" si="14"/>
        <v/>
      </c>
      <c r="S644" s="29" t="str">
        <f t="shared" si="15"/>
        <v/>
      </c>
      <c r="T644" s="28" t="str">
        <f t="shared" si="16"/>
        <v/>
      </c>
      <c r="U644" s="30">
        <f ca="1">VLOOKUP(H644,variables!J$10:K$130,2,FALSE)</f>
        <v>1</v>
      </c>
      <c r="V644" s="28"/>
      <c r="W644" s="28"/>
      <c r="X644" s="28"/>
      <c r="Y644" s="28"/>
      <c r="Z644" s="28"/>
      <c r="AA644" s="28"/>
      <c r="AB644" s="28"/>
      <c r="AC644" s="28"/>
    </row>
    <row r="645" spans="1:29" ht="14.25" hidden="1">
      <c r="A645" s="22" t="b">
        <f t="shared" si="45"/>
        <v>0</v>
      </c>
      <c r="B645" s="23" t="str">
        <f t="shared" si="46"/>
        <v>salles avant 03/2017!</v>
      </c>
      <c r="C645" s="24">
        <f t="shared" si="47"/>
        <v>645</v>
      </c>
      <c r="D645" s="24" t="e">
        <f t="shared" ca="1" si="2"/>
        <v>#REF!</v>
      </c>
      <c r="E645" s="25" t="e">
        <f t="shared" ca="1" si="3"/>
        <v>#REF!</v>
      </c>
      <c r="F645" s="25" t="e">
        <f t="shared" ca="1" si="4"/>
        <v>#REF!</v>
      </c>
      <c r="G645" s="26" t="e">
        <f t="shared" ca="1" si="5"/>
        <v>#REF!</v>
      </c>
      <c r="H645" s="24" t="s">
        <v>162</v>
      </c>
      <c r="I645" s="24" t="e">
        <f t="shared" ca="1" si="6"/>
        <v>#REF!</v>
      </c>
      <c r="J645" s="24" t="e">
        <f t="shared" ca="1" si="7"/>
        <v>#REF!</v>
      </c>
      <c r="K645" s="24" t="e">
        <f t="shared" ca="1" si="8"/>
        <v>#REF!</v>
      </c>
      <c r="L645" s="24" t="e">
        <f t="shared" ca="1" si="9"/>
        <v>#REF!</v>
      </c>
      <c r="M645" s="24" t="e">
        <f t="shared" ca="1" si="10"/>
        <v>#REF!</v>
      </c>
      <c r="N645" s="25" t="e">
        <f t="shared" ca="1" si="11"/>
        <v>#REF!</v>
      </c>
      <c r="O645" s="27" t="e">
        <f t="shared" ca="1" si="12"/>
        <v>#REF!</v>
      </c>
      <c r="P645" s="24" t="e">
        <f t="shared" ca="1" si="13"/>
        <v>#REF!</v>
      </c>
      <c r="Q645" s="28" t="str">
        <f>IF(A645,VALUE(SUBSTITUTE(SUBSTITUTE(LEFT(salles!H645,5),":",","),"30","5")),"")</f>
        <v/>
      </c>
      <c r="R645" s="29" t="str">
        <f t="shared" si="14"/>
        <v/>
      </c>
      <c r="S645" s="29" t="str">
        <f t="shared" si="15"/>
        <v/>
      </c>
      <c r="T645" s="28" t="str">
        <f t="shared" si="16"/>
        <v/>
      </c>
      <c r="U645" s="30">
        <f>VLOOKUP(H645,variables!J$10:K$130,2,FALSE)</f>
        <v>5.3E-3</v>
      </c>
      <c r="V645" s="28"/>
      <c r="W645" s="28"/>
      <c r="X645" s="28"/>
      <c r="Y645" s="28"/>
      <c r="Z645" s="28"/>
      <c r="AA645" s="28"/>
      <c r="AB645" s="28"/>
      <c r="AC645" s="28"/>
    </row>
    <row r="646" spans="1:29" ht="14.25" hidden="1">
      <c r="A646" s="22" t="b">
        <f t="shared" si="45"/>
        <v>0</v>
      </c>
      <c r="B646" s="23" t="str">
        <f t="shared" si="46"/>
        <v>salles avant 03/2017!</v>
      </c>
      <c r="C646" s="24">
        <f t="shared" si="47"/>
        <v>646</v>
      </c>
      <c r="D646" s="24" t="e">
        <f t="shared" ca="1" si="2"/>
        <v>#REF!</v>
      </c>
      <c r="E646" s="25" t="e">
        <f t="shared" ca="1" si="3"/>
        <v>#REF!</v>
      </c>
      <c r="F646" s="25" t="e">
        <f t="shared" ca="1" si="4"/>
        <v>#REF!</v>
      </c>
      <c r="G646" s="26" t="e">
        <f t="shared" ca="1" si="5"/>
        <v>#REF!</v>
      </c>
      <c r="H646" s="24" t="s">
        <v>88</v>
      </c>
      <c r="I646" s="24" t="e">
        <f t="shared" ca="1" si="6"/>
        <v>#REF!</v>
      </c>
      <c r="J646" s="24" t="e">
        <f t="shared" ca="1" si="7"/>
        <v>#REF!</v>
      </c>
      <c r="K646" s="24" t="e">
        <f t="shared" ca="1" si="8"/>
        <v>#REF!</v>
      </c>
      <c r="L646" s="24" t="e">
        <f t="shared" ca="1" si="9"/>
        <v>#REF!</v>
      </c>
      <c r="M646" s="24" t="e">
        <f t="shared" ca="1" si="10"/>
        <v>#REF!</v>
      </c>
      <c r="N646" s="25" t="e">
        <f t="shared" ca="1" si="11"/>
        <v>#REF!</v>
      </c>
      <c r="O646" s="27" t="e">
        <f t="shared" ca="1" si="12"/>
        <v>#REF!</v>
      </c>
      <c r="P646" s="24" t="e">
        <f t="shared" ca="1" si="13"/>
        <v>#REF!</v>
      </c>
      <c r="Q646" s="28" t="str">
        <f>IF(A646,VALUE(SUBSTITUTE(SUBSTITUTE(LEFT(salles!H646,5),":",","),"30","5")),"")</f>
        <v/>
      </c>
      <c r="R646" s="29" t="str">
        <f t="shared" si="14"/>
        <v/>
      </c>
      <c r="S646" s="29" t="str">
        <f t="shared" si="15"/>
        <v/>
      </c>
      <c r="T646" s="28" t="str">
        <f t="shared" si="16"/>
        <v/>
      </c>
      <c r="U646" s="30">
        <f ca="1">VLOOKUP(H646,variables!J$10:K$130,2,FALSE)</f>
        <v>0.94202898550724634</v>
      </c>
      <c r="V646" s="28"/>
      <c r="W646" s="28"/>
      <c r="X646" s="28"/>
      <c r="Y646" s="28"/>
      <c r="Z646" s="28"/>
      <c r="AA646" s="28"/>
      <c r="AB646" s="28"/>
      <c r="AC646" s="28"/>
    </row>
    <row r="647" spans="1:29" ht="14.25" hidden="1">
      <c r="A647" s="22" t="b">
        <f t="shared" si="45"/>
        <v>0</v>
      </c>
      <c r="B647" s="23" t="str">
        <f t="shared" si="46"/>
        <v>salles avant 03/2017!</v>
      </c>
      <c r="C647" s="24">
        <f t="shared" si="47"/>
        <v>647</v>
      </c>
      <c r="D647" s="24" t="e">
        <f t="shared" ca="1" si="2"/>
        <v>#REF!</v>
      </c>
      <c r="E647" s="25" t="e">
        <f t="shared" ca="1" si="3"/>
        <v>#REF!</v>
      </c>
      <c r="F647" s="25" t="e">
        <f t="shared" ca="1" si="4"/>
        <v>#REF!</v>
      </c>
      <c r="G647" s="26" t="e">
        <f t="shared" ca="1" si="5"/>
        <v>#REF!</v>
      </c>
      <c r="H647" s="24" t="s">
        <v>357</v>
      </c>
      <c r="I647" s="24" t="e">
        <f t="shared" ca="1" si="6"/>
        <v>#REF!</v>
      </c>
      <c r="J647" s="24" t="e">
        <f t="shared" ca="1" si="7"/>
        <v>#REF!</v>
      </c>
      <c r="K647" s="24" t="e">
        <f t="shared" ca="1" si="8"/>
        <v>#REF!</v>
      </c>
      <c r="L647" s="24" t="e">
        <f t="shared" ca="1" si="9"/>
        <v>#REF!</v>
      </c>
      <c r="M647" s="24" t="e">
        <f t="shared" ca="1" si="10"/>
        <v>#REF!</v>
      </c>
      <c r="N647" s="25" t="e">
        <f t="shared" ca="1" si="11"/>
        <v>#REF!</v>
      </c>
      <c r="O647" s="27" t="e">
        <f t="shared" ca="1" si="12"/>
        <v>#REF!</v>
      </c>
      <c r="P647" s="24" t="e">
        <f t="shared" ca="1" si="13"/>
        <v>#REF!</v>
      </c>
      <c r="Q647" s="28" t="str">
        <f t="shared" ref="Q647:Q2072" si="48">IF(A647,VALUE(SUBSTITUTE(SUBSTITUTE(LEFT(L647,5),":",","),"30","5")),"")</f>
        <v/>
      </c>
      <c r="R647" s="29" t="str">
        <f t="shared" si="14"/>
        <v/>
      </c>
      <c r="S647" s="29" t="str">
        <f t="shared" si="15"/>
        <v/>
      </c>
      <c r="T647" s="28" t="str">
        <f t="shared" si="16"/>
        <v/>
      </c>
      <c r="U647" s="30">
        <f ca="1">VLOOKUP(H647,variables!J$10:K$130,2,FALSE)</f>
        <v>0.97058823529411764</v>
      </c>
      <c r="V647" s="28"/>
      <c r="W647" s="28"/>
      <c r="X647" s="28"/>
      <c r="Y647" s="28"/>
      <c r="Z647" s="28"/>
      <c r="AA647" s="28"/>
      <c r="AB647" s="28"/>
      <c r="AC647" s="28"/>
    </row>
    <row r="648" spans="1:29" ht="14.25" hidden="1">
      <c r="A648" s="22" t="b">
        <f t="shared" si="45"/>
        <v>0</v>
      </c>
      <c r="B648" s="23" t="str">
        <f t="shared" si="46"/>
        <v>salles avant 03/2017!</v>
      </c>
      <c r="C648" s="24">
        <f t="shared" si="47"/>
        <v>648</v>
      </c>
      <c r="D648" s="24" t="e">
        <f t="shared" ca="1" si="2"/>
        <v>#REF!</v>
      </c>
      <c r="E648" s="25" t="e">
        <f t="shared" ca="1" si="3"/>
        <v>#REF!</v>
      </c>
      <c r="F648" s="25" t="e">
        <f t="shared" ca="1" si="4"/>
        <v>#REF!</v>
      </c>
      <c r="G648" s="26" t="e">
        <f t="shared" ca="1" si="5"/>
        <v>#REF!</v>
      </c>
      <c r="H648" s="24" t="s">
        <v>88</v>
      </c>
      <c r="I648" s="24" t="e">
        <f t="shared" ca="1" si="6"/>
        <v>#REF!</v>
      </c>
      <c r="J648" s="24" t="e">
        <f t="shared" ca="1" si="7"/>
        <v>#REF!</v>
      </c>
      <c r="K648" s="24" t="e">
        <f t="shared" ca="1" si="8"/>
        <v>#REF!</v>
      </c>
      <c r="L648" s="24" t="e">
        <f t="shared" ca="1" si="9"/>
        <v>#REF!</v>
      </c>
      <c r="M648" s="24" t="e">
        <f t="shared" ca="1" si="10"/>
        <v>#REF!</v>
      </c>
      <c r="N648" s="25" t="e">
        <f t="shared" ca="1" si="11"/>
        <v>#REF!</v>
      </c>
      <c r="O648" s="27" t="e">
        <f t="shared" ca="1" si="12"/>
        <v>#REF!</v>
      </c>
      <c r="P648" s="24" t="e">
        <f t="shared" ca="1" si="13"/>
        <v>#REF!</v>
      </c>
      <c r="Q648" s="28" t="str">
        <f t="shared" si="48"/>
        <v/>
      </c>
      <c r="R648" s="29" t="str">
        <f t="shared" si="14"/>
        <v/>
      </c>
      <c r="S648" s="29" t="str">
        <f t="shared" si="15"/>
        <v/>
      </c>
      <c r="T648" s="28" t="str">
        <f t="shared" si="16"/>
        <v/>
      </c>
      <c r="U648" s="30">
        <f ca="1">VLOOKUP(H648,variables!J$10:K$130,2,FALSE)</f>
        <v>0.94202898550724634</v>
      </c>
      <c r="V648" s="28"/>
      <c r="W648" s="28"/>
      <c r="X648" s="28"/>
      <c r="Y648" s="28"/>
      <c r="Z648" s="28"/>
      <c r="AA648" s="28"/>
      <c r="AB648" s="28"/>
      <c r="AC648" s="28"/>
    </row>
    <row r="649" spans="1:29" ht="14.25" hidden="1">
      <c r="A649" s="22" t="b">
        <f t="shared" si="45"/>
        <v>0</v>
      </c>
      <c r="B649" s="23" t="str">
        <f t="shared" si="46"/>
        <v>salles avant 03/2017!</v>
      </c>
      <c r="C649" s="24">
        <f t="shared" si="47"/>
        <v>649</v>
      </c>
      <c r="D649" s="24" t="e">
        <f t="shared" ca="1" si="2"/>
        <v>#REF!</v>
      </c>
      <c r="E649" s="25" t="e">
        <f t="shared" ca="1" si="3"/>
        <v>#REF!</v>
      </c>
      <c r="F649" s="25" t="e">
        <f t="shared" ca="1" si="4"/>
        <v>#REF!</v>
      </c>
      <c r="G649" s="26" t="e">
        <f t="shared" ca="1" si="5"/>
        <v>#REF!</v>
      </c>
      <c r="H649" s="24" t="s">
        <v>357</v>
      </c>
      <c r="I649" s="24" t="e">
        <f t="shared" ca="1" si="6"/>
        <v>#REF!</v>
      </c>
      <c r="J649" s="24" t="e">
        <f t="shared" ca="1" si="7"/>
        <v>#REF!</v>
      </c>
      <c r="K649" s="24" t="e">
        <f t="shared" ca="1" si="8"/>
        <v>#REF!</v>
      </c>
      <c r="L649" s="24" t="e">
        <f t="shared" ca="1" si="9"/>
        <v>#REF!</v>
      </c>
      <c r="M649" s="24" t="e">
        <f t="shared" ca="1" si="10"/>
        <v>#REF!</v>
      </c>
      <c r="N649" s="25" t="e">
        <f t="shared" ca="1" si="11"/>
        <v>#REF!</v>
      </c>
      <c r="O649" s="27" t="e">
        <f t="shared" ca="1" si="12"/>
        <v>#REF!</v>
      </c>
      <c r="P649" s="24" t="e">
        <f t="shared" ca="1" si="13"/>
        <v>#REF!</v>
      </c>
      <c r="Q649" s="28" t="str">
        <f t="shared" si="48"/>
        <v/>
      </c>
      <c r="R649" s="29" t="str">
        <f t="shared" si="14"/>
        <v/>
      </c>
      <c r="S649" s="29" t="str">
        <f t="shared" si="15"/>
        <v/>
      </c>
      <c r="T649" s="28" t="str">
        <f t="shared" si="16"/>
        <v/>
      </c>
      <c r="U649" s="30">
        <f ca="1">VLOOKUP(H649,variables!J$10:K$130,2,FALSE)</f>
        <v>0.97058823529411764</v>
      </c>
      <c r="V649" s="28"/>
      <c r="W649" s="28"/>
      <c r="X649" s="28"/>
      <c r="Y649" s="28"/>
      <c r="Z649" s="28"/>
      <c r="AA649" s="28"/>
      <c r="AB649" s="28"/>
      <c r="AC649" s="28"/>
    </row>
    <row r="650" spans="1:29" ht="14.25" hidden="1">
      <c r="A650" s="22" t="b">
        <f t="shared" si="45"/>
        <v>0</v>
      </c>
      <c r="B650" s="23" t="str">
        <f t="shared" si="46"/>
        <v>salles avant 03/2017!</v>
      </c>
      <c r="C650" s="24">
        <f t="shared" si="47"/>
        <v>650</v>
      </c>
      <c r="D650" s="24" t="e">
        <f t="shared" ca="1" si="2"/>
        <v>#REF!</v>
      </c>
      <c r="E650" s="25" t="e">
        <f t="shared" ca="1" si="3"/>
        <v>#REF!</v>
      </c>
      <c r="F650" s="25" t="e">
        <f t="shared" ca="1" si="4"/>
        <v>#REF!</v>
      </c>
      <c r="G650" s="26" t="e">
        <f t="shared" ca="1" si="5"/>
        <v>#REF!</v>
      </c>
      <c r="H650" s="24" t="s">
        <v>13</v>
      </c>
      <c r="I650" s="24" t="e">
        <f t="shared" ca="1" si="6"/>
        <v>#REF!</v>
      </c>
      <c r="J650" s="24" t="e">
        <f t="shared" ca="1" si="7"/>
        <v>#REF!</v>
      </c>
      <c r="K650" s="24" t="e">
        <f t="shared" ca="1" si="8"/>
        <v>#REF!</v>
      </c>
      <c r="L650" s="24" t="e">
        <f t="shared" ca="1" si="9"/>
        <v>#REF!</v>
      </c>
      <c r="M650" s="24" t="e">
        <f t="shared" ca="1" si="10"/>
        <v>#REF!</v>
      </c>
      <c r="N650" s="25" t="e">
        <f t="shared" ca="1" si="11"/>
        <v>#REF!</v>
      </c>
      <c r="O650" s="27" t="e">
        <f t="shared" ca="1" si="12"/>
        <v>#REF!</v>
      </c>
      <c r="P650" s="24" t="e">
        <f t="shared" ca="1" si="13"/>
        <v>#REF!</v>
      </c>
      <c r="Q650" s="28" t="str">
        <f t="shared" si="48"/>
        <v/>
      </c>
      <c r="R650" s="29" t="str">
        <f t="shared" si="14"/>
        <v/>
      </c>
      <c r="S650" s="29" t="str">
        <f t="shared" si="15"/>
        <v/>
      </c>
      <c r="T650" s="28" t="str">
        <f t="shared" si="16"/>
        <v/>
      </c>
      <c r="U650" s="30">
        <f>VLOOKUP(H650,variables!J$10:K$130,2,FALSE)</f>
        <v>0</v>
      </c>
      <c r="V650" s="28"/>
      <c r="W650" s="28"/>
      <c r="X650" s="28"/>
      <c r="Y650" s="28"/>
      <c r="Z650" s="28"/>
      <c r="AA650" s="28"/>
      <c r="AB650" s="28"/>
      <c r="AC650" s="28"/>
    </row>
    <row r="651" spans="1:29" ht="14.25" hidden="1">
      <c r="A651" s="22" t="b">
        <f t="shared" si="45"/>
        <v>0</v>
      </c>
      <c r="B651" s="23" t="str">
        <f t="shared" si="46"/>
        <v>salles avant 03/2017!</v>
      </c>
      <c r="C651" s="24">
        <f t="shared" si="47"/>
        <v>651</v>
      </c>
      <c r="D651" s="24" t="e">
        <f t="shared" ca="1" si="2"/>
        <v>#REF!</v>
      </c>
      <c r="E651" s="25" t="e">
        <f t="shared" ca="1" si="3"/>
        <v>#REF!</v>
      </c>
      <c r="F651" s="25" t="e">
        <f t="shared" ca="1" si="4"/>
        <v>#REF!</v>
      </c>
      <c r="G651" s="26" t="e">
        <f t="shared" ca="1" si="5"/>
        <v>#REF!</v>
      </c>
      <c r="H651" s="24" t="s">
        <v>357</v>
      </c>
      <c r="I651" s="24" t="e">
        <f t="shared" ca="1" si="6"/>
        <v>#REF!</v>
      </c>
      <c r="J651" s="24" t="e">
        <f t="shared" ca="1" si="7"/>
        <v>#REF!</v>
      </c>
      <c r="K651" s="24" t="e">
        <f t="shared" ca="1" si="8"/>
        <v>#REF!</v>
      </c>
      <c r="L651" s="24" t="e">
        <f t="shared" ca="1" si="9"/>
        <v>#REF!</v>
      </c>
      <c r="M651" s="24" t="e">
        <f t="shared" ca="1" si="10"/>
        <v>#REF!</v>
      </c>
      <c r="N651" s="25" t="e">
        <f t="shared" ca="1" si="11"/>
        <v>#REF!</v>
      </c>
      <c r="O651" s="27" t="e">
        <f t="shared" ca="1" si="12"/>
        <v>#REF!</v>
      </c>
      <c r="P651" s="24" t="e">
        <f t="shared" ca="1" si="13"/>
        <v>#REF!</v>
      </c>
      <c r="Q651" s="28" t="str">
        <f t="shared" si="48"/>
        <v/>
      </c>
      <c r="R651" s="29" t="str">
        <f t="shared" si="14"/>
        <v/>
      </c>
      <c r="S651" s="29" t="str">
        <f t="shared" si="15"/>
        <v/>
      </c>
      <c r="T651" s="28" t="str">
        <f t="shared" si="16"/>
        <v/>
      </c>
      <c r="U651" s="30">
        <f ca="1">VLOOKUP(H651,variables!J$10:K$130,2,FALSE)</f>
        <v>0.97058823529411764</v>
      </c>
      <c r="V651" s="28"/>
      <c r="W651" s="28"/>
      <c r="X651" s="28"/>
      <c r="Y651" s="28"/>
      <c r="Z651" s="28"/>
      <c r="AA651" s="28"/>
      <c r="AB651" s="28"/>
      <c r="AC651" s="28"/>
    </row>
    <row r="652" spans="1:29" ht="14.25" hidden="1">
      <c r="A652" s="22" t="b">
        <f t="shared" si="45"/>
        <v>0</v>
      </c>
      <c r="B652" s="23" t="str">
        <f t="shared" si="46"/>
        <v>salles avant 03/2017!</v>
      </c>
      <c r="C652" s="24">
        <f t="shared" si="47"/>
        <v>652</v>
      </c>
      <c r="D652" s="24" t="e">
        <f t="shared" ca="1" si="2"/>
        <v>#REF!</v>
      </c>
      <c r="E652" s="25" t="e">
        <f t="shared" ca="1" si="3"/>
        <v>#REF!</v>
      </c>
      <c r="F652" s="25" t="e">
        <f t="shared" ca="1" si="4"/>
        <v>#REF!</v>
      </c>
      <c r="G652" s="26" t="e">
        <f t="shared" ca="1" si="5"/>
        <v>#REF!</v>
      </c>
      <c r="H652" s="24" t="s">
        <v>423</v>
      </c>
      <c r="I652" s="24" t="e">
        <f t="shared" ca="1" si="6"/>
        <v>#REF!</v>
      </c>
      <c r="J652" s="24" t="e">
        <f t="shared" ca="1" si="7"/>
        <v>#REF!</v>
      </c>
      <c r="K652" s="24" t="e">
        <f t="shared" ca="1" si="8"/>
        <v>#REF!</v>
      </c>
      <c r="L652" s="24" t="e">
        <f t="shared" ca="1" si="9"/>
        <v>#REF!</v>
      </c>
      <c r="M652" s="24" t="e">
        <f t="shared" ca="1" si="10"/>
        <v>#REF!</v>
      </c>
      <c r="N652" s="25" t="e">
        <f t="shared" ca="1" si="11"/>
        <v>#REF!</v>
      </c>
      <c r="O652" s="27" t="e">
        <f t="shared" ca="1" si="12"/>
        <v>#REF!</v>
      </c>
      <c r="P652" s="24" t="e">
        <f t="shared" ca="1" si="13"/>
        <v>#REF!</v>
      </c>
      <c r="Q652" s="28" t="str">
        <f t="shared" si="48"/>
        <v/>
      </c>
      <c r="R652" s="29" t="str">
        <f t="shared" si="14"/>
        <v/>
      </c>
      <c r="S652" s="29" t="str">
        <f t="shared" si="15"/>
        <v/>
      </c>
      <c r="T652" s="28" t="str">
        <f t="shared" si="16"/>
        <v/>
      </c>
      <c r="U652" s="30">
        <f ca="1">VLOOKUP(H652,variables!J$10:K$130,2,FALSE)</f>
        <v>0.97619047619047616</v>
      </c>
      <c r="V652" s="28"/>
      <c r="W652" s="28"/>
      <c r="X652" s="28"/>
      <c r="Y652" s="28"/>
      <c r="Z652" s="28"/>
      <c r="AA652" s="28"/>
      <c r="AB652" s="28"/>
      <c r="AC652" s="28"/>
    </row>
    <row r="653" spans="1:29" ht="14.25">
      <c r="A653" s="22" t="b">
        <f t="shared" si="45"/>
        <v>1</v>
      </c>
      <c r="B653" s="23" t="str">
        <f t="shared" si="46"/>
        <v>salles avant 03/2017!</v>
      </c>
      <c r="C653" s="24">
        <f t="shared" si="47"/>
        <v>653</v>
      </c>
      <c r="D653" s="24" t="e">
        <f t="shared" ca="1" si="2"/>
        <v>#REF!</v>
      </c>
      <c r="E653" s="25" t="e">
        <f t="shared" ca="1" si="3"/>
        <v>#REF!</v>
      </c>
      <c r="F653" s="25" t="e">
        <f t="shared" ca="1" si="4"/>
        <v>#REF!</v>
      </c>
      <c r="G653" s="26" t="e">
        <f t="shared" ca="1" si="5"/>
        <v>#REF!</v>
      </c>
      <c r="H653" s="24" t="s">
        <v>140</v>
      </c>
      <c r="I653" s="24" t="e">
        <f t="shared" ca="1" si="6"/>
        <v>#REF!</v>
      </c>
      <c r="J653" s="24" t="e">
        <f t="shared" ca="1" si="7"/>
        <v>#REF!</v>
      </c>
      <c r="K653" s="24" t="e">
        <f t="shared" ca="1" si="8"/>
        <v>#REF!</v>
      </c>
      <c r="L653" s="24" t="e">
        <f t="shared" ca="1" si="9"/>
        <v>#REF!</v>
      </c>
      <c r="M653" s="24" t="e">
        <f t="shared" ca="1" si="10"/>
        <v>#REF!</v>
      </c>
      <c r="N653" s="25" t="e">
        <f t="shared" ca="1" si="11"/>
        <v>#REF!</v>
      </c>
      <c r="O653" s="27" t="e">
        <f t="shared" ca="1" si="12"/>
        <v>#REF!</v>
      </c>
      <c r="P653" s="24" t="e">
        <f t="shared" ca="1" si="13"/>
        <v>#REF!</v>
      </c>
      <c r="Q653" s="28" t="e">
        <f t="shared" ca="1" si="48"/>
        <v>#REF!</v>
      </c>
      <c r="R653" s="29" t="e">
        <f t="shared" ca="1" si="14"/>
        <v>#REF!</v>
      </c>
      <c r="S653" s="29" t="e">
        <f t="shared" ca="1" si="15"/>
        <v>#REF!</v>
      </c>
      <c r="T653" s="28" t="e">
        <f t="shared" ca="1" si="16"/>
        <v>#REF!</v>
      </c>
      <c r="U653" s="30">
        <f ca="1">VLOOKUP(H653,variables!J$10:K$130,2,FALSE)</f>
        <v>0.93262411347517726</v>
      </c>
      <c r="V653" s="28"/>
      <c r="W653" s="28"/>
      <c r="X653" s="28"/>
      <c r="Y653" s="28"/>
      <c r="Z653" s="28"/>
      <c r="AA653" s="28"/>
      <c r="AB653" s="28"/>
      <c r="AC653" s="28"/>
    </row>
    <row r="654" spans="1:29" ht="14.25" hidden="1">
      <c r="A654" s="22" t="b">
        <f t="shared" si="45"/>
        <v>0</v>
      </c>
      <c r="B654" s="23" t="str">
        <f t="shared" si="46"/>
        <v>salles avant 03/2017!</v>
      </c>
      <c r="C654" s="24">
        <f t="shared" si="47"/>
        <v>654</v>
      </c>
      <c r="D654" s="24" t="e">
        <f t="shared" ca="1" si="2"/>
        <v>#REF!</v>
      </c>
      <c r="E654" s="25" t="e">
        <f t="shared" ca="1" si="3"/>
        <v>#REF!</v>
      </c>
      <c r="F654" s="25" t="e">
        <f t="shared" ca="1" si="4"/>
        <v>#REF!</v>
      </c>
      <c r="G654" s="26" t="e">
        <f t="shared" ca="1" si="5"/>
        <v>#REF!</v>
      </c>
      <c r="H654" s="24" t="s">
        <v>317</v>
      </c>
      <c r="I654" s="24" t="e">
        <f t="shared" ca="1" si="6"/>
        <v>#REF!</v>
      </c>
      <c r="J654" s="24" t="e">
        <f t="shared" ca="1" si="7"/>
        <v>#REF!</v>
      </c>
      <c r="K654" s="24" t="e">
        <f t="shared" ca="1" si="8"/>
        <v>#REF!</v>
      </c>
      <c r="L654" s="24" t="e">
        <f t="shared" ca="1" si="9"/>
        <v>#REF!</v>
      </c>
      <c r="M654" s="24" t="e">
        <f t="shared" ca="1" si="10"/>
        <v>#REF!</v>
      </c>
      <c r="N654" s="25" t="e">
        <f t="shared" ca="1" si="11"/>
        <v>#REF!</v>
      </c>
      <c r="O654" s="27" t="e">
        <f t="shared" ca="1" si="12"/>
        <v>#REF!</v>
      </c>
      <c r="P654" s="24" t="e">
        <f t="shared" ca="1" si="13"/>
        <v>#REF!</v>
      </c>
      <c r="Q654" s="28" t="str">
        <f t="shared" si="48"/>
        <v/>
      </c>
      <c r="R654" s="29" t="str">
        <f t="shared" si="14"/>
        <v/>
      </c>
      <c r="S654" s="29" t="str">
        <f t="shared" si="15"/>
        <v/>
      </c>
      <c r="T654" s="28" t="str">
        <f t="shared" si="16"/>
        <v/>
      </c>
      <c r="U654" s="30">
        <f ca="1">VLOOKUP(H654,variables!J$10:K$130,2,FALSE)</f>
        <v>0.96666666666666667</v>
      </c>
      <c r="V654" s="28"/>
      <c r="W654" s="28"/>
      <c r="X654" s="28"/>
      <c r="Y654" s="28"/>
      <c r="Z654" s="28"/>
      <c r="AA654" s="28"/>
      <c r="AB654" s="28"/>
      <c r="AC654" s="28"/>
    </row>
    <row r="655" spans="1:29" ht="14.25" hidden="1">
      <c r="A655" s="22" t="b">
        <f t="shared" si="45"/>
        <v>0</v>
      </c>
      <c r="B655" s="23" t="str">
        <f t="shared" si="46"/>
        <v>salles avant 03/2017!</v>
      </c>
      <c r="C655" s="24">
        <f t="shared" si="47"/>
        <v>655</v>
      </c>
      <c r="D655" s="24" t="e">
        <f t="shared" ca="1" si="2"/>
        <v>#REF!</v>
      </c>
      <c r="E655" s="25" t="e">
        <f t="shared" ca="1" si="3"/>
        <v>#REF!</v>
      </c>
      <c r="F655" s="25" t="e">
        <f t="shared" ca="1" si="4"/>
        <v>#REF!</v>
      </c>
      <c r="G655" s="26" t="e">
        <f t="shared" ca="1" si="5"/>
        <v>#REF!</v>
      </c>
      <c r="H655" s="24" t="s">
        <v>317</v>
      </c>
      <c r="I655" s="24" t="e">
        <f t="shared" ca="1" si="6"/>
        <v>#REF!</v>
      </c>
      <c r="J655" s="24" t="e">
        <f t="shared" ca="1" si="7"/>
        <v>#REF!</v>
      </c>
      <c r="K655" s="24" t="e">
        <f t="shared" ca="1" si="8"/>
        <v>#REF!</v>
      </c>
      <c r="L655" s="24" t="e">
        <f t="shared" ca="1" si="9"/>
        <v>#REF!</v>
      </c>
      <c r="M655" s="24" t="e">
        <f t="shared" ca="1" si="10"/>
        <v>#REF!</v>
      </c>
      <c r="N655" s="25" t="e">
        <f t="shared" ca="1" si="11"/>
        <v>#REF!</v>
      </c>
      <c r="O655" s="27" t="e">
        <f t="shared" ca="1" si="12"/>
        <v>#REF!</v>
      </c>
      <c r="P655" s="24" t="e">
        <f t="shared" ca="1" si="13"/>
        <v>#REF!</v>
      </c>
      <c r="Q655" s="28" t="str">
        <f t="shared" si="48"/>
        <v/>
      </c>
      <c r="R655" s="29" t="str">
        <f t="shared" si="14"/>
        <v/>
      </c>
      <c r="S655" s="29" t="str">
        <f t="shared" si="15"/>
        <v/>
      </c>
      <c r="T655" s="28" t="str">
        <f t="shared" si="16"/>
        <v/>
      </c>
      <c r="U655" s="30">
        <f ca="1">VLOOKUP(H655,variables!J$10:K$130,2,FALSE)</f>
        <v>0.96666666666666667</v>
      </c>
      <c r="V655" s="28"/>
      <c r="W655" s="28"/>
      <c r="X655" s="28"/>
      <c r="Y655" s="28"/>
      <c r="Z655" s="28"/>
      <c r="AA655" s="28"/>
      <c r="AB655" s="28"/>
      <c r="AC655" s="28"/>
    </row>
    <row r="656" spans="1:29" ht="14.25" hidden="1">
      <c r="A656" s="22" t="b">
        <f t="shared" si="45"/>
        <v>0</v>
      </c>
      <c r="B656" s="23" t="str">
        <f t="shared" si="46"/>
        <v>salles avant 03/2017!</v>
      </c>
      <c r="C656" s="24">
        <f t="shared" si="47"/>
        <v>656</v>
      </c>
      <c r="D656" s="24" t="e">
        <f t="shared" ca="1" si="2"/>
        <v>#REF!</v>
      </c>
      <c r="E656" s="25" t="e">
        <f t="shared" ca="1" si="3"/>
        <v>#REF!</v>
      </c>
      <c r="F656" s="25" t="e">
        <f t="shared" ca="1" si="4"/>
        <v>#REF!</v>
      </c>
      <c r="G656" s="26" t="e">
        <f t="shared" ca="1" si="5"/>
        <v>#REF!</v>
      </c>
      <c r="H656" s="24" t="s">
        <v>357</v>
      </c>
      <c r="I656" s="24" t="e">
        <f t="shared" ca="1" si="6"/>
        <v>#REF!</v>
      </c>
      <c r="J656" s="24" t="e">
        <f t="shared" ca="1" si="7"/>
        <v>#REF!</v>
      </c>
      <c r="K656" s="24" t="e">
        <f t="shared" ca="1" si="8"/>
        <v>#REF!</v>
      </c>
      <c r="L656" s="24" t="e">
        <f t="shared" ca="1" si="9"/>
        <v>#REF!</v>
      </c>
      <c r="M656" s="24" t="e">
        <f t="shared" ca="1" si="10"/>
        <v>#REF!</v>
      </c>
      <c r="N656" s="25" t="e">
        <f t="shared" ca="1" si="11"/>
        <v>#REF!</v>
      </c>
      <c r="O656" s="27" t="e">
        <f t="shared" ca="1" si="12"/>
        <v>#REF!</v>
      </c>
      <c r="P656" s="24" t="e">
        <f t="shared" ca="1" si="13"/>
        <v>#REF!</v>
      </c>
      <c r="Q656" s="28" t="str">
        <f t="shared" si="48"/>
        <v/>
      </c>
      <c r="R656" s="29" t="str">
        <f t="shared" si="14"/>
        <v/>
      </c>
      <c r="S656" s="29" t="str">
        <f t="shared" si="15"/>
        <v/>
      </c>
      <c r="T656" s="28" t="str">
        <f t="shared" si="16"/>
        <v/>
      </c>
      <c r="U656" s="30">
        <f ca="1">VLOOKUP(H656,variables!J$10:K$130,2,FALSE)</f>
        <v>0.97058823529411764</v>
      </c>
      <c r="V656" s="28"/>
      <c r="W656" s="28"/>
      <c r="X656" s="28"/>
      <c r="Y656" s="28"/>
      <c r="Z656" s="28"/>
      <c r="AA656" s="28"/>
      <c r="AB656" s="28"/>
      <c r="AC656" s="28"/>
    </row>
    <row r="657" spans="1:29" ht="14.25" hidden="1">
      <c r="A657" s="22" t="b">
        <f t="shared" si="45"/>
        <v>0</v>
      </c>
      <c r="B657" s="23" t="str">
        <f t="shared" si="46"/>
        <v>salles avant 03/2017!</v>
      </c>
      <c r="C657" s="24">
        <f t="shared" si="47"/>
        <v>657</v>
      </c>
      <c r="D657" s="24" t="e">
        <f t="shared" ca="1" si="2"/>
        <v>#REF!</v>
      </c>
      <c r="E657" s="25" t="e">
        <f t="shared" ca="1" si="3"/>
        <v>#REF!</v>
      </c>
      <c r="F657" s="25" t="e">
        <f t="shared" ca="1" si="4"/>
        <v>#REF!</v>
      </c>
      <c r="G657" s="26" t="e">
        <f t="shared" ca="1" si="5"/>
        <v>#REF!</v>
      </c>
      <c r="H657" s="24" t="s">
        <v>317</v>
      </c>
      <c r="I657" s="24" t="e">
        <f t="shared" ca="1" si="6"/>
        <v>#REF!</v>
      </c>
      <c r="J657" s="24" t="e">
        <f t="shared" ca="1" si="7"/>
        <v>#REF!</v>
      </c>
      <c r="K657" s="24" t="e">
        <f t="shared" ca="1" si="8"/>
        <v>#REF!</v>
      </c>
      <c r="L657" s="24" t="e">
        <f t="shared" ca="1" si="9"/>
        <v>#REF!</v>
      </c>
      <c r="M657" s="24" t="e">
        <f t="shared" ca="1" si="10"/>
        <v>#REF!</v>
      </c>
      <c r="N657" s="25" t="e">
        <f t="shared" ca="1" si="11"/>
        <v>#REF!</v>
      </c>
      <c r="O657" s="27" t="e">
        <f t="shared" ca="1" si="12"/>
        <v>#REF!</v>
      </c>
      <c r="P657" s="24" t="e">
        <f t="shared" ca="1" si="13"/>
        <v>#REF!</v>
      </c>
      <c r="Q657" s="28" t="str">
        <f t="shared" si="48"/>
        <v/>
      </c>
      <c r="R657" s="29" t="str">
        <f t="shared" si="14"/>
        <v/>
      </c>
      <c r="S657" s="29" t="str">
        <f t="shared" si="15"/>
        <v/>
      </c>
      <c r="T657" s="28" t="str">
        <f t="shared" si="16"/>
        <v/>
      </c>
      <c r="U657" s="30">
        <f ca="1">VLOOKUP(H657,variables!J$10:K$130,2,FALSE)</f>
        <v>0.96666666666666667</v>
      </c>
      <c r="V657" s="28"/>
      <c r="W657" s="28"/>
      <c r="X657" s="28"/>
      <c r="Y657" s="28"/>
      <c r="Z657" s="28"/>
      <c r="AA657" s="28"/>
      <c r="AB657" s="28"/>
      <c r="AC657" s="28"/>
    </row>
    <row r="658" spans="1:29" ht="14.25" hidden="1">
      <c r="A658" s="22" t="b">
        <f t="shared" si="45"/>
        <v>0</v>
      </c>
      <c r="B658" s="23" t="str">
        <f t="shared" si="46"/>
        <v>salles avant 03/2017!</v>
      </c>
      <c r="C658" s="24">
        <f t="shared" si="47"/>
        <v>658</v>
      </c>
      <c r="D658" s="24" t="e">
        <f t="shared" ca="1" si="2"/>
        <v>#REF!</v>
      </c>
      <c r="E658" s="25" t="e">
        <f t="shared" ca="1" si="3"/>
        <v>#REF!</v>
      </c>
      <c r="F658" s="25" t="e">
        <f t="shared" ca="1" si="4"/>
        <v>#REF!</v>
      </c>
      <c r="G658" s="26" t="e">
        <f t="shared" ca="1" si="5"/>
        <v>#REF!</v>
      </c>
      <c r="H658" s="24" t="s">
        <v>81</v>
      </c>
      <c r="I658" s="24" t="e">
        <f t="shared" ca="1" si="6"/>
        <v>#REF!</v>
      </c>
      <c r="J658" s="24" t="e">
        <f t="shared" ca="1" si="7"/>
        <v>#REF!</v>
      </c>
      <c r="K658" s="24" t="e">
        <f t="shared" ca="1" si="8"/>
        <v>#REF!</v>
      </c>
      <c r="L658" s="24" t="e">
        <f t="shared" ca="1" si="9"/>
        <v>#REF!</v>
      </c>
      <c r="M658" s="24" t="e">
        <f t="shared" ca="1" si="10"/>
        <v>#REF!</v>
      </c>
      <c r="N658" s="25" t="e">
        <f t="shared" ca="1" si="11"/>
        <v>#REF!</v>
      </c>
      <c r="O658" s="27" t="e">
        <f t="shared" ca="1" si="12"/>
        <v>#REF!</v>
      </c>
      <c r="P658" s="24" t="e">
        <f t="shared" ca="1" si="13"/>
        <v>#REF!</v>
      </c>
      <c r="Q658" s="28" t="str">
        <f t="shared" si="48"/>
        <v/>
      </c>
      <c r="R658" s="29" t="str">
        <f t="shared" si="14"/>
        <v/>
      </c>
      <c r="S658" s="29" t="str">
        <f t="shared" si="15"/>
        <v/>
      </c>
      <c r="T658" s="28" t="str">
        <f t="shared" si="16"/>
        <v/>
      </c>
      <c r="U658" s="30">
        <f ca="1">VLOOKUP(H658,variables!J$10:K$130,2,FALSE)</f>
        <v>0.97619047619047616</v>
      </c>
      <c r="V658" s="28"/>
      <c r="W658" s="28"/>
      <c r="X658" s="28"/>
      <c r="Y658" s="28"/>
      <c r="Z658" s="28"/>
      <c r="AA658" s="28"/>
      <c r="AB658" s="28"/>
      <c r="AC658" s="28"/>
    </row>
    <row r="659" spans="1:29" ht="14.25" hidden="1">
      <c r="A659" s="22" t="b">
        <f t="shared" si="45"/>
        <v>0</v>
      </c>
      <c r="B659" s="23" t="str">
        <f t="shared" si="46"/>
        <v>salles avant 03/2017!</v>
      </c>
      <c r="C659" s="24">
        <f t="shared" si="47"/>
        <v>659</v>
      </c>
      <c r="D659" s="24" t="e">
        <f t="shared" ca="1" si="2"/>
        <v>#REF!</v>
      </c>
      <c r="E659" s="25" t="e">
        <f t="shared" ca="1" si="3"/>
        <v>#REF!</v>
      </c>
      <c r="F659" s="25" t="e">
        <f t="shared" ca="1" si="4"/>
        <v>#REF!</v>
      </c>
      <c r="G659" s="26" t="e">
        <f t="shared" ca="1" si="5"/>
        <v>#REF!</v>
      </c>
      <c r="H659" s="24" t="s">
        <v>34</v>
      </c>
      <c r="I659" s="24" t="e">
        <f t="shared" ca="1" si="6"/>
        <v>#REF!</v>
      </c>
      <c r="J659" s="24" t="e">
        <f t="shared" ca="1" si="7"/>
        <v>#REF!</v>
      </c>
      <c r="K659" s="24" t="e">
        <f t="shared" ca="1" si="8"/>
        <v>#REF!</v>
      </c>
      <c r="L659" s="24" t="e">
        <f t="shared" ca="1" si="9"/>
        <v>#REF!</v>
      </c>
      <c r="M659" s="24" t="e">
        <f t="shared" ca="1" si="10"/>
        <v>#REF!</v>
      </c>
      <c r="N659" s="25" t="e">
        <f t="shared" ca="1" si="11"/>
        <v>#REF!</v>
      </c>
      <c r="O659" s="27" t="e">
        <f t="shared" ca="1" si="12"/>
        <v>#REF!</v>
      </c>
      <c r="P659" s="24" t="e">
        <f t="shared" ca="1" si="13"/>
        <v>#REF!</v>
      </c>
      <c r="Q659" s="28" t="str">
        <f t="shared" si="48"/>
        <v/>
      </c>
      <c r="R659" s="29" t="str">
        <f t="shared" si="14"/>
        <v/>
      </c>
      <c r="S659" s="29" t="str">
        <f t="shared" si="15"/>
        <v/>
      </c>
      <c r="T659" s="28" t="str">
        <f t="shared" si="16"/>
        <v/>
      </c>
      <c r="U659" s="30">
        <f ca="1">VLOOKUP(H659,variables!J$10:K$130,2,FALSE)</f>
        <v>1</v>
      </c>
      <c r="V659" s="28"/>
      <c r="W659" s="28"/>
      <c r="X659" s="28"/>
      <c r="Y659" s="28"/>
      <c r="Z659" s="28"/>
      <c r="AA659" s="28"/>
      <c r="AB659" s="28"/>
      <c r="AC659" s="28"/>
    </row>
    <row r="660" spans="1:29" ht="14.25" hidden="1">
      <c r="A660" s="22" t="b">
        <f t="shared" si="45"/>
        <v>0</v>
      </c>
      <c r="B660" s="23" t="str">
        <f t="shared" si="46"/>
        <v>salles avant 03/2017!</v>
      </c>
      <c r="C660" s="24">
        <f t="shared" si="47"/>
        <v>660</v>
      </c>
      <c r="D660" s="24" t="e">
        <f t="shared" ca="1" si="2"/>
        <v>#REF!</v>
      </c>
      <c r="E660" s="25" t="e">
        <f t="shared" ca="1" si="3"/>
        <v>#REF!</v>
      </c>
      <c r="F660" s="25" t="e">
        <f t="shared" ca="1" si="4"/>
        <v>#REF!</v>
      </c>
      <c r="G660" s="26" t="e">
        <f t="shared" ca="1" si="5"/>
        <v>#REF!</v>
      </c>
      <c r="H660" s="24" t="s">
        <v>112</v>
      </c>
      <c r="I660" s="24" t="e">
        <f t="shared" ca="1" si="6"/>
        <v>#REF!</v>
      </c>
      <c r="J660" s="24" t="e">
        <f t="shared" ca="1" si="7"/>
        <v>#REF!</v>
      </c>
      <c r="K660" s="24" t="e">
        <f t="shared" ca="1" si="8"/>
        <v>#REF!</v>
      </c>
      <c r="L660" s="24" t="e">
        <f t="shared" ca="1" si="9"/>
        <v>#REF!</v>
      </c>
      <c r="M660" s="24" t="e">
        <f t="shared" ca="1" si="10"/>
        <v>#REF!</v>
      </c>
      <c r="N660" s="25" t="e">
        <f t="shared" ca="1" si="11"/>
        <v>#REF!</v>
      </c>
      <c r="O660" s="27" t="e">
        <f t="shared" ca="1" si="12"/>
        <v>#REF!</v>
      </c>
      <c r="P660" s="24" t="e">
        <f t="shared" ca="1" si="13"/>
        <v>#REF!</v>
      </c>
      <c r="Q660" s="28" t="str">
        <f t="shared" si="48"/>
        <v/>
      </c>
      <c r="R660" s="29" t="str">
        <f t="shared" si="14"/>
        <v/>
      </c>
      <c r="S660" s="29" t="str">
        <f t="shared" si="15"/>
        <v/>
      </c>
      <c r="T660" s="28" t="str">
        <f t="shared" si="16"/>
        <v/>
      </c>
      <c r="U660" s="30">
        <f ca="1">VLOOKUP(H660,variables!J$10:K$130,2,FALSE)</f>
        <v>1</v>
      </c>
      <c r="V660" s="28"/>
      <c r="W660" s="28"/>
      <c r="X660" s="28"/>
      <c r="Y660" s="28"/>
      <c r="Z660" s="28"/>
      <c r="AA660" s="28"/>
      <c r="AB660" s="28"/>
      <c r="AC660" s="28"/>
    </row>
    <row r="661" spans="1:29" ht="14.25" hidden="1">
      <c r="A661" s="22" t="b">
        <f t="shared" si="45"/>
        <v>0</v>
      </c>
      <c r="B661" s="23" t="str">
        <f t="shared" si="46"/>
        <v>salles avant 03/2017!</v>
      </c>
      <c r="C661" s="24">
        <f t="shared" si="47"/>
        <v>661</v>
      </c>
      <c r="D661" s="24" t="e">
        <f t="shared" ca="1" si="2"/>
        <v>#REF!</v>
      </c>
      <c r="E661" s="25" t="e">
        <f t="shared" ca="1" si="3"/>
        <v>#REF!</v>
      </c>
      <c r="F661" s="25" t="e">
        <f t="shared" ca="1" si="4"/>
        <v>#REF!</v>
      </c>
      <c r="G661" s="26" t="e">
        <f t="shared" ca="1" si="5"/>
        <v>#REF!</v>
      </c>
      <c r="H661" s="24" t="s">
        <v>83</v>
      </c>
      <c r="I661" s="24" t="e">
        <f t="shared" ca="1" si="6"/>
        <v>#REF!</v>
      </c>
      <c r="J661" s="24" t="e">
        <f t="shared" ca="1" si="7"/>
        <v>#REF!</v>
      </c>
      <c r="K661" s="24" t="e">
        <f t="shared" ca="1" si="8"/>
        <v>#REF!</v>
      </c>
      <c r="L661" s="24" t="e">
        <f t="shared" ca="1" si="9"/>
        <v>#REF!</v>
      </c>
      <c r="M661" s="24" t="e">
        <f t="shared" ca="1" si="10"/>
        <v>#REF!</v>
      </c>
      <c r="N661" s="25" t="e">
        <f t="shared" ca="1" si="11"/>
        <v>#REF!</v>
      </c>
      <c r="O661" s="27" t="e">
        <f t="shared" ca="1" si="12"/>
        <v>#REF!</v>
      </c>
      <c r="P661" s="24" t="e">
        <f t="shared" ca="1" si="13"/>
        <v>#REF!</v>
      </c>
      <c r="Q661" s="28" t="str">
        <f t="shared" si="48"/>
        <v/>
      </c>
      <c r="R661" s="29" t="str">
        <f t="shared" si="14"/>
        <v/>
      </c>
      <c r="S661" s="29" t="str">
        <f t="shared" si="15"/>
        <v/>
      </c>
      <c r="T661" s="28" t="str">
        <f t="shared" si="16"/>
        <v/>
      </c>
      <c r="U661" s="30">
        <f>VLOOKUP(H661,variables!J$10:K$130,2,FALSE)</f>
        <v>5.3E-3</v>
      </c>
      <c r="V661" s="28"/>
      <c r="W661" s="28"/>
      <c r="X661" s="28"/>
      <c r="Y661" s="28"/>
      <c r="Z661" s="28"/>
      <c r="AA661" s="28"/>
      <c r="AB661" s="28"/>
      <c r="AC661" s="28"/>
    </row>
    <row r="662" spans="1:29" ht="14.25" hidden="1">
      <c r="A662" s="22" t="b">
        <f t="shared" si="45"/>
        <v>0</v>
      </c>
      <c r="B662" s="23" t="str">
        <f t="shared" si="46"/>
        <v>salles avant 03/2017!</v>
      </c>
      <c r="C662" s="24">
        <f t="shared" si="47"/>
        <v>662</v>
      </c>
      <c r="D662" s="24" t="e">
        <f t="shared" ca="1" si="2"/>
        <v>#REF!</v>
      </c>
      <c r="E662" s="25" t="e">
        <f t="shared" ca="1" si="3"/>
        <v>#REF!</v>
      </c>
      <c r="F662" s="25" t="e">
        <f t="shared" ca="1" si="4"/>
        <v>#REF!</v>
      </c>
      <c r="G662" s="26" t="e">
        <f t="shared" ca="1" si="5"/>
        <v>#REF!</v>
      </c>
      <c r="H662" s="24" t="s">
        <v>83</v>
      </c>
      <c r="I662" s="24" t="e">
        <f t="shared" ca="1" si="6"/>
        <v>#REF!</v>
      </c>
      <c r="J662" s="24" t="e">
        <f t="shared" ca="1" si="7"/>
        <v>#REF!</v>
      </c>
      <c r="K662" s="24" t="e">
        <f t="shared" ca="1" si="8"/>
        <v>#REF!</v>
      </c>
      <c r="L662" s="24" t="e">
        <f t="shared" ca="1" si="9"/>
        <v>#REF!</v>
      </c>
      <c r="M662" s="24" t="e">
        <f t="shared" ca="1" si="10"/>
        <v>#REF!</v>
      </c>
      <c r="N662" s="25" t="e">
        <f t="shared" ca="1" si="11"/>
        <v>#REF!</v>
      </c>
      <c r="O662" s="27" t="e">
        <f t="shared" ca="1" si="12"/>
        <v>#REF!</v>
      </c>
      <c r="P662" s="24" t="e">
        <f t="shared" ca="1" si="13"/>
        <v>#REF!</v>
      </c>
      <c r="Q662" s="28" t="str">
        <f t="shared" si="48"/>
        <v/>
      </c>
      <c r="R662" s="29" t="str">
        <f t="shared" si="14"/>
        <v/>
      </c>
      <c r="S662" s="29" t="str">
        <f t="shared" si="15"/>
        <v/>
      </c>
      <c r="T662" s="28" t="str">
        <f t="shared" si="16"/>
        <v/>
      </c>
      <c r="U662" s="30">
        <f>VLOOKUP(H662,variables!J$10:K$130,2,FALSE)</f>
        <v>5.3E-3</v>
      </c>
      <c r="V662" s="28"/>
      <c r="W662" s="28"/>
      <c r="X662" s="28"/>
      <c r="Y662" s="28"/>
      <c r="Z662" s="28"/>
      <c r="AA662" s="28"/>
      <c r="AB662" s="28"/>
      <c r="AC662" s="28"/>
    </row>
    <row r="663" spans="1:29" ht="14.25" hidden="1">
      <c r="A663" s="22" t="b">
        <f t="shared" si="45"/>
        <v>0</v>
      </c>
      <c r="B663" s="23" t="str">
        <f t="shared" si="46"/>
        <v>salles avant 03/2017!</v>
      </c>
      <c r="C663" s="24">
        <f t="shared" si="47"/>
        <v>663</v>
      </c>
      <c r="D663" s="24" t="e">
        <f t="shared" ca="1" si="2"/>
        <v>#REF!</v>
      </c>
      <c r="E663" s="25" t="e">
        <f t="shared" ca="1" si="3"/>
        <v>#REF!</v>
      </c>
      <c r="F663" s="25" t="e">
        <f t="shared" ca="1" si="4"/>
        <v>#REF!</v>
      </c>
      <c r="G663" s="26" t="e">
        <f t="shared" ca="1" si="5"/>
        <v>#REF!</v>
      </c>
      <c r="H663" s="24" t="s">
        <v>83</v>
      </c>
      <c r="I663" s="24" t="e">
        <f t="shared" ca="1" si="6"/>
        <v>#REF!</v>
      </c>
      <c r="J663" s="24" t="e">
        <f t="shared" ca="1" si="7"/>
        <v>#REF!</v>
      </c>
      <c r="K663" s="24" t="e">
        <f t="shared" ca="1" si="8"/>
        <v>#REF!</v>
      </c>
      <c r="L663" s="24" t="e">
        <f t="shared" ca="1" si="9"/>
        <v>#REF!</v>
      </c>
      <c r="M663" s="24" t="e">
        <f t="shared" ca="1" si="10"/>
        <v>#REF!</v>
      </c>
      <c r="N663" s="25" t="e">
        <f t="shared" ca="1" si="11"/>
        <v>#REF!</v>
      </c>
      <c r="O663" s="27" t="e">
        <f t="shared" ca="1" si="12"/>
        <v>#REF!</v>
      </c>
      <c r="P663" s="24" t="e">
        <f t="shared" ca="1" si="13"/>
        <v>#REF!</v>
      </c>
      <c r="Q663" s="28" t="str">
        <f t="shared" si="48"/>
        <v/>
      </c>
      <c r="R663" s="29" t="str">
        <f t="shared" si="14"/>
        <v/>
      </c>
      <c r="S663" s="29" t="str">
        <f t="shared" si="15"/>
        <v/>
      </c>
      <c r="T663" s="28" t="str">
        <f t="shared" si="16"/>
        <v/>
      </c>
      <c r="U663" s="30">
        <f>VLOOKUP(H663,variables!J$10:K$130,2,FALSE)</f>
        <v>5.3E-3</v>
      </c>
      <c r="V663" s="28"/>
      <c r="W663" s="28"/>
      <c r="X663" s="28"/>
      <c r="Y663" s="28"/>
      <c r="Z663" s="28"/>
      <c r="AA663" s="28"/>
      <c r="AB663" s="28"/>
      <c r="AC663" s="28"/>
    </row>
    <row r="664" spans="1:29" ht="14.25" hidden="1">
      <c r="A664" s="22" t="b">
        <f t="shared" si="45"/>
        <v>0</v>
      </c>
      <c r="B664" s="23" t="str">
        <f t="shared" si="46"/>
        <v>salles avant 03/2017!</v>
      </c>
      <c r="C664" s="24">
        <f t="shared" si="47"/>
        <v>664</v>
      </c>
      <c r="D664" s="24" t="e">
        <f t="shared" ca="1" si="2"/>
        <v>#REF!</v>
      </c>
      <c r="E664" s="25" t="e">
        <f t="shared" ca="1" si="3"/>
        <v>#REF!</v>
      </c>
      <c r="F664" s="25" t="e">
        <f t="shared" ca="1" si="4"/>
        <v>#REF!</v>
      </c>
      <c r="G664" s="26" t="e">
        <f t="shared" ca="1" si="5"/>
        <v>#REF!</v>
      </c>
      <c r="H664" s="24" t="s">
        <v>83</v>
      </c>
      <c r="I664" s="24" t="e">
        <f t="shared" ca="1" si="6"/>
        <v>#REF!</v>
      </c>
      <c r="J664" s="24" t="e">
        <f t="shared" ca="1" si="7"/>
        <v>#REF!</v>
      </c>
      <c r="K664" s="24" t="e">
        <f t="shared" ca="1" si="8"/>
        <v>#REF!</v>
      </c>
      <c r="L664" s="24" t="e">
        <f t="shared" ca="1" si="9"/>
        <v>#REF!</v>
      </c>
      <c r="M664" s="24" t="e">
        <f t="shared" ca="1" si="10"/>
        <v>#REF!</v>
      </c>
      <c r="N664" s="25" t="e">
        <f t="shared" ca="1" si="11"/>
        <v>#REF!</v>
      </c>
      <c r="O664" s="27" t="e">
        <f t="shared" ca="1" si="12"/>
        <v>#REF!</v>
      </c>
      <c r="P664" s="24" t="e">
        <f t="shared" ca="1" si="13"/>
        <v>#REF!</v>
      </c>
      <c r="Q664" s="28" t="str">
        <f t="shared" si="48"/>
        <v/>
      </c>
      <c r="R664" s="29" t="str">
        <f t="shared" si="14"/>
        <v/>
      </c>
      <c r="S664" s="29" t="str">
        <f t="shared" si="15"/>
        <v/>
      </c>
      <c r="T664" s="28" t="str">
        <f t="shared" si="16"/>
        <v/>
      </c>
      <c r="U664" s="30">
        <f>VLOOKUP(H664,variables!J$10:K$130,2,FALSE)</f>
        <v>5.3E-3</v>
      </c>
      <c r="V664" s="28"/>
      <c r="W664" s="28"/>
      <c r="X664" s="28"/>
      <c r="Y664" s="28"/>
      <c r="Z664" s="28"/>
      <c r="AA664" s="28"/>
      <c r="AB664" s="28"/>
      <c r="AC664" s="28"/>
    </row>
    <row r="665" spans="1:29" ht="14.25" hidden="1">
      <c r="A665" s="22" t="b">
        <f t="shared" si="45"/>
        <v>0</v>
      </c>
      <c r="B665" s="23" t="str">
        <f t="shared" si="46"/>
        <v>salles avant 03/2017!</v>
      </c>
      <c r="C665" s="24">
        <f t="shared" si="47"/>
        <v>665</v>
      </c>
      <c r="D665" s="24" t="e">
        <f t="shared" ca="1" si="2"/>
        <v>#REF!</v>
      </c>
      <c r="E665" s="25" t="e">
        <f t="shared" ca="1" si="3"/>
        <v>#REF!</v>
      </c>
      <c r="F665" s="25" t="e">
        <f t="shared" ca="1" si="4"/>
        <v>#REF!</v>
      </c>
      <c r="G665" s="26" t="e">
        <f t="shared" ca="1" si="5"/>
        <v>#REF!</v>
      </c>
      <c r="H665" s="24" t="s">
        <v>83</v>
      </c>
      <c r="I665" s="24" t="e">
        <f t="shared" ca="1" si="6"/>
        <v>#REF!</v>
      </c>
      <c r="J665" s="24" t="e">
        <f t="shared" ca="1" si="7"/>
        <v>#REF!</v>
      </c>
      <c r="K665" s="24" t="e">
        <f t="shared" ca="1" si="8"/>
        <v>#REF!</v>
      </c>
      <c r="L665" s="24" t="e">
        <f t="shared" ca="1" si="9"/>
        <v>#REF!</v>
      </c>
      <c r="M665" s="24" t="e">
        <f t="shared" ca="1" si="10"/>
        <v>#REF!</v>
      </c>
      <c r="N665" s="25" t="e">
        <f t="shared" ca="1" si="11"/>
        <v>#REF!</v>
      </c>
      <c r="O665" s="27" t="e">
        <f t="shared" ca="1" si="12"/>
        <v>#REF!</v>
      </c>
      <c r="P665" s="24" t="e">
        <f t="shared" ca="1" si="13"/>
        <v>#REF!</v>
      </c>
      <c r="Q665" s="28" t="str">
        <f t="shared" si="48"/>
        <v/>
      </c>
      <c r="R665" s="29" t="str">
        <f t="shared" si="14"/>
        <v/>
      </c>
      <c r="S665" s="29" t="str">
        <f t="shared" si="15"/>
        <v/>
      </c>
      <c r="T665" s="28" t="str">
        <f t="shared" si="16"/>
        <v/>
      </c>
      <c r="U665" s="30">
        <f>VLOOKUP(H665,variables!J$10:K$130,2,FALSE)</f>
        <v>5.3E-3</v>
      </c>
      <c r="V665" s="28"/>
      <c r="W665" s="28"/>
      <c r="X665" s="28"/>
      <c r="Y665" s="28"/>
      <c r="Z665" s="28"/>
      <c r="AA665" s="28"/>
      <c r="AB665" s="28"/>
      <c r="AC665" s="28"/>
    </row>
    <row r="666" spans="1:29" ht="14.25" hidden="1">
      <c r="A666" s="22" t="b">
        <f t="shared" si="45"/>
        <v>0</v>
      </c>
      <c r="B666" s="23" t="str">
        <f t="shared" si="46"/>
        <v>salles avant 03/2017!</v>
      </c>
      <c r="C666" s="24">
        <f t="shared" si="47"/>
        <v>666</v>
      </c>
      <c r="D666" s="24" t="e">
        <f t="shared" ca="1" si="2"/>
        <v>#REF!</v>
      </c>
      <c r="E666" s="25" t="e">
        <f t="shared" ca="1" si="3"/>
        <v>#REF!</v>
      </c>
      <c r="F666" s="25" t="e">
        <f t="shared" ca="1" si="4"/>
        <v>#REF!</v>
      </c>
      <c r="G666" s="26" t="e">
        <f t="shared" ca="1" si="5"/>
        <v>#REF!</v>
      </c>
      <c r="H666" s="24" t="s">
        <v>83</v>
      </c>
      <c r="I666" s="24" t="e">
        <f t="shared" ca="1" si="6"/>
        <v>#REF!</v>
      </c>
      <c r="J666" s="24" t="e">
        <f t="shared" ca="1" si="7"/>
        <v>#REF!</v>
      </c>
      <c r="K666" s="24" t="e">
        <f t="shared" ca="1" si="8"/>
        <v>#REF!</v>
      </c>
      <c r="L666" s="24" t="e">
        <f t="shared" ca="1" si="9"/>
        <v>#REF!</v>
      </c>
      <c r="M666" s="24" t="e">
        <f t="shared" ca="1" si="10"/>
        <v>#REF!</v>
      </c>
      <c r="N666" s="25" t="e">
        <f t="shared" ca="1" si="11"/>
        <v>#REF!</v>
      </c>
      <c r="O666" s="27" t="e">
        <f t="shared" ca="1" si="12"/>
        <v>#REF!</v>
      </c>
      <c r="P666" s="24" t="e">
        <f t="shared" ca="1" si="13"/>
        <v>#REF!</v>
      </c>
      <c r="Q666" s="28" t="str">
        <f t="shared" si="48"/>
        <v/>
      </c>
      <c r="R666" s="29" t="str">
        <f t="shared" si="14"/>
        <v/>
      </c>
      <c r="S666" s="29" t="str">
        <f t="shared" si="15"/>
        <v/>
      </c>
      <c r="T666" s="28" t="str">
        <f t="shared" si="16"/>
        <v/>
      </c>
      <c r="U666" s="30">
        <f>VLOOKUP(H666,variables!J$10:K$130,2,FALSE)</f>
        <v>5.3E-3</v>
      </c>
      <c r="V666" s="28"/>
      <c r="W666" s="28"/>
      <c r="X666" s="28"/>
      <c r="Y666" s="28"/>
      <c r="Z666" s="28"/>
      <c r="AA666" s="28"/>
      <c r="AB666" s="28"/>
      <c r="AC666" s="28"/>
    </row>
    <row r="667" spans="1:29" ht="14.25" hidden="1">
      <c r="A667" s="22" t="b">
        <f t="shared" si="45"/>
        <v>0</v>
      </c>
      <c r="B667" s="23" t="str">
        <f t="shared" si="46"/>
        <v>salles avant 03/2017!</v>
      </c>
      <c r="C667" s="24">
        <f t="shared" si="47"/>
        <v>667</v>
      </c>
      <c r="D667" s="24" t="e">
        <f t="shared" ca="1" si="2"/>
        <v>#REF!</v>
      </c>
      <c r="E667" s="25" t="e">
        <f t="shared" ca="1" si="3"/>
        <v>#REF!</v>
      </c>
      <c r="F667" s="25" t="e">
        <f t="shared" ca="1" si="4"/>
        <v>#REF!</v>
      </c>
      <c r="G667" s="26" t="e">
        <f t="shared" ca="1" si="5"/>
        <v>#REF!</v>
      </c>
      <c r="H667" s="24" t="s">
        <v>81</v>
      </c>
      <c r="I667" s="24" t="e">
        <f t="shared" ca="1" si="6"/>
        <v>#REF!</v>
      </c>
      <c r="J667" s="24" t="e">
        <f t="shared" ca="1" si="7"/>
        <v>#REF!</v>
      </c>
      <c r="K667" s="24" t="e">
        <f t="shared" ca="1" si="8"/>
        <v>#REF!</v>
      </c>
      <c r="L667" s="24" t="e">
        <f t="shared" ca="1" si="9"/>
        <v>#REF!</v>
      </c>
      <c r="M667" s="24" t="e">
        <f t="shared" ca="1" si="10"/>
        <v>#REF!</v>
      </c>
      <c r="N667" s="25" t="e">
        <f t="shared" ca="1" si="11"/>
        <v>#REF!</v>
      </c>
      <c r="O667" s="27" t="e">
        <f t="shared" ca="1" si="12"/>
        <v>#REF!</v>
      </c>
      <c r="P667" s="24" t="e">
        <f t="shared" ca="1" si="13"/>
        <v>#REF!</v>
      </c>
      <c r="Q667" s="28" t="str">
        <f t="shared" si="48"/>
        <v/>
      </c>
      <c r="R667" s="29" t="str">
        <f t="shared" si="14"/>
        <v/>
      </c>
      <c r="S667" s="29" t="str">
        <f t="shared" si="15"/>
        <v/>
      </c>
      <c r="T667" s="28" t="str">
        <f t="shared" si="16"/>
        <v/>
      </c>
      <c r="U667" s="30">
        <f ca="1">VLOOKUP(H667,variables!J$10:K$130,2,FALSE)</f>
        <v>0.97619047619047616</v>
      </c>
      <c r="V667" s="28"/>
      <c r="W667" s="28"/>
      <c r="X667" s="28"/>
      <c r="Y667" s="28"/>
      <c r="Z667" s="28"/>
      <c r="AA667" s="28"/>
      <c r="AB667" s="28"/>
      <c r="AC667" s="28"/>
    </row>
    <row r="668" spans="1:29" ht="14.25" hidden="1">
      <c r="A668" s="22" t="b">
        <f t="shared" si="45"/>
        <v>0</v>
      </c>
      <c r="B668" s="23" t="str">
        <f t="shared" si="46"/>
        <v>salles avant 03/2017!</v>
      </c>
      <c r="C668" s="24">
        <f t="shared" si="47"/>
        <v>668</v>
      </c>
      <c r="D668" s="24" t="e">
        <f t="shared" ca="1" si="2"/>
        <v>#REF!</v>
      </c>
      <c r="E668" s="25" t="e">
        <f t="shared" ca="1" si="3"/>
        <v>#REF!</v>
      </c>
      <c r="F668" s="25" t="e">
        <f t="shared" ca="1" si="4"/>
        <v>#REF!</v>
      </c>
      <c r="G668" s="26" t="e">
        <f t="shared" ca="1" si="5"/>
        <v>#REF!</v>
      </c>
      <c r="H668" s="24" t="s">
        <v>73</v>
      </c>
      <c r="I668" s="24" t="e">
        <f t="shared" ca="1" si="6"/>
        <v>#REF!</v>
      </c>
      <c r="J668" s="24" t="e">
        <f t="shared" ca="1" si="7"/>
        <v>#REF!</v>
      </c>
      <c r="K668" s="24" t="e">
        <f t="shared" ca="1" si="8"/>
        <v>#REF!</v>
      </c>
      <c r="L668" s="24" t="e">
        <f t="shared" ca="1" si="9"/>
        <v>#REF!</v>
      </c>
      <c r="M668" s="24" t="e">
        <f t="shared" ca="1" si="10"/>
        <v>#REF!</v>
      </c>
      <c r="N668" s="25" t="e">
        <f t="shared" ca="1" si="11"/>
        <v>#REF!</v>
      </c>
      <c r="O668" s="27" t="e">
        <f t="shared" ca="1" si="12"/>
        <v>#REF!</v>
      </c>
      <c r="P668" s="24" t="e">
        <f t="shared" ca="1" si="13"/>
        <v>#REF!</v>
      </c>
      <c r="Q668" s="28" t="str">
        <f t="shared" si="48"/>
        <v/>
      </c>
      <c r="R668" s="29" t="str">
        <f t="shared" si="14"/>
        <v/>
      </c>
      <c r="S668" s="29" t="str">
        <f t="shared" si="15"/>
        <v/>
      </c>
      <c r="T668" s="28" t="str">
        <f t="shared" si="16"/>
        <v/>
      </c>
      <c r="U668" s="30">
        <f ca="1">VLOOKUP(H668,variables!J$10:K$130,2,FALSE)</f>
        <v>1</v>
      </c>
      <c r="V668" s="28"/>
      <c r="W668" s="28"/>
      <c r="X668" s="28"/>
      <c r="Y668" s="28"/>
      <c r="Z668" s="28"/>
      <c r="AA668" s="28"/>
      <c r="AB668" s="28"/>
      <c r="AC668" s="28"/>
    </row>
    <row r="669" spans="1:29" ht="14.25" hidden="1">
      <c r="A669" s="22" t="b">
        <f t="shared" si="45"/>
        <v>0</v>
      </c>
      <c r="B669" s="23" t="str">
        <f t="shared" si="46"/>
        <v>salles avant 03/2017!</v>
      </c>
      <c r="C669" s="24">
        <f t="shared" si="47"/>
        <v>669</v>
      </c>
      <c r="D669" s="24" t="e">
        <f t="shared" ca="1" si="2"/>
        <v>#REF!</v>
      </c>
      <c r="E669" s="25" t="e">
        <f t="shared" ca="1" si="3"/>
        <v>#REF!</v>
      </c>
      <c r="F669" s="25" t="e">
        <f t="shared" ca="1" si="4"/>
        <v>#REF!</v>
      </c>
      <c r="G669" s="26" t="e">
        <f t="shared" ca="1" si="5"/>
        <v>#REF!</v>
      </c>
      <c r="H669" s="24" t="s">
        <v>88</v>
      </c>
      <c r="I669" s="24" t="e">
        <f t="shared" ca="1" si="6"/>
        <v>#REF!</v>
      </c>
      <c r="J669" s="24" t="e">
        <f t="shared" ca="1" si="7"/>
        <v>#REF!</v>
      </c>
      <c r="K669" s="24" t="e">
        <f t="shared" ca="1" si="8"/>
        <v>#REF!</v>
      </c>
      <c r="L669" s="24" t="e">
        <f t="shared" ca="1" si="9"/>
        <v>#REF!</v>
      </c>
      <c r="M669" s="24" t="e">
        <f t="shared" ca="1" si="10"/>
        <v>#REF!</v>
      </c>
      <c r="N669" s="25" t="e">
        <f t="shared" ca="1" si="11"/>
        <v>#REF!</v>
      </c>
      <c r="O669" s="27" t="e">
        <f t="shared" ca="1" si="12"/>
        <v>#REF!</v>
      </c>
      <c r="P669" s="24" t="e">
        <f t="shared" ca="1" si="13"/>
        <v>#REF!</v>
      </c>
      <c r="Q669" s="28" t="str">
        <f t="shared" si="48"/>
        <v/>
      </c>
      <c r="R669" s="29" t="str">
        <f t="shared" si="14"/>
        <v/>
      </c>
      <c r="S669" s="29" t="str">
        <f t="shared" si="15"/>
        <v/>
      </c>
      <c r="T669" s="28" t="str">
        <f t="shared" si="16"/>
        <v/>
      </c>
      <c r="U669" s="30">
        <f ca="1">VLOOKUP(H669,variables!J$10:K$130,2,FALSE)</f>
        <v>0.94202898550724634</v>
      </c>
      <c r="V669" s="28"/>
      <c r="W669" s="28"/>
      <c r="X669" s="28"/>
      <c r="Y669" s="28"/>
      <c r="Z669" s="28"/>
      <c r="AA669" s="28"/>
      <c r="AB669" s="28"/>
      <c r="AC669" s="28"/>
    </row>
    <row r="670" spans="1:29" ht="14.25" hidden="1">
      <c r="A670" s="22" t="b">
        <f t="shared" si="45"/>
        <v>0</v>
      </c>
      <c r="B670" s="23" t="str">
        <f t="shared" si="46"/>
        <v>salles avant 03/2017!</v>
      </c>
      <c r="C670" s="24">
        <f t="shared" si="47"/>
        <v>670</v>
      </c>
      <c r="D670" s="24" t="e">
        <f t="shared" ca="1" si="2"/>
        <v>#REF!</v>
      </c>
      <c r="E670" s="25" t="e">
        <f t="shared" ca="1" si="3"/>
        <v>#REF!</v>
      </c>
      <c r="F670" s="25" t="e">
        <f t="shared" ca="1" si="4"/>
        <v>#REF!</v>
      </c>
      <c r="G670" s="26" t="e">
        <f t="shared" ca="1" si="5"/>
        <v>#REF!</v>
      </c>
      <c r="H670" s="24" t="s">
        <v>88</v>
      </c>
      <c r="I670" s="24" t="e">
        <f t="shared" ca="1" si="6"/>
        <v>#REF!</v>
      </c>
      <c r="J670" s="24" t="e">
        <f t="shared" ca="1" si="7"/>
        <v>#REF!</v>
      </c>
      <c r="K670" s="24" t="e">
        <f t="shared" ca="1" si="8"/>
        <v>#REF!</v>
      </c>
      <c r="L670" s="24" t="e">
        <f t="shared" ca="1" si="9"/>
        <v>#REF!</v>
      </c>
      <c r="M670" s="24" t="e">
        <f t="shared" ca="1" si="10"/>
        <v>#REF!</v>
      </c>
      <c r="N670" s="25" t="e">
        <f t="shared" ca="1" si="11"/>
        <v>#REF!</v>
      </c>
      <c r="O670" s="27" t="e">
        <f t="shared" ca="1" si="12"/>
        <v>#REF!</v>
      </c>
      <c r="P670" s="24" t="e">
        <f t="shared" ca="1" si="13"/>
        <v>#REF!</v>
      </c>
      <c r="Q670" s="28" t="str">
        <f t="shared" si="48"/>
        <v/>
      </c>
      <c r="R670" s="29" t="str">
        <f t="shared" si="14"/>
        <v/>
      </c>
      <c r="S670" s="29" t="str">
        <f t="shared" si="15"/>
        <v/>
      </c>
      <c r="T670" s="28" t="str">
        <f t="shared" si="16"/>
        <v/>
      </c>
      <c r="U670" s="30">
        <f ca="1">VLOOKUP(H670,variables!J$10:K$130,2,FALSE)</f>
        <v>0.94202898550724634</v>
      </c>
      <c r="V670" s="28"/>
      <c r="W670" s="28"/>
      <c r="X670" s="28"/>
      <c r="Y670" s="28"/>
      <c r="Z670" s="28"/>
      <c r="AA670" s="28"/>
      <c r="AB670" s="28"/>
      <c r="AC670" s="28"/>
    </row>
    <row r="671" spans="1:29" ht="14.25" hidden="1">
      <c r="A671" s="22" t="b">
        <f t="shared" si="45"/>
        <v>0</v>
      </c>
      <c r="B671" s="23" t="str">
        <f t="shared" si="46"/>
        <v>salles avant 03/2017!</v>
      </c>
      <c r="C671" s="24">
        <f t="shared" si="47"/>
        <v>671</v>
      </c>
      <c r="D671" s="24" t="e">
        <f t="shared" ca="1" si="2"/>
        <v>#REF!</v>
      </c>
      <c r="E671" s="25" t="e">
        <f t="shared" ca="1" si="3"/>
        <v>#REF!</v>
      </c>
      <c r="F671" s="25" t="e">
        <f t="shared" ca="1" si="4"/>
        <v>#REF!</v>
      </c>
      <c r="G671" s="26" t="e">
        <f t="shared" ca="1" si="5"/>
        <v>#REF!</v>
      </c>
      <c r="H671" s="24" t="s">
        <v>359</v>
      </c>
      <c r="I671" s="24" t="e">
        <f t="shared" ca="1" si="6"/>
        <v>#REF!</v>
      </c>
      <c r="J671" s="24" t="e">
        <f t="shared" ca="1" si="7"/>
        <v>#REF!</v>
      </c>
      <c r="K671" s="24" t="e">
        <f t="shared" ca="1" si="8"/>
        <v>#REF!</v>
      </c>
      <c r="L671" s="24" t="e">
        <f t="shared" ca="1" si="9"/>
        <v>#REF!</v>
      </c>
      <c r="M671" s="24" t="e">
        <f t="shared" ca="1" si="10"/>
        <v>#REF!</v>
      </c>
      <c r="N671" s="25" t="e">
        <f t="shared" ca="1" si="11"/>
        <v>#REF!</v>
      </c>
      <c r="O671" s="27" t="e">
        <f t="shared" ca="1" si="12"/>
        <v>#REF!</v>
      </c>
      <c r="P671" s="24" t="e">
        <f t="shared" ca="1" si="13"/>
        <v>#REF!</v>
      </c>
      <c r="Q671" s="28" t="str">
        <f t="shared" si="48"/>
        <v/>
      </c>
      <c r="R671" s="29" t="str">
        <f t="shared" si="14"/>
        <v/>
      </c>
      <c r="S671" s="29" t="str">
        <f t="shared" si="15"/>
        <v/>
      </c>
      <c r="T671" s="28" t="str">
        <f t="shared" si="16"/>
        <v/>
      </c>
      <c r="U671" s="30">
        <f ca="1">VLOOKUP(H671,variables!J$10:K$130,2,FALSE)</f>
        <v>1</v>
      </c>
      <c r="V671" s="28"/>
      <c r="W671" s="28"/>
      <c r="X671" s="28"/>
      <c r="Y671" s="28"/>
      <c r="Z671" s="28"/>
      <c r="AA671" s="28"/>
      <c r="AB671" s="28"/>
      <c r="AC671" s="28"/>
    </row>
    <row r="672" spans="1:29" ht="14.25" hidden="1">
      <c r="A672" s="22" t="b">
        <f t="shared" si="45"/>
        <v>0</v>
      </c>
      <c r="B672" s="23" t="str">
        <f t="shared" si="46"/>
        <v>salles avant 03/2017!</v>
      </c>
      <c r="C672" s="24">
        <f t="shared" si="47"/>
        <v>672</v>
      </c>
      <c r="D672" s="24" t="e">
        <f t="shared" ca="1" si="2"/>
        <v>#REF!</v>
      </c>
      <c r="E672" s="25" t="e">
        <f t="shared" ca="1" si="3"/>
        <v>#REF!</v>
      </c>
      <c r="F672" s="25" t="e">
        <f t="shared" ca="1" si="4"/>
        <v>#REF!</v>
      </c>
      <c r="G672" s="26" t="e">
        <f t="shared" ca="1" si="5"/>
        <v>#REF!</v>
      </c>
      <c r="H672" s="24" t="s">
        <v>162</v>
      </c>
      <c r="I672" s="24" t="e">
        <f t="shared" ca="1" si="6"/>
        <v>#REF!</v>
      </c>
      <c r="J672" s="24" t="e">
        <f t="shared" ca="1" si="7"/>
        <v>#REF!</v>
      </c>
      <c r="K672" s="24" t="e">
        <f t="shared" ca="1" si="8"/>
        <v>#REF!</v>
      </c>
      <c r="L672" s="24" t="e">
        <f t="shared" ca="1" si="9"/>
        <v>#REF!</v>
      </c>
      <c r="M672" s="24" t="e">
        <f t="shared" ca="1" si="10"/>
        <v>#REF!</v>
      </c>
      <c r="N672" s="25" t="e">
        <f t="shared" ca="1" si="11"/>
        <v>#REF!</v>
      </c>
      <c r="O672" s="27" t="e">
        <f t="shared" ca="1" si="12"/>
        <v>#REF!</v>
      </c>
      <c r="P672" s="24" t="e">
        <f t="shared" ca="1" si="13"/>
        <v>#REF!</v>
      </c>
      <c r="Q672" s="28" t="str">
        <f t="shared" si="48"/>
        <v/>
      </c>
      <c r="R672" s="29" t="str">
        <f t="shared" si="14"/>
        <v/>
      </c>
      <c r="S672" s="29" t="str">
        <f t="shared" si="15"/>
        <v/>
      </c>
      <c r="T672" s="28" t="str">
        <f t="shared" si="16"/>
        <v/>
      </c>
      <c r="U672" s="30">
        <f>VLOOKUP(H672,variables!J$10:K$130,2,FALSE)</f>
        <v>5.3E-3</v>
      </c>
      <c r="V672" s="28"/>
      <c r="W672" s="28"/>
      <c r="X672" s="28"/>
      <c r="Y672" s="28"/>
      <c r="Z672" s="28"/>
      <c r="AA672" s="28"/>
      <c r="AB672" s="28"/>
      <c r="AC672" s="28"/>
    </row>
    <row r="673" spans="1:29" ht="14.25" hidden="1">
      <c r="A673" s="22" t="b">
        <f t="shared" si="45"/>
        <v>0</v>
      </c>
      <c r="B673" s="23" t="str">
        <f t="shared" si="46"/>
        <v>salles avant 03/2017!</v>
      </c>
      <c r="C673" s="24">
        <f t="shared" si="47"/>
        <v>673</v>
      </c>
      <c r="D673" s="24" t="e">
        <f t="shared" ca="1" si="2"/>
        <v>#REF!</v>
      </c>
      <c r="E673" s="25" t="e">
        <f t="shared" ca="1" si="3"/>
        <v>#REF!</v>
      </c>
      <c r="F673" s="25" t="e">
        <f t="shared" ca="1" si="4"/>
        <v>#REF!</v>
      </c>
      <c r="G673" s="26" t="e">
        <f t="shared" ca="1" si="5"/>
        <v>#REF!</v>
      </c>
      <c r="H673" s="24" t="s">
        <v>162</v>
      </c>
      <c r="I673" s="24" t="e">
        <f t="shared" ca="1" si="6"/>
        <v>#REF!</v>
      </c>
      <c r="J673" s="24" t="e">
        <f t="shared" ca="1" si="7"/>
        <v>#REF!</v>
      </c>
      <c r="K673" s="24" t="e">
        <f t="shared" ca="1" si="8"/>
        <v>#REF!</v>
      </c>
      <c r="L673" s="24" t="e">
        <f t="shared" ca="1" si="9"/>
        <v>#REF!</v>
      </c>
      <c r="M673" s="24" t="e">
        <f t="shared" ca="1" si="10"/>
        <v>#REF!</v>
      </c>
      <c r="N673" s="25" t="e">
        <f t="shared" ca="1" si="11"/>
        <v>#REF!</v>
      </c>
      <c r="O673" s="27" t="e">
        <f t="shared" ca="1" si="12"/>
        <v>#REF!</v>
      </c>
      <c r="P673" s="24" t="e">
        <f t="shared" ca="1" si="13"/>
        <v>#REF!</v>
      </c>
      <c r="Q673" s="28" t="str">
        <f t="shared" si="48"/>
        <v/>
      </c>
      <c r="R673" s="29" t="str">
        <f t="shared" si="14"/>
        <v/>
      </c>
      <c r="S673" s="29" t="str">
        <f t="shared" si="15"/>
        <v/>
      </c>
      <c r="T673" s="28" t="str">
        <f t="shared" si="16"/>
        <v/>
      </c>
      <c r="U673" s="30">
        <f>VLOOKUP(H673,variables!J$10:K$130,2,FALSE)</f>
        <v>5.3E-3</v>
      </c>
      <c r="V673" s="28"/>
      <c r="W673" s="28"/>
      <c r="X673" s="28"/>
      <c r="Y673" s="28"/>
      <c r="Z673" s="28"/>
      <c r="AA673" s="28"/>
      <c r="AB673" s="28"/>
      <c r="AC673" s="28"/>
    </row>
    <row r="674" spans="1:29" ht="14.25" hidden="1">
      <c r="A674" s="22" t="b">
        <f t="shared" si="45"/>
        <v>0</v>
      </c>
      <c r="B674" s="23" t="str">
        <f t="shared" si="46"/>
        <v>salles avant 03/2017!</v>
      </c>
      <c r="C674" s="24">
        <f t="shared" si="47"/>
        <v>674</v>
      </c>
      <c r="D674" s="24" t="e">
        <f t="shared" ca="1" si="2"/>
        <v>#REF!</v>
      </c>
      <c r="E674" s="25" t="e">
        <f t="shared" ca="1" si="3"/>
        <v>#REF!</v>
      </c>
      <c r="F674" s="25" t="e">
        <f t="shared" ca="1" si="4"/>
        <v>#REF!</v>
      </c>
      <c r="G674" s="26" t="e">
        <f t="shared" ca="1" si="5"/>
        <v>#REF!</v>
      </c>
      <c r="H674" s="24" t="s">
        <v>286</v>
      </c>
      <c r="I674" s="24" t="e">
        <f t="shared" ca="1" si="6"/>
        <v>#REF!</v>
      </c>
      <c r="J674" s="24" t="e">
        <f t="shared" ca="1" si="7"/>
        <v>#REF!</v>
      </c>
      <c r="K674" s="24" t="e">
        <f t="shared" ca="1" si="8"/>
        <v>#REF!</v>
      </c>
      <c r="L674" s="24" t="e">
        <f t="shared" ca="1" si="9"/>
        <v>#REF!</v>
      </c>
      <c r="M674" s="24" t="e">
        <f t="shared" ca="1" si="10"/>
        <v>#REF!</v>
      </c>
      <c r="N674" s="25" t="e">
        <f t="shared" ca="1" si="11"/>
        <v>#REF!</v>
      </c>
      <c r="O674" s="27" t="e">
        <f t="shared" ca="1" si="12"/>
        <v>#REF!</v>
      </c>
      <c r="P674" s="24" t="e">
        <f t="shared" ca="1" si="13"/>
        <v>#REF!</v>
      </c>
      <c r="Q674" s="28" t="str">
        <f t="shared" si="48"/>
        <v/>
      </c>
      <c r="R674" s="29" t="str">
        <f t="shared" si="14"/>
        <v/>
      </c>
      <c r="S674" s="29" t="str">
        <f t="shared" si="15"/>
        <v/>
      </c>
      <c r="T674" s="28" t="str">
        <f t="shared" si="16"/>
        <v/>
      </c>
      <c r="U674" s="30" t="e">
        <f ca="1">VLOOKUP(H674,variables!J$10:K$130,2,FALSE)</f>
        <v>#N/A</v>
      </c>
      <c r="V674" s="28"/>
      <c r="W674" s="28"/>
      <c r="X674" s="28"/>
      <c r="Y674" s="28"/>
      <c r="Z674" s="28"/>
      <c r="AA674" s="28"/>
      <c r="AB674" s="28"/>
      <c r="AC674" s="28"/>
    </row>
    <row r="675" spans="1:29" ht="14.25" hidden="1">
      <c r="A675" s="22" t="b">
        <f t="shared" si="45"/>
        <v>0</v>
      </c>
      <c r="B675" s="23" t="str">
        <f t="shared" si="46"/>
        <v>salles avant 03/2017!</v>
      </c>
      <c r="C675" s="24">
        <f t="shared" si="47"/>
        <v>675</v>
      </c>
      <c r="D675" s="24" t="e">
        <f t="shared" ca="1" si="2"/>
        <v>#REF!</v>
      </c>
      <c r="E675" s="25" t="e">
        <f t="shared" ca="1" si="3"/>
        <v>#REF!</v>
      </c>
      <c r="F675" s="25" t="e">
        <f t="shared" ca="1" si="4"/>
        <v>#REF!</v>
      </c>
      <c r="G675" s="26" t="e">
        <f t="shared" ca="1" si="5"/>
        <v>#REF!</v>
      </c>
      <c r="H675" s="24" t="s">
        <v>246</v>
      </c>
      <c r="I675" s="24" t="e">
        <f t="shared" ca="1" si="6"/>
        <v>#REF!</v>
      </c>
      <c r="J675" s="24" t="e">
        <f t="shared" ca="1" si="7"/>
        <v>#REF!</v>
      </c>
      <c r="K675" s="24" t="e">
        <f t="shared" ca="1" si="8"/>
        <v>#REF!</v>
      </c>
      <c r="L675" s="24" t="e">
        <f t="shared" ca="1" si="9"/>
        <v>#REF!</v>
      </c>
      <c r="M675" s="24" t="e">
        <f t="shared" ca="1" si="10"/>
        <v>#REF!</v>
      </c>
      <c r="N675" s="25" t="e">
        <f t="shared" ca="1" si="11"/>
        <v>#REF!</v>
      </c>
      <c r="O675" s="27" t="e">
        <f t="shared" ca="1" si="12"/>
        <v>#REF!</v>
      </c>
      <c r="P675" s="24" t="e">
        <f t="shared" ca="1" si="13"/>
        <v>#REF!</v>
      </c>
      <c r="Q675" s="28" t="str">
        <f t="shared" si="48"/>
        <v/>
      </c>
      <c r="R675" s="29" t="str">
        <f t="shared" si="14"/>
        <v/>
      </c>
      <c r="S675" s="29" t="str">
        <f t="shared" si="15"/>
        <v/>
      </c>
      <c r="T675" s="28" t="str">
        <f t="shared" si="16"/>
        <v/>
      </c>
      <c r="U675" s="30">
        <f ca="1">VLOOKUP(H675,variables!J$10:K$130,2,FALSE)</f>
        <v>0.94444444444444442</v>
      </c>
      <c r="V675" s="28"/>
      <c r="W675" s="28"/>
      <c r="X675" s="28"/>
      <c r="Y675" s="28"/>
      <c r="Z675" s="28"/>
      <c r="AA675" s="28"/>
      <c r="AB675" s="28"/>
      <c r="AC675" s="28"/>
    </row>
    <row r="676" spans="1:29" ht="14.25" hidden="1">
      <c r="A676" s="22" t="b">
        <f t="shared" si="45"/>
        <v>0</v>
      </c>
      <c r="B676" s="23" t="str">
        <f t="shared" si="46"/>
        <v>salles avant 03/2017!</v>
      </c>
      <c r="C676" s="24">
        <f t="shared" si="47"/>
        <v>676</v>
      </c>
      <c r="D676" s="24" t="e">
        <f t="shared" ca="1" si="2"/>
        <v>#REF!</v>
      </c>
      <c r="E676" s="25" t="e">
        <f t="shared" ca="1" si="3"/>
        <v>#REF!</v>
      </c>
      <c r="F676" s="25" t="e">
        <f t="shared" ca="1" si="4"/>
        <v>#REF!</v>
      </c>
      <c r="G676" s="26" t="e">
        <f t="shared" ca="1" si="5"/>
        <v>#REF!</v>
      </c>
      <c r="H676" s="24" t="s">
        <v>359</v>
      </c>
      <c r="I676" s="24" t="e">
        <f t="shared" ca="1" si="6"/>
        <v>#REF!</v>
      </c>
      <c r="J676" s="24" t="e">
        <f t="shared" ca="1" si="7"/>
        <v>#REF!</v>
      </c>
      <c r="K676" s="24" t="e">
        <f t="shared" ca="1" si="8"/>
        <v>#REF!</v>
      </c>
      <c r="L676" s="24" t="e">
        <f t="shared" ca="1" si="9"/>
        <v>#REF!</v>
      </c>
      <c r="M676" s="24" t="e">
        <f t="shared" ca="1" si="10"/>
        <v>#REF!</v>
      </c>
      <c r="N676" s="25" t="e">
        <f t="shared" ca="1" si="11"/>
        <v>#REF!</v>
      </c>
      <c r="O676" s="27" t="e">
        <f t="shared" ca="1" si="12"/>
        <v>#REF!</v>
      </c>
      <c r="P676" s="24" t="e">
        <f t="shared" ca="1" si="13"/>
        <v>#REF!</v>
      </c>
      <c r="Q676" s="28" t="str">
        <f t="shared" si="48"/>
        <v/>
      </c>
      <c r="R676" s="29" t="str">
        <f t="shared" si="14"/>
        <v/>
      </c>
      <c r="S676" s="29" t="str">
        <f t="shared" si="15"/>
        <v/>
      </c>
      <c r="T676" s="28" t="str">
        <f t="shared" si="16"/>
        <v/>
      </c>
      <c r="U676" s="30">
        <f ca="1">VLOOKUP(H676,variables!J$10:K$130,2,FALSE)</f>
        <v>1</v>
      </c>
      <c r="V676" s="28"/>
      <c r="W676" s="28"/>
      <c r="X676" s="28"/>
      <c r="Y676" s="28"/>
      <c r="Z676" s="28"/>
      <c r="AA676" s="28"/>
      <c r="AB676" s="28"/>
      <c r="AC676" s="28"/>
    </row>
    <row r="677" spans="1:29" ht="14.25" hidden="1">
      <c r="A677" s="22" t="b">
        <f t="shared" si="45"/>
        <v>0</v>
      </c>
      <c r="B677" s="23" t="str">
        <f t="shared" si="46"/>
        <v>salles avant 03/2017!</v>
      </c>
      <c r="C677" s="24">
        <f t="shared" si="47"/>
        <v>677</v>
      </c>
      <c r="D677" s="24" t="e">
        <f t="shared" ca="1" si="2"/>
        <v>#REF!</v>
      </c>
      <c r="E677" s="25" t="e">
        <f t="shared" ca="1" si="3"/>
        <v>#REF!</v>
      </c>
      <c r="F677" s="25" t="e">
        <f t="shared" ca="1" si="4"/>
        <v>#REF!</v>
      </c>
      <c r="G677" s="26" t="e">
        <f t="shared" ca="1" si="5"/>
        <v>#REF!</v>
      </c>
      <c r="H677" s="24" t="s">
        <v>162</v>
      </c>
      <c r="I677" s="24" t="e">
        <f t="shared" ca="1" si="6"/>
        <v>#REF!</v>
      </c>
      <c r="J677" s="24" t="e">
        <f t="shared" ca="1" si="7"/>
        <v>#REF!</v>
      </c>
      <c r="K677" s="24" t="e">
        <f t="shared" ca="1" si="8"/>
        <v>#REF!</v>
      </c>
      <c r="L677" s="24" t="e">
        <f t="shared" ca="1" si="9"/>
        <v>#REF!</v>
      </c>
      <c r="M677" s="24" t="e">
        <f t="shared" ca="1" si="10"/>
        <v>#REF!</v>
      </c>
      <c r="N677" s="25" t="e">
        <f t="shared" ca="1" si="11"/>
        <v>#REF!</v>
      </c>
      <c r="O677" s="27" t="e">
        <f t="shared" ca="1" si="12"/>
        <v>#REF!</v>
      </c>
      <c r="P677" s="24" t="e">
        <f t="shared" ca="1" si="13"/>
        <v>#REF!</v>
      </c>
      <c r="Q677" s="28" t="str">
        <f t="shared" si="48"/>
        <v/>
      </c>
      <c r="R677" s="29" t="str">
        <f t="shared" si="14"/>
        <v/>
      </c>
      <c r="S677" s="29" t="str">
        <f t="shared" si="15"/>
        <v/>
      </c>
      <c r="T677" s="28" t="str">
        <f t="shared" si="16"/>
        <v/>
      </c>
      <c r="U677" s="30">
        <f>VLOOKUP(H677,variables!J$10:K$130,2,FALSE)</f>
        <v>5.3E-3</v>
      </c>
      <c r="V677" s="28"/>
      <c r="W677" s="28"/>
      <c r="X677" s="28"/>
      <c r="Y677" s="28"/>
      <c r="Z677" s="28"/>
      <c r="AA677" s="28"/>
      <c r="AB677" s="28"/>
      <c r="AC677" s="28"/>
    </row>
    <row r="678" spans="1:29" ht="14.25" hidden="1">
      <c r="A678" s="22" t="b">
        <f t="shared" si="45"/>
        <v>0</v>
      </c>
      <c r="B678" s="23" t="str">
        <f t="shared" si="46"/>
        <v>salles avant 03/2017!</v>
      </c>
      <c r="C678" s="24">
        <f t="shared" si="47"/>
        <v>678</v>
      </c>
      <c r="D678" s="24" t="e">
        <f t="shared" ca="1" si="2"/>
        <v>#REF!</v>
      </c>
      <c r="E678" s="25" t="e">
        <f t="shared" ca="1" si="3"/>
        <v>#REF!</v>
      </c>
      <c r="F678" s="25" t="e">
        <f t="shared" ca="1" si="4"/>
        <v>#REF!</v>
      </c>
      <c r="G678" s="26" t="e">
        <f t="shared" ca="1" si="5"/>
        <v>#REF!</v>
      </c>
      <c r="H678" s="24" t="s">
        <v>13</v>
      </c>
      <c r="I678" s="24" t="e">
        <f t="shared" ca="1" si="6"/>
        <v>#REF!</v>
      </c>
      <c r="J678" s="24" t="e">
        <f t="shared" ca="1" si="7"/>
        <v>#REF!</v>
      </c>
      <c r="K678" s="24" t="e">
        <f t="shared" ca="1" si="8"/>
        <v>#REF!</v>
      </c>
      <c r="L678" s="24" t="e">
        <f t="shared" ca="1" si="9"/>
        <v>#REF!</v>
      </c>
      <c r="M678" s="24" t="e">
        <f t="shared" ca="1" si="10"/>
        <v>#REF!</v>
      </c>
      <c r="N678" s="25" t="e">
        <f t="shared" ca="1" si="11"/>
        <v>#REF!</v>
      </c>
      <c r="O678" s="27" t="e">
        <f t="shared" ca="1" si="12"/>
        <v>#REF!</v>
      </c>
      <c r="P678" s="24" t="e">
        <f t="shared" ca="1" si="13"/>
        <v>#REF!</v>
      </c>
      <c r="Q678" s="28" t="str">
        <f t="shared" si="48"/>
        <v/>
      </c>
      <c r="R678" s="29" t="str">
        <f t="shared" si="14"/>
        <v/>
      </c>
      <c r="S678" s="29" t="str">
        <f t="shared" si="15"/>
        <v/>
      </c>
      <c r="T678" s="28" t="str">
        <f t="shared" si="16"/>
        <v/>
      </c>
      <c r="U678" s="30">
        <f>VLOOKUP(H678,variables!J$10:K$130,2,FALSE)</f>
        <v>0</v>
      </c>
      <c r="V678" s="28"/>
      <c r="W678" s="28"/>
      <c r="X678" s="28"/>
      <c r="Y678" s="28"/>
      <c r="Z678" s="28"/>
      <c r="AA678" s="28"/>
      <c r="AB678" s="28"/>
      <c r="AC678" s="28"/>
    </row>
    <row r="679" spans="1:29" ht="14.25" hidden="1">
      <c r="A679" s="22" t="b">
        <f t="shared" si="45"/>
        <v>0</v>
      </c>
      <c r="B679" s="23" t="str">
        <f t="shared" si="46"/>
        <v>salles avant 03/2017!</v>
      </c>
      <c r="C679" s="24">
        <f t="shared" si="47"/>
        <v>679</v>
      </c>
      <c r="D679" s="24" t="e">
        <f t="shared" ca="1" si="2"/>
        <v>#REF!</v>
      </c>
      <c r="E679" s="25" t="e">
        <f t="shared" ca="1" si="3"/>
        <v>#REF!</v>
      </c>
      <c r="F679" s="25" t="e">
        <f t="shared" ca="1" si="4"/>
        <v>#REF!</v>
      </c>
      <c r="G679" s="26" t="e">
        <f t="shared" ca="1" si="5"/>
        <v>#REF!</v>
      </c>
      <c r="H679" s="24" t="s">
        <v>458</v>
      </c>
      <c r="I679" s="24" t="e">
        <f t="shared" ca="1" si="6"/>
        <v>#REF!</v>
      </c>
      <c r="J679" s="24" t="e">
        <f t="shared" ca="1" si="7"/>
        <v>#REF!</v>
      </c>
      <c r="K679" s="24" t="e">
        <f t="shared" ca="1" si="8"/>
        <v>#REF!</v>
      </c>
      <c r="L679" s="24" t="e">
        <f t="shared" ca="1" si="9"/>
        <v>#REF!</v>
      </c>
      <c r="M679" s="24" t="e">
        <f t="shared" ca="1" si="10"/>
        <v>#REF!</v>
      </c>
      <c r="N679" s="25" t="e">
        <f t="shared" ca="1" si="11"/>
        <v>#REF!</v>
      </c>
      <c r="O679" s="27" t="e">
        <f t="shared" ca="1" si="12"/>
        <v>#REF!</v>
      </c>
      <c r="P679" s="24" t="e">
        <f t="shared" ca="1" si="13"/>
        <v>#REF!</v>
      </c>
      <c r="Q679" s="28" t="str">
        <f t="shared" si="48"/>
        <v/>
      </c>
      <c r="R679" s="29" t="str">
        <f t="shared" si="14"/>
        <v/>
      </c>
      <c r="S679" s="29" t="str">
        <f t="shared" si="15"/>
        <v/>
      </c>
      <c r="T679" s="28" t="str">
        <f t="shared" si="16"/>
        <v/>
      </c>
      <c r="U679" s="30">
        <f ca="1">VLOOKUP(H679,variables!J$10:K$130,2,FALSE)</f>
        <v>0.95</v>
      </c>
      <c r="V679" s="28"/>
      <c r="W679" s="28"/>
      <c r="X679" s="28"/>
      <c r="Y679" s="28"/>
      <c r="Z679" s="28"/>
      <c r="AA679" s="28"/>
      <c r="AB679" s="28"/>
      <c r="AC679" s="28"/>
    </row>
    <row r="680" spans="1:29" ht="14.25" hidden="1">
      <c r="A680" s="22" t="b">
        <f t="shared" si="45"/>
        <v>0</v>
      </c>
      <c r="B680" s="23" t="str">
        <f t="shared" si="46"/>
        <v>salles avant 03/2017!</v>
      </c>
      <c r="C680" s="24">
        <f t="shared" si="47"/>
        <v>680</v>
      </c>
      <c r="D680" s="24" t="e">
        <f t="shared" ca="1" si="2"/>
        <v>#REF!</v>
      </c>
      <c r="E680" s="25" t="e">
        <f t="shared" ca="1" si="3"/>
        <v>#REF!</v>
      </c>
      <c r="F680" s="25" t="e">
        <f t="shared" ca="1" si="4"/>
        <v>#REF!</v>
      </c>
      <c r="G680" s="26" t="e">
        <f t="shared" ca="1" si="5"/>
        <v>#REF!</v>
      </c>
      <c r="H680" s="24" t="s">
        <v>357</v>
      </c>
      <c r="I680" s="24" t="e">
        <f t="shared" ca="1" si="6"/>
        <v>#REF!</v>
      </c>
      <c r="J680" s="24" t="e">
        <f t="shared" ca="1" si="7"/>
        <v>#REF!</v>
      </c>
      <c r="K680" s="24" t="e">
        <f t="shared" ca="1" si="8"/>
        <v>#REF!</v>
      </c>
      <c r="L680" s="24" t="e">
        <f t="shared" ca="1" si="9"/>
        <v>#REF!</v>
      </c>
      <c r="M680" s="24" t="e">
        <f t="shared" ca="1" si="10"/>
        <v>#REF!</v>
      </c>
      <c r="N680" s="25" t="e">
        <f t="shared" ca="1" si="11"/>
        <v>#REF!</v>
      </c>
      <c r="O680" s="27" t="e">
        <f t="shared" ca="1" si="12"/>
        <v>#REF!</v>
      </c>
      <c r="P680" s="24" t="e">
        <f t="shared" ca="1" si="13"/>
        <v>#REF!</v>
      </c>
      <c r="Q680" s="28" t="str">
        <f t="shared" si="48"/>
        <v/>
      </c>
      <c r="R680" s="29" t="str">
        <f t="shared" si="14"/>
        <v/>
      </c>
      <c r="S680" s="29" t="str">
        <f t="shared" si="15"/>
        <v/>
      </c>
      <c r="T680" s="28" t="str">
        <f t="shared" si="16"/>
        <v/>
      </c>
      <c r="U680" s="30">
        <f ca="1">VLOOKUP(H680,variables!J$10:K$130,2,FALSE)</f>
        <v>0.97058823529411764</v>
      </c>
      <c r="V680" s="28"/>
      <c r="W680" s="28"/>
      <c r="X680" s="28"/>
      <c r="Y680" s="28"/>
      <c r="Z680" s="28"/>
      <c r="AA680" s="28"/>
      <c r="AB680" s="28"/>
      <c r="AC680" s="28"/>
    </row>
    <row r="681" spans="1:29" ht="14.25" hidden="1">
      <c r="A681" s="22" t="b">
        <f t="shared" si="45"/>
        <v>0</v>
      </c>
      <c r="B681" s="23" t="str">
        <f t="shared" si="46"/>
        <v>salles avant 03/2017!</v>
      </c>
      <c r="C681" s="24">
        <f t="shared" si="47"/>
        <v>681</v>
      </c>
      <c r="D681" s="24" t="e">
        <f t="shared" ca="1" si="2"/>
        <v>#REF!</v>
      </c>
      <c r="E681" s="25" t="e">
        <f t="shared" ca="1" si="3"/>
        <v>#REF!</v>
      </c>
      <c r="F681" s="25" t="e">
        <f t="shared" ca="1" si="4"/>
        <v>#REF!</v>
      </c>
      <c r="G681" s="26" t="e">
        <f t="shared" ca="1" si="5"/>
        <v>#REF!</v>
      </c>
      <c r="H681" s="24" t="s">
        <v>88</v>
      </c>
      <c r="I681" s="24" t="e">
        <f t="shared" ca="1" si="6"/>
        <v>#REF!</v>
      </c>
      <c r="J681" s="24" t="e">
        <f t="shared" ca="1" si="7"/>
        <v>#REF!</v>
      </c>
      <c r="K681" s="24" t="e">
        <f t="shared" ca="1" si="8"/>
        <v>#REF!</v>
      </c>
      <c r="L681" s="24" t="e">
        <f t="shared" ca="1" si="9"/>
        <v>#REF!</v>
      </c>
      <c r="M681" s="24" t="e">
        <f t="shared" ca="1" si="10"/>
        <v>#REF!</v>
      </c>
      <c r="N681" s="25" t="e">
        <f t="shared" ca="1" si="11"/>
        <v>#REF!</v>
      </c>
      <c r="O681" s="27" t="e">
        <f t="shared" ca="1" si="12"/>
        <v>#REF!</v>
      </c>
      <c r="P681" s="24" t="e">
        <f t="shared" ca="1" si="13"/>
        <v>#REF!</v>
      </c>
      <c r="Q681" s="28" t="str">
        <f t="shared" si="48"/>
        <v/>
      </c>
      <c r="R681" s="29" t="str">
        <f t="shared" si="14"/>
        <v/>
      </c>
      <c r="S681" s="29" t="str">
        <f t="shared" si="15"/>
        <v/>
      </c>
      <c r="T681" s="28" t="str">
        <f t="shared" si="16"/>
        <v/>
      </c>
      <c r="U681" s="30">
        <f ca="1">VLOOKUP(H681,variables!J$10:K$130,2,FALSE)</f>
        <v>0.94202898550724634</v>
      </c>
      <c r="V681" s="28"/>
      <c r="W681" s="28"/>
      <c r="X681" s="28"/>
      <c r="Y681" s="28"/>
      <c r="Z681" s="28"/>
      <c r="AA681" s="28"/>
      <c r="AB681" s="28"/>
      <c r="AC681" s="28"/>
    </row>
    <row r="682" spans="1:29" ht="14.25" hidden="1">
      <c r="A682" s="22" t="b">
        <f t="shared" si="45"/>
        <v>0</v>
      </c>
      <c r="B682" s="23" t="str">
        <f t="shared" si="46"/>
        <v>salles avant 03/2017!</v>
      </c>
      <c r="C682" s="24">
        <f t="shared" si="47"/>
        <v>682</v>
      </c>
      <c r="D682" s="24" t="e">
        <f t="shared" ca="1" si="2"/>
        <v>#REF!</v>
      </c>
      <c r="E682" s="25" t="e">
        <f t="shared" ca="1" si="3"/>
        <v>#REF!</v>
      </c>
      <c r="F682" s="25" t="e">
        <f t="shared" ca="1" si="4"/>
        <v>#REF!</v>
      </c>
      <c r="G682" s="26" t="e">
        <f t="shared" ca="1" si="5"/>
        <v>#REF!</v>
      </c>
      <c r="H682" s="24" t="s">
        <v>357</v>
      </c>
      <c r="I682" s="24" t="e">
        <f t="shared" ca="1" si="6"/>
        <v>#REF!</v>
      </c>
      <c r="J682" s="24" t="e">
        <f t="shared" ca="1" si="7"/>
        <v>#REF!</v>
      </c>
      <c r="K682" s="24" t="e">
        <f t="shared" ca="1" si="8"/>
        <v>#REF!</v>
      </c>
      <c r="L682" s="24" t="e">
        <f t="shared" ca="1" si="9"/>
        <v>#REF!</v>
      </c>
      <c r="M682" s="24" t="e">
        <f t="shared" ca="1" si="10"/>
        <v>#REF!</v>
      </c>
      <c r="N682" s="25" t="e">
        <f t="shared" ca="1" si="11"/>
        <v>#REF!</v>
      </c>
      <c r="O682" s="27" t="e">
        <f t="shared" ca="1" si="12"/>
        <v>#REF!</v>
      </c>
      <c r="P682" s="24" t="e">
        <f t="shared" ca="1" si="13"/>
        <v>#REF!</v>
      </c>
      <c r="Q682" s="28" t="str">
        <f t="shared" si="48"/>
        <v/>
      </c>
      <c r="R682" s="29" t="str">
        <f t="shared" si="14"/>
        <v/>
      </c>
      <c r="S682" s="29" t="str">
        <f t="shared" si="15"/>
        <v/>
      </c>
      <c r="T682" s="28" t="str">
        <f t="shared" si="16"/>
        <v/>
      </c>
      <c r="U682" s="30">
        <f ca="1">VLOOKUP(H682,variables!J$10:K$130,2,FALSE)</f>
        <v>0.97058823529411764</v>
      </c>
      <c r="V682" s="28"/>
      <c r="W682" s="28"/>
      <c r="X682" s="28"/>
      <c r="Y682" s="28"/>
      <c r="Z682" s="28"/>
      <c r="AA682" s="28"/>
      <c r="AB682" s="28"/>
      <c r="AC682" s="28"/>
    </row>
    <row r="683" spans="1:29" ht="14.25" hidden="1">
      <c r="A683" s="22" t="b">
        <f t="shared" si="45"/>
        <v>0</v>
      </c>
      <c r="B683" s="23" t="str">
        <f t="shared" si="46"/>
        <v>salles avant 03/2017!</v>
      </c>
      <c r="C683" s="24">
        <f t="shared" si="47"/>
        <v>683</v>
      </c>
      <c r="D683" s="24" t="e">
        <f t="shared" ca="1" si="2"/>
        <v>#REF!</v>
      </c>
      <c r="E683" s="25" t="e">
        <f t="shared" ca="1" si="3"/>
        <v>#REF!</v>
      </c>
      <c r="F683" s="25" t="e">
        <f t="shared" ca="1" si="4"/>
        <v>#REF!</v>
      </c>
      <c r="G683" s="26" t="e">
        <f t="shared" ca="1" si="5"/>
        <v>#REF!</v>
      </c>
      <c r="H683" s="24" t="s">
        <v>49</v>
      </c>
      <c r="I683" s="24" t="e">
        <f t="shared" ca="1" si="6"/>
        <v>#REF!</v>
      </c>
      <c r="J683" s="24" t="e">
        <f t="shared" ca="1" si="7"/>
        <v>#REF!</v>
      </c>
      <c r="K683" s="24" t="e">
        <f t="shared" ca="1" si="8"/>
        <v>#REF!</v>
      </c>
      <c r="L683" s="24" t="e">
        <f t="shared" ca="1" si="9"/>
        <v>#REF!</v>
      </c>
      <c r="M683" s="24" t="e">
        <f t="shared" ca="1" si="10"/>
        <v>#REF!</v>
      </c>
      <c r="N683" s="25" t="e">
        <f t="shared" ca="1" si="11"/>
        <v>#REF!</v>
      </c>
      <c r="O683" s="27" t="e">
        <f t="shared" ca="1" si="12"/>
        <v>#REF!</v>
      </c>
      <c r="P683" s="24" t="e">
        <f t="shared" ca="1" si="13"/>
        <v>#REF!</v>
      </c>
      <c r="Q683" s="28" t="str">
        <f t="shared" si="48"/>
        <v/>
      </c>
      <c r="R683" s="29" t="str">
        <f t="shared" si="14"/>
        <v/>
      </c>
      <c r="S683" s="29" t="str">
        <f t="shared" si="15"/>
        <v/>
      </c>
      <c r="T683" s="28" t="str">
        <f t="shared" si="16"/>
        <v/>
      </c>
      <c r="U683" s="30">
        <f ca="1">VLOOKUP(H683,variables!J$10:K$130,2,FALSE)</f>
        <v>1</v>
      </c>
      <c r="V683" s="28"/>
      <c r="W683" s="28"/>
      <c r="X683" s="28"/>
      <c r="Y683" s="28"/>
      <c r="Z683" s="28"/>
      <c r="AA683" s="28"/>
      <c r="AB683" s="28"/>
      <c r="AC683" s="28"/>
    </row>
    <row r="684" spans="1:29" ht="14.25" hidden="1">
      <c r="A684" s="22" t="b">
        <f t="shared" si="45"/>
        <v>0</v>
      </c>
      <c r="B684" s="23" t="str">
        <f t="shared" si="46"/>
        <v>salles avant 03/2017!</v>
      </c>
      <c r="C684" s="24">
        <f t="shared" si="47"/>
        <v>684</v>
      </c>
      <c r="D684" s="24" t="e">
        <f t="shared" ca="1" si="2"/>
        <v>#REF!</v>
      </c>
      <c r="E684" s="25" t="e">
        <f t="shared" ca="1" si="3"/>
        <v>#REF!</v>
      </c>
      <c r="F684" s="25" t="e">
        <f t="shared" ca="1" si="4"/>
        <v>#REF!</v>
      </c>
      <c r="G684" s="26" t="e">
        <f t="shared" ca="1" si="5"/>
        <v>#REF!</v>
      </c>
      <c r="H684" s="24" t="s">
        <v>357</v>
      </c>
      <c r="I684" s="24" t="e">
        <f t="shared" ca="1" si="6"/>
        <v>#REF!</v>
      </c>
      <c r="J684" s="24" t="e">
        <f t="shared" ca="1" si="7"/>
        <v>#REF!</v>
      </c>
      <c r="K684" s="24" t="e">
        <f t="shared" ca="1" si="8"/>
        <v>#REF!</v>
      </c>
      <c r="L684" s="24" t="e">
        <f t="shared" ca="1" si="9"/>
        <v>#REF!</v>
      </c>
      <c r="M684" s="24" t="e">
        <f t="shared" ca="1" si="10"/>
        <v>#REF!</v>
      </c>
      <c r="N684" s="25" t="e">
        <f t="shared" ca="1" si="11"/>
        <v>#REF!</v>
      </c>
      <c r="O684" s="27" t="e">
        <f t="shared" ca="1" si="12"/>
        <v>#REF!</v>
      </c>
      <c r="P684" s="24" t="e">
        <f t="shared" ca="1" si="13"/>
        <v>#REF!</v>
      </c>
      <c r="Q684" s="28" t="str">
        <f t="shared" si="48"/>
        <v/>
      </c>
      <c r="R684" s="29" t="str">
        <f t="shared" si="14"/>
        <v/>
      </c>
      <c r="S684" s="29" t="str">
        <f t="shared" si="15"/>
        <v/>
      </c>
      <c r="T684" s="28" t="str">
        <f t="shared" si="16"/>
        <v/>
      </c>
      <c r="U684" s="30">
        <f ca="1">VLOOKUP(H684,variables!J$10:K$130,2,FALSE)</f>
        <v>0.97058823529411764</v>
      </c>
      <c r="V684" s="28"/>
      <c r="W684" s="28"/>
      <c r="X684" s="28"/>
      <c r="Y684" s="28"/>
      <c r="Z684" s="28"/>
      <c r="AA684" s="28"/>
      <c r="AB684" s="28"/>
      <c r="AC684" s="28"/>
    </row>
    <row r="685" spans="1:29" ht="14.25" hidden="1">
      <c r="A685" s="22" t="b">
        <f t="shared" si="45"/>
        <v>0</v>
      </c>
      <c r="B685" s="23" t="str">
        <f t="shared" si="46"/>
        <v>salles avant 03/2017!</v>
      </c>
      <c r="C685" s="24">
        <f t="shared" si="47"/>
        <v>685</v>
      </c>
      <c r="D685" s="24" t="e">
        <f t="shared" ca="1" si="2"/>
        <v>#REF!</v>
      </c>
      <c r="E685" s="25" t="e">
        <f t="shared" ca="1" si="3"/>
        <v>#REF!</v>
      </c>
      <c r="F685" s="25" t="e">
        <f t="shared" ca="1" si="4"/>
        <v>#REF!</v>
      </c>
      <c r="G685" s="26" t="e">
        <f t="shared" ca="1" si="5"/>
        <v>#REF!</v>
      </c>
      <c r="H685" s="24" t="s">
        <v>88</v>
      </c>
      <c r="I685" s="24" t="e">
        <f t="shared" ca="1" si="6"/>
        <v>#REF!</v>
      </c>
      <c r="J685" s="24" t="e">
        <f t="shared" ca="1" si="7"/>
        <v>#REF!</v>
      </c>
      <c r="K685" s="24" t="e">
        <f t="shared" ca="1" si="8"/>
        <v>#REF!</v>
      </c>
      <c r="L685" s="24" t="e">
        <f t="shared" ca="1" si="9"/>
        <v>#REF!</v>
      </c>
      <c r="M685" s="24" t="e">
        <f t="shared" ca="1" si="10"/>
        <v>#REF!</v>
      </c>
      <c r="N685" s="25" t="e">
        <f t="shared" ca="1" si="11"/>
        <v>#REF!</v>
      </c>
      <c r="O685" s="27" t="e">
        <f t="shared" ca="1" si="12"/>
        <v>#REF!</v>
      </c>
      <c r="P685" s="24" t="e">
        <f t="shared" ca="1" si="13"/>
        <v>#REF!</v>
      </c>
      <c r="Q685" s="28" t="str">
        <f t="shared" si="48"/>
        <v/>
      </c>
      <c r="R685" s="29" t="str">
        <f t="shared" si="14"/>
        <v/>
      </c>
      <c r="S685" s="29" t="str">
        <f t="shared" si="15"/>
        <v/>
      </c>
      <c r="T685" s="28" t="str">
        <f t="shared" si="16"/>
        <v/>
      </c>
      <c r="U685" s="30">
        <f ca="1">VLOOKUP(H685,variables!J$10:K$130,2,FALSE)</f>
        <v>0.94202898550724634</v>
      </c>
      <c r="V685" s="28"/>
      <c r="W685" s="28"/>
      <c r="X685" s="28"/>
      <c r="Y685" s="28"/>
      <c r="Z685" s="28"/>
      <c r="AA685" s="28"/>
      <c r="AB685" s="28"/>
      <c r="AC685" s="28"/>
    </row>
    <row r="686" spans="1:29" ht="14.25" hidden="1">
      <c r="A686" s="22" t="b">
        <f t="shared" si="45"/>
        <v>0</v>
      </c>
      <c r="B686" s="23" t="str">
        <f t="shared" si="46"/>
        <v>salles avant 03/2017!</v>
      </c>
      <c r="C686" s="24">
        <f t="shared" si="47"/>
        <v>686</v>
      </c>
      <c r="D686" s="24" t="e">
        <f t="shared" ca="1" si="2"/>
        <v>#REF!</v>
      </c>
      <c r="E686" s="25" t="e">
        <f t="shared" ca="1" si="3"/>
        <v>#REF!</v>
      </c>
      <c r="F686" s="25" t="e">
        <f t="shared" ca="1" si="4"/>
        <v>#REF!</v>
      </c>
      <c r="G686" s="26" t="e">
        <f t="shared" ca="1" si="5"/>
        <v>#REF!</v>
      </c>
      <c r="H686" s="24" t="s">
        <v>357</v>
      </c>
      <c r="I686" s="24" t="e">
        <f t="shared" ca="1" si="6"/>
        <v>#REF!</v>
      </c>
      <c r="J686" s="24" t="e">
        <f t="shared" ca="1" si="7"/>
        <v>#REF!</v>
      </c>
      <c r="K686" s="24" t="e">
        <f t="shared" ca="1" si="8"/>
        <v>#REF!</v>
      </c>
      <c r="L686" s="24" t="e">
        <f t="shared" ca="1" si="9"/>
        <v>#REF!</v>
      </c>
      <c r="M686" s="24" t="e">
        <f t="shared" ca="1" si="10"/>
        <v>#REF!</v>
      </c>
      <c r="N686" s="25" t="e">
        <f t="shared" ca="1" si="11"/>
        <v>#REF!</v>
      </c>
      <c r="O686" s="27" t="e">
        <f t="shared" ca="1" si="12"/>
        <v>#REF!</v>
      </c>
      <c r="P686" s="24" t="e">
        <f t="shared" ca="1" si="13"/>
        <v>#REF!</v>
      </c>
      <c r="Q686" s="28" t="str">
        <f t="shared" si="48"/>
        <v/>
      </c>
      <c r="R686" s="29" t="str">
        <f t="shared" si="14"/>
        <v/>
      </c>
      <c r="S686" s="29" t="str">
        <f t="shared" si="15"/>
        <v/>
      </c>
      <c r="T686" s="28" t="str">
        <f t="shared" si="16"/>
        <v/>
      </c>
      <c r="U686" s="30">
        <f ca="1">VLOOKUP(H686,variables!J$10:K$130,2,FALSE)</f>
        <v>0.97058823529411764</v>
      </c>
      <c r="V686" s="28"/>
      <c r="W686" s="28"/>
      <c r="X686" s="28"/>
      <c r="Y686" s="28"/>
      <c r="Z686" s="28"/>
      <c r="AA686" s="28"/>
      <c r="AB686" s="28"/>
      <c r="AC686" s="28"/>
    </row>
    <row r="687" spans="1:29" ht="14.25">
      <c r="A687" s="22" t="b">
        <f t="shared" si="45"/>
        <v>1</v>
      </c>
      <c r="B687" s="23" t="str">
        <f t="shared" si="46"/>
        <v>salles avant 03/2017!</v>
      </c>
      <c r="C687" s="24">
        <f t="shared" si="47"/>
        <v>687</v>
      </c>
      <c r="D687" s="24" t="e">
        <f t="shared" ca="1" si="2"/>
        <v>#REF!</v>
      </c>
      <c r="E687" s="25" t="e">
        <f t="shared" ca="1" si="3"/>
        <v>#REF!</v>
      </c>
      <c r="F687" s="25" t="e">
        <f t="shared" ca="1" si="4"/>
        <v>#REF!</v>
      </c>
      <c r="G687" s="26" t="e">
        <f t="shared" ca="1" si="5"/>
        <v>#REF!</v>
      </c>
      <c r="H687" s="24" t="s">
        <v>140</v>
      </c>
      <c r="I687" s="24" t="e">
        <f t="shared" ca="1" si="6"/>
        <v>#REF!</v>
      </c>
      <c r="J687" s="24" t="e">
        <f t="shared" ca="1" si="7"/>
        <v>#REF!</v>
      </c>
      <c r="K687" s="24" t="e">
        <f t="shared" ca="1" si="8"/>
        <v>#REF!</v>
      </c>
      <c r="L687" s="24" t="e">
        <f t="shared" ca="1" si="9"/>
        <v>#REF!</v>
      </c>
      <c r="M687" s="24" t="e">
        <f t="shared" ca="1" si="10"/>
        <v>#REF!</v>
      </c>
      <c r="N687" s="25" t="e">
        <f t="shared" ca="1" si="11"/>
        <v>#REF!</v>
      </c>
      <c r="O687" s="27" t="e">
        <f t="shared" ca="1" si="12"/>
        <v>#REF!</v>
      </c>
      <c r="P687" s="24" t="e">
        <f t="shared" ca="1" si="13"/>
        <v>#REF!</v>
      </c>
      <c r="Q687" s="28" t="e">
        <f t="shared" ca="1" si="48"/>
        <v>#REF!</v>
      </c>
      <c r="R687" s="29" t="e">
        <f t="shared" ca="1" si="14"/>
        <v>#REF!</v>
      </c>
      <c r="S687" s="29" t="e">
        <f t="shared" ca="1" si="15"/>
        <v>#REF!</v>
      </c>
      <c r="T687" s="28" t="e">
        <f t="shared" ca="1" si="16"/>
        <v>#REF!</v>
      </c>
      <c r="U687" s="30">
        <f ca="1">VLOOKUP(H687,variables!J$10:K$130,2,FALSE)</f>
        <v>0.93262411347517726</v>
      </c>
      <c r="V687" s="28"/>
      <c r="W687" s="28"/>
      <c r="X687" s="28"/>
      <c r="Y687" s="28"/>
      <c r="Z687" s="28"/>
      <c r="AA687" s="28"/>
      <c r="AB687" s="28"/>
      <c r="AC687" s="28"/>
    </row>
    <row r="688" spans="1:29" ht="14.25" hidden="1">
      <c r="A688" s="22" t="b">
        <f t="shared" si="45"/>
        <v>0</v>
      </c>
      <c r="B688" s="23" t="str">
        <f t="shared" si="46"/>
        <v>salles avant 03/2017!</v>
      </c>
      <c r="C688" s="24">
        <f t="shared" si="47"/>
        <v>688</v>
      </c>
      <c r="D688" s="24" t="e">
        <f t="shared" ca="1" si="2"/>
        <v>#REF!</v>
      </c>
      <c r="E688" s="25" t="e">
        <f t="shared" ca="1" si="3"/>
        <v>#REF!</v>
      </c>
      <c r="F688" s="25" t="e">
        <f t="shared" ca="1" si="4"/>
        <v>#REF!</v>
      </c>
      <c r="G688" s="26" t="e">
        <f t="shared" ca="1" si="5"/>
        <v>#REF!</v>
      </c>
      <c r="H688" s="24" t="s">
        <v>357</v>
      </c>
      <c r="I688" s="24" t="e">
        <f t="shared" ca="1" si="6"/>
        <v>#REF!</v>
      </c>
      <c r="J688" s="24" t="e">
        <f t="shared" ca="1" si="7"/>
        <v>#REF!</v>
      </c>
      <c r="K688" s="24" t="e">
        <f t="shared" ca="1" si="8"/>
        <v>#REF!</v>
      </c>
      <c r="L688" s="24" t="e">
        <f t="shared" ca="1" si="9"/>
        <v>#REF!</v>
      </c>
      <c r="M688" s="24" t="e">
        <f t="shared" ca="1" si="10"/>
        <v>#REF!</v>
      </c>
      <c r="N688" s="25" t="e">
        <f t="shared" ca="1" si="11"/>
        <v>#REF!</v>
      </c>
      <c r="O688" s="27" t="e">
        <f t="shared" ca="1" si="12"/>
        <v>#REF!</v>
      </c>
      <c r="P688" s="24" t="e">
        <f t="shared" ca="1" si="13"/>
        <v>#REF!</v>
      </c>
      <c r="Q688" s="28" t="str">
        <f t="shared" si="48"/>
        <v/>
      </c>
      <c r="R688" s="29" t="str">
        <f t="shared" si="14"/>
        <v/>
      </c>
      <c r="S688" s="29" t="str">
        <f t="shared" si="15"/>
        <v/>
      </c>
      <c r="T688" s="28" t="str">
        <f t="shared" si="16"/>
        <v/>
      </c>
      <c r="U688" s="30">
        <f ca="1">VLOOKUP(H688,variables!J$10:K$130,2,FALSE)</f>
        <v>0.97058823529411764</v>
      </c>
      <c r="V688" s="28"/>
      <c r="W688" s="28"/>
      <c r="X688" s="28"/>
      <c r="Y688" s="28"/>
      <c r="Z688" s="28"/>
      <c r="AA688" s="28"/>
      <c r="AB688" s="28"/>
      <c r="AC688" s="28"/>
    </row>
    <row r="689" spans="1:29" ht="14.25" hidden="1">
      <c r="A689" s="22" t="b">
        <f t="shared" si="45"/>
        <v>0</v>
      </c>
      <c r="B689" s="23" t="str">
        <f t="shared" si="46"/>
        <v>salles avant 03/2017!</v>
      </c>
      <c r="C689" s="24">
        <f t="shared" si="47"/>
        <v>689</v>
      </c>
      <c r="D689" s="24" t="e">
        <f t="shared" ca="1" si="2"/>
        <v>#REF!</v>
      </c>
      <c r="E689" s="25" t="e">
        <f t="shared" ca="1" si="3"/>
        <v>#REF!</v>
      </c>
      <c r="F689" s="25" t="e">
        <f t="shared" ca="1" si="4"/>
        <v>#REF!</v>
      </c>
      <c r="G689" s="26" t="e">
        <f t="shared" ca="1" si="5"/>
        <v>#REF!</v>
      </c>
      <c r="H689" s="24" t="s">
        <v>88</v>
      </c>
      <c r="I689" s="24" t="e">
        <f t="shared" ca="1" si="6"/>
        <v>#REF!</v>
      </c>
      <c r="J689" s="24" t="e">
        <f t="shared" ca="1" si="7"/>
        <v>#REF!</v>
      </c>
      <c r="K689" s="24" t="e">
        <f t="shared" ca="1" si="8"/>
        <v>#REF!</v>
      </c>
      <c r="L689" s="24" t="e">
        <f t="shared" ca="1" si="9"/>
        <v>#REF!</v>
      </c>
      <c r="M689" s="24" t="e">
        <f t="shared" ca="1" si="10"/>
        <v>#REF!</v>
      </c>
      <c r="N689" s="25" t="e">
        <f t="shared" ca="1" si="11"/>
        <v>#REF!</v>
      </c>
      <c r="O689" s="27" t="e">
        <f t="shared" ca="1" si="12"/>
        <v>#REF!</v>
      </c>
      <c r="P689" s="24" t="e">
        <f t="shared" ca="1" si="13"/>
        <v>#REF!</v>
      </c>
      <c r="Q689" s="28" t="str">
        <f t="shared" si="48"/>
        <v/>
      </c>
      <c r="R689" s="29" t="str">
        <f t="shared" si="14"/>
        <v/>
      </c>
      <c r="S689" s="29" t="str">
        <f t="shared" si="15"/>
        <v/>
      </c>
      <c r="T689" s="28" t="str">
        <f t="shared" si="16"/>
        <v/>
      </c>
      <c r="U689" s="30">
        <f ca="1">VLOOKUP(H689,variables!J$10:K$130,2,FALSE)</f>
        <v>0.94202898550724634</v>
      </c>
      <c r="V689" s="28"/>
      <c r="W689" s="28"/>
      <c r="X689" s="28"/>
      <c r="Y689" s="28"/>
      <c r="Z689" s="28"/>
      <c r="AA689" s="28"/>
      <c r="AB689" s="28"/>
      <c r="AC689" s="28"/>
    </row>
    <row r="690" spans="1:29" ht="14.25" hidden="1">
      <c r="A690" s="22" t="b">
        <f t="shared" si="45"/>
        <v>0</v>
      </c>
      <c r="B690" s="23" t="str">
        <f t="shared" si="46"/>
        <v>salles avant 03/2017!</v>
      </c>
      <c r="C690" s="24">
        <f t="shared" si="47"/>
        <v>690</v>
      </c>
      <c r="D690" s="24" t="e">
        <f t="shared" ca="1" si="2"/>
        <v>#REF!</v>
      </c>
      <c r="E690" s="25" t="e">
        <f t="shared" ca="1" si="3"/>
        <v>#REF!</v>
      </c>
      <c r="F690" s="25" t="e">
        <f t="shared" ca="1" si="4"/>
        <v>#REF!</v>
      </c>
      <c r="G690" s="26" t="e">
        <f t="shared" ca="1" si="5"/>
        <v>#REF!</v>
      </c>
      <c r="H690" s="24" t="s">
        <v>13</v>
      </c>
      <c r="I690" s="24" t="e">
        <f t="shared" ca="1" si="6"/>
        <v>#REF!</v>
      </c>
      <c r="J690" s="24" t="e">
        <f t="shared" ca="1" si="7"/>
        <v>#REF!</v>
      </c>
      <c r="K690" s="24" t="e">
        <f t="shared" ca="1" si="8"/>
        <v>#REF!</v>
      </c>
      <c r="L690" s="24" t="e">
        <f t="shared" ca="1" si="9"/>
        <v>#REF!</v>
      </c>
      <c r="M690" s="24" t="e">
        <f t="shared" ca="1" si="10"/>
        <v>#REF!</v>
      </c>
      <c r="N690" s="25" t="e">
        <f t="shared" ca="1" si="11"/>
        <v>#REF!</v>
      </c>
      <c r="O690" s="27" t="e">
        <f t="shared" ca="1" si="12"/>
        <v>#REF!</v>
      </c>
      <c r="P690" s="24" t="e">
        <f t="shared" ca="1" si="13"/>
        <v>#REF!</v>
      </c>
      <c r="Q690" s="28" t="str">
        <f t="shared" si="48"/>
        <v/>
      </c>
      <c r="R690" s="29" t="str">
        <f t="shared" si="14"/>
        <v/>
      </c>
      <c r="S690" s="29" t="str">
        <f t="shared" si="15"/>
        <v/>
      </c>
      <c r="T690" s="28" t="str">
        <f t="shared" si="16"/>
        <v/>
      </c>
      <c r="U690" s="30">
        <f>VLOOKUP(H690,variables!J$10:K$130,2,FALSE)</f>
        <v>0</v>
      </c>
      <c r="V690" s="28"/>
      <c r="W690" s="28"/>
      <c r="X690" s="28"/>
      <c r="Y690" s="28"/>
      <c r="Z690" s="28"/>
      <c r="AA690" s="28"/>
      <c r="AB690" s="28"/>
      <c r="AC690" s="28"/>
    </row>
    <row r="691" spans="1:29" ht="14.25" hidden="1">
      <c r="A691" s="22" t="b">
        <f t="shared" si="45"/>
        <v>0</v>
      </c>
      <c r="B691" s="23" t="str">
        <f t="shared" si="46"/>
        <v>salles avant 03/2017!</v>
      </c>
      <c r="C691" s="24">
        <f t="shared" si="47"/>
        <v>691</v>
      </c>
      <c r="D691" s="24" t="e">
        <f t="shared" ca="1" si="2"/>
        <v>#REF!</v>
      </c>
      <c r="E691" s="25" t="e">
        <f t="shared" ca="1" si="3"/>
        <v>#REF!</v>
      </c>
      <c r="F691" s="25" t="e">
        <f t="shared" ca="1" si="4"/>
        <v>#REF!</v>
      </c>
      <c r="G691" s="26" t="e">
        <f t="shared" ca="1" si="5"/>
        <v>#REF!</v>
      </c>
      <c r="H691" s="24" t="s">
        <v>210</v>
      </c>
      <c r="I691" s="24" t="e">
        <f t="shared" ca="1" si="6"/>
        <v>#REF!</v>
      </c>
      <c r="J691" s="24" t="e">
        <f t="shared" ca="1" si="7"/>
        <v>#REF!</v>
      </c>
      <c r="K691" s="24" t="e">
        <f t="shared" ca="1" si="8"/>
        <v>#REF!</v>
      </c>
      <c r="L691" s="24" t="e">
        <f t="shared" ca="1" si="9"/>
        <v>#REF!</v>
      </c>
      <c r="M691" s="24" t="e">
        <f t="shared" ca="1" si="10"/>
        <v>#REF!</v>
      </c>
      <c r="N691" s="25" t="e">
        <f t="shared" ca="1" si="11"/>
        <v>#REF!</v>
      </c>
      <c r="O691" s="27" t="e">
        <f t="shared" ca="1" si="12"/>
        <v>#REF!</v>
      </c>
      <c r="P691" s="24" t="e">
        <f t="shared" ca="1" si="13"/>
        <v>#REF!</v>
      </c>
      <c r="Q691" s="28" t="str">
        <f t="shared" si="48"/>
        <v/>
      </c>
      <c r="R691" s="29" t="str">
        <f t="shared" si="14"/>
        <v/>
      </c>
      <c r="S691" s="29" t="str">
        <f t="shared" si="15"/>
        <v/>
      </c>
      <c r="T691" s="28" t="str">
        <f t="shared" si="16"/>
        <v/>
      </c>
      <c r="U691" s="30">
        <f ca="1">VLOOKUP(H691,variables!J$10:K$130,2,FALSE)</f>
        <v>1</v>
      </c>
      <c r="V691" s="28"/>
      <c r="W691" s="28"/>
      <c r="X691" s="28"/>
      <c r="Y691" s="28"/>
      <c r="Z691" s="28"/>
      <c r="AA691" s="28"/>
      <c r="AB691" s="28"/>
      <c r="AC691" s="28"/>
    </row>
    <row r="692" spans="1:29" ht="14.25" hidden="1">
      <c r="A692" s="22" t="b">
        <f t="shared" si="45"/>
        <v>0</v>
      </c>
      <c r="B692" s="23" t="str">
        <f t="shared" si="46"/>
        <v>salles avant 03/2017!</v>
      </c>
      <c r="C692" s="24">
        <f t="shared" si="47"/>
        <v>692</v>
      </c>
      <c r="D692" s="24" t="e">
        <f t="shared" ca="1" si="2"/>
        <v>#REF!</v>
      </c>
      <c r="E692" s="25" t="e">
        <f t="shared" ca="1" si="3"/>
        <v>#REF!</v>
      </c>
      <c r="F692" s="25" t="e">
        <f t="shared" ca="1" si="4"/>
        <v>#REF!</v>
      </c>
      <c r="G692" s="26" t="e">
        <f t="shared" ca="1" si="5"/>
        <v>#REF!</v>
      </c>
      <c r="H692" s="24" t="s">
        <v>357</v>
      </c>
      <c r="I692" s="24" t="e">
        <f t="shared" ca="1" si="6"/>
        <v>#REF!</v>
      </c>
      <c r="J692" s="24" t="e">
        <f t="shared" ca="1" si="7"/>
        <v>#REF!</v>
      </c>
      <c r="K692" s="24" t="e">
        <f t="shared" ca="1" si="8"/>
        <v>#REF!</v>
      </c>
      <c r="L692" s="24" t="e">
        <f t="shared" ca="1" si="9"/>
        <v>#REF!</v>
      </c>
      <c r="M692" s="24" t="e">
        <f t="shared" ca="1" si="10"/>
        <v>#REF!</v>
      </c>
      <c r="N692" s="25" t="e">
        <f t="shared" ca="1" si="11"/>
        <v>#REF!</v>
      </c>
      <c r="O692" s="27" t="e">
        <f t="shared" ca="1" si="12"/>
        <v>#REF!</v>
      </c>
      <c r="P692" s="24" t="e">
        <f t="shared" ca="1" si="13"/>
        <v>#REF!</v>
      </c>
      <c r="Q692" s="28" t="str">
        <f t="shared" si="48"/>
        <v/>
      </c>
      <c r="R692" s="29" t="str">
        <f t="shared" si="14"/>
        <v/>
      </c>
      <c r="S692" s="29" t="str">
        <f t="shared" si="15"/>
        <v/>
      </c>
      <c r="T692" s="28" t="str">
        <f t="shared" si="16"/>
        <v/>
      </c>
      <c r="U692" s="30">
        <f ca="1">VLOOKUP(H692,variables!J$10:K$130,2,FALSE)</f>
        <v>0.97058823529411764</v>
      </c>
      <c r="V692" s="28"/>
      <c r="W692" s="28"/>
      <c r="X692" s="28"/>
      <c r="Y692" s="28"/>
      <c r="Z692" s="28"/>
      <c r="AA692" s="28"/>
      <c r="AB692" s="28"/>
      <c r="AC692" s="28"/>
    </row>
    <row r="693" spans="1:29" ht="14.25" hidden="1">
      <c r="A693" s="22" t="b">
        <f t="shared" si="45"/>
        <v>0</v>
      </c>
      <c r="B693" s="23" t="str">
        <f t="shared" si="46"/>
        <v>salles avant 03/2017!</v>
      </c>
      <c r="C693" s="24">
        <f t="shared" si="47"/>
        <v>693</v>
      </c>
      <c r="D693" s="24" t="e">
        <f t="shared" ca="1" si="2"/>
        <v>#REF!</v>
      </c>
      <c r="E693" s="25" t="e">
        <f t="shared" ca="1" si="3"/>
        <v>#REF!</v>
      </c>
      <c r="F693" s="25" t="e">
        <f t="shared" ca="1" si="4"/>
        <v>#REF!</v>
      </c>
      <c r="G693" s="26" t="e">
        <f t="shared" ca="1" si="5"/>
        <v>#REF!</v>
      </c>
      <c r="H693" s="24" t="s">
        <v>210</v>
      </c>
      <c r="I693" s="24" t="e">
        <f t="shared" ca="1" si="6"/>
        <v>#REF!</v>
      </c>
      <c r="J693" s="24" t="e">
        <f t="shared" ca="1" si="7"/>
        <v>#REF!</v>
      </c>
      <c r="K693" s="24" t="e">
        <f t="shared" ca="1" si="8"/>
        <v>#REF!</v>
      </c>
      <c r="L693" s="24" t="e">
        <f t="shared" ca="1" si="9"/>
        <v>#REF!</v>
      </c>
      <c r="M693" s="24" t="e">
        <f t="shared" ca="1" si="10"/>
        <v>#REF!</v>
      </c>
      <c r="N693" s="25" t="e">
        <f t="shared" ca="1" si="11"/>
        <v>#REF!</v>
      </c>
      <c r="O693" s="27" t="e">
        <f t="shared" ca="1" si="12"/>
        <v>#REF!</v>
      </c>
      <c r="P693" s="24" t="e">
        <f t="shared" ca="1" si="13"/>
        <v>#REF!</v>
      </c>
      <c r="Q693" s="28" t="str">
        <f t="shared" si="48"/>
        <v/>
      </c>
      <c r="R693" s="29" t="str">
        <f t="shared" si="14"/>
        <v/>
      </c>
      <c r="S693" s="29" t="str">
        <f t="shared" si="15"/>
        <v/>
      </c>
      <c r="T693" s="28" t="str">
        <f t="shared" si="16"/>
        <v/>
      </c>
      <c r="U693" s="30">
        <f ca="1">VLOOKUP(H693,variables!J$10:K$130,2,FALSE)</f>
        <v>1</v>
      </c>
      <c r="V693" s="28"/>
      <c r="W693" s="28"/>
      <c r="X693" s="28"/>
      <c r="Y693" s="28"/>
      <c r="Z693" s="28"/>
      <c r="AA693" s="28"/>
      <c r="AB693" s="28"/>
      <c r="AC693" s="28"/>
    </row>
    <row r="694" spans="1:29" ht="14.25">
      <c r="A694" s="22" t="b">
        <f t="shared" si="45"/>
        <v>1</v>
      </c>
      <c r="B694" s="23" t="str">
        <f t="shared" si="46"/>
        <v>salles avant 03/2017!</v>
      </c>
      <c r="C694" s="24">
        <f t="shared" si="47"/>
        <v>694</v>
      </c>
      <c r="D694" s="24" t="e">
        <f t="shared" ca="1" si="2"/>
        <v>#REF!</v>
      </c>
      <c r="E694" s="25" t="e">
        <f t="shared" ca="1" si="3"/>
        <v>#REF!</v>
      </c>
      <c r="F694" s="25" t="e">
        <f t="shared" ca="1" si="4"/>
        <v>#REF!</v>
      </c>
      <c r="G694" s="26" t="e">
        <f t="shared" ca="1" si="5"/>
        <v>#REF!</v>
      </c>
      <c r="H694" s="24" t="s">
        <v>140</v>
      </c>
      <c r="I694" s="24" t="e">
        <f t="shared" ca="1" si="6"/>
        <v>#REF!</v>
      </c>
      <c r="J694" s="24" t="e">
        <f t="shared" ca="1" si="7"/>
        <v>#REF!</v>
      </c>
      <c r="K694" s="24" t="e">
        <f t="shared" ca="1" si="8"/>
        <v>#REF!</v>
      </c>
      <c r="L694" s="24" t="e">
        <f t="shared" ca="1" si="9"/>
        <v>#REF!</v>
      </c>
      <c r="M694" s="24" t="e">
        <f t="shared" ca="1" si="10"/>
        <v>#REF!</v>
      </c>
      <c r="N694" s="25" t="e">
        <f t="shared" ca="1" si="11"/>
        <v>#REF!</v>
      </c>
      <c r="O694" s="27" t="e">
        <f t="shared" ca="1" si="12"/>
        <v>#REF!</v>
      </c>
      <c r="P694" s="24" t="e">
        <f t="shared" ca="1" si="13"/>
        <v>#REF!</v>
      </c>
      <c r="Q694" s="28" t="e">
        <f t="shared" ca="1" si="48"/>
        <v>#REF!</v>
      </c>
      <c r="R694" s="29" t="e">
        <f t="shared" ca="1" si="14"/>
        <v>#REF!</v>
      </c>
      <c r="S694" s="29" t="e">
        <f t="shared" ca="1" si="15"/>
        <v>#REF!</v>
      </c>
      <c r="T694" s="28" t="e">
        <f t="shared" ca="1" si="16"/>
        <v>#REF!</v>
      </c>
      <c r="U694" s="30">
        <f ca="1">VLOOKUP(H694,variables!J$10:K$130,2,FALSE)</f>
        <v>0.93262411347517726</v>
      </c>
      <c r="V694" s="28"/>
      <c r="W694" s="28"/>
      <c r="X694" s="28"/>
      <c r="Y694" s="28"/>
      <c r="Z694" s="28"/>
      <c r="AA694" s="28"/>
      <c r="AB694" s="28"/>
      <c r="AC694" s="28"/>
    </row>
    <row r="695" spans="1:29" ht="14.25" hidden="1">
      <c r="A695" s="22" t="b">
        <f t="shared" si="45"/>
        <v>0</v>
      </c>
      <c r="B695" s="23" t="str">
        <f t="shared" si="46"/>
        <v>salles avant 03/2017!</v>
      </c>
      <c r="C695" s="24">
        <f t="shared" si="47"/>
        <v>695</v>
      </c>
      <c r="D695" s="24" t="e">
        <f t="shared" ca="1" si="2"/>
        <v>#REF!</v>
      </c>
      <c r="E695" s="25" t="e">
        <f t="shared" ca="1" si="3"/>
        <v>#REF!</v>
      </c>
      <c r="F695" s="25" t="e">
        <f t="shared" ca="1" si="4"/>
        <v>#REF!</v>
      </c>
      <c r="G695" s="26" t="e">
        <f t="shared" ca="1" si="5"/>
        <v>#REF!</v>
      </c>
      <c r="H695" s="24" t="s">
        <v>464</v>
      </c>
      <c r="I695" s="24" t="e">
        <f t="shared" ca="1" si="6"/>
        <v>#REF!</v>
      </c>
      <c r="J695" s="24" t="e">
        <f t="shared" ca="1" si="7"/>
        <v>#REF!</v>
      </c>
      <c r="K695" s="24" t="e">
        <f t="shared" ca="1" si="8"/>
        <v>#REF!</v>
      </c>
      <c r="L695" s="24" t="e">
        <f t="shared" ca="1" si="9"/>
        <v>#REF!</v>
      </c>
      <c r="M695" s="24" t="e">
        <f t="shared" ca="1" si="10"/>
        <v>#REF!</v>
      </c>
      <c r="N695" s="25" t="e">
        <f t="shared" ca="1" si="11"/>
        <v>#REF!</v>
      </c>
      <c r="O695" s="27" t="e">
        <f t="shared" ca="1" si="12"/>
        <v>#REF!</v>
      </c>
      <c r="P695" s="24" t="e">
        <f t="shared" ca="1" si="13"/>
        <v>#REF!</v>
      </c>
      <c r="Q695" s="28" t="str">
        <f t="shared" si="48"/>
        <v/>
      </c>
      <c r="R695" s="29" t="str">
        <f t="shared" si="14"/>
        <v/>
      </c>
      <c r="S695" s="29" t="str">
        <f t="shared" si="15"/>
        <v/>
      </c>
      <c r="T695" s="28" t="str">
        <f t="shared" si="16"/>
        <v/>
      </c>
      <c r="U695" s="30">
        <f ca="1">VLOOKUP(H695,variables!J$10:K$130,2,FALSE)</f>
        <v>0.98148148148148151</v>
      </c>
      <c r="V695" s="28"/>
      <c r="W695" s="28"/>
      <c r="X695" s="28"/>
      <c r="Y695" s="28"/>
      <c r="Z695" s="28"/>
      <c r="AA695" s="28"/>
      <c r="AB695" s="28"/>
      <c r="AC695" s="28"/>
    </row>
    <row r="696" spans="1:29" ht="14.25">
      <c r="A696" s="22" t="b">
        <f t="shared" si="45"/>
        <v>1</v>
      </c>
      <c r="B696" s="23" t="str">
        <f t="shared" si="46"/>
        <v>salles avant 03/2017!</v>
      </c>
      <c r="C696" s="24">
        <f t="shared" si="47"/>
        <v>696</v>
      </c>
      <c r="D696" s="24" t="e">
        <f t="shared" ca="1" si="2"/>
        <v>#REF!</v>
      </c>
      <c r="E696" s="25" t="e">
        <f t="shared" ca="1" si="3"/>
        <v>#REF!</v>
      </c>
      <c r="F696" s="25" t="e">
        <f t="shared" ca="1" si="4"/>
        <v>#REF!</v>
      </c>
      <c r="G696" s="26" t="e">
        <f t="shared" ca="1" si="5"/>
        <v>#REF!</v>
      </c>
      <c r="H696" s="24" t="s">
        <v>140</v>
      </c>
      <c r="I696" s="24" t="e">
        <f t="shared" ca="1" si="6"/>
        <v>#REF!</v>
      </c>
      <c r="J696" s="24" t="e">
        <f t="shared" ca="1" si="7"/>
        <v>#REF!</v>
      </c>
      <c r="K696" s="24" t="e">
        <f t="shared" ca="1" si="8"/>
        <v>#REF!</v>
      </c>
      <c r="L696" s="24" t="e">
        <f t="shared" ca="1" si="9"/>
        <v>#REF!</v>
      </c>
      <c r="M696" s="24" t="e">
        <f t="shared" ca="1" si="10"/>
        <v>#REF!</v>
      </c>
      <c r="N696" s="25" t="e">
        <f t="shared" ca="1" si="11"/>
        <v>#REF!</v>
      </c>
      <c r="O696" s="27" t="e">
        <f t="shared" ca="1" si="12"/>
        <v>#REF!</v>
      </c>
      <c r="P696" s="24" t="e">
        <f t="shared" ca="1" si="13"/>
        <v>#REF!</v>
      </c>
      <c r="Q696" s="28" t="e">
        <f t="shared" ca="1" si="48"/>
        <v>#REF!</v>
      </c>
      <c r="R696" s="29" t="e">
        <f t="shared" ca="1" si="14"/>
        <v>#REF!</v>
      </c>
      <c r="S696" s="29" t="e">
        <f t="shared" ca="1" si="15"/>
        <v>#REF!</v>
      </c>
      <c r="T696" s="28" t="e">
        <f t="shared" ca="1" si="16"/>
        <v>#REF!</v>
      </c>
      <c r="U696" s="30">
        <f ca="1">VLOOKUP(H696,variables!J$10:K$130,2,FALSE)</f>
        <v>0.93262411347517726</v>
      </c>
      <c r="V696" s="28"/>
      <c r="W696" s="28"/>
      <c r="X696" s="28"/>
      <c r="Y696" s="28"/>
      <c r="Z696" s="28"/>
      <c r="AA696" s="28"/>
      <c r="AB696" s="28"/>
      <c r="AC696" s="28"/>
    </row>
    <row r="697" spans="1:29" ht="14.25" hidden="1">
      <c r="A697" s="22" t="b">
        <f t="shared" si="45"/>
        <v>0</v>
      </c>
      <c r="B697" s="23" t="str">
        <f t="shared" si="46"/>
        <v>salles avant 03/2017!</v>
      </c>
      <c r="C697" s="24">
        <f t="shared" si="47"/>
        <v>697</v>
      </c>
      <c r="D697" s="24" t="e">
        <f t="shared" ca="1" si="2"/>
        <v>#REF!</v>
      </c>
      <c r="E697" s="25" t="e">
        <f t="shared" ca="1" si="3"/>
        <v>#REF!</v>
      </c>
      <c r="F697" s="25" t="e">
        <f t="shared" ca="1" si="4"/>
        <v>#REF!</v>
      </c>
      <c r="G697" s="26" t="e">
        <f t="shared" ca="1" si="5"/>
        <v>#REF!</v>
      </c>
      <c r="H697" s="24" t="s">
        <v>357</v>
      </c>
      <c r="I697" s="24" t="e">
        <f t="shared" ca="1" si="6"/>
        <v>#REF!</v>
      </c>
      <c r="J697" s="24" t="e">
        <f t="shared" ca="1" si="7"/>
        <v>#REF!</v>
      </c>
      <c r="K697" s="24" t="e">
        <f t="shared" ca="1" si="8"/>
        <v>#REF!</v>
      </c>
      <c r="L697" s="24" t="e">
        <f t="shared" ca="1" si="9"/>
        <v>#REF!</v>
      </c>
      <c r="M697" s="24" t="e">
        <f t="shared" ca="1" si="10"/>
        <v>#REF!</v>
      </c>
      <c r="N697" s="25" t="e">
        <f t="shared" ca="1" si="11"/>
        <v>#REF!</v>
      </c>
      <c r="O697" s="27" t="e">
        <f t="shared" ca="1" si="12"/>
        <v>#REF!</v>
      </c>
      <c r="P697" s="24" t="e">
        <f t="shared" ca="1" si="13"/>
        <v>#REF!</v>
      </c>
      <c r="Q697" s="28" t="str">
        <f t="shared" si="48"/>
        <v/>
      </c>
      <c r="R697" s="29" t="str">
        <f t="shared" si="14"/>
        <v/>
      </c>
      <c r="S697" s="29" t="str">
        <f t="shared" si="15"/>
        <v/>
      </c>
      <c r="T697" s="28" t="str">
        <f t="shared" si="16"/>
        <v/>
      </c>
      <c r="U697" s="30">
        <f ca="1">VLOOKUP(H697,variables!J$10:K$130,2,FALSE)</f>
        <v>0.97058823529411764</v>
      </c>
      <c r="V697" s="28"/>
      <c r="W697" s="28"/>
      <c r="X697" s="28"/>
      <c r="Y697" s="28"/>
      <c r="Z697" s="28"/>
      <c r="AA697" s="28"/>
      <c r="AB697" s="28"/>
      <c r="AC697" s="28"/>
    </row>
    <row r="698" spans="1:29" ht="14.25" hidden="1">
      <c r="A698" s="22" t="b">
        <f t="shared" si="45"/>
        <v>0</v>
      </c>
      <c r="B698" s="23" t="str">
        <f t="shared" si="46"/>
        <v>salles avant 03/2017!</v>
      </c>
      <c r="C698" s="24">
        <f t="shared" si="47"/>
        <v>698</v>
      </c>
      <c r="D698" s="24" t="e">
        <f t="shared" ca="1" si="2"/>
        <v>#REF!</v>
      </c>
      <c r="E698" s="25" t="e">
        <f t="shared" ca="1" si="3"/>
        <v>#REF!</v>
      </c>
      <c r="F698" s="25" t="e">
        <f t="shared" ca="1" si="4"/>
        <v>#REF!</v>
      </c>
      <c r="G698" s="26" t="e">
        <f t="shared" ca="1" si="5"/>
        <v>#REF!</v>
      </c>
      <c r="H698" s="24" t="s">
        <v>60</v>
      </c>
      <c r="I698" s="24" t="e">
        <f t="shared" ca="1" si="6"/>
        <v>#REF!</v>
      </c>
      <c r="J698" s="24" t="e">
        <f t="shared" ca="1" si="7"/>
        <v>#REF!</v>
      </c>
      <c r="K698" s="24" t="e">
        <f t="shared" ca="1" si="8"/>
        <v>#REF!</v>
      </c>
      <c r="L698" s="24" t="e">
        <f t="shared" ca="1" si="9"/>
        <v>#REF!</v>
      </c>
      <c r="M698" s="24" t="e">
        <f t="shared" ca="1" si="10"/>
        <v>#REF!</v>
      </c>
      <c r="N698" s="25" t="e">
        <f t="shared" ca="1" si="11"/>
        <v>#REF!</v>
      </c>
      <c r="O698" s="27" t="e">
        <f t="shared" ca="1" si="12"/>
        <v>#REF!</v>
      </c>
      <c r="P698" s="24" t="e">
        <f t="shared" ca="1" si="13"/>
        <v>#REF!</v>
      </c>
      <c r="Q698" s="28" t="str">
        <f t="shared" si="48"/>
        <v/>
      </c>
      <c r="R698" s="29" t="str">
        <f t="shared" si="14"/>
        <v/>
      </c>
      <c r="S698" s="29" t="str">
        <f t="shared" si="15"/>
        <v/>
      </c>
      <c r="T698" s="28" t="str">
        <f t="shared" si="16"/>
        <v/>
      </c>
      <c r="U698" s="30">
        <f ca="1">VLOOKUP(H698,variables!J$10:K$130,2,FALSE)</f>
        <v>1</v>
      </c>
      <c r="V698" s="28"/>
      <c r="W698" s="28"/>
      <c r="X698" s="28"/>
      <c r="Y698" s="28"/>
      <c r="Z698" s="28"/>
      <c r="AA698" s="28"/>
      <c r="AB698" s="28"/>
      <c r="AC698" s="28"/>
    </row>
    <row r="699" spans="1:29" ht="14.25" hidden="1">
      <c r="A699" s="22" t="b">
        <f t="shared" si="45"/>
        <v>0</v>
      </c>
      <c r="B699" s="23" t="str">
        <f t="shared" si="46"/>
        <v>salles avant 03/2017!</v>
      </c>
      <c r="C699" s="24">
        <f t="shared" si="47"/>
        <v>699</v>
      </c>
      <c r="D699" s="24" t="e">
        <f t="shared" ca="1" si="2"/>
        <v>#REF!</v>
      </c>
      <c r="E699" s="25" t="e">
        <f t="shared" ca="1" si="3"/>
        <v>#REF!</v>
      </c>
      <c r="F699" s="25" t="e">
        <f t="shared" ca="1" si="4"/>
        <v>#REF!</v>
      </c>
      <c r="G699" s="26" t="e">
        <f t="shared" ca="1" si="5"/>
        <v>#REF!</v>
      </c>
      <c r="H699" s="24" t="s">
        <v>162</v>
      </c>
      <c r="I699" s="24" t="e">
        <f t="shared" ca="1" si="6"/>
        <v>#REF!</v>
      </c>
      <c r="J699" s="24" t="e">
        <f t="shared" ca="1" si="7"/>
        <v>#REF!</v>
      </c>
      <c r="K699" s="24" t="e">
        <f t="shared" ca="1" si="8"/>
        <v>#REF!</v>
      </c>
      <c r="L699" s="24" t="e">
        <f t="shared" ca="1" si="9"/>
        <v>#REF!</v>
      </c>
      <c r="M699" s="24" t="e">
        <f t="shared" ca="1" si="10"/>
        <v>#REF!</v>
      </c>
      <c r="N699" s="25" t="e">
        <f t="shared" ca="1" si="11"/>
        <v>#REF!</v>
      </c>
      <c r="O699" s="27" t="e">
        <f t="shared" ca="1" si="12"/>
        <v>#REF!</v>
      </c>
      <c r="P699" s="24" t="e">
        <f t="shared" ca="1" si="13"/>
        <v>#REF!</v>
      </c>
      <c r="Q699" s="28" t="str">
        <f t="shared" si="48"/>
        <v/>
      </c>
      <c r="R699" s="29" t="str">
        <f t="shared" si="14"/>
        <v/>
      </c>
      <c r="S699" s="29" t="str">
        <f t="shared" si="15"/>
        <v/>
      </c>
      <c r="T699" s="28" t="str">
        <f t="shared" si="16"/>
        <v/>
      </c>
      <c r="U699" s="30">
        <f>VLOOKUP(H699,variables!J$10:K$130,2,FALSE)</f>
        <v>5.3E-3</v>
      </c>
      <c r="V699" s="28"/>
      <c r="W699" s="28"/>
      <c r="X699" s="28"/>
      <c r="Y699" s="28"/>
      <c r="Z699" s="28"/>
      <c r="AA699" s="28"/>
      <c r="AB699" s="28"/>
      <c r="AC699" s="28"/>
    </row>
    <row r="700" spans="1:29" ht="14.25" hidden="1">
      <c r="A700" s="22" t="b">
        <f t="shared" si="45"/>
        <v>0</v>
      </c>
      <c r="B700" s="23" t="str">
        <f t="shared" si="46"/>
        <v>salles avant 03/2017!</v>
      </c>
      <c r="C700" s="24">
        <f t="shared" si="47"/>
        <v>700</v>
      </c>
      <c r="D700" s="24" t="e">
        <f t="shared" ca="1" si="2"/>
        <v>#REF!</v>
      </c>
      <c r="E700" s="25" t="e">
        <f t="shared" ca="1" si="3"/>
        <v>#REF!</v>
      </c>
      <c r="F700" s="25" t="e">
        <f t="shared" ca="1" si="4"/>
        <v>#REF!</v>
      </c>
      <c r="G700" s="26" t="e">
        <f t="shared" ca="1" si="5"/>
        <v>#REF!</v>
      </c>
      <c r="H700" s="24" t="s">
        <v>286</v>
      </c>
      <c r="I700" s="24" t="e">
        <f t="shared" ca="1" si="6"/>
        <v>#REF!</v>
      </c>
      <c r="J700" s="24" t="e">
        <f t="shared" ca="1" si="7"/>
        <v>#REF!</v>
      </c>
      <c r="K700" s="24" t="e">
        <f t="shared" ca="1" si="8"/>
        <v>#REF!</v>
      </c>
      <c r="L700" s="24" t="e">
        <f t="shared" ca="1" si="9"/>
        <v>#REF!</v>
      </c>
      <c r="M700" s="24" t="e">
        <f t="shared" ca="1" si="10"/>
        <v>#REF!</v>
      </c>
      <c r="N700" s="25" t="e">
        <f t="shared" ca="1" si="11"/>
        <v>#REF!</v>
      </c>
      <c r="O700" s="27" t="e">
        <f t="shared" ca="1" si="12"/>
        <v>#REF!</v>
      </c>
      <c r="P700" s="24" t="e">
        <f t="shared" ca="1" si="13"/>
        <v>#REF!</v>
      </c>
      <c r="Q700" s="28" t="str">
        <f t="shared" si="48"/>
        <v/>
      </c>
      <c r="R700" s="29" t="str">
        <f t="shared" si="14"/>
        <v/>
      </c>
      <c r="S700" s="29" t="str">
        <f t="shared" si="15"/>
        <v/>
      </c>
      <c r="T700" s="28" t="str">
        <f t="shared" si="16"/>
        <v/>
      </c>
      <c r="U700" s="30" t="e">
        <f ca="1">VLOOKUP(H700,variables!J$10:K$130,2,FALSE)</f>
        <v>#N/A</v>
      </c>
      <c r="V700" s="28"/>
      <c r="W700" s="28"/>
      <c r="X700" s="28"/>
      <c r="Y700" s="28"/>
      <c r="Z700" s="28"/>
      <c r="AA700" s="28"/>
      <c r="AB700" s="28"/>
      <c r="AC700" s="28"/>
    </row>
    <row r="701" spans="1:29" ht="14.25" hidden="1">
      <c r="A701" s="22" t="b">
        <f t="shared" si="45"/>
        <v>0</v>
      </c>
      <c r="B701" s="23" t="str">
        <f t="shared" si="46"/>
        <v>salles avant 03/2017!</v>
      </c>
      <c r="C701" s="24">
        <f t="shared" si="47"/>
        <v>701</v>
      </c>
      <c r="D701" s="24" t="e">
        <f t="shared" ca="1" si="2"/>
        <v>#REF!</v>
      </c>
      <c r="E701" s="25" t="e">
        <f t="shared" ca="1" si="3"/>
        <v>#REF!</v>
      </c>
      <c r="F701" s="25" t="e">
        <f t="shared" ca="1" si="4"/>
        <v>#REF!</v>
      </c>
      <c r="G701" s="26" t="e">
        <f t="shared" ca="1" si="5"/>
        <v>#REF!</v>
      </c>
      <c r="H701" s="24" t="s">
        <v>88</v>
      </c>
      <c r="I701" s="24" t="e">
        <f t="shared" ca="1" si="6"/>
        <v>#REF!</v>
      </c>
      <c r="J701" s="24" t="e">
        <f t="shared" ca="1" si="7"/>
        <v>#REF!</v>
      </c>
      <c r="K701" s="24" t="e">
        <f t="shared" ca="1" si="8"/>
        <v>#REF!</v>
      </c>
      <c r="L701" s="24" t="e">
        <f t="shared" ca="1" si="9"/>
        <v>#REF!</v>
      </c>
      <c r="M701" s="24" t="e">
        <f t="shared" ca="1" si="10"/>
        <v>#REF!</v>
      </c>
      <c r="N701" s="25" t="e">
        <f t="shared" ca="1" si="11"/>
        <v>#REF!</v>
      </c>
      <c r="O701" s="27" t="e">
        <f t="shared" ca="1" si="12"/>
        <v>#REF!</v>
      </c>
      <c r="P701" s="24" t="e">
        <f t="shared" ca="1" si="13"/>
        <v>#REF!</v>
      </c>
      <c r="Q701" s="28" t="str">
        <f t="shared" si="48"/>
        <v/>
      </c>
      <c r="R701" s="29" t="str">
        <f t="shared" si="14"/>
        <v/>
      </c>
      <c r="S701" s="29" t="str">
        <f t="shared" si="15"/>
        <v/>
      </c>
      <c r="T701" s="28" t="str">
        <f t="shared" si="16"/>
        <v/>
      </c>
      <c r="U701" s="30">
        <f ca="1">VLOOKUP(H701,variables!J$10:K$130,2,FALSE)</f>
        <v>0.94202898550724634</v>
      </c>
      <c r="V701" s="28"/>
      <c r="W701" s="28"/>
      <c r="X701" s="28"/>
      <c r="Y701" s="28"/>
      <c r="Z701" s="28"/>
      <c r="AA701" s="28"/>
      <c r="AB701" s="28"/>
      <c r="AC701" s="28"/>
    </row>
    <row r="702" spans="1:29" ht="14.25" hidden="1">
      <c r="A702" s="22" t="b">
        <f t="shared" si="45"/>
        <v>0</v>
      </c>
      <c r="B702" s="23" t="str">
        <f t="shared" si="46"/>
        <v>salles avant 03/2017!</v>
      </c>
      <c r="C702" s="24">
        <f t="shared" si="47"/>
        <v>702</v>
      </c>
      <c r="D702" s="24" t="e">
        <f t="shared" ca="1" si="2"/>
        <v>#REF!</v>
      </c>
      <c r="E702" s="25" t="e">
        <f t="shared" ca="1" si="3"/>
        <v>#REF!</v>
      </c>
      <c r="F702" s="25" t="e">
        <f t="shared" ca="1" si="4"/>
        <v>#REF!</v>
      </c>
      <c r="G702" s="26" t="e">
        <f t="shared" ca="1" si="5"/>
        <v>#REF!</v>
      </c>
      <c r="H702" s="24" t="s">
        <v>88</v>
      </c>
      <c r="I702" s="24" t="e">
        <f t="shared" ca="1" si="6"/>
        <v>#REF!</v>
      </c>
      <c r="J702" s="24" t="e">
        <f t="shared" ca="1" si="7"/>
        <v>#REF!</v>
      </c>
      <c r="K702" s="24" t="e">
        <f t="shared" ca="1" si="8"/>
        <v>#REF!</v>
      </c>
      <c r="L702" s="24" t="e">
        <f t="shared" ca="1" si="9"/>
        <v>#REF!</v>
      </c>
      <c r="M702" s="24" t="e">
        <f t="shared" ca="1" si="10"/>
        <v>#REF!</v>
      </c>
      <c r="N702" s="25" t="e">
        <f t="shared" ca="1" si="11"/>
        <v>#REF!</v>
      </c>
      <c r="O702" s="27" t="e">
        <f t="shared" ca="1" si="12"/>
        <v>#REF!</v>
      </c>
      <c r="P702" s="24" t="e">
        <f t="shared" ca="1" si="13"/>
        <v>#REF!</v>
      </c>
      <c r="Q702" s="28" t="str">
        <f t="shared" si="48"/>
        <v/>
      </c>
      <c r="R702" s="29" t="str">
        <f t="shared" si="14"/>
        <v/>
      </c>
      <c r="S702" s="29" t="str">
        <f t="shared" si="15"/>
        <v/>
      </c>
      <c r="T702" s="28" t="str">
        <f t="shared" si="16"/>
        <v/>
      </c>
      <c r="U702" s="30">
        <f ca="1">VLOOKUP(H702,variables!J$10:K$130,2,FALSE)</f>
        <v>0.94202898550724634</v>
      </c>
      <c r="V702" s="28"/>
      <c r="W702" s="28"/>
      <c r="X702" s="28"/>
      <c r="Y702" s="28"/>
      <c r="Z702" s="28"/>
      <c r="AA702" s="28"/>
      <c r="AB702" s="28"/>
      <c r="AC702" s="28"/>
    </row>
    <row r="703" spans="1:29" ht="14.25" hidden="1">
      <c r="A703" s="22" t="b">
        <f t="shared" si="45"/>
        <v>0</v>
      </c>
      <c r="B703" s="23" t="str">
        <f t="shared" si="46"/>
        <v>salles avant 03/2017!</v>
      </c>
      <c r="C703" s="24">
        <f t="shared" si="47"/>
        <v>703</v>
      </c>
      <c r="D703" s="24" t="e">
        <f t="shared" ca="1" si="2"/>
        <v>#REF!</v>
      </c>
      <c r="E703" s="25" t="e">
        <f t="shared" ca="1" si="3"/>
        <v>#REF!</v>
      </c>
      <c r="F703" s="25" t="e">
        <f t="shared" ca="1" si="4"/>
        <v>#REF!</v>
      </c>
      <c r="G703" s="26" t="e">
        <f t="shared" ca="1" si="5"/>
        <v>#REF!</v>
      </c>
      <c r="H703" s="24" t="s">
        <v>43</v>
      </c>
      <c r="I703" s="24" t="e">
        <f t="shared" ca="1" si="6"/>
        <v>#REF!</v>
      </c>
      <c r="J703" s="24" t="e">
        <f t="shared" ca="1" si="7"/>
        <v>#REF!</v>
      </c>
      <c r="K703" s="24" t="e">
        <f t="shared" ca="1" si="8"/>
        <v>#REF!</v>
      </c>
      <c r="L703" s="24" t="e">
        <f t="shared" ca="1" si="9"/>
        <v>#REF!</v>
      </c>
      <c r="M703" s="24" t="e">
        <f t="shared" ca="1" si="10"/>
        <v>#REF!</v>
      </c>
      <c r="N703" s="25" t="e">
        <f t="shared" ca="1" si="11"/>
        <v>#REF!</v>
      </c>
      <c r="O703" s="27" t="e">
        <f t="shared" ca="1" si="12"/>
        <v>#REF!</v>
      </c>
      <c r="P703" s="24" t="e">
        <f t="shared" ca="1" si="13"/>
        <v>#REF!</v>
      </c>
      <c r="Q703" s="28" t="str">
        <f t="shared" si="48"/>
        <v/>
      </c>
      <c r="R703" s="29" t="str">
        <f t="shared" si="14"/>
        <v/>
      </c>
      <c r="S703" s="29" t="str">
        <f t="shared" si="15"/>
        <v/>
      </c>
      <c r="T703" s="28" t="str">
        <f t="shared" si="16"/>
        <v/>
      </c>
      <c r="U703" s="30">
        <f ca="1">VLOOKUP(H703,variables!J$10:K$130,2,FALSE)</f>
        <v>1</v>
      </c>
      <c r="V703" s="28"/>
      <c r="W703" s="28"/>
      <c r="X703" s="28"/>
      <c r="Y703" s="28"/>
      <c r="Z703" s="28"/>
      <c r="AA703" s="28"/>
      <c r="AB703" s="28"/>
      <c r="AC703" s="28"/>
    </row>
    <row r="704" spans="1:29" ht="14.25" hidden="1">
      <c r="A704" s="22" t="b">
        <f t="shared" si="45"/>
        <v>0</v>
      </c>
      <c r="B704" s="23" t="str">
        <f t="shared" si="46"/>
        <v>salles avant 03/2017!</v>
      </c>
      <c r="C704" s="24">
        <f t="shared" si="47"/>
        <v>704</v>
      </c>
      <c r="D704" s="24" t="e">
        <f t="shared" ca="1" si="2"/>
        <v>#REF!</v>
      </c>
      <c r="E704" s="25" t="e">
        <f t="shared" ca="1" si="3"/>
        <v>#REF!</v>
      </c>
      <c r="F704" s="25" t="e">
        <f t="shared" ca="1" si="4"/>
        <v>#REF!</v>
      </c>
      <c r="G704" s="26" t="e">
        <f t="shared" ca="1" si="5"/>
        <v>#REF!</v>
      </c>
      <c r="H704" s="24" t="s">
        <v>263</v>
      </c>
      <c r="I704" s="24" t="e">
        <f t="shared" ca="1" si="6"/>
        <v>#REF!</v>
      </c>
      <c r="J704" s="24" t="e">
        <f t="shared" ca="1" si="7"/>
        <v>#REF!</v>
      </c>
      <c r="K704" s="24" t="e">
        <f t="shared" ca="1" si="8"/>
        <v>#REF!</v>
      </c>
      <c r="L704" s="24" t="e">
        <f t="shared" ca="1" si="9"/>
        <v>#REF!</v>
      </c>
      <c r="M704" s="24" t="e">
        <f t="shared" ca="1" si="10"/>
        <v>#REF!</v>
      </c>
      <c r="N704" s="25" t="e">
        <f t="shared" ca="1" si="11"/>
        <v>#REF!</v>
      </c>
      <c r="O704" s="27" t="e">
        <f t="shared" ca="1" si="12"/>
        <v>#REF!</v>
      </c>
      <c r="P704" s="24" t="e">
        <f t="shared" ca="1" si="13"/>
        <v>#REF!</v>
      </c>
      <c r="Q704" s="28" t="str">
        <f t="shared" si="48"/>
        <v/>
      </c>
      <c r="R704" s="29" t="str">
        <f t="shared" si="14"/>
        <v/>
      </c>
      <c r="S704" s="29" t="str">
        <f t="shared" si="15"/>
        <v/>
      </c>
      <c r="T704" s="28" t="str">
        <f t="shared" si="16"/>
        <v/>
      </c>
      <c r="U704" s="30">
        <f ca="1">VLOOKUP(H704,variables!J$10:K$130,2,FALSE)</f>
        <v>1</v>
      </c>
      <c r="V704" s="28"/>
      <c r="W704" s="28"/>
      <c r="X704" s="28"/>
      <c r="Y704" s="28"/>
      <c r="Z704" s="28"/>
      <c r="AA704" s="28"/>
      <c r="AB704" s="28"/>
      <c r="AC704" s="28"/>
    </row>
    <row r="705" spans="1:29" ht="14.25" hidden="1">
      <c r="A705" s="22" t="b">
        <f t="shared" si="45"/>
        <v>0</v>
      </c>
      <c r="B705" s="23" t="str">
        <f t="shared" si="46"/>
        <v>salles avant 03/2017!</v>
      </c>
      <c r="C705" s="24">
        <f t="shared" si="47"/>
        <v>705</v>
      </c>
      <c r="D705" s="24" t="e">
        <f t="shared" ca="1" si="2"/>
        <v>#REF!</v>
      </c>
      <c r="E705" s="25" t="e">
        <f t="shared" ca="1" si="3"/>
        <v>#REF!</v>
      </c>
      <c r="F705" s="25" t="e">
        <f t="shared" ca="1" si="4"/>
        <v>#REF!</v>
      </c>
      <c r="G705" s="26" t="e">
        <f t="shared" ca="1" si="5"/>
        <v>#REF!</v>
      </c>
      <c r="H705" s="24" t="s">
        <v>246</v>
      </c>
      <c r="I705" s="24" t="e">
        <f t="shared" ca="1" si="6"/>
        <v>#REF!</v>
      </c>
      <c r="J705" s="24" t="e">
        <f t="shared" ca="1" si="7"/>
        <v>#REF!</v>
      </c>
      <c r="K705" s="24" t="e">
        <f t="shared" ca="1" si="8"/>
        <v>#REF!</v>
      </c>
      <c r="L705" s="24" t="e">
        <f t="shared" ca="1" si="9"/>
        <v>#REF!</v>
      </c>
      <c r="M705" s="24" t="e">
        <f t="shared" ca="1" si="10"/>
        <v>#REF!</v>
      </c>
      <c r="N705" s="25" t="e">
        <f t="shared" ca="1" si="11"/>
        <v>#REF!</v>
      </c>
      <c r="O705" s="27" t="e">
        <f t="shared" ca="1" si="12"/>
        <v>#REF!</v>
      </c>
      <c r="P705" s="24" t="e">
        <f t="shared" ca="1" si="13"/>
        <v>#REF!</v>
      </c>
      <c r="Q705" s="28" t="str">
        <f t="shared" si="48"/>
        <v/>
      </c>
      <c r="R705" s="29" t="str">
        <f t="shared" si="14"/>
        <v/>
      </c>
      <c r="S705" s="29" t="str">
        <f t="shared" si="15"/>
        <v/>
      </c>
      <c r="T705" s="28" t="str">
        <f t="shared" si="16"/>
        <v/>
      </c>
      <c r="U705" s="30">
        <f ca="1">VLOOKUP(H705,variables!J$10:K$130,2,FALSE)</f>
        <v>0.94444444444444442</v>
      </c>
      <c r="V705" s="28"/>
      <c r="W705" s="28"/>
      <c r="X705" s="28"/>
      <c r="Y705" s="28"/>
      <c r="Z705" s="28"/>
      <c r="AA705" s="28"/>
      <c r="AB705" s="28"/>
      <c r="AC705" s="28"/>
    </row>
    <row r="706" spans="1:29" ht="14.25" hidden="1">
      <c r="A706" s="22" t="b">
        <f t="shared" ref="A706:A769" si="49">NOT(IF(ISERR(SEARCH(qui,H706)),TRUE,FALSE))</f>
        <v>0</v>
      </c>
      <c r="B706" s="23" t="str">
        <f t="shared" ref="B706:B769" si="50">IF(ROW()&lt;=Tun,Oun,IF(ROW()&lt;=(Tun+Tdeux),Odeux,IF(ROW()&lt;=Tun+Tdeux+Ttrois,Otrois,FALSE)))</f>
        <v>salles avant 03/2017!</v>
      </c>
      <c r="C706" s="24">
        <f t="shared" si="47"/>
        <v>706</v>
      </c>
      <c r="D706" s="24" t="e">
        <f t="shared" ca="1" si="2"/>
        <v>#REF!</v>
      </c>
      <c r="E706" s="25" t="e">
        <f t="shared" ca="1" si="3"/>
        <v>#REF!</v>
      </c>
      <c r="F706" s="25" t="e">
        <f t="shared" ca="1" si="4"/>
        <v>#REF!</v>
      </c>
      <c r="G706" s="26" t="e">
        <f t="shared" ca="1" si="5"/>
        <v>#REF!</v>
      </c>
      <c r="H706" s="24" t="s">
        <v>162</v>
      </c>
      <c r="I706" s="24" t="e">
        <f t="shared" ca="1" si="6"/>
        <v>#REF!</v>
      </c>
      <c r="J706" s="24" t="e">
        <f t="shared" ca="1" si="7"/>
        <v>#REF!</v>
      </c>
      <c r="K706" s="24" t="e">
        <f t="shared" ca="1" si="8"/>
        <v>#REF!</v>
      </c>
      <c r="L706" s="24" t="e">
        <f t="shared" ca="1" si="9"/>
        <v>#REF!</v>
      </c>
      <c r="M706" s="24" t="e">
        <f t="shared" ca="1" si="10"/>
        <v>#REF!</v>
      </c>
      <c r="N706" s="25" t="e">
        <f t="shared" ca="1" si="11"/>
        <v>#REF!</v>
      </c>
      <c r="O706" s="27" t="e">
        <f t="shared" ca="1" si="12"/>
        <v>#REF!</v>
      </c>
      <c r="P706" s="24" t="e">
        <f t="shared" ca="1" si="13"/>
        <v>#REF!</v>
      </c>
      <c r="Q706" s="28" t="str">
        <f t="shared" si="48"/>
        <v/>
      </c>
      <c r="R706" s="29" t="str">
        <f t="shared" si="14"/>
        <v/>
      </c>
      <c r="S706" s="29" t="str">
        <f t="shared" si="15"/>
        <v/>
      </c>
      <c r="T706" s="28" t="str">
        <f t="shared" si="16"/>
        <v/>
      </c>
      <c r="U706" s="30">
        <f>VLOOKUP(H706,variables!J$10:K$130,2,FALSE)</f>
        <v>5.3E-3</v>
      </c>
      <c r="V706" s="28"/>
      <c r="W706" s="28"/>
      <c r="X706" s="28"/>
      <c r="Y706" s="28"/>
      <c r="Z706" s="28"/>
      <c r="AA706" s="28"/>
      <c r="AB706" s="28"/>
      <c r="AC706" s="28"/>
    </row>
    <row r="707" spans="1:29" ht="14.25" hidden="1">
      <c r="A707" s="22" t="b">
        <f t="shared" si="49"/>
        <v>0</v>
      </c>
      <c r="B707" s="23" t="str">
        <f t="shared" si="50"/>
        <v>salles avant 03/2017!</v>
      </c>
      <c r="C707" s="24">
        <f t="shared" ref="C707:C770" si="51">IF(ROW()&lt;=Tun,ROW(),IF(ROW()&lt;=(Tun+Tdeux),ROW()-Tun+1,IF(ROW()&lt;=Tun+Tdeux+Ttrois,ROW()-Tun-Tdeux+1,"")))</f>
        <v>707</v>
      </c>
      <c r="D707" s="24" t="e">
        <f t="shared" ca="1" si="2"/>
        <v>#REF!</v>
      </c>
      <c r="E707" s="25" t="e">
        <f t="shared" ca="1" si="3"/>
        <v>#REF!</v>
      </c>
      <c r="F707" s="25" t="e">
        <f t="shared" ca="1" si="4"/>
        <v>#REF!</v>
      </c>
      <c r="G707" s="26" t="e">
        <f t="shared" ca="1" si="5"/>
        <v>#REF!</v>
      </c>
      <c r="H707" s="24" t="s">
        <v>13</v>
      </c>
      <c r="I707" s="24" t="e">
        <f t="shared" ca="1" si="6"/>
        <v>#REF!</v>
      </c>
      <c r="J707" s="24" t="e">
        <f t="shared" ca="1" si="7"/>
        <v>#REF!</v>
      </c>
      <c r="K707" s="24" t="e">
        <f t="shared" ca="1" si="8"/>
        <v>#REF!</v>
      </c>
      <c r="L707" s="24" t="e">
        <f t="shared" ca="1" si="9"/>
        <v>#REF!</v>
      </c>
      <c r="M707" s="24" t="e">
        <f t="shared" ca="1" si="10"/>
        <v>#REF!</v>
      </c>
      <c r="N707" s="25" t="e">
        <f t="shared" ca="1" si="11"/>
        <v>#REF!</v>
      </c>
      <c r="O707" s="27" t="e">
        <f t="shared" ca="1" si="12"/>
        <v>#REF!</v>
      </c>
      <c r="P707" s="24" t="e">
        <f t="shared" ca="1" si="13"/>
        <v>#REF!</v>
      </c>
      <c r="Q707" s="28" t="str">
        <f t="shared" si="48"/>
        <v/>
      </c>
      <c r="R707" s="29" t="str">
        <f t="shared" si="14"/>
        <v/>
      </c>
      <c r="S707" s="29" t="str">
        <f t="shared" si="15"/>
        <v/>
      </c>
      <c r="T707" s="28" t="str">
        <f t="shared" si="16"/>
        <v/>
      </c>
      <c r="U707" s="30">
        <f>VLOOKUP(H707,variables!J$10:K$130,2,FALSE)</f>
        <v>0</v>
      </c>
      <c r="V707" s="28"/>
      <c r="W707" s="28"/>
      <c r="X707" s="28"/>
      <c r="Y707" s="28"/>
      <c r="Z707" s="28"/>
      <c r="AA707" s="28"/>
      <c r="AB707" s="28"/>
      <c r="AC707" s="28"/>
    </row>
    <row r="708" spans="1:29" ht="14.25" hidden="1">
      <c r="A708" s="22" t="b">
        <f t="shared" si="49"/>
        <v>0</v>
      </c>
      <c r="B708" s="23" t="str">
        <f t="shared" si="50"/>
        <v>salles avant 03/2017!</v>
      </c>
      <c r="C708" s="24">
        <f t="shared" si="51"/>
        <v>708</v>
      </c>
      <c r="D708" s="24" t="e">
        <f t="shared" ca="1" si="2"/>
        <v>#REF!</v>
      </c>
      <c r="E708" s="25" t="e">
        <f t="shared" ca="1" si="3"/>
        <v>#REF!</v>
      </c>
      <c r="F708" s="25" t="e">
        <f t="shared" ca="1" si="4"/>
        <v>#REF!</v>
      </c>
      <c r="G708" s="26" t="e">
        <f t="shared" ca="1" si="5"/>
        <v>#REF!</v>
      </c>
      <c r="H708" s="24" t="s">
        <v>43</v>
      </c>
      <c r="I708" s="24" t="e">
        <f t="shared" ca="1" si="6"/>
        <v>#REF!</v>
      </c>
      <c r="J708" s="24" t="e">
        <f t="shared" ca="1" si="7"/>
        <v>#REF!</v>
      </c>
      <c r="K708" s="24" t="e">
        <f t="shared" ca="1" si="8"/>
        <v>#REF!</v>
      </c>
      <c r="L708" s="24" t="e">
        <f t="shared" ca="1" si="9"/>
        <v>#REF!</v>
      </c>
      <c r="M708" s="24" t="e">
        <f t="shared" ca="1" si="10"/>
        <v>#REF!</v>
      </c>
      <c r="N708" s="25" t="e">
        <f t="shared" ca="1" si="11"/>
        <v>#REF!</v>
      </c>
      <c r="O708" s="27" t="e">
        <f t="shared" ca="1" si="12"/>
        <v>#REF!</v>
      </c>
      <c r="P708" s="24" t="e">
        <f t="shared" ca="1" si="13"/>
        <v>#REF!</v>
      </c>
      <c r="Q708" s="28" t="str">
        <f t="shared" si="48"/>
        <v/>
      </c>
      <c r="R708" s="29" t="str">
        <f t="shared" si="14"/>
        <v/>
      </c>
      <c r="S708" s="29" t="str">
        <f t="shared" si="15"/>
        <v/>
      </c>
      <c r="T708" s="28" t="str">
        <f t="shared" si="16"/>
        <v/>
      </c>
      <c r="U708" s="30">
        <f ca="1">VLOOKUP(H708,variables!J$10:K$130,2,FALSE)</f>
        <v>1</v>
      </c>
      <c r="V708" s="28"/>
      <c r="W708" s="28"/>
      <c r="X708" s="28"/>
      <c r="Y708" s="28"/>
      <c r="Z708" s="28"/>
      <c r="AA708" s="28"/>
      <c r="AB708" s="28"/>
      <c r="AC708" s="28"/>
    </row>
    <row r="709" spans="1:29" ht="14.25">
      <c r="A709" s="22" t="b">
        <f t="shared" si="49"/>
        <v>1</v>
      </c>
      <c r="B709" s="23" t="str">
        <f t="shared" si="50"/>
        <v>salles avant 03/2017!</v>
      </c>
      <c r="C709" s="24">
        <f t="shared" si="51"/>
        <v>709</v>
      </c>
      <c r="D709" s="24" t="e">
        <f t="shared" ca="1" si="2"/>
        <v>#REF!</v>
      </c>
      <c r="E709" s="25" t="e">
        <f t="shared" ca="1" si="3"/>
        <v>#REF!</v>
      </c>
      <c r="F709" s="25" t="e">
        <f t="shared" ca="1" si="4"/>
        <v>#REF!</v>
      </c>
      <c r="G709" s="26" t="e">
        <f t="shared" ca="1" si="5"/>
        <v>#REF!</v>
      </c>
      <c r="H709" s="24" t="s">
        <v>140</v>
      </c>
      <c r="I709" s="24" t="e">
        <f t="shared" ca="1" si="6"/>
        <v>#REF!</v>
      </c>
      <c r="J709" s="24" t="e">
        <f t="shared" ca="1" si="7"/>
        <v>#REF!</v>
      </c>
      <c r="K709" s="24" t="e">
        <f t="shared" ca="1" si="8"/>
        <v>#REF!</v>
      </c>
      <c r="L709" s="24" t="e">
        <f t="shared" ca="1" si="9"/>
        <v>#REF!</v>
      </c>
      <c r="M709" s="24" t="e">
        <f t="shared" ca="1" si="10"/>
        <v>#REF!</v>
      </c>
      <c r="N709" s="25" t="e">
        <f t="shared" ca="1" si="11"/>
        <v>#REF!</v>
      </c>
      <c r="O709" s="27" t="e">
        <f t="shared" ca="1" si="12"/>
        <v>#REF!</v>
      </c>
      <c r="P709" s="24" t="e">
        <f t="shared" ca="1" si="13"/>
        <v>#REF!</v>
      </c>
      <c r="Q709" s="28" t="e">
        <f t="shared" ca="1" si="48"/>
        <v>#REF!</v>
      </c>
      <c r="R709" s="29" t="e">
        <f t="shared" ca="1" si="14"/>
        <v>#REF!</v>
      </c>
      <c r="S709" s="29" t="e">
        <f t="shared" ca="1" si="15"/>
        <v>#REF!</v>
      </c>
      <c r="T709" s="28" t="e">
        <f t="shared" ca="1" si="16"/>
        <v>#REF!</v>
      </c>
      <c r="U709" s="30">
        <f ca="1">VLOOKUP(H709,variables!J$10:K$130,2,FALSE)</f>
        <v>0.93262411347517726</v>
      </c>
      <c r="V709" s="28"/>
      <c r="W709" s="28"/>
      <c r="X709" s="28"/>
      <c r="Y709" s="28"/>
      <c r="Z709" s="28"/>
      <c r="AA709" s="28"/>
      <c r="AB709" s="28"/>
      <c r="AC709" s="28"/>
    </row>
    <row r="710" spans="1:29" ht="14.25" hidden="1">
      <c r="A710" s="22" t="b">
        <f t="shared" si="49"/>
        <v>0</v>
      </c>
      <c r="B710" s="23" t="str">
        <f t="shared" si="50"/>
        <v>salles avant 03/2017!</v>
      </c>
      <c r="C710" s="24">
        <f t="shared" si="51"/>
        <v>710</v>
      </c>
      <c r="D710" s="24" t="e">
        <f t="shared" ca="1" si="2"/>
        <v>#REF!</v>
      </c>
      <c r="E710" s="25" t="e">
        <f t="shared" ca="1" si="3"/>
        <v>#REF!</v>
      </c>
      <c r="F710" s="25" t="e">
        <f t="shared" ca="1" si="4"/>
        <v>#REF!</v>
      </c>
      <c r="G710" s="26" t="e">
        <f t="shared" ca="1" si="5"/>
        <v>#REF!</v>
      </c>
      <c r="H710" s="24" t="s">
        <v>472</v>
      </c>
      <c r="I710" s="24" t="e">
        <f t="shared" ca="1" si="6"/>
        <v>#REF!</v>
      </c>
      <c r="J710" s="24" t="e">
        <f t="shared" ca="1" si="7"/>
        <v>#REF!</v>
      </c>
      <c r="K710" s="24" t="e">
        <f t="shared" ca="1" si="8"/>
        <v>#REF!</v>
      </c>
      <c r="L710" s="24" t="e">
        <f t="shared" ca="1" si="9"/>
        <v>#REF!</v>
      </c>
      <c r="M710" s="24" t="e">
        <f t="shared" ca="1" si="10"/>
        <v>#REF!</v>
      </c>
      <c r="N710" s="25" t="e">
        <f t="shared" ca="1" si="11"/>
        <v>#REF!</v>
      </c>
      <c r="O710" s="27" t="e">
        <f t="shared" ca="1" si="12"/>
        <v>#REF!</v>
      </c>
      <c r="P710" s="24" t="e">
        <f t="shared" ca="1" si="13"/>
        <v>#REF!</v>
      </c>
      <c r="Q710" s="28" t="str">
        <f t="shared" si="48"/>
        <v/>
      </c>
      <c r="R710" s="29" t="str">
        <f t="shared" si="14"/>
        <v/>
      </c>
      <c r="S710" s="29" t="str">
        <f t="shared" si="15"/>
        <v/>
      </c>
      <c r="T710" s="28" t="str">
        <f t="shared" si="16"/>
        <v/>
      </c>
      <c r="U710" s="30">
        <f ca="1">VLOOKUP(H710,variables!J$10:K$130,2,FALSE)</f>
        <v>0.96666666666666667</v>
      </c>
      <c r="V710" s="28"/>
      <c r="W710" s="28"/>
      <c r="X710" s="28"/>
      <c r="Y710" s="28"/>
      <c r="Z710" s="28"/>
      <c r="AA710" s="28"/>
      <c r="AB710" s="28"/>
      <c r="AC710" s="28"/>
    </row>
    <row r="711" spans="1:29" ht="14.25">
      <c r="A711" s="22" t="b">
        <f t="shared" si="49"/>
        <v>1</v>
      </c>
      <c r="B711" s="23" t="str">
        <f t="shared" si="50"/>
        <v>salles avant 03/2017!</v>
      </c>
      <c r="C711" s="24">
        <f t="shared" si="51"/>
        <v>711</v>
      </c>
      <c r="D711" s="24" t="e">
        <f t="shared" ca="1" si="2"/>
        <v>#REF!</v>
      </c>
      <c r="E711" s="25" t="e">
        <f t="shared" ca="1" si="3"/>
        <v>#REF!</v>
      </c>
      <c r="F711" s="25" t="e">
        <f t="shared" ca="1" si="4"/>
        <v>#REF!</v>
      </c>
      <c r="G711" s="26" t="e">
        <f t="shared" ca="1" si="5"/>
        <v>#REF!</v>
      </c>
      <c r="H711" s="24" t="s">
        <v>140</v>
      </c>
      <c r="I711" s="24" t="e">
        <f t="shared" ca="1" si="6"/>
        <v>#REF!</v>
      </c>
      <c r="J711" s="24" t="e">
        <f t="shared" ca="1" si="7"/>
        <v>#REF!</v>
      </c>
      <c r="K711" s="24" t="e">
        <f t="shared" ca="1" si="8"/>
        <v>#REF!</v>
      </c>
      <c r="L711" s="24" t="e">
        <f t="shared" ca="1" si="9"/>
        <v>#REF!</v>
      </c>
      <c r="M711" s="24" t="e">
        <f t="shared" ca="1" si="10"/>
        <v>#REF!</v>
      </c>
      <c r="N711" s="25" t="e">
        <f t="shared" ca="1" si="11"/>
        <v>#REF!</v>
      </c>
      <c r="O711" s="27" t="e">
        <f t="shared" ca="1" si="12"/>
        <v>#REF!</v>
      </c>
      <c r="P711" s="24" t="e">
        <f t="shared" ca="1" si="13"/>
        <v>#REF!</v>
      </c>
      <c r="Q711" s="28" t="e">
        <f t="shared" ca="1" si="48"/>
        <v>#REF!</v>
      </c>
      <c r="R711" s="29" t="e">
        <f t="shared" ca="1" si="14"/>
        <v>#REF!</v>
      </c>
      <c r="S711" s="29" t="e">
        <f t="shared" ca="1" si="15"/>
        <v>#REF!</v>
      </c>
      <c r="T711" s="28" t="e">
        <f t="shared" ca="1" si="16"/>
        <v>#REF!</v>
      </c>
      <c r="U711" s="30">
        <f ca="1">VLOOKUP(H711,variables!J$10:K$130,2,FALSE)</f>
        <v>0.93262411347517726</v>
      </c>
      <c r="V711" s="28"/>
      <c r="W711" s="28"/>
      <c r="X711" s="28"/>
      <c r="Y711" s="28"/>
      <c r="Z711" s="28"/>
      <c r="AA711" s="28"/>
      <c r="AB711" s="28"/>
      <c r="AC711" s="28"/>
    </row>
    <row r="712" spans="1:29" ht="14.25" hidden="1">
      <c r="A712" s="22" t="b">
        <f t="shared" si="49"/>
        <v>0</v>
      </c>
      <c r="B712" s="23" t="str">
        <f t="shared" si="50"/>
        <v>salles avant 03/2017!</v>
      </c>
      <c r="C712" s="24">
        <f t="shared" si="51"/>
        <v>712</v>
      </c>
      <c r="D712" s="24" t="e">
        <f t="shared" ca="1" si="2"/>
        <v>#REF!</v>
      </c>
      <c r="E712" s="25" t="e">
        <f t="shared" ca="1" si="3"/>
        <v>#REF!</v>
      </c>
      <c r="F712" s="25" t="e">
        <f t="shared" ca="1" si="4"/>
        <v>#REF!</v>
      </c>
      <c r="G712" s="26" t="e">
        <f t="shared" ca="1" si="5"/>
        <v>#REF!</v>
      </c>
      <c r="H712" s="24" t="s">
        <v>60</v>
      </c>
      <c r="I712" s="24" t="e">
        <f t="shared" ca="1" si="6"/>
        <v>#REF!</v>
      </c>
      <c r="J712" s="24" t="e">
        <f t="shared" ca="1" si="7"/>
        <v>#REF!</v>
      </c>
      <c r="K712" s="24" t="e">
        <f t="shared" ca="1" si="8"/>
        <v>#REF!</v>
      </c>
      <c r="L712" s="24" t="e">
        <f t="shared" ca="1" si="9"/>
        <v>#REF!</v>
      </c>
      <c r="M712" s="24" t="e">
        <f t="shared" ca="1" si="10"/>
        <v>#REF!</v>
      </c>
      <c r="N712" s="25" t="e">
        <f t="shared" ca="1" si="11"/>
        <v>#REF!</v>
      </c>
      <c r="O712" s="27" t="e">
        <f t="shared" ca="1" si="12"/>
        <v>#REF!</v>
      </c>
      <c r="P712" s="24" t="e">
        <f t="shared" ca="1" si="13"/>
        <v>#REF!</v>
      </c>
      <c r="Q712" s="28" t="str">
        <f t="shared" si="48"/>
        <v/>
      </c>
      <c r="R712" s="29" t="str">
        <f t="shared" si="14"/>
        <v/>
      </c>
      <c r="S712" s="29" t="str">
        <f t="shared" si="15"/>
        <v/>
      </c>
      <c r="T712" s="28" t="str">
        <f t="shared" si="16"/>
        <v/>
      </c>
      <c r="U712" s="30">
        <f ca="1">VLOOKUP(H712,variables!J$10:K$130,2,FALSE)</f>
        <v>1</v>
      </c>
      <c r="V712" s="28"/>
      <c r="W712" s="28"/>
      <c r="X712" s="28"/>
      <c r="Y712" s="28"/>
      <c r="Z712" s="28"/>
      <c r="AA712" s="28"/>
      <c r="AB712" s="28"/>
      <c r="AC712" s="28"/>
    </row>
    <row r="713" spans="1:29" ht="14.25" hidden="1">
      <c r="A713" s="22" t="b">
        <f t="shared" si="49"/>
        <v>0</v>
      </c>
      <c r="B713" s="23" t="str">
        <f t="shared" si="50"/>
        <v>salles avant 03/2017!</v>
      </c>
      <c r="C713" s="24">
        <f t="shared" si="51"/>
        <v>713</v>
      </c>
      <c r="D713" s="24" t="e">
        <f t="shared" ca="1" si="2"/>
        <v>#REF!</v>
      </c>
      <c r="E713" s="25" t="e">
        <f t="shared" ca="1" si="3"/>
        <v>#REF!</v>
      </c>
      <c r="F713" s="25" t="e">
        <f t="shared" ca="1" si="4"/>
        <v>#REF!</v>
      </c>
      <c r="G713" s="26" t="e">
        <f t="shared" ca="1" si="5"/>
        <v>#REF!</v>
      </c>
      <c r="H713" s="24" t="s">
        <v>63</v>
      </c>
      <c r="I713" s="24" t="e">
        <f t="shared" ca="1" si="6"/>
        <v>#REF!</v>
      </c>
      <c r="J713" s="24" t="e">
        <f t="shared" ca="1" si="7"/>
        <v>#REF!</v>
      </c>
      <c r="K713" s="24" t="e">
        <f t="shared" ca="1" si="8"/>
        <v>#REF!</v>
      </c>
      <c r="L713" s="24" t="e">
        <f t="shared" ca="1" si="9"/>
        <v>#REF!</v>
      </c>
      <c r="M713" s="24" t="e">
        <f t="shared" ca="1" si="10"/>
        <v>#REF!</v>
      </c>
      <c r="N713" s="25" t="e">
        <f t="shared" ca="1" si="11"/>
        <v>#REF!</v>
      </c>
      <c r="O713" s="27" t="e">
        <f t="shared" ca="1" si="12"/>
        <v>#REF!</v>
      </c>
      <c r="P713" s="24" t="e">
        <f t="shared" ca="1" si="13"/>
        <v>#REF!</v>
      </c>
      <c r="Q713" s="28" t="str">
        <f t="shared" si="48"/>
        <v/>
      </c>
      <c r="R713" s="29" t="str">
        <f t="shared" si="14"/>
        <v/>
      </c>
      <c r="S713" s="29" t="str">
        <f t="shared" si="15"/>
        <v/>
      </c>
      <c r="T713" s="28" t="str">
        <f t="shared" si="16"/>
        <v/>
      </c>
      <c r="U713" s="30">
        <f ca="1">VLOOKUP(H713,variables!J$10:K$130,2,FALSE)</f>
        <v>1</v>
      </c>
      <c r="V713" s="28"/>
      <c r="W713" s="28"/>
      <c r="X713" s="28"/>
      <c r="Y713" s="28"/>
      <c r="Z713" s="28"/>
      <c r="AA713" s="28"/>
      <c r="AB713" s="28"/>
      <c r="AC713" s="28"/>
    </row>
    <row r="714" spans="1:29" ht="14.25" hidden="1">
      <c r="A714" s="22" t="b">
        <f t="shared" si="49"/>
        <v>0</v>
      </c>
      <c r="B714" s="23" t="str">
        <f t="shared" si="50"/>
        <v>salles avant 03/2017!</v>
      </c>
      <c r="C714" s="24">
        <f t="shared" si="51"/>
        <v>714</v>
      </c>
      <c r="D714" s="24" t="e">
        <f t="shared" ca="1" si="2"/>
        <v>#REF!</v>
      </c>
      <c r="E714" s="25" t="e">
        <f t="shared" ca="1" si="3"/>
        <v>#REF!</v>
      </c>
      <c r="F714" s="25" t="e">
        <f t="shared" ca="1" si="4"/>
        <v>#REF!</v>
      </c>
      <c r="G714" s="26" t="e">
        <f t="shared" ca="1" si="5"/>
        <v>#REF!</v>
      </c>
      <c r="H714" s="24" t="s">
        <v>13</v>
      </c>
      <c r="I714" s="24" t="e">
        <f t="shared" ca="1" si="6"/>
        <v>#REF!</v>
      </c>
      <c r="J714" s="24" t="e">
        <f t="shared" ca="1" si="7"/>
        <v>#REF!</v>
      </c>
      <c r="K714" s="24" t="e">
        <f t="shared" ca="1" si="8"/>
        <v>#REF!</v>
      </c>
      <c r="L714" s="24" t="e">
        <f t="shared" ca="1" si="9"/>
        <v>#REF!</v>
      </c>
      <c r="M714" s="24" t="e">
        <f t="shared" ca="1" si="10"/>
        <v>#REF!</v>
      </c>
      <c r="N714" s="25" t="e">
        <f t="shared" ca="1" si="11"/>
        <v>#REF!</v>
      </c>
      <c r="O714" s="27" t="e">
        <f t="shared" ca="1" si="12"/>
        <v>#REF!</v>
      </c>
      <c r="P714" s="24" t="e">
        <f t="shared" ca="1" si="13"/>
        <v>#REF!</v>
      </c>
      <c r="Q714" s="28" t="str">
        <f t="shared" si="48"/>
        <v/>
      </c>
      <c r="R714" s="29" t="str">
        <f t="shared" si="14"/>
        <v/>
      </c>
      <c r="S714" s="29" t="str">
        <f t="shared" si="15"/>
        <v/>
      </c>
      <c r="T714" s="28" t="str">
        <f t="shared" si="16"/>
        <v/>
      </c>
      <c r="U714" s="30">
        <f>VLOOKUP(H714,variables!J$10:K$130,2,FALSE)</f>
        <v>0</v>
      </c>
      <c r="V714" s="28"/>
      <c r="W714" s="28"/>
      <c r="X714" s="28"/>
      <c r="Y714" s="28"/>
      <c r="Z714" s="28"/>
      <c r="AA714" s="28"/>
      <c r="AB714" s="28"/>
      <c r="AC714" s="28"/>
    </row>
    <row r="715" spans="1:29" ht="14.25" hidden="1">
      <c r="A715" s="22" t="b">
        <f t="shared" si="49"/>
        <v>0</v>
      </c>
      <c r="B715" s="23" t="str">
        <f t="shared" si="50"/>
        <v>salles avant 03/2017!</v>
      </c>
      <c r="C715" s="24">
        <f t="shared" si="51"/>
        <v>715</v>
      </c>
      <c r="D715" s="24" t="e">
        <f t="shared" ca="1" si="2"/>
        <v>#REF!</v>
      </c>
      <c r="E715" s="25" t="e">
        <f t="shared" ca="1" si="3"/>
        <v>#REF!</v>
      </c>
      <c r="F715" s="25" t="e">
        <f t="shared" ca="1" si="4"/>
        <v>#REF!</v>
      </c>
      <c r="G715" s="26" t="e">
        <f t="shared" ca="1" si="5"/>
        <v>#REF!</v>
      </c>
      <c r="H715" s="24" t="s">
        <v>357</v>
      </c>
      <c r="I715" s="24" t="e">
        <f t="shared" ca="1" si="6"/>
        <v>#REF!</v>
      </c>
      <c r="J715" s="24" t="e">
        <f t="shared" ca="1" si="7"/>
        <v>#REF!</v>
      </c>
      <c r="K715" s="24" t="e">
        <f t="shared" ca="1" si="8"/>
        <v>#REF!</v>
      </c>
      <c r="L715" s="24" t="e">
        <f t="shared" ca="1" si="9"/>
        <v>#REF!</v>
      </c>
      <c r="M715" s="24" t="e">
        <f t="shared" ca="1" si="10"/>
        <v>#REF!</v>
      </c>
      <c r="N715" s="25" t="e">
        <f t="shared" ca="1" si="11"/>
        <v>#REF!</v>
      </c>
      <c r="O715" s="27" t="e">
        <f t="shared" ca="1" si="12"/>
        <v>#REF!</v>
      </c>
      <c r="P715" s="24" t="e">
        <f t="shared" ca="1" si="13"/>
        <v>#REF!</v>
      </c>
      <c r="Q715" s="28" t="str">
        <f t="shared" si="48"/>
        <v/>
      </c>
      <c r="R715" s="29" t="str">
        <f t="shared" si="14"/>
        <v/>
      </c>
      <c r="S715" s="29" t="str">
        <f t="shared" si="15"/>
        <v/>
      </c>
      <c r="T715" s="28" t="str">
        <f t="shared" si="16"/>
        <v/>
      </c>
      <c r="U715" s="30">
        <f ca="1">VLOOKUP(H715,variables!J$10:K$130,2,FALSE)</f>
        <v>0.97058823529411764</v>
      </c>
      <c r="V715" s="28"/>
      <c r="W715" s="28"/>
      <c r="X715" s="28"/>
      <c r="Y715" s="28"/>
      <c r="Z715" s="28"/>
      <c r="AA715" s="28"/>
      <c r="AB715" s="28"/>
      <c r="AC715" s="28"/>
    </row>
    <row r="716" spans="1:29" ht="14.25" hidden="1">
      <c r="A716" s="22" t="b">
        <f t="shared" si="49"/>
        <v>0</v>
      </c>
      <c r="B716" s="23" t="str">
        <f t="shared" si="50"/>
        <v>salles avant 03/2017!</v>
      </c>
      <c r="C716" s="24">
        <f t="shared" si="51"/>
        <v>716</v>
      </c>
      <c r="D716" s="24" t="e">
        <f t="shared" ca="1" si="2"/>
        <v>#REF!</v>
      </c>
      <c r="E716" s="25" t="e">
        <f t="shared" ca="1" si="3"/>
        <v>#REF!</v>
      </c>
      <c r="F716" s="25" t="e">
        <f t="shared" ca="1" si="4"/>
        <v>#REF!</v>
      </c>
      <c r="G716" s="26" t="e">
        <f t="shared" ca="1" si="5"/>
        <v>#REF!</v>
      </c>
      <c r="H716" s="24" t="s">
        <v>88</v>
      </c>
      <c r="I716" s="24" t="e">
        <f t="shared" ca="1" si="6"/>
        <v>#REF!</v>
      </c>
      <c r="J716" s="24" t="e">
        <f t="shared" ca="1" si="7"/>
        <v>#REF!</v>
      </c>
      <c r="K716" s="24" t="e">
        <f t="shared" ca="1" si="8"/>
        <v>#REF!</v>
      </c>
      <c r="L716" s="24" t="e">
        <f t="shared" ca="1" si="9"/>
        <v>#REF!</v>
      </c>
      <c r="M716" s="24" t="e">
        <f t="shared" ca="1" si="10"/>
        <v>#REF!</v>
      </c>
      <c r="N716" s="25" t="e">
        <f t="shared" ca="1" si="11"/>
        <v>#REF!</v>
      </c>
      <c r="O716" s="27" t="e">
        <f t="shared" ca="1" si="12"/>
        <v>#REF!</v>
      </c>
      <c r="P716" s="24" t="e">
        <f t="shared" ca="1" si="13"/>
        <v>#REF!</v>
      </c>
      <c r="Q716" s="28" t="str">
        <f t="shared" si="48"/>
        <v/>
      </c>
      <c r="R716" s="29" t="str">
        <f t="shared" si="14"/>
        <v/>
      </c>
      <c r="S716" s="29" t="str">
        <f t="shared" si="15"/>
        <v/>
      </c>
      <c r="T716" s="28" t="str">
        <f t="shared" si="16"/>
        <v/>
      </c>
      <c r="U716" s="30">
        <f ca="1">VLOOKUP(H716,variables!J$10:K$130,2,FALSE)</f>
        <v>0.94202898550724634</v>
      </c>
      <c r="V716" s="28"/>
      <c r="W716" s="28"/>
      <c r="X716" s="28"/>
      <c r="Y716" s="28"/>
      <c r="Z716" s="28"/>
      <c r="AA716" s="28"/>
      <c r="AB716" s="28"/>
      <c r="AC716" s="28"/>
    </row>
    <row r="717" spans="1:29" ht="14.25" hidden="1">
      <c r="A717" s="22" t="b">
        <f t="shared" si="49"/>
        <v>0</v>
      </c>
      <c r="B717" s="23" t="str">
        <f t="shared" si="50"/>
        <v>salles avant 03/2017!</v>
      </c>
      <c r="C717" s="24">
        <f t="shared" si="51"/>
        <v>717</v>
      </c>
      <c r="D717" s="24" t="e">
        <f t="shared" ca="1" si="2"/>
        <v>#REF!</v>
      </c>
      <c r="E717" s="25" t="e">
        <f t="shared" ca="1" si="3"/>
        <v>#REF!</v>
      </c>
      <c r="F717" s="25" t="e">
        <f t="shared" ca="1" si="4"/>
        <v>#REF!</v>
      </c>
      <c r="G717" s="26" t="e">
        <f t="shared" ca="1" si="5"/>
        <v>#REF!</v>
      </c>
      <c r="H717" s="24" t="s">
        <v>88</v>
      </c>
      <c r="I717" s="24" t="e">
        <f t="shared" ca="1" si="6"/>
        <v>#REF!</v>
      </c>
      <c r="J717" s="24" t="e">
        <f t="shared" ca="1" si="7"/>
        <v>#REF!</v>
      </c>
      <c r="K717" s="24" t="e">
        <f t="shared" ca="1" si="8"/>
        <v>#REF!</v>
      </c>
      <c r="L717" s="24" t="e">
        <f t="shared" ca="1" si="9"/>
        <v>#REF!</v>
      </c>
      <c r="M717" s="24" t="e">
        <f t="shared" ca="1" si="10"/>
        <v>#REF!</v>
      </c>
      <c r="N717" s="25" t="e">
        <f t="shared" ca="1" si="11"/>
        <v>#REF!</v>
      </c>
      <c r="O717" s="27" t="e">
        <f t="shared" ca="1" si="12"/>
        <v>#REF!</v>
      </c>
      <c r="P717" s="24" t="e">
        <f t="shared" ca="1" si="13"/>
        <v>#REF!</v>
      </c>
      <c r="Q717" s="28" t="str">
        <f t="shared" si="48"/>
        <v/>
      </c>
      <c r="R717" s="29" t="str">
        <f t="shared" si="14"/>
        <v/>
      </c>
      <c r="S717" s="29" t="str">
        <f t="shared" si="15"/>
        <v/>
      </c>
      <c r="T717" s="28" t="str">
        <f t="shared" si="16"/>
        <v/>
      </c>
      <c r="U717" s="30">
        <f ca="1">VLOOKUP(H717,variables!J$10:K$130,2,FALSE)</f>
        <v>0.94202898550724634</v>
      </c>
      <c r="V717" s="28"/>
      <c r="W717" s="28"/>
      <c r="X717" s="28"/>
      <c r="Y717" s="28"/>
      <c r="Z717" s="28"/>
      <c r="AA717" s="28"/>
      <c r="AB717" s="28"/>
      <c r="AC717" s="28"/>
    </row>
    <row r="718" spans="1:29" ht="14.25" hidden="1">
      <c r="A718" s="22" t="b">
        <f t="shared" si="49"/>
        <v>0</v>
      </c>
      <c r="B718" s="23" t="str">
        <f t="shared" si="50"/>
        <v>salles avant 03/2017!</v>
      </c>
      <c r="C718" s="24">
        <f t="shared" si="51"/>
        <v>718</v>
      </c>
      <c r="D718" s="24" t="e">
        <f t="shared" ca="1" si="2"/>
        <v>#REF!</v>
      </c>
      <c r="E718" s="25" t="e">
        <f t="shared" ca="1" si="3"/>
        <v>#REF!</v>
      </c>
      <c r="F718" s="25" t="e">
        <f t="shared" ca="1" si="4"/>
        <v>#REF!</v>
      </c>
      <c r="G718" s="26" t="e">
        <f t="shared" ca="1" si="5"/>
        <v>#REF!</v>
      </c>
      <c r="H718" s="24" t="s">
        <v>357</v>
      </c>
      <c r="I718" s="24" t="e">
        <f t="shared" ca="1" si="6"/>
        <v>#REF!</v>
      </c>
      <c r="J718" s="24" t="e">
        <f t="shared" ca="1" si="7"/>
        <v>#REF!</v>
      </c>
      <c r="K718" s="24" t="e">
        <f t="shared" ca="1" si="8"/>
        <v>#REF!</v>
      </c>
      <c r="L718" s="24" t="e">
        <f t="shared" ca="1" si="9"/>
        <v>#REF!</v>
      </c>
      <c r="M718" s="24" t="e">
        <f t="shared" ca="1" si="10"/>
        <v>#REF!</v>
      </c>
      <c r="N718" s="25" t="e">
        <f t="shared" ca="1" si="11"/>
        <v>#REF!</v>
      </c>
      <c r="O718" s="27" t="e">
        <f t="shared" ca="1" si="12"/>
        <v>#REF!</v>
      </c>
      <c r="P718" s="24" t="e">
        <f t="shared" ca="1" si="13"/>
        <v>#REF!</v>
      </c>
      <c r="Q718" s="28" t="str">
        <f t="shared" si="48"/>
        <v/>
      </c>
      <c r="R718" s="29" t="str">
        <f t="shared" si="14"/>
        <v/>
      </c>
      <c r="S718" s="29" t="str">
        <f t="shared" si="15"/>
        <v/>
      </c>
      <c r="T718" s="28" t="str">
        <f t="shared" si="16"/>
        <v/>
      </c>
      <c r="U718" s="30">
        <f ca="1">VLOOKUP(H718,variables!J$10:K$130,2,FALSE)</f>
        <v>0.97058823529411764</v>
      </c>
      <c r="V718" s="28"/>
      <c r="W718" s="28"/>
      <c r="X718" s="28"/>
      <c r="Y718" s="28"/>
      <c r="Z718" s="28"/>
      <c r="AA718" s="28"/>
      <c r="AB718" s="28"/>
      <c r="AC718" s="28"/>
    </row>
    <row r="719" spans="1:29" ht="14.25">
      <c r="A719" s="22" t="b">
        <f t="shared" si="49"/>
        <v>1</v>
      </c>
      <c r="B719" s="23" t="str">
        <f t="shared" si="50"/>
        <v>salles avant 03/2017!</v>
      </c>
      <c r="C719" s="24">
        <f t="shared" si="51"/>
        <v>719</v>
      </c>
      <c r="D719" s="24" t="e">
        <f t="shared" ca="1" si="2"/>
        <v>#REF!</v>
      </c>
      <c r="E719" s="25" t="e">
        <f t="shared" ca="1" si="3"/>
        <v>#REF!</v>
      </c>
      <c r="F719" s="25" t="e">
        <f t="shared" ca="1" si="4"/>
        <v>#REF!</v>
      </c>
      <c r="G719" s="26" t="e">
        <f t="shared" ca="1" si="5"/>
        <v>#REF!</v>
      </c>
      <c r="H719" s="24" t="s">
        <v>140</v>
      </c>
      <c r="I719" s="24" t="e">
        <f t="shared" ca="1" si="6"/>
        <v>#REF!</v>
      </c>
      <c r="J719" s="24" t="e">
        <f t="shared" ca="1" si="7"/>
        <v>#REF!</v>
      </c>
      <c r="K719" s="24" t="e">
        <f t="shared" ca="1" si="8"/>
        <v>#REF!</v>
      </c>
      <c r="L719" s="24" t="e">
        <f t="shared" ca="1" si="9"/>
        <v>#REF!</v>
      </c>
      <c r="M719" s="24" t="e">
        <f t="shared" ca="1" si="10"/>
        <v>#REF!</v>
      </c>
      <c r="N719" s="25" t="e">
        <f t="shared" ca="1" si="11"/>
        <v>#REF!</v>
      </c>
      <c r="O719" s="27" t="e">
        <f t="shared" ca="1" si="12"/>
        <v>#REF!</v>
      </c>
      <c r="P719" s="24" t="e">
        <f t="shared" ca="1" si="13"/>
        <v>#REF!</v>
      </c>
      <c r="Q719" s="28" t="e">
        <f t="shared" ca="1" si="48"/>
        <v>#REF!</v>
      </c>
      <c r="R719" s="29" t="e">
        <f t="shared" ca="1" si="14"/>
        <v>#REF!</v>
      </c>
      <c r="S719" s="29" t="e">
        <f t="shared" ca="1" si="15"/>
        <v>#REF!</v>
      </c>
      <c r="T719" s="28" t="e">
        <f t="shared" ca="1" si="16"/>
        <v>#REF!</v>
      </c>
      <c r="U719" s="30">
        <f ca="1">VLOOKUP(H719,variables!J$10:K$130,2,FALSE)</f>
        <v>0.93262411347517726</v>
      </c>
      <c r="V719" s="28"/>
      <c r="W719" s="28"/>
      <c r="X719" s="28"/>
      <c r="Y719" s="28"/>
      <c r="Z719" s="28"/>
      <c r="AA719" s="28"/>
      <c r="AB719" s="28"/>
      <c r="AC719" s="28"/>
    </row>
    <row r="720" spans="1:29" ht="14.25" hidden="1">
      <c r="A720" s="22" t="b">
        <f t="shared" si="49"/>
        <v>0</v>
      </c>
      <c r="B720" s="23" t="str">
        <f t="shared" si="50"/>
        <v>salles avant 03/2017!</v>
      </c>
      <c r="C720" s="24">
        <f t="shared" si="51"/>
        <v>720</v>
      </c>
      <c r="D720" s="24" t="e">
        <f t="shared" ca="1" si="2"/>
        <v>#REF!</v>
      </c>
      <c r="E720" s="25" t="e">
        <f t="shared" ca="1" si="3"/>
        <v>#REF!</v>
      </c>
      <c r="F720" s="25" t="e">
        <f t="shared" ca="1" si="4"/>
        <v>#REF!</v>
      </c>
      <c r="G720" s="26" t="e">
        <f t="shared" ca="1" si="5"/>
        <v>#REF!</v>
      </c>
      <c r="H720" s="24" t="s">
        <v>423</v>
      </c>
      <c r="I720" s="24" t="e">
        <f t="shared" ca="1" si="6"/>
        <v>#REF!</v>
      </c>
      <c r="J720" s="24" t="e">
        <f t="shared" ca="1" si="7"/>
        <v>#REF!</v>
      </c>
      <c r="K720" s="24" t="e">
        <f t="shared" ca="1" si="8"/>
        <v>#REF!</v>
      </c>
      <c r="L720" s="24" t="e">
        <f t="shared" ca="1" si="9"/>
        <v>#REF!</v>
      </c>
      <c r="M720" s="24" t="e">
        <f t="shared" ca="1" si="10"/>
        <v>#REF!</v>
      </c>
      <c r="N720" s="25" t="e">
        <f t="shared" ca="1" si="11"/>
        <v>#REF!</v>
      </c>
      <c r="O720" s="27" t="e">
        <f t="shared" ca="1" si="12"/>
        <v>#REF!</v>
      </c>
      <c r="P720" s="24" t="e">
        <f t="shared" ca="1" si="13"/>
        <v>#REF!</v>
      </c>
      <c r="Q720" s="28" t="str">
        <f t="shared" si="48"/>
        <v/>
      </c>
      <c r="R720" s="29" t="str">
        <f t="shared" si="14"/>
        <v/>
      </c>
      <c r="S720" s="29" t="str">
        <f t="shared" si="15"/>
        <v/>
      </c>
      <c r="T720" s="28" t="str">
        <f t="shared" si="16"/>
        <v/>
      </c>
      <c r="U720" s="30">
        <f ca="1">VLOOKUP(H720,variables!J$10:K$130,2,FALSE)</f>
        <v>0.97619047619047616</v>
      </c>
      <c r="V720" s="28"/>
      <c r="W720" s="28"/>
      <c r="X720" s="28"/>
      <c r="Y720" s="28"/>
      <c r="Z720" s="28"/>
      <c r="AA720" s="28"/>
      <c r="AB720" s="28"/>
      <c r="AC720" s="28"/>
    </row>
    <row r="721" spans="1:29" ht="14.25" hidden="1">
      <c r="A721" s="22" t="b">
        <f t="shared" si="49"/>
        <v>0</v>
      </c>
      <c r="B721" s="23" t="str">
        <f t="shared" si="50"/>
        <v>salles avant 03/2017!</v>
      </c>
      <c r="C721" s="24">
        <f t="shared" si="51"/>
        <v>721</v>
      </c>
      <c r="D721" s="24" t="e">
        <f t="shared" ca="1" si="2"/>
        <v>#REF!</v>
      </c>
      <c r="E721" s="25" t="e">
        <f t="shared" ca="1" si="3"/>
        <v>#REF!</v>
      </c>
      <c r="F721" s="25" t="e">
        <f t="shared" ca="1" si="4"/>
        <v>#REF!</v>
      </c>
      <c r="G721" s="26" t="e">
        <f t="shared" ca="1" si="5"/>
        <v>#REF!</v>
      </c>
      <c r="H721" s="24" t="s">
        <v>210</v>
      </c>
      <c r="I721" s="24" t="e">
        <f t="shared" ca="1" si="6"/>
        <v>#REF!</v>
      </c>
      <c r="J721" s="24" t="e">
        <f t="shared" ca="1" si="7"/>
        <v>#REF!</v>
      </c>
      <c r="K721" s="24" t="e">
        <f t="shared" ca="1" si="8"/>
        <v>#REF!</v>
      </c>
      <c r="L721" s="24" t="e">
        <f t="shared" ca="1" si="9"/>
        <v>#REF!</v>
      </c>
      <c r="M721" s="24" t="e">
        <f t="shared" ca="1" si="10"/>
        <v>#REF!</v>
      </c>
      <c r="N721" s="25" t="e">
        <f t="shared" ca="1" si="11"/>
        <v>#REF!</v>
      </c>
      <c r="O721" s="27" t="e">
        <f t="shared" ca="1" si="12"/>
        <v>#REF!</v>
      </c>
      <c r="P721" s="24" t="e">
        <f t="shared" ca="1" si="13"/>
        <v>#REF!</v>
      </c>
      <c r="Q721" s="28" t="str">
        <f t="shared" si="48"/>
        <v/>
      </c>
      <c r="R721" s="29" t="str">
        <f t="shared" si="14"/>
        <v/>
      </c>
      <c r="S721" s="29" t="str">
        <f t="shared" si="15"/>
        <v/>
      </c>
      <c r="T721" s="28" t="str">
        <f t="shared" si="16"/>
        <v/>
      </c>
      <c r="U721" s="30">
        <f ca="1">VLOOKUP(H721,variables!J$10:K$130,2,FALSE)</f>
        <v>1</v>
      </c>
      <c r="V721" s="28"/>
      <c r="W721" s="28"/>
      <c r="X721" s="28"/>
      <c r="Y721" s="28"/>
      <c r="Z721" s="28"/>
      <c r="AA721" s="28"/>
      <c r="AB721" s="28"/>
      <c r="AC721" s="28"/>
    </row>
    <row r="722" spans="1:29" ht="14.25">
      <c r="A722" s="22" t="b">
        <f t="shared" si="49"/>
        <v>1</v>
      </c>
      <c r="B722" s="23" t="str">
        <f t="shared" si="50"/>
        <v>salles avant 03/2017!</v>
      </c>
      <c r="C722" s="24">
        <f t="shared" si="51"/>
        <v>722</v>
      </c>
      <c r="D722" s="24" t="e">
        <f t="shared" ca="1" si="2"/>
        <v>#REF!</v>
      </c>
      <c r="E722" s="25" t="e">
        <f t="shared" ca="1" si="3"/>
        <v>#REF!</v>
      </c>
      <c r="F722" s="25" t="e">
        <f t="shared" ca="1" si="4"/>
        <v>#REF!</v>
      </c>
      <c r="G722" s="26" t="e">
        <f t="shared" ca="1" si="5"/>
        <v>#REF!</v>
      </c>
      <c r="H722" s="24" t="s">
        <v>140</v>
      </c>
      <c r="I722" s="24" t="e">
        <f t="shared" ca="1" si="6"/>
        <v>#REF!</v>
      </c>
      <c r="J722" s="24" t="e">
        <f t="shared" ca="1" si="7"/>
        <v>#REF!</v>
      </c>
      <c r="K722" s="24" t="e">
        <f t="shared" ca="1" si="8"/>
        <v>#REF!</v>
      </c>
      <c r="L722" s="24" t="e">
        <f t="shared" ca="1" si="9"/>
        <v>#REF!</v>
      </c>
      <c r="M722" s="24" t="e">
        <f t="shared" ca="1" si="10"/>
        <v>#REF!</v>
      </c>
      <c r="N722" s="25" t="e">
        <f t="shared" ca="1" si="11"/>
        <v>#REF!</v>
      </c>
      <c r="O722" s="27" t="e">
        <f t="shared" ca="1" si="12"/>
        <v>#REF!</v>
      </c>
      <c r="P722" s="24" t="e">
        <f t="shared" ca="1" si="13"/>
        <v>#REF!</v>
      </c>
      <c r="Q722" s="28" t="e">
        <f t="shared" ca="1" si="48"/>
        <v>#REF!</v>
      </c>
      <c r="R722" s="29" t="e">
        <f t="shared" ca="1" si="14"/>
        <v>#REF!</v>
      </c>
      <c r="S722" s="29" t="e">
        <f t="shared" ca="1" si="15"/>
        <v>#REF!</v>
      </c>
      <c r="T722" s="28" t="e">
        <f t="shared" ca="1" si="16"/>
        <v>#REF!</v>
      </c>
      <c r="U722" s="30">
        <f ca="1">VLOOKUP(H722,variables!J$10:K$130,2,FALSE)</f>
        <v>0.93262411347517726</v>
      </c>
      <c r="V722" s="28"/>
      <c r="W722" s="28"/>
      <c r="X722" s="28"/>
      <c r="Y722" s="28"/>
      <c r="Z722" s="28"/>
      <c r="AA722" s="28"/>
      <c r="AB722" s="28"/>
      <c r="AC722" s="28"/>
    </row>
    <row r="723" spans="1:29" ht="14.25" hidden="1">
      <c r="A723" s="22" t="b">
        <f t="shared" si="49"/>
        <v>0</v>
      </c>
      <c r="B723" s="23" t="str">
        <f t="shared" si="50"/>
        <v>salles avant 03/2017!</v>
      </c>
      <c r="C723" s="24">
        <f t="shared" si="51"/>
        <v>723</v>
      </c>
      <c r="D723" s="24" t="e">
        <f t="shared" ca="1" si="2"/>
        <v>#REF!</v>
      </c>
      <c r="E723" s="25" t="e">
        <f t="shared" ca="1" si="3"/>
        <v>#REF!</v>
      </c>
      <c r="F723" s="25" t="e">
        <f t="shared" ca="1" si="4"/>
        <v>#REF!</v>
      </c>
      <c r="G723" s="26" t="e">
        <f t="shared" ca="1" si="5"/>
        <v>#REF!</v>
      </c>
      <c r="H723" s="24" t="s">
        <v>317</v>
      </c>
      <c r="I723" s="24" t="e">
        <f t="shared" ca="1" si="6"/>
        <v>#REF!</v>
      </c>
      <c r="J723" s="24" t="e">
        <f t="shared" ca="1" si="7"/>
        <v>#REF!</v>
      </c>
      <c r="K723" s="24" t="e">
        <f t="shared" ca="1" si="8"/>
        <v>#REF!</v>
      </c>
      <c r="L723" s="24" t="e">
        <f t="shared" ca="1" si="9"/>
        <v>#REF!</v>
      </c>
      <c r="M723" s="24" t="e">
        <f t="shared" ca="1" si="10"/>
        <v>#REF!</v>
      </c>
      <c r="N723" s="25" t="e">
        <f t="shared" ca="1" si="11"/>
        <v>#REF!</v>
      </c>
      <c r="O723" s="27" t="e">
        <f t="shared" ca="1" si="12"/>
        <v>#REF!</v>
      </c>
      <c r="P723" s="24" t="e">
        <f t="shared" ca="1" si="13"/>
        <v>#REF!</v>
      </c>
      <c r="Q723" s="28" t="str">
        <f t="shared" si="48"/>
        <v/>
      </c>
      <c r="R723" s="29" t="str">
        <f t="shared" si="14"/>
        <v/>
      </c>
      <c r="S723" s="29" t="str">
        <f t="shared" si="15"/>
        <v/>
      </c>
      <c r="T723" s="28" t="str">
        <f t="shared" si="16"/>
        <v/>
      </c>
      <c r="U723" s="30">
        <f ca="1">VLOOKUP(H723,variables!J$10:K$130,2,FALSE)</f>
        <v>0.96666666666666667</v>
      </c>
      <c r="V723" s="28"/>
      <c r="W723" s="28"/>
      <c r="X723" s="28"/>
      <c r="Y723" s="28"/>
      <c r="Z723" s="28"/>
      <c r="AA723" s="28"/>
      <c r="AB723" s="28"/>
      <c r="AC723" s="28"/>
    </row>
    <row r="724" spans="1:29" ht="14.25">
      <c r="A724" s="22" t="b">
        <f t="shared" si="49"/>
        <v>1</v>
      </c>
      <c r="B724" s="23" t="str">
        <f t="shared" si="50"/>
        <v>salles avant 03/2017!</v>
      </c>
      <c r="C724" s="24">
        <f t="shared" si="51"/>
        <v>724</v>
      </c>
      <c r="D724" s="24" t="e">
        <f t="shared" ca="1" si="2"/>
        <v>#REF!</v>
      </c>
      <c r="E724" s="25" t="e">
        <f t="shared" ca="1" si="3"/>
        <v>#REF!</v>
      </c>
      <c r="F724" s="25" t="e">
        <f t="shared" ca="1" si="4"/>
        <v>#REF!</v>
      </c>
      <c r="G724" s="26" t="e">
        <f t="shared" ca="1" si="5"/>
        <v>#REF!</v>
      </c>
      <c r="H724" s="24" t="s">
        <v>140</v>
      </c>
      <c r="I724" s="24" t="e">
        <f t="shared" ca="1" si="6"/>
        <v>#REF!</v>
      </c>
      <c r="J724" s="24" t="e">
        <f t="shared" ca="1" si="7"/>
        <v>#REF!</v>
      </c>
      <c r="K724" s="24" t="e">
        <f t="shared" ca="1" si="8"/>
        <v>#REF!</v>
      </c>
      <c r="L724" s="24" t="e">
        <f t="shared" ca="1" si="9"/>
        <v>#REF!</v>
      </c>
      <c r="M724" s="24" t="e">
        <f t="shared" ca="1" si="10"/>
        <v>#REF!</v>
      </c>
      <c r="N724" s="25" t="e">
        <f t="shared" ca="1" si="11"/>
        <v>#REF!</v>
      </c>
      <c r="O724" s="27" t="e">
        <f t="shared" ca="1" si="12"/>
        <v>#REF!</v>
      </c>
      <c r="P724" s="24" t="e">
        <f t="shared" ca="1" si="13"/>
        <v>#REF!</v>
      </c>
      <c r="Q724" s="28" t="e">
        <f t="shared" ca="1" si="48"/>
        <v>#REF!</v>
      </c>
      <c r="R724" s="29" t="e">
        <f t="shared" ca="1" si="14"/>
        <v>#REF!</v>
      </c>
      <c r="S724" s="29" t="e">
        <f t="shared" ca="1" si="15"/>
        <v>#REF!</v>
      </c>
      <c r="T724" s="28" t="e">
        <f t="shared" ca="1" si="16"/>
        <v>#REF!</v>
      </c>
      <c r="U724" s="30">
        <f ca="1">VLOOKUP(H724,variables!J$10:K$130,2,FALSE)</f>
        <v>0.93262411347517726</v>
      </c>
      <c r="V724" s="28"/>
      <c r="W724" s="28"/>
      <c r="X724" s="28"/>
      <c r="Y724" s="28"/>
      <c r="Z724" s="28"/>
      <c r="AA724" s="28"/>
      <c r="AB724" s="28"/>
      <c r="AC724" s="28"/>
    </row>
    <row r="725" spans="1:29" ht="14.25" hidden="1">
      <c r="A725" s="22" t="b">
        <f t="shared" si="49"/>
        <v>0</v>
      </c>
      <c r="B725" s="23" t="str">
        <f t="shared" si="50"/>
        <v>salles avant 03/2017!</v>
      </c>
      <c r="C725" s="24">
        <f t="shared" si="51"/>
        <v>725</v>
      </c>
      <c r="D725" s="24" t="e">
        <f t="shared" ca="1" si="2"/>
        <v>#REF!</v>
      </c>
      <c r="E725" s="25" t="e">
        <f t="shared" ca="1" si="3"/>
        <v>#REF!</v>
      </c>
      <c r="F725" s="25" t="e">
        <f t="shared" ca="1" si="4"/>
        <v>#REF!</v>
      </c>
      <c r="G725" s="26" t="e">
        <f t="shared" ca="1" si="5"/>
        <v>#REF!</v>
      </c>
      <c r="H725" s="24" t="s">
        <v>317</v>
      </c>
      <c r="I725" s="24" t="e">
        <f t="shared" ca="1" si="6"/>
        <v>#REF!</v>
      </c>
      <c r="J725" s="24" t="e">
        <f t="shared" ca="1" si="7"/>
        <v>#REF!</v>
      </c>
      <c r="K725" s="24" t="e">
        <f t="shared" ca="1" si="8"/>
        <v>#REF!</v>
      </c>
      <c r="L725" s="24" t="e">
        <f t="shared" ca="1" si="9"/>
        <v>#REF!</v>
      </c>
      <c r="M725" s="24" t="e">
        <f t="shared" ca="1" si="10"/>
        <v>#REF!</v>
      </c>
      <c r="N725" s="25" t="e">
        <f t="shared" ca="1" si="11"/>
        <v>#REF!</v>
      </c>
      <c r="O725" s="27" t="e">
        <f t="shared" ca="1" si="12"/>
        <v>#REF!</v>
      </c>
      <c r="P725" s="24" t="e">
        <f t="shared" ca="1" si="13"/>
        <v>#REF!</v>
      </c>
      <c r="Q725" s="28" t="str">
        <f t="shared" si="48"/>
        <v/>
      </c>
      <c r="R725" s="29" t="str">
        <f t="shared" si="14"/>
        <v/>
      </c>
      <c r="S725" s="29" t="str">
        <f t="shared" si="15"/>
        <v/>
      </c>
      <c r="T725" s="28" t="str">
        <f t="shared" si="16"/>
        <v/>
      </c>
      <c r="U725" s="30">
        <f ca="1">VLOOKUP(H725,variables!J$10:K$130,2,FALSE)</f>
        <v>0.96666666666666667</v>
      </c>
      <c r="V725" s="28"/>
      <c r="W725" s="28"/>
      <c r="X725" s="28"/>
      <c r="Y725" s="28"/>
      <c r="Z725" s="28"/>
      <c r="AA725" s="28"/>
      <c r="AB725" s="28"/>
      <c r="AC725" s="28"/>
    </row>
    <row r="726" spans="1:29" ht="14.25">
      <c r="A726" s="22" t="b">
        <f t="shared" si="49"/>
        <v>1</v>
      </c>
      <c r="B726" s="23" t="str">
        <f t="shared" si="50"/>
        <v>salles avant 03/2017!</v>
      </c>
      <c r="C726" s="24">
        <f t="shared" si="51"/>
        <v>726</v>
      </c>
      <c r="D726" s="24" t="e">
        <f t="shared" ca="1" si="2"/>
        <v>#REF!</v>
      </c>
      <c r="E726" s="25" t="e">
        <f t="shared" ca="1" si="3"/>
        <v>#REF!</v>
      </c>
      <c r="F726" s="25" t="e">
        <f t="shared" ca="1" si="4"/>
        <v>#REF!</v>
      </c>
      <c r="G726" s="26" t="e">
        <f t="shared" ca="1" si="5"/>
        <v>#REF!</v>
      </c>
      <c r="H726" s="24" t="s">
        <v>140</v>
      </c>
      <c r="I726" s="24" t="e">
        <f t="shared" ca="1" si="6"/>
        <v>#REF!</v>
      </c>
      <c r="J726" s="24" t="e">
        <f t="shared" ca="1" si="7"/>
        <v>#REF!</v>
      </c>
      <c r="K726" s="24" t="e">
        <f t="shared" ca="1" si="8"/>
        <v>#REF!</v>
      </c>
      <c r="L726" s="24" t="e">
        <f t="shared" ca="1" si="9"/>
        <v>#REF!</v>
      </c>
      <c r="M726" s="24" t="e">
        <f t="shared" ca="1" si="10"/>
        <v>#REF!</v>
      </c>
      <c r="N726" s="25" t="e">
        <f t="shared" ca="1" si="11"/>
        <v>#REF!</v>
      </c>
      <c r="O726" s="27" t="e">
        <f t="shared" ca="1" si="12"/>
        <v>#REF!</v>
      </c>
      <c r="P726" s="24" t="e">
        <f t="shared" ca="1" si="13"/>
        <v>#REF!</v>
      </c>
      <c r="Q726" s="28" t="e">
        <f t="shared" ca="1" si="48"/>
        <v>#REF!</v>
      </c>
      <c r="R726" s="29" t="e">
        <f t="shared" ca="1" si="14"/>
        <v>#REF!</v>
      </c>
      <c r="S726" s="29" t="e">
        <f t="shared" ca="1" si="15"/>
        <v>#REF!</v>
      </c>
      <c r="T726" s="28" t="e">
        <f t="shared" ca="1" si="16"/>
        <v>#REF!</v>
      </c>
      <c r="U726" s="30">
        <f ca="1">VLOOKUP(H726,variables!J$10:K$130,2,FALSE)</f>
        <v>0.93262411347517726</v>
      </c>
      <c r="V726" s="28"/>
      <c r="W726" s="28"/>
      <c r="X726" s="28"/>
      <c r="Y726" s="28"/>
      <c r="Z726" s="28"/>
      <c r="AA726" s="28"/>
      <c r="AB726" s="28"/>
      <c r="AC726" s="28"/>
    </row>
    <row r="727" spans="1:29" ht="14.25" hidden="1">
      <c r="A727" s="22" t="b">
        <f t="shared" si="49"/>
        <v>0</v>
      </c>
      <c r="B727" s="23" t="str">
        <f t="shared" si="50"/>
        <v>salles avant 03/2017!</v>
      </c>
      <c r="C727" s="24">
        <f t="shared" si="51"/>
        <v>727</v>
      </c>
      <c r="D727" s="24" t="e">
        <f t="shared" ca="1" si="2"/>
        <v>#REF!</v>
      </c>
      <c r="E727" s="25" t="e">
        <f t="shared" ca="1" si="3"/>
        <v>#REF!</v>
      </c>
      <c r="F727" s="25" t="e">
        <f t="shared" ca="1" si="4"/>
        <v>#REF!</v>
      </c>
      <c r="G727" s="26" t="e">
        <f t="shared" ca="1" si="5"/>
        <v>#REF!</v>
      </c>
      <c r="H727" s="24" t="s">
        <v>88</v>
      </c>
      <c r="I727" s="24" t="e">
        <f t="shared" ca="1" si="6"/>
        <v>#REF!</v>
      </c>
      <c r="J727" s="24" t="e">
        <f t="shared" ca="1" si="7"/>
        <v>#REF!</v>
      </c>
      <c r="K727" s="24" t="e">
        <f t="shared" ca="1" si="8"/>
        <v>#REF!</v>
      </c>
      <c r="L727" s="24" t="e">
        <f t="shared" ca="1" si="9"/>
        <v>#REF!</v>
      </c>
      <c r="M727" s="24" t="e">
        <f t="shared" ca="1" si="10"/>
        <v>#REF!</v>
      </c>
      <c r="N727" s="25" t="e">
        <f t="shared" ca="1" si="11"/>
        <v>#REF!</v>
      </c>
      <c r="O727" s="27" t="e">
        <f t="shared" ca="1" si="12"/>
        <v>#REF!</v>
      </c>
      <c r="P727" s="24" t="e">
        <f t="shared" ca="1" si="13"/>
        <v>#REF!</v>
      </c>
      <c r="Q727" s="28" t="str">
        <f t="shared" si="48"/>
        <v/>
      </c>
      <c r="R727" s="29" t="str">
        <f t="shared" si="14"/>
        <v/>
      </c>
      <c r="S727" s="29" t="str">
        <f t="shared" si="15"/>
        <v/>
      </c>
      <c r="T727" s="28" t="str">
        <f t="shared" si="16"/>
        <v/>
      </c>
      <c r="U727" s="30">
        <f ca="1">VLOOKUP(H727,variables!J$10:K$130,2,FALSE)</f>
        <v>0.94202898550724634</v>
      </c>
      <c r="V727" s="28"/>
      <c r="W727" s="28"/>
      <c r="X727" s="28"/>
      <c r="Y727" s="28"/>
      <c r="Z727" s="28"/>
      <c r="AA727" s="28"/>
      <c r="AB727" s="28"/>
      <c r="AC727" s="28"/>
    </row>
    <row r="728" spans="1:29" ht="14.25" hidden="1">
      <c r="A728" s="22" t="b">
        <f t="shared" si="49"/>
        <v>0</v>
      </c>
      <c r="B728" s="23" t="str">
        <f t="shared" si="50"/>
        <v>salles avant 03/2017!</v>
      </c>
      <c r="C728" s="24">
        <f t="shared" si="51"/>
        <v>728</v>
      </c>
      <c r="D728" s="24" t="e">
        <f t="shared" ca="1" si="2"/>
        <v>#REF!</v>
      </c>
      <c r="E728" s="25" t="e">
        <f t="shared" ca="1" si="3"/>
        <v>#REF!</v>
      </c>
      <c r="F728" s="25" t="e">
        <f t="shared" ca="1" si="4"/>
        <v>#REF!</v>
      </c>
      <c r="G728" s="26" t="e">
        <f t="shared" ca="1" si="5"/>
        <v>#REF!</v>
      </c>
      <c r="H728" s="24" t="s">
        <v>162</v>
      </c>
      <c r="I728" s="24" t="e">
        <f t="shared" ca="1" si="6"/>
        <v>#REF!</v>
      </c>
      <c r="J728" s="24" t="e">
        <f t="shared" ca="1" si="7"/>
        <v>#REF!</v>
      </c>
      <c r="K728" s="24" t="e">
        <f t="shared" ca="1" si="8"/>
        <v>#REF!</v>
      </c>
      <c r="L728" s="24" t="e">
        <f t="shared" ca="1" si="9"/>
        <v>#REF!</v>
      </c>
      <c r="M728" s="24" t="e">
        <f t="shared" ca="1" si="10"/>
        <v>#REF!</v>
      </c>
      <c r="N728" s="25" t="e">
        <f t="shared" ca="1" si="11"/>
        <v>#REF!</v>
      </c>
      <c r="O728" s="27" t="e">
        <f t="shared" ca="1" si="12"/>
        <v>#REF!</v>
      </c>
      <c r="P728" s="24" t="e">
        <f t="shared" ca="1" si="13"/>
        <v>#REF!</v>
      </c>
      <c r="Q728" s="28" t="str">
        <f t="shared" si="48"/>
        <v/>
      </c>
      <c r="R728" s="29" t="str">
        <f t="shared" si="14"/>
        <v/>
      </c>
      <c r="S728" s="29" t="str">
        <f t="shared" si="15"/>
        <v/>
      </c>
      <c r="T728" s="28" t="str">
        <f t="shared" si="16"/>
        <v/>
      </c>
      <c r="U728" s="30">
        <f>VLOOKUP(H728,variables!J$10:K$130,2,FALSE)</f>
        <v>5.3E-3</v>
      </c>
      <c r="V728" s="28"/>
      <c r="W728" s="28"/>
      <c r="X728" s="28"/>
      <c r="Y728" s="28"/>
      <c r="Z728" s="28"/>
      <c r="AA728" s="28"/>
      <c r="AB728" s="28"/>
      <c r="AC728" s="28"/>
    </row>
    <row r="729" spans="1:29" ht="14.25" hidden="1">
      <c r="A729" s="22" t="b">
        <f t="shared" si="49"/>
        <v>0</v>
      </c>
      <c r="B729" s="23" t="str">
        <f t="shared" si="50"/>
        <v>salles avant 03/2017!</v>
      </c>
      <c r="C729" s="24">
        <f t="shared" si="51"/>
        <v>729</v>
      </c>
      <c r="D729" s="24" t="e">
        <f t="shared" ca="1" si="2"/>
        <v>#REF!</v>
      </c>
      <c r="E729" s="25" t="e">
        <f t="shared" ca="1" si="3"/>
        <v>#REF!</v>
      </c>
      <c r="F729" s="25" t="e">
        <f t="shared" ca="1" si="4"/>
        <v>#REF!</v>
      </c>
      <c r="G729" s="26" t="e">
        <f t="shared" ca="1" si="5"/>
        <v>#REF!</v>
      </c>
      <c r="H729" s="24" t="s">
        <v>485</v>
      </c>
      <c r="I729" s="24" t="e">
        <f t="shared" ca="1" si="6"/>
        <v>#REF!</v>
      </c>
      <c r="J729" s="24" t="e">
        <f t="shared" ca="1" si="7"/>
        <v>#REF!</v>
      </c>
      <c r="K729" s="24" t="e">
        <f t="shared" ca="1" si="8"/>
        <v>#REF!</v>
      </c>
      <c r="L729" s="24" t="e">
        <f t="shared" ca="1" si="9"/>
        <v>#REF!</v>
      </c>
      <c r="M729" s="24" t="e">
        <f t="shared" ca="1" si="10"/>
        <v>#REF!</v>
      </c>
      <c r="N729" s="25" t="e">
        <f t="shared" ca="1" si="11"/>
        <v>#REF!</v>
      </c>
      <c r="O729" s="27" t="e">
        <f t="shared" ca="1" si="12"/>
        <v>#REF!</v>
      </c>
      <c r="P729" s="24" t="e">
        <f t="shared" ca="1" si="13"/>
        <v>#REF!</v>
      </c>
      <c r="Q729" s="28" t="str">
        <f t="shared" si="48"/>
        <v/>
      </c>
      <c r="R729" s="29" t="str">
        <f t="shared" si="14"/>
        <v/>
      </c>
      <c r="S729" s="29" t="str">
        <f t="shared" si="15"/>
        <v/>
      </c>
      <c r="T729" s="28" t="str">
        <f t="shared" si="16"/>
        <v/>
      </c>
      <c r="U729" s="30">
        <f ca="1">VLOOKUP(H729,variables!J$10:K$130,2,FALSE)</f>
        <v>1</v>
      </c>
      <c r="V729" s="28"/>
      <c r="W729" s="28"/>
      <c r="X729" s="28"/>
      <c r="Y729" s="28"/>
      <c r="Z729" s="28"/>
      <c r="AA729" s="28"/>
      <c r="AB729" s="28"/>
      <c r="AC729" s="28"/>
    </row>
    <row r="730" spans="1:29" ht="14.25" hidden="1">
      <c r="A730" s="22" t="b">
        <f t="shared" si="49"/>
        <v>0</v>
      </c>
      <c r="B730" s="23" t="str">
        <f t="shared" si="50"/>
        <v>salles avant 03/2017!</v>
      </c>
      <c r="C730" s="24">
        <f t="shared" si="51"/>
        <v>730</v>
      </c>
      <c r="D730" s="24" t="e">
        <f t="shared" ca="1" si="2"/>
        <v>#REF!</v>
      </c>
      <c r="E730" s="25" t="e">
        <f t="shared" ca="1" si="3"/>
        <v>#REF!</v>
      </c>
      <c r="F730" s="25" t="e">
        <f t="shared" ca="1" si="4"/>
        <v>#REF!</v>
      </c>
      <c r="G730" s="26" t="e">
        <f t="shared" ca="1" si="5"/>
        <v>#REF!</v>
      </c>
      <c r="H730" s="24" t="s">
        <v>83</v>
      </c>
      <c r="I730" s="24" t="e">
        <f t="shared" ca="1" si="6"/>
        <v>#REF!</v>
      </c>
      <c r="J730" s="24" t="e">
        <f t="shared" ca="1" si="7"/>
        <v>#REF!</v>
      </c>
      <c r="K730" s="24" t="e">
        <f t="shared" ca="1" si="8"/>
        <v>#REF!</v>
      </c>
      <c r="L730" s="24" t="e">
        <f t="shared" ca="1" si="9"/>
        <v>#REF!</v>
      </c>
      <c r="M730" s="24" t="e">
        <f t="shared" ca="1" si="10"/>
        <v>#REF!</v>
      </c>
      <c r="N730" s="25" t="e">
        <f t="shared" ca="1" si="11"/>
        <v>#REF!</v>
      </c>
      <c r="O730" s="27" t="e">
        <f t="shared" ca="1" si="12"/>
        <v>#REF!</v>
      </c>
      <c r="P730" s="24" t="e">
        <f t="shared" ca="1" si="13"/>
        <v>#REF!</v>
      </c>
      <c r="Q730" s="28" t="str">
        <f t="shared" si="48"/>
        <v/>
      </c>
      <c r="R730" s="29" t="str">
        <f t="shared" si="14"/>
        <v/>
      </c>
      <c r="S730" s="29" t="str">
        <f t="shared" si="15"/>
        <v/>
      </c>
      <c r="T730" s="28" t="str">
        <f t="shared" si="16"/>
        <v/>
      </c>
      <c r="U730" s="30">
        <f>VLOOKUP(H730,variables!J$10:K$130,2,FALSE)</f>
        <v>5.3E-3</v>
      </c>
      <c r="V730" s="28"/>
      <c r="W730" s="28"/>
      <c r="X730" s="28"/>
      <c r="Y730" s="28"/>
      <c r="Z730" s="28"/>
      <c r="AA730" s="28"/>
      <c r="AB730" s="28"/>
      <c r="AC730" s="28"/>
    </row>
    <row r="731" spans="1:29" ht="14.25" hidden="1">
      <c r="A731" s="22" t="b">
        <f t="shared" si="49"/>
        <v>0</v>
      </c>
      <c r="B731" s="23" t="str">
        <f t="shared" si="50"/>
        <v>salles avant 03/2017!</v>
      </c>
      <c r="C731" s="24">
        <f t="shared" si="51"/>
        <v>731</v>
      </c>
      <c r="D731" s="24" t="e">
        <f t="shared" ca="1" si="2"/>
        <v>#REF!</v>
      </c>
      <c r="E731" s="25" t="e">
        <f t="shared" ca="1" si="3"/>
        <v>#REF!</v>
      </c>
      <c r="F731" s="25" t="e">
        <f t="shared" ca="1" si="4"/>
        <v>#REF!</v>
      </c>
      <c r="G731" s="26" t="e">
        <f t="shared" ca="1" si="5"/>
        <v>#REF!</v>
      </c>
      <c r="H731" s="24" t="s">
        <v>485</v>
      </c>
      <c r="I731" s="24" t="e">
        <f t="shared" ca="1" si="6"/>
        <v>#REF!</v>
      </c>
      <c r="J731" s="24" t="e">
        <f t="shared" ca="1" si="7"/>
        <v>#REF!</v>
      </c>
      <c r="K731" s="24" t="e">
        <f t="shared" ca="1" si="8"/>
        <v>#REF!</v>
      </c>
      <c r="L731" s="24" t="e">
        <f t="shared" ca="1" si="9"/>
        <v>#REF!</v>
      </c>
      <c r="M731" s="24" t="e">
        <f t="shared" ca="1" si="10"/>
        <v>#REF!</v>
      </c>
      <c r="N731" s="25" t="e">
        <f t="shared" ca="1" si="11"/>
        <v>#REF!</v>
      </c>
      <c r="O731" s="27" t="e">
        <f t="shared" ca="1" si="12"/>
        <v>#REF!</v>
      </c>
      <c r="P731" s="24" t="e">
        <f t="shared" ca="1" si="13"/>
        <v>#REF!</v>
      </c>
      <c r="Q731" s="28" t="str">
        <f t="shared" si="48"/>
        <v/>
      </c>
      <c r="R731" s="29" t="str">
        <f t="shared" si="14"/>
        <v/>
      </c>
      <c r="S731" s="29" t="str">
        <f t="shared" si="15"/>
        <v/>
      </c>
      <c r="T731" s="28" t="str">
        <f t="shared" si="16"/>
        <v/>
      </c>
      <c r="U731" s="30">
        <f ca="1">VLOOKUP(H731,variables!J$10:K$130,2,FALSE)</f>
        <v>1</v>
      </c>
      <c r="V731" s="28"/>
      <c r="W731" s="28"/>
      <c r="X731" s="28"/>
      <c r="Y731" s="28"/>
      <c r="Z731" s="28"/>
      <c r="AA731" s="28"/>
      <c r="AB731" s="28"/>
      <c r="AC731" s="28"/>
    </row>
    <row r="732" spans="1:29" ht="14.25" hidden="1">
      <c r="A732" s="22" t="b">
        <f t="shared" si="49"/>
        <v>0</v>
      </c>
      <c r="B732" s="23" t="str">
        <f t="shared" si="50"/>
        <v>salles avant 03/2017!</v>
      </c>
      <c r="C732" s="24">
        <f t="shared" si="51"/>
        <v>732</v>
      </c>
      <c r="D732" s="24" t="e">
        <f t="shared" ca="1" si="2"/>
        <v>#REF!</v>
      </c>
      <c r="E732" s="25" t="e">
        <f t="shared" ca="1" si="3"/>
        <v>#REF!</v>
      </c>
      <c r="F732" s="25" t="e">
        <f t="shared" ca="1" si="4"/>
        <v>#REF!</v>
      </c>
      <c r="G732" s="26" t="e">
        <f t="shared" ca="1" si="5"/>
        <v>#REF!</v>
      </c>
      <c r="H732" s="24" t="s">
        <v>489</v>
      </c>
      <c r="I732" s="24" t="e">
        <f t="shared" ca="1" si="6"/>
        <v>#REF!</v>
      </c>
      <c r="J732" s="24" t="e">
        <f t="shared" ca="1" si="7"/>
        <v>#REF!</v>
      </c>
      <c r="K732" s="24" t="e">
        <f t="shared" ca="1" si="8"/>
        <v>#REF!</v>
      </c>
      <c r="L732" s="24" t="e">
        <f t="shared" ca="1" si="9"/>
        <v>#REF!</v>
      </c>
      <c r="M732" s="24" t="e">
        <f t="shared" ca="1" si="10"/>
        <v>#REF!</v>
      </c>
      <c r="N732" s="25" t="e">
        <f t="shared" ca="1" si="11"/>
        <v>#REF!</v>
      </c>
      <c r="O732" s="27" t="e">
        <f t="shared" ca="1" si="12"/>
        <v>#REF!</v>
      </c>
      <c r="P732" s="24" t="e">
        <f t="shared" ca="1" si="13"/>
        <v>#REF!</v>
      </c>
      <c r="Q732" s="28" t="str">
        <f t="shared" si="48"/>
        <v/>
      </c>
      <c r="R732" s="29" t="str">
        <f t="shared" si="14"/>
        <v/>
      </c>
      <c r="S732" s="29" t="str">
        <f t="shared" si="15"/>
        <v/>
      </c>
      <c r="T732" s="28" t="str">
        <f t="shared" si="16"/>
        <v/>
      </c>
      <c r="U732" s="30">
        <f ca="1">VLOOKUP(H732,variables!J$10:K$130,2,FALSE)</f>
        <v>1</v>
      </c>
      <c r="V732" s="28"/>
      <c r="W732" s="28"/>
      <c r="X732" s="28"/>
      <c r="Y732" s="28"/>
      <c r="Z732" s="28"/>
      <c r="AA732" s="28"/>
      <c r="AB732" s="28"/>
      <c r="AC732" s="28"/>
    </row>
    <row r="733" spans="1:29" ht="14.25" hidden="1">
      <c r="A733" s="22" t="b">
        <f t="shared" si="49"/>
        <v>0</v>
      </c>
      <c r="B733" s="23" t="str">
        <f t="shared" si="50"/>
        <v>salles avant 03/2017!</v>
      </c>
      <c r="C733" s="24">
        <f t="shared" si="51"/>
        <v>733</v>
      </c>
      <c r="D733" s="24" t="e">
        <f t="shared" ca="1" si="2"/>
        <v>#REF!</v>
      </c>
      <c r="E733" s="25" t="e">
        <f t="shared" ca="1" si="3"/>
        <v>#REF!</v>
      </c>
      <c r="F733" s="25" t="e">
        <f t="shared" ca="1" si="4"/>
        <v>#REF!</v>
      </c>
      <c r="G733" s="26" t="e">
        <f t="shared" ca="1" si="5"/>
        <v>#REF!</v>
      </c>
      <c r="H733" s="24" t="s">
        <v>357</v>
      </c>
      <c r="I733" s="24" t="e">
        <f t="shared" ca="1" si="6"/>
        <v>#REF!</v>
      </c>
      <c r="J733" s="24" t="e">
        <f t="shared" ca="1" si="7"/>
        <v>#REF!</v>
      </c>
      <c r="K733" s="24" t="e">
        <f t="shared" ca="1" si="8"/>
        <v>#REF!</v>
      </c>
      <c r="L733" s="24" t="e">
        <f t="shared" ca="1" si="9"/>
        <v>#REF!</v>
      </c>
      <c r="M733" s="24" t="e">
        <f t="shared" ca="1" si="10"/>
        <v>#REF!</v>
      </c>
      <c r="N733" s="25" t="e">
        <f t="shared" ca="1" si="11"/>
        <v>#REF!</v>
      </c>
      <c r="O733" s="27" t="e">
        <f t="shared" ca="1" si="12"/>
        <v>#REF!</v>
      </c>
      <c r="P733" s="24" t="e">
        <f t="shared" ca="1" si="13"/>
        <v>#REF!</v>
      </c>
      <c r="Q733" s="28" t="str">
        <f t="shared" si="48"/>
        <v/>
      </c>
      <c r="R733" s="29" t="str">
        <f t="shared" si="14"/>
        <v/>
      </c>
      <c r="S733" s="29" t="str">
        <f t="shared" si="15"/>
        <v/>
      </c>
      <c r="T733" s="28" t="str">
        <f t="shared" si="16"/>
        <v/>
      </c>
      <c r="U733" s="30">
        <f ca="1">VLOOKUP(H733,variables!J$10:K$130,2,FALSE)</f>
        <v>0.97058823529411764</v>
      </c>
      <c r="V733" s="28"/>
      <c r="W733" s="28"/>
      <c r="X733" s="28"/>
      <c r="Y733" s="28"/>
      <c r="Z733" s="28"/>
      <c r="AA733" s="28"/>
      <c r="AB733" s="28"/>
      <c r="AC733" s="28"/>
    </row>
    <row r="734" spans="1:29" ht="14.25" hidden="1">
      <c r="A734" s="22" t="b">
        <f t="shared" si="49"/>
        <v>0</v>
      </c>
      <c r="B734" s="23" t="str">
        <f t="shared" si="50"/>
        <v>salles avant 03/2017!</v>
      </c>
      <c r="C734" s="24">
        <f t="shared" si="51"/>
        <v>734</v>
      </c>
      <c r="D734" s="24" t="e">
        <f t="shared" ca="1" si="2"/>
        <v>#REF!</v>
      </c>
      <c r="E734" s="25" t="e">
        <f t="shared" ca="1" si="3"/>
        <v>#REF!</v>
      </c>
      <c r="F734" s="25" t="e">
        <f t="shared" ca="1" si="4"/>
        <v>#REF!</v>
      </c>
      <c r="G734" s="26" t="e">
        <f t="shared" ca="1" si="5"/>
        <v>#REF!</v>
      </c>
      <c r="H734" s="24" t="s">
        <v>81</v>
      </c>
      <c r="I734" s="24" t="e">
        <f t="shared" ca="1" si="6"/>
        <v>#REF!</v>
      </c>
      <c r="J734" s="24" t="e">
        <f t="shared" ca="1" si="7"/>
        <v>#REF!</v>
      </c>
      <c r="K734" s="24" t="e">
        <f t="shared" ca="1" si="8"/>
        <v>#REF!</v>
      </c>
      <c r="L734" s="24" t="e">
        <f t="shared" ca="1" si="9"/>
        <v>#REF!</v>
      </c>
      <c r="M734" s="24" t="e">
        <f t="shared" ca="1" si="10"/>
        <v>#REF!</v>
      </c>
      <c r="N734" s="25" t="e">
        <f t="shared" ca="1" si="11"/>
        <v>#REF!</v>
      </c>
      <c r="O734" s="27" t="e">
        <f t="shared" ca="1" si="12"/>
        <v>#REF!</v>
      </c>
      <c r="P734" s="24" t="e">
        <f t="shared" ca="1" si="13"/>
        <v>#REF!</v>
      </c>
      <c r="Q734" s="28" t="str">
        <f t="shared" si="48"/>
        <v/>
      </c>
      <c r="R734" s="29" t="str">
        <f t="shared" si="14"/>
        <v/>
      </c>
      <c r="S734" s="29" t="str">
        <f t="shared" si="15"/>
        <v/>
      </c>
      <c r="T734" s="28" t="str">
        <f t="shared" si="16"/>
        <v/>
      </c>
      <c r="U734" s="30">
        <f ca="1">VLOOKUP(H734,variables!J$10:K$130,2,FALSE)</f>
        <v>0.97619047619047616</v>
      </c>
      <c r="V734" s="28"/>
      <c r="W734" s="28"/>
      <c r="X734" s="28"/>
      <c r="Y734" s="28"/>
      <c r="Z734" s="28"/>
      <c r="AA734" s="28"/>
      <c r="AB734" s="28"/>
      <c r="AC734" s="28"/>
    </row>
    <row r="735" spans="1:29" ht="14.25">
      <c r="A735" s="22" t="b">
        <f t="shared" si="49"/>
        <v>1</v>
      </c>
      <c r="B735" s="23" t="str">
        <f t="shared" si="50"/>
        <v>salles avant 03/2017!</v>
      </c>
      <c r="C735" s="24">
        <f t="shared" si="51"/>
        <v>735</v>
      </c>
      <c r="D735" s="24" t="e">
        <f t="shared" ca="1" si="2"/>
        <v>#REF!</v>
      </c>
      <c r="E735" s="25" t="e">
        <f t="shared" ca="1" si="3"/>
        <v>#REF!</v>
      </c>
      <c r="F735" s="25" t="e">
        <f t="shared" ca="1" si="4"/>
        <v>#REF!</v>
      </c>
      <c r="G735" s="26" t="e">
        <f t="shared" ca="1" si="5"/>
        <v>#REF!</v>
      </c>
      <c r="H735" s="24" t="s">
        <v>140</v>
      </c>
      <c r="I735" s="24" t="e">
        <f t="shared" ca="1" si="6"/>
        <v>#REF!</v>
      </c>
      <c r="J735" s="24" t="e">
        <f t="shared" ca="1" si="7"/>
        <v>#REF!</v>
      </c>
      <c r="K735" s="24" t="e">
        <f t="shared" ca="1" si="8"/>
        <v>#REF!</v>
      </c>
      <c r="L735" s="24" t="e">
        <f t="shared" ca="1" si="9"/>
        <v>#REF!</v>
      </c>
      <c r="M735" s="24" t="e">
        <f t="shared" ca="1" si="10"/>
        <v>#REF!</v>
      </c>
      <c r="N735" s="25" t="e">
        <f t="shared" ca="1" si="11"/>
        <v>#REF!</v>
      </c>
      <c r="O735" s="27" t="e">
        <f t="shared" ca="1" si="12"/>
        <v>#REF!</v>
      </c>
      <c r="P735" s="24" t="e">
        <f t="shared" ca="1" si="13"/>
        <v>#REF!</v>
      </c>
      <c r="Q735" s="28" t="e">
        <f t="shared" ca="1" si="48"/>
        <v>#REF!</v>
      </c>
      <c r="R735" s="29" t="e">
        <f t="shared" ca="1" si="14"/>
        <v>#REF!</v>
      </c>
      <c r="S735" s="29" t="e">
        <f t="shared" ca="1" si="15"/>
        <v>#REF!</v>
      </c>
      <c r="T735" s="28" t="e">
        <f t="shared" ca="1" si="16"/>
        <v>#REF!</v>
      </c>
      <c r="U735" s="30">
        <f ca="1">VLOOKUP(H735,variables!J$10:K$130,2,FALSE)</f>
        <v>0.93262411347517726</v>
      </c>
      <c r="V735" s="28"/>
      <c r="W735" s="28"/>
      <c r="X735" s="28"/>
      <c r="Y735" s="28"/>
      <c r="Z735" s="28"/>
      <c r="AA735" s="28"/>
      <c r="AB735" s="28"/>
      <c r="AC735" s="28"/>
    </row>
    <row r="736" spans="1:29" ht="14.25" hidden="1">
      <c r="A736" s="22" t="b">
        <f t="shared" si="49"/>
        <v>0</v>
      </c>
      <c r="B736" s="23" t="str">
        <f t="shared" si="50"/>
        <v>salles avant 03/2017!</v>
      </c>
      <c r="C736" s="24">
        <f t="shared" si="51"/>
        <v>736</v>
      </c>
      <c r="D736" s="24" t="e">
        <f t="shared" ca="1" si="2"/>
        <v>#REF!</v>
      </c>
      <c r="E736" s="25" t="e">
        <f t="shared" ca="1" si="3"/>
        <v>#REF!</v>
      </c>
      <c r="F736" s="25" t="e">
        <f t="shared" ca="1" si="4"/>
        <v>#REF!</v>
      </c>
      <c r="G736" s="26" t="e">
        <f t="shared" ca="1" si="5"/>
        <v>#REF!</v>
      </c>
      <c r="H736" s="24" t="s">
        <v>88</v>
      </c>
      <c r="I736" s="24" t="e">
        <f t="shared" ca="1" si="6"/>
        <v>#REF!</v>
      </c>
      <c r="J736" s="24" t="e">
        <f t="shared" ca="1" si="7"/>
        <v>#REF!</v>
      </c>
      <c r="K736" s="24" t="e">
        <f t="shared" ca="1" si="8"/>
        <v>#REF!</v>
      </c>
      <c r="L736" s="24" t="e">
        <f t="shared" ca="1" si="9"/>
        <v>#REF!</v>
      </c>
      <c r="M736" s="24" t="e">
        <f t="shared" ca="1" si="10"/>
        <v>#REF!</v>
      </c>
      <c r="N736" s="25" t="e">
        <f t="shared" ca="1" si="11"/>
        <v>#REF!</v>
      </c>
      <c r="O736" s="27" t="e">
        <f t="shared" ca="1" si="12"/>
        <v>#REF!</v>
      </c>
      <c r="P736" s="24" t="e">
        <f t="shared" ca="1" si="13"/>
        <v>#REF!</v>
      </c>
      <c r="Q736" s="28" t="str">
        <f t="shared" si="48"/>
        <v/>
      </c>
      <c r="R736" s="29" t="str">
        <f t="shared" si="14"/>
        <v/>
      </c>
      <c r="S736" s="29" t="str">
        <f t="shared" si="15"/>
        <v/>
      </c>
      <c r="T736" s="28" t="str">
        <f t="shared" si="16"/>
        <v/>
      </c>
      <c r="U736" s="30">
        <f ca="1">VLOOKUP(H736,variables!J$10:K$130,2,FALSE)</f>
        <v>0.94202898550724634</v>
      </c>
      <c r="V736" s="28"/>
      <c r="W736" s="28"/>
      <c r="X736" s="28"/>
      <c r="Y736" s="28"/>
      <c r="Z736" s="28"/>
      <c r="AA736" s="28"/>
      <c r="AB736" s="28"/>
      <c r="AC736" s="28"/>
    </row>
    <row r="737" spans="1:29" ht="14.25" hidden="1">
      <c r="A737" s="22" t="b">
        <f t="shared" si="49"/>
        <v>0</v>
      </c>
      <c r="B737" s="23" t="str">
        <f t="shared" si="50"/>
        <v>salles avant 03/2017!</v>
      </c>
      <c r="C737" s="24">
        <f t="shared" si="51"/>
        <v>737</v>
      </c>
      <c r="D737" s="24" t="e">
        <f t="shared" ca="1" si="2"/>
        <v>#REF!</v>
      </c>
      <c r="E737" s="25" t="e">
        <f t="shared" ca="1" si="3"/>
        <v>#REF!</v>
      </c>
      <c r="F737" s="25" t="e">
        <f t="shared" ca="1" si="4"/>
        <v>#REF!</v>
      </c>
      <c r="G737" s="26" t="e">
        <f t="shared" ca="1" si="5"/>
        <v>#REF!</v>
      </c>
      <c r="H737" s="24" t="s">
        <v>464</v>
      </c>
      <c r="I737" s="24" t="e">
        <f t="shared" ca="1" si="6"/>
        <v>#REF!</v>
      </c>
      <c r="J737" s="24" t="e">
        <f t="shared" ca="1" si="7"/>
        <v>#REF!</v>
      </c>
      <c r="K737" s="24" t="e">
        <f t="shared" ca="1" si="8"/>
        <v>#REF!</v>
      </c>
      <c r="L737" s="24" t="e">
        <f t="shared" ca="1" si="9"/>
        <v>#REF!</v>
      </c>
      <c r="M737" s="24" t="e">
        <f t="shared" ca="1" si="10"/>
        <v>#REF!</v>
      </c>
      <c r="N737" s="25" t="e">
        <f t="shared" ca="1" si="11"/>
        <v>#REF!</v>
      </c>
      <c r="O737" s="27" t="e">
        <f t="shared" ca="1" si="12"/>
        <v>#REF!</v>
      </c>
      <c r="P737" s="24" t="e">
        <f t="shared" ca="1" si="13"/>
        <v>#REF!</v>
      </c>
      <c r="Q737" s="28" t="str">
        <f t="shared" si="48"/>
        <v/>
      </c>
      <c r="R737" s="29" t="str">
        <f t="shared" si="14"/>
        <v/>
      </c>
      <c r="S737" s="29" t="str">
        <f t="shared" si="15"/>
        <v/>
      </c>
      <c r="T737" s="28" t="str">
        <f t="shared" si="16"/>
        <v/>
      </c>
      <c r="U737" s="30">
        <f ca="1">VLOOKUP(H737,variables!J$10:K$130,2,FALSE)</f>
        <v>0.98148148148148151</v>
      </c>
      <c r="V737" s="28"/>
      <c r="W737" s="28"/>
      <c r="X737" s="28"/>
      <c r="Y737" s="28"/>
      <c r="Z737" s="28"/>
      <c r="AA737" s="28"/>
      <c r="AB737" s="28"/>
      <c r="AC737" s="28"/>
    </row>
    <row r="738" spans="1:29" ht="14.25" hidden="1">
      <c r="A738" s="22" t="b">
        <f t="shared" si="49"/>
        <v>0</v>
      </c>
      <c r="B738" s="23" t="str">
        <f t="shared" si="50"/>
        <v>salles avant 03/2017!</v>
      </c>
      <c r="C738" s="24">
        <f t="shared" si="51"/>
        <v>738</v>
      </c>
      <c r="D738" s="24" t="e">
        <f t="shared" ca="1" si="2"/>
        <v>#REF!</v>
      </c>
      <c r="E738" s="25" t="e">
        <f t="shared" ca="1" si="3"/>
        <v>#REF!</v>
      </c>
      <c r="F738" s="25" t="e">
        <f t="shared" ca="1" si="4"/>
        <v>#REF!</v>
      </c>
      <c r="G738" s="26" t="e">
        <f t="shared" ca="1" si="5"/>
        <v>#REF!</v>
      </c>
      <c r="H738" s="24" t="s">
        <v>83</v>
      </c>
      <c r="I738" s="24" t="e">
        <f t="shared" ca="1" si="6"/>
        <v>#REF!</v>
      </c>
      <c r="J738" s="24" t="e">
        <f t="shared" ca="1" si="7"/>
        <v>#REF!</v>
      </c>
      <c r="K738" s="24" t="e">
        <f t="shared" ca="1" si="8"/>
        <v>#REF!</v>
      </c>
      <c r="L738" s="24" t="e">
        <f t="shared" ca="1" si="9"/>
        <v>#REF!</v>
      </c>
      <c r="M738" s="24" t="e">
        <f t="shared" ca="1" si="10"/>
        <v>#REF!</v>
      </c>
      <c r="N738" s="25" t="e">
        <f t="shared" ca="1" si="11"/>
        <v>#REF!</v>
      </c>
      <c r="O738" s="27" t="e">
        <f t="shared" ca="1" si="12"/>
        <v>#REF!</v>
      </c>
      <c r="P738" s="24" t="e">
        <f t="shared" ca="1" si="13"/>
        <v>#REF!</v>
      </c>
      <c r="Q738" s="28" t="str">
        <f t="shared" si="48"/>
        <v/>
      </c>
      <c r="R738" s="29" t="str">
        <f t="shared" si="14"/>
        <v/>
      </c>
      <c r="S738" s="29" t="str">
        <f t="shared" si="15"/>
        <v/>
      </c>
      <c r="T738" s="28" t="str">
        <f t="shared" si="16"/>
        <v/>
      </c>
      <c r="U738" s="30">
        <f>VLOOKUP(H738,variables!J$10:K$130,2,FALSE)</f>
        <v>5.3E-3</v>
      </c>
      <c r="V738" s="28"/>
      <c r="W738" s="28"/>
      <c r="X738" s="28"/>
      <c r="Y738" s="28"/>
      <c r="Z738" s="28"/>
      <c r="AA738" s="28"/>
      <c r="AB738" s="28"/>
      <c r="AC738" s="28"/>
    </row>
    <row r="739" spans="1:29" ht="14.25" hidden="1">
      <c r="A739" s="22" t="b">
        <f t="shared" si="49"/>
        <v>0</v>
      </c>
      <c r="B739" s="23" t="str">
        <f t="shared" si="50"/>
        <v>salles avant 03/2017!</v>
      </c>
      <c r="C739" s="24">
        <f t="shared" si="51"/>
        <v>739</v>
      </c>
      <c r="D739" s="24" t="e">
        <f t="shared" ca="1" si="2"/>
        <v>#REF!</v>
      </c>
      <c r="E739" s="25" t="e">
        <f t="shared" ca="1" si="3"/>
        <v>#REF!</v>
      </c>
      <c r="F739" s="25" t="e">
        <f t="shared" ca="1" si="4"/>
        <v>#REF!</v>
      </c>
      <c r="G739" s="26" t="e">
        <f t="shared" ca="1" si="5"/>
        <v>#REF!</v>
      </c>
      <c r="H739" s="24" t="s">
        <v>496</v>
      </c>
      <c r="I739" s="24" t="e">
        <f t="shared" ca="1" si="6"/>
        <v>#REF!</v>
      </c>
      <c r="J739" s="24" t="e">
        <f t="shared" ca="1" si="7"/>
        <v>#REF!</v>
      </c>
      <c r="K739" s="24" t="e">
        <f t="shared" ca="1" si="8"/>
        <v>#REF!</v>
      </c>
      <c r="L739" s="24" t="e">
        <f t="shared" ca="1" si="9"/>
        <v>#REF!</v>
      </c>
      <c r="M739" s="24" t="e">
        <f t="shared" ca="1" si="10"/>
        <v>#REF!</v>
      </c>
      <c r="N739" s="25" t="e">
        <f t="shared" ca="1" si="11"/>
        <v>#REF!</v>
      </c>
      <c r="O739" s="27" t="e">
        <f t="shared" ca="1" si="12"/>
        <v>#REF!</v>
      </c>
      <c r="P739" s="24" t="e">
        <f t="shared" ca="1" si="13"/>
        <v>#REF!</v>
      </c>
      <c r="Q739" s="28" t="str">
        <f t="shared" si="48"/>
        <v/>
      </c>
      <c r="R739" s="29" t="str">
        <f t="shared" si="14"/>
        <v/>
      </c>
      <c r="S739" s="29" t="str">
        <f t="shared" si="15"/>
        <v/>
      </c>
      <c r="T739" s="28" t="str">
        <f t="shared" si="16"/>
        <v/>
      </c>
      <c r="U739" s="30">
        <f ca="1">VLOOKUP(H739,variables!J$10:K$130,2,FALSE)</f>
        <v>1</v>
      </c>
      <c r="V739" s="28"/>
      <c r="W739" s="28"/>
      <c r="X739" s="28"/>
      <c r="Y739" s="28"/>
      <c r="Z739" s="28"/>
      <c r="AA739" s="28"/>
      <c r="AB739" s="28"/>
      <c r="AC739" s="28"/>
    </row>
    <row r="740" spans="1:29" ht="14.25" hidden="1">
      <c r="A740" s="22" t="b">
        <f t="shared" si="49"/>
        <v>0</v>
      </c>
      <c r="B740" s="23" t="str">
        <f t="shared" si="50"/>
        <v>salles avant 03/2017!</v>
      </c>
      <c r="C740" s="24">
        <f t="shared" si="51"/>
        <v>740</v>
      </c>
      <c r="D740" s="24" t="e">
        <f t="shared" ca="1" si="2"/>
        <v>#REF!</v>
      </c>
      <c r="E740" s="25" t="e">
        <f t="shared" ca="1" si="3"/>
        <v>#REF!</v>
      </c>
      <c r="F740" s="25" t="e">
        <f t="shared" ca="1" si="4"/>
        <v>#REF!</v>
      </c>
      <c r="G740" s="26" t="e">
        <f t="shared" ca="1" si="5"/>
        <v>#REF!</v>
      </c>
      <c r="H740" s="24" t="s">
        <v>88</v>
      </c>
      <c r="I740" s="24" t="e">
        <f t="shared" ca="1" si="6"/>
        <v>#REF!</v>
      </c>
      <c r="J740" s="24" t="e">
        <f t="shared" ca="1" si="7"/>
        <v>#REF!</v>
      </c>
      <c r="K740" s="24" t="e">
        <f t="shared" ca="1" si="8"/>
        <v>#REF!</v>
      </c>
      <c r="L740" s="24" t="e">
        <f t="shared" ca="1" si="9"/>
        <v>#REF!</v>
      </c>
      <c r="M740" s="24" t="e">
        <f t="shared" ca="1" si="10"/>
        <v>#REF!</v>
      </c>
      <c r="N740" s="25" t="e">
        <f t="shared" ca="1" si="11"/>
        <v>#REF!</v>
      </c>
      <c r="O740" s="27" t="e">
        <f t="shared" ca="1" si="12"/>
        <v>#REF!</v>
      </c>
      <c r="P740" s="24" t="e">
        <f t="shared" ca="1" si="13"/>
        <v>#REF!</v>
      </c>
      <c r="Q740" s="28" t="str">
        <f t="shared" si="48"/>
        <v/>
      </c>
      <c r="R740" s="29" t="str">
        <f t="shared" si="14"/>
        <v/>
      </c>
      <c r="S740" s="29" t="str">
        <f t="shared" si="15"/>
        <v/>
      </c>
      <c r="T740" s="28" t="str">
        <f t="shared" si="16"/>
        <v/>
      </c>
      <c r="U740" s="30">
        <f ca="1">VLOOKUP(H740,variables!J$10:K$130,2,FALSE)</f>
        <v>0.94202898550724634</v>
      </c>
      <c r="V740" s="28"/>
      <c r="W740" s="28"/>
      <c r="X740" s="28"/>
      <c r="Y740" s="28"/>
      <c r="Z740" s="28"/>
      <c r="AA740" s="28"/>
      <c r="AB740" s="28"/>
      <c r="AC740" s="28"/>
    </row>
    <row r="741" spans="1:29" ht="14.25" hidden="1">
      <c r="A741" s="22" t="b">
        <f t="shared" si="49"/>
        <v>0</v>
      </c>
      <c r="B741" s="23" t="str">
        <f t="shared" si="50"/>
        <v>salles avant 03/2017!</v>
      </c>
      <c r="C741" s="24">
        <f t="shared" si="51"/>
        <v>741</v>
      </c>
      <c r="D741" s="24" t="e">
        <f t="shared" ca="1" si="2"/>
        <v>#REF!</v>
      </c>
      <c r="E741" s="25" t="e">
        <f t="shared" ca="1" si="3"/>
        <v>#REF!</v>
      </c>
      <c r="F741" s="25" t="e">
        <f t="shared" ca="1" si="4"/>
        <v>#REF!</v>
      </c>
      <c r="G741" s="26" t="e">
        <f t="shared" ca="1" si="5"/>
        <v>#REF!</v>
      </c>
      <c r="H741" s="24" t="s">
        <v>162</v>
      </c>
      <c r="I741" s="24" t="e">
        <f t="shared" ca="1" si="6"/>
        <v>#REF!</v>
      </c>
      <c r="J741" s="24" t="e">
        <f t="shared" ca="1" si="7"/>
        <v>#REF!</v>
      </c>
      <c r="K741" s="24" t="e">
        <f t="shared" ca="1" si="8"/>
        <v>#REF!</v>
      </c>
      <c r="L741" s="24" t="e">
        <f t="shared" ca="1" si="9"/>
        <v>#REF!</v>
      </c>
      <c r="M741" s="24" t="e">
        <f t="shared" ca="1" si="10"/>
        <v>#REF!</v>
      </c>
      <c r="N741" s="25" t="e">
        <f t="shared" ca="1" si="11"/>
        <v>#REF!</v>
      </c>
      <c r="O741" s="27" t="e">
        <f t="shared" ca="1" si="12"/>
        <v>#REF!</v>
      </c>
      <c r="P741" s="24" t="e">
        <f t="shared" ca="1" si="13"/>
        <v>#REF!</v>
      </c>
      <c r="Q741" s="28" t="str">
        <f t="shared" si="48"/>
        <v/>
      </c>
      <c r="R741" s="29" t="str">
        <f t="shared" si="14"/>
        <v/>
      </c>
      <c r="S741" s="29" t="str">
        <f t="shared" si="15"/>
        <v/>
      </c>
      <c r="T741" s="28" t="str">
        <f t="shared" si="16"/>
        <v/>
      </c>
      <c r="U741" s="30">
        <f>VLOOKUP(H741,variables!J$10:K$130,2,FALSE)</f>
        <v>5.3E-3</v>
      </c>
      <c r="V741" s="28"/>
      <c r="W741" s="28"/>
      <c r="X741" s="28"/>
      <c r="Y741" s="28"/>
      <c r="Z741" s="28"/>
      <c r="AA741" s="28"/>
      <c r="AB741" s="28"/>
      <c r="AC741" s="28"/>
    </row>
    <row r="742" spans="1:29" ht="14.25" hidden="1">
      <c r="A742" s="22" t="b">
        <f t="shared" si="49"/>
        <v>0</v>
      </c>
      <c r="B742" s="23" t="str">
        <f t="shared" si="50"/>
        <v>salles avant 03/2017!</v>
      </c>
      <c r="C742" s="24">
        <f t="shared" si="51"/>
        <v>742</v>
      </c>
      <c r="D742" s="24" t="e">
        <f t="shared" ca="1" si="2"/>
        <v>#REF!</v>
      </c>
      <c r="E742" s="25" t="e">
        <f t="shared" ca="1" si="3"/>
        <v>#REF!</v>
      </c>
      <c r="F742" s="25" t="e">
        <f t="shared" ca="1" si="4"/>
        <v>#REF!</v>
      </c>
      <c r="G742" s="26" t="e">
        <f t="shared" ca="1" si="5"/>
        <v>#REF!</v>
      </c>
      <c r="H742" s="24" t="s">
        <v>88</v>
      </c>
      <c r="I742" s="24" t="e">
        <f t="shared" ca="1" si="6"/>
        <v>#REF!</v>
      </c>
      <c r="J742" s="24" t="e">
        <f t="shared" ca="1" si="7"/>
        <v>#REF!</v>
      </c>
      <c r="K742" s="24" t="e">
        <f t="shared" ca="1" si="8"/>
        <v>#REF!</v>
      </c>
      <c r="L742" s="24" t="e">
        <f t="shared" ca="1" si="9"/>
        <v>#REF!</v>
      </c>
      <c r="M742" s="24" t="e">
        <f t="shared" ca="1" si="10"/>
        <v>#REF!</v>
      </c>
      <c r="N742" s="25" t="e">
        <f t="shared" ca="1" si="11"/>
        <v>#REF!</v>
      </c>
      <c r="O742" s="27" t="e">
        <f t="shared" ca="1" si="12"/>
        <v>#REF!</v>
      </c>
      <c r="P742" s="24" t="e">
        <f t="shared" ca="1" si="13"/>
        <v>#REF!</v>
      </c>
      <c r="Q742" s="28" t="str">
        <f t="shared" si="48"/>
        <v/>
      </c>
      <c r="R742" s="29" t="str">
        <f t="shared" si="14"/>
        <v/>
      </c>
      <c r="S742" s="29" t="str">
        <f t="shared" si="15"/>
        <v/>
      </c>
      <c r="T742" s="28" t="str">
        <f t="shared" si="16"/>
        <v/>
      </c>
      <c r="U742" s="30">
        <f ca="1">VLOOKUP(H742,variables!J$10:K$130,2,FALSE)</f>
        <v>0.94202898550724634</v>
      </c>
      <c r="V742" s="28"/>
      <c r="W742" s="28"/>
      <c r="X742" s="28"/>
      <c r="Y742" s="28"/>
      <c r="Z742" s="28"/>
      <c r="AA742" s="28"/>
      <c r="AB742" s="28"/>
      <c r="AC742" s="28"/>
    </row>
    <row r="743" spans="1:29" ht="14.25" hidden="1">
      <c r="A743" s="22" t="b">
        <f t="shared" si="49"/>
        <v>0</v>
      </c>
      <c r="B743" s="23" t="str">
        <f t="shared" si="50"/>
        <v>salles avant 03/2017!</v>
      </c>
      <c r="C743" s="24">
        <f t="shared" si="51"/>
        <v>743</v>
      </c>
      <c r="D743" s="24" t="e">
        <f t="shared" ca="1" si="2"/>
        <v>#REF!</v>
      </c>
      <c r="E743" s="25" t="e">
        <f t="shared" ca="1" si="3"/>
        <v>#REF!</v>
      </c>
      <c r="F743" s="25" t="e">
        <f t="shared" ca="1" si="4"/>
        <v>#REF!</v>
      </c>
      <c r="G743" s="26" t="e">
        <f t="shared" ca="1" si="5"/>
        <v>#REF!</v>
      </c>
      <c r="H743" s="24" t="s">
        <v>501</v>
      </c>
      <c r="I743" s="24" t="e">
        <f t="shared" ca="1" si="6"/>
        <v>#REF!</v>
      </c>
      <c r="J743" s="24" t="e">
        <f t="shared" ca="1" si="7"/>
        <v>#REF!</v>
      </c>
      <c r="K743" s="24" t="e">
        <f t="shared" ca="1" si="8"/>
        <v>#REF!</v>
      </c>
      <c r="L743" s="24" t="e">
        <f t="shared" ca="1" si="9"/>
        <v>#REF!</v>
      </c>
      <c r="M743" s="24" t="e">
        <f t="shared" ca="1" si="10"/>
        <v>#REF!</v>
      </c>
      <c r="N743" s="25" t="e">
        <f t="shared" ca="1" si="11"/>
        <v>#REF!</v>
      </c>
      <c r="O743" s="27" t="e">
        <f t="shared" ca="1" si="12"/>
        <v>#REF!</v>
      </c>
      <c r="P743" s="24" t="e">
        <f t="shared" ca="1" si="13"/>
        <v>#REF!</v>
      </c>
      <c r="Q743" s="28" t="str">
        <f t="shared" si="48"/>
        <v/>
      </c>
      <c r="R743" s="29" t="str">
        <f t="shared" si="14"/>
        <v/>
      </c>
      <c r="S743" s="29" t="str">
        <f t="shared" si="15"/>
        <v/>
      </c>
      <c r="T743" s="28" t="str">
        <f t="shared" si="16"/>
        <v/>
      </c>
      <c r="U743" s="30">
        <f ca="1">VLOOKUP(H743,variables!J$10:K$130,2,FALSE)</f>
        <v>1</v>
      </c>
      <c r="V743" s="28"/>
      <c r="W743" s="28"/>
      <c r="X743" s="28"/>
      <c r="Y743" s="28"/>
      <c r="Z743" s="28"/>
      <c r="AA743" s="28"/>
      <c r="AB743" s="28"/>
      <c r="AC743" s="28"/>
    </row>
    <row r="744" spans="1:29" ht="14.25" hidden="1">
      <c r="A744" s="22" t="b">
        <f t="shared" si="49"/>
        <v>0</v>
      </c>
      <c r="B744" s="23" t="str">
        <f t="shared" si="50"/>
        <v>salles avant 03/2017!</v>
      </c>
      <c r="C744" s="24">
        <f t="shared" si="51"/>
        <v>744</v>
      </c>
      <c r="D744" s="24" t="e">
        <f t="shared" ca="1" si="2"/>
        <v>#REF!</v>
      </c>
      <c r="E744" s="25" t="e">
        <f t="shared" ca="1" si="3"/>
        <v>#REF!</v>
      </c>
      <c r="F744" s="25" t="e">
        <f t="shared" ca="1" si="4"/>
        <v>#REF!</v>
      </c>
      <c r="G744" s="26" t="e">
        <f t="shared" ca="1" si="5"/>
        <v>#REF!</v>
      </c>
      <c r="H744" s="24" t="s">
        <v>83</v>
      </c>
      <c r="I744" s="24" t="e">
        <f t="shared" ca="1" si="6"/>
        <v>#REF!</v>
      </c>
      <c r="J744" s="24" t="e">
        <f t="shared" ca="1" si="7"/>
        <v>#REF!</v>
      </c>
      <c r="K744" s="24" t="e">
        <f t="shared" ca="1" si="8"/>
        <v>#REF!</v>
      </c>
      <c r="L744" s="24" t="e">
        <f t="shared" ca="1" si="9"/>
        <v>#REF!</v>
      </c>
      <c r="M744" s="24" t="e">
        <f t="shared" ca="1" si="10"/>
        <v>#REF!</v>
      </c>
      <c r="N744" s="25" t="e">
        <f t="shared" ca="1" si="11"/>
        <v>#REF!</v>
      </c>
      <c r="O744" s="27" t="e">
        <f t="shared" ca="1" si="12"/>
        <v>#REF!</v>
      </c>
      <c r="P744" s="24" t="e">
        <f t="shared" ca="1" si="13"/>
        <v>#REF!</v>
      </c>
      <c r="Q744" s="28" t="str">
        <f t="shared" si="48"/>
        <v/>
      </c>
      <c r="R744" s="29" t="str">
        <f t="shared" si="14"/>
        <v/>
      </c>
      <c r="S744" s="29" t="str">
        <f t="shared" si="15"/>
        <v/>
      </c>
      <c r="T744" s="28" t="str">
        <f t="shared" si="16"/>
        <v/>
      </c>
      <c r="U744" s="30">
        <f>VLOOKUP(H744,variables!J$10:K$130,2,FALSE)</f>
        <v>5.3E-3</v>
      </c>
      <c r="V744" s="28"/>
      <c r="W744" s="28"/>
      <c r="X744" s="28"/>
      <c r="Y744" s="28"/>
      <c r="Z744" s="28"/>
      <c r="AA744" s="28"/>
      <c r="AB744" s="28"/>
      <c r="AC744" s="28"/>
    </row>
    <row r="745" spans="1:29" ht="14.25" hidden="1">
      <c r="A745" s="22" t="b">
        <f t="shared" si="49"/>
        <v>0</v>
      </c>
      <c r="B745" s="23" t="str">
        <f t="shared" si="50"/>
        <v>salles avant 03/2017!</v>
      </c>
      <c r="C745" s="24">
        <f t="shared" si="51"/>
        <v>745</v>
      </c>
      <c r="D745" s="24" t="e">
        <f t="shared" ca="1" si="2"/>
        <v>#REF!</v>
      </c>
      <c r="E745" s="25" t="e">
        <f t="shared" ca="1" si="3"/>
        <v>#REF!</v>
      </c>
      <c r="F745" s="25" t="e">
        <f t="shared" ca="1" si="4"/>
        <v>#REF!</v>
      </c>
      <c r="G745" s="26" t="e">
        <f t="shared" ca="1" si="5"/>
        <v>#REF!</v>
      </c>
      <c r="H745" s="24" t="s">
        <v>357</v>
      </c>
      <c r="I745" s="24" t="e">
        <f t="shared" ca="1" si="6"/>
        <v>#REF!</v>
      </c>
      <c r="J745" s="24" t="e">
        <f t="shared" ca="1" si="7"/>
        <v>#REF!</v>
      </c>
      <c r="K745" s="24" t="e">
        <f t="shared" ca="1" si="8"/>
        <v>#REF!</v>
      </c>
      <c r="L745" s="24" t="e">
        <f t="shared" ca="1" si="9"/>
        <v>#REF!</v>
      </c>
      <c r="M745" s="24" t="e">
        <f t="shared" ca="1" si="10"/>
        <v>#REF!</v>
      </c>
      <c r="N745" s="25" t="e">
        <f t="shared" ca="1" si="11"/>
        <v>#REF!</v>
      </c>
      <c r="O745" s="27" t="e">
        <f t="shared" ca="1" si="12"/>
        <v>#REF!</v>
      </c>
      <c r="P745" s="24" t="e">
        <f t="shared" ca="1" si="13"/>
        <v>#REF!</v>
      </c>
      <c r="Q745" s="28" t="str">
        <f t="shared" si="48"/>
        <v/>
      </c>
      <c r="R745" s="29" t="str">
        <f t="shared" si="14"/>
        <v/>
      </c>
      <c r="S745" s="29" t="str">
        <f t="shared" si="15"/>
        <v/>
      </c>
      <c r="T745" s="28" t="str">
        <f t="shared" si="16"/>
        <v/>
      </c>
      <c r="U745" s="30">
        <f ca="1">VLOOKUP(H745,variables!J$10:K$130,2,FALSE)</f>
        <v>0.97058823529411764</v>
      </c>
      <c r="V745" s="28"/>
      <c r="W745" s="28"/>
      <c r="X745" s="28"/>
      <c r="Y745" s="28"/>
      <c r="Z745" s="28"/>
      <c r="AA745" s="28"/>
      <c r="AB745" s="28"/>
      <c r="AC745" s="28"/>
    </row>
    <row r="746" spans="1:29" ht="14.25" hidden="1">
      <c r="A746" s="22" t="b">
        <f t="shared" si="49"/>
        <v>0</v>
      </c>
      <c r="B746" s="23" t="str">
        <f t="shared" si="50"/>
        <v>salles avant 03/2017!</v>
      </c>
      <c r="C746" s="24">
        <f t="shared" si="51"/>
        <v>746</v>
      </c>
      <c r="D746" s="24" t="e">
        <f t="shared" ca="1" si="2"/>
        <v>#REF!</v>
      </c>
      <c r="E746" s="25" t="e">
        <f t="shared" ca="1" si="3"/>
        <v>#REF!</v>
      </c>
      <c r="F746" s="25" t="e">
        <f t="shared" ca="1" si="4"/>
        <v>#REF!</v>
      </c>
      <c r="G746" s="26" t="e">
        <f t="shared" ca="1" si="5"/>
        <v>#REF!</v>
      </c>
      <c r="H746" s="24" t="s">
        <v>357</v>
      </c>
      <c r="I746" s="24" t="e">
        <f t="shared" ca="1" si="6"/>
        <v>#REF!</v>
      </c>
      <c r="J746" s="24" t="e">
        <f t="shared" ca="1" si="7"/>
        <v>#REF!</v>
      </c>
      <c r="K746" s="24" t="e">
        <f t="shared" ca="1" si="8"/>
        <v>#REF!</v>
      </c>
      <c r="L746" s="24" t="e">
        <f t="shared" ca="1" si="9"/>
        <v>#REF!</v>
      </c>
      <c r="M746" s="24" t="e">
        <f t="shared" ca="1" si="10"/>
        <v>#REF!</v>
      </c>
      <c r="N746" s="25" t="e">
        <f t="shared" ca="1" si="11"/>
        <v>#REF!</v>
      </c>
      <c r="O746" s="27" t="e">
        <f t="shared" ca="1" si="12"/>
        <v>#REF!</v>
      </c>
      <c r="P746" s="24" t="e">
        <f t="shared" ca="1" si="13"/>
        <v>#REF!</v>
      </c>
      <c r="Q746" s="28" t="str">
        <f t="shared" si="48"/>
        <v/>
      </c>
      <c r="R746" s="29" t="str">
        <f t="shared" si="14"/>
        <v/>
      </c>
      <c r="S746" s="29" t="str">
        <f t="shared" si="15"/>
        <v/>
      </c>
      <c r="T746" s="28" t="str">
        <f t="shared" si="16"/>
        <v/>
      </c>
      <c r="U746" s="30">
        <f ca="1">VLOOKUP(H746,variables!J$10:K$130,2,FALSE)</f>
        <v>0.97058823529411764</v>
      </c>
      <c r="V746" s="28"/>
      <c r="W746" s="28"/>
      <c r="X746" s="28"/>
      <c r="Y746" s="28"/>
      <c r="Z746" s="28"/>
      <c r="AA746" s="28"/>
      <c r="AB746" s="28"/>
      <c r="AC746" s="28"/>
    </row>
    <row r="747" spans="1:29" ht="14.25" hidden="1">
      <c r="A747" s="22" t="b">
        <f t="shared" si="49"/>
        <v>0</v>
      </c>
      <c r="B747" s="23" t="str">
        <f t="shared" si="50"/>
        <v>salles avant 03/2017!</v>
      </c>
      <c r="C747" s="24">
        <f t="shared" si="51"/>
        <v>747</v>
      </c>
      <c r="D747" s="24" t="e">
        <f t="shared" ca="1" si="2"/>
        <v>#REF!</v>
      </c>
      <c r="E747" s="25" t="e">
        <f t="shared" ca="1" si="3"/>
        <v>#REF!</v>
      </c>
      <c r="F747" s="25" t="e">
        <f t="shared" ca="1" si="4"/>
        <v>#REF!</v>
      </c>
      <c r="G747" s="26" t="e">
        <f t="shared" ca="1" si="5"/>
        <v>#REF!</v>
      </c>
      <c r="H747" s="24" t="s">
        <v>88</v>
      </c>
      <c r="I747" s="24" t="e">
        <f t="shared" ca="1" si="6"/>
        <v>#REF!</v>
      </c>
      <c r="J747" s="24" t="e">
        <f t="shared" ca="1" si="7"/>
        <v>#REF!</v>
      </c>
      <c r="K747" s="24" t="e">
        <f t="shared" ca="1" si="8"/>
        <v>#REF!</v>
      </c>
      <c r="L747" s="24" t="e">
        <f t="shared" ca="1" si="9"/>
        <v>#REF!</v>
      </c>
      <c r="M747" s="24" t="e">
        <f t="shared" ca="1" si="10"/>
        <v>#REF!</v>
      </c>
      <c r="N747" s="25" t="e">
        <f t="shared" ca="1" si="11"/>
        <v>#REF!</v>
      </c>
      <c r="O747" s="27" t="e">
        <f t="shared" ca="1" si="12"/>
        <v>#REF!</v>
      </c>
      <c r="P747" s="24" t="e">
        <f t="shared" ca="1" si="13"/>
        <v>#REF!</v>
      </c>
      <c r="Q747" s="28" t="str">
        <f t="shared" si="48"/>
        <v/>
      </c>
      <c r="R747" s="29" t="str">
        <f t="shared" si="14"/>
        <v/>
      </c>
      <c r="S747" s="29" t="str">
        <f t="shared" si="15"/>
        <v/>
      </c>
      <c r="T747" s="28" t="str">
        <f t="shared" si="16"/>
        <v/>
      </c>
      <c r="U747" s="30">
        <f ca="1">VLOOKUP(H747,variables!J$10:K$130,2,FALSE)</f>
        <v>0.94202898550724634</v>
      </c>
      <c r="V747" s="28"/>
      <c r="W747" s="28"/>
      <c r="X747" s="28"/>
      <c r="Y747" s="28"/>
      <c r="Z747" s="28"/>
      <c r="AA747" s="28"/>
      <c r="AB747" s="28"/>
      <c r="AC747" s="28"/>
    </row>
    <row r="748" spans="1:29" ht="14.25">
      <c r="A748" s="22" t="b">
        <f t="shared" si="49"/>
        <v>1</v>
      </c>
      <c r="B748" s="23" t="str">
        <f t="shared" si="50"/>
        <v>salles avant 03/2017!</v>
      </c>
      <c r="C748" s="24">
        <f t="shared" si="51"/>
        <v>748</v>
      </c>
      <c r="D748" s="24" t="e">
        <f t="shared" ca="1" si="2"/>
        <v>#REF!</v>
      </c>
      <c r="E748" s="25" t="e">
        <f t="shared" ca="1" si="3"/>
        <v>#REF!</v>
      </c>
      <c r="F748" s="25" t="e">
        <f t="shared" ca="1" si="4"/>
        <v>#REF!</v>
      </c>
      <c r="G748" s="26" t="e">
        <f t="shared" ca="1" si="5"/>
        <v>#REF!</v>
      </c>
      <c r="H748" s="24" t="s">
        <v>140</v>
      </c>
      <c r="I748" s="24" t="e">
        <f t="shared" ca="1" si="6"/>
        <v>#REF!</v>
      </c>
      <c r="J748" s="24" t="e">
        <f t="shared" ca="1" si="7"/>
        <v>#REF!</v>
      </c>
      <c r="K748" s="24" t="e">
        <f t="shared" ca="1" si="8"/>
        <v>#REF!</v>
      </c>
      <c r="L748" s="24" t="e">
        <f t="shared" ca="1" si="9"/>
        <v>#REF!</v>
      </c>
      <c r="M748" s="24" t="e">
        <f t="shared" ca="1" si="10"/>
        <v>#REF!</v>
      </c>
      <c r="N748" s="25" t="e">
        <f t="shared" ca="1" si="11"/>
        <v>#REF!</v>
      </c>
      <c r="O748" s="27" t="e">
        <f t="shared" ca="1" si="12"/>
        <v>#REF!</v>
      </c>
      <c r="P748" s="24" t="e">
        <f t="shared" ca="1" si="13"/>
        <v>#REF!</v>
      </c>
      <c r="Q748" s="28" t="e">
        <f t="shared" ca="1" si="48"/>
        <v>#REF!</v>
      </c>
      <c r="R748" s="29" t="e">
        <f t="shared" ca="1" si="14"/>
        <v>#REF!</v>
      </c>
      <c r="S748" s="29" t="e">
        <f t="shared" ca="1" si="15"/>
        <v>#REF!</v>
      </c>
      <c r="T748" s="28" t="e">
        <f t="shared" ca="1" si="16"/>
        <v>#REF!</v>
      </c>
      <c r="U748" s="30">
        <f ca="1">VLOOKUP(H748,variables!J$10:K$130,2,FALSE)</f>
        <v>0.93262411347517726</v>
      </c>
      <c r="V748" s="28"/>
      <c r="W748" s="28"/>
      <c r="X748" s="28"/>
      <c r="Y748" s="28"/>
      <c r="Z748" s="28"/>
      <c r="AA748" s="28"/>
      <c r="AB748" s="28"/>
      <c r="AC748" s="28"/>
    </row>
    <row r="749" spans="1:29" ht="14.25" hidden="1">
      <c r="A749" s="22" t="b">
        <f t="shared" si="49"/>
        <v>0</v>
      </c>
      <c r="B749" s="23" t="str">
        <f t="shared" si="50"/>
        <v>salles avant 03/2017!</v>
      </c>
      <c r="C749" s="24">
        <f t="shared" si="51"/>
        <v>749</v>
      </c>
      <c r="D749" s="24" t="e">
        <f t="shared" ca="1" si="2"/>
        <v>#REF!</v>
      </c>
      <c r="E749" s="25" t="e">
        <f t="shared" ca="1" si="3"/>
        <v>#REF!</v>
      </c>
      <c r="F749" s="25" t="e">
        <f t="shared" ca="1" si="4"/>
        <v>#REF!</v>
      </c>
      <c r="G749" s="26" t="e">
        <f t="shared" ca="1" si="5"/>
        <v>#REF!</v>
      </c>
      <c r="H749" s="24" t="s">
        <v>357</v>
      </c>
      <c r="I749" s="24" t="e">
        <f t="shared" ca="1" si="6"/>
        <v>#REF!</v>
      </c>
      <c r="J749" s="24" t="e">
        <f t="shared" ca="1" si="7"/>
        <v>#REF!</v>
      </c>
      <c r="K749" s="24" t="e">
        <f t="shared" ca="1" si="8"/>
        <v>#REF!</v>
      </c>
      <c r="L749" s="24" t="e">
        <f t="shared" ca="1" si="9"/>
        <v>#REF!</v>
      </c>
      <c r="M749" s="24" t="e">
        <f t="shared" ca="1" si="10"/>
        <v>#REF!</v>
      </c>
      <c r="N749" s="25" t="e">
        <f t="shared" ca="1" si="11"/>
        <v>#REF!</v>
      </c>
      <c r="O749" s="27" t="e">
        <f t="shared" ca="1" si="12"/>
        <v>#REF!</v>
      </c>
      <c r="P749" s="24" t="e">
        <f t="shared" ca="1" si="13"/>
        <v>#REF!</v>
      </c>
      <c r="Q749" s="28" t="str">
        <f t="shared" si="48"/>
        <v/>
      </c>
      <c r="R749" s="29" t="str">
        <f t="shared" si="14"/>
        <v/>
      </c>
      <c r="S749" s="29" t="str">
        <f t="shared" si="15"/>
        <v/>
      </c>
      <c r="T749" s="28" t="str">
        <f t="shared" si="16"/>
        <v/>
      </c>
      <c r="U749" s="30">
        <f ca="1">VLOOKUP(H749,variables!J$10:K$130,2,FALSE)</f>
        <v>0.97058823529411764</v>
      </c>
      <c r="V749" s="28"/>
      <c r="W749" s="28"/>
      <c r="X749" s="28"/>
      <c r="Y749" s="28"/>
      <c r="Z749" s="28"/>
      <c r="AA749" s="28"/>
      <c r="AB749" s="28"/>
      <c r="AC749" s="28"/>
    </row>
    <row r="750" spans="1:29" ht="14.25" hidden="1">
      <c r="A750" s="22" t="b">
        <f t="shared" si="49"/>
        <v>0</v>
      </c>
      <c r="B750" s="23" t="str">
        <f t="shared" si="50"/>
        <v>salles avant 03/2017!</v>
      </c>
      <c r="C750" s="24">
        <f t="shared" si="51"/>
        <v>750</v>
      </c>
      <c r="D750" s="24" t="e">
        <f t="shared" ca="1" si="2"/>
        <v>#REF!</v>
      </c>
      <c r="E750" s="25" t="e">
        <f t="shared" ca="1" si="3"/>
        <v>#REF!</v>
      </c>
      <c r="F750" s="25" t="e">
        <f t="shared" ca="1" si="4"/>
        <v>#REF!</v>
      </c>
      <c r="G750" s="26" t="e">
        <f t="shared" ca="1" si="5"/>
        <v>#REF!</v>
      </c>
      <c r="H750" s="24" t="s">
        <v>88</v>
      </c>
      <c r="I750" s="24" t="e">
        <f t="shared" ca="1" si="6"/>
        <v>#REF!</v>
      </c>
      <c r="J750" s="24" t="e">
        <f t="shared" ca="1" si="7"/>
        <v>#REF!</v>
      </c>
      <c r="K750" s="24" t="e">
        <f t="shared" ca="1" si="8"/>
        <v>#REF!</v>
      </c>
      <c r="L750" s="24" t="e">
        <f t="shared" ca="1" si="9"/>
        <v>#REF!</v>
      </c>
      <c r="M750" s="24" t="e">
        <f t="shared" ca="1" si="10"/>
        <v>#REF!</v>
      </c>
      <c r="N750" s="25" t="e">
        <f t="shared" ca="1" si="11"/>
        <v>#REF!</v>
      </c>
      <c r="O750" s="27" t="e">
        <f t="shared" ca="1" si="12"/>
        <v>#REF!</v>
      </c>
      <c r="P750" s="24" t="e">
        <f t="shared" ca="1" si="13"/>
        <v>#REF!</v>
      </c>
      <c r="Q750" s="28" t="str">
        <f t="shared" si="48"/>
        <v/>
      </c>
      <c r="R750" s="29" t="str">
        <f t="shared" si="14"/>
        <v/>
      </c>
      <c r="S750" s="29" t="str">
        <f t="shared" si="15"/>
        <v/>
      </c>
      <c r="T750" s="28" t="str">
        <f t="shared" si="16"/>
        <v/>
      </c>
      <c r="U750" s="30">
        <f ca="1">VLOOKUP(H750,variables!J$10:K$130,2,FALSE)</f>
        <v>0.94202898550724634</v>
      </c>
      <c r="V750" s="28"/>
      <c r="W750" s="28"/>
      <c r="X750" s="28"/>
      <c r="Y750" s="28"/>
      <c r="Z750" s="28"/>
      <c r="AA750" s="28"/>
      <c r="AB750" s="28"/>
      <c r="AC750" s="28"/>
    </row>
    <row r="751" spans="1:29" ht="14.25" hidden="1">
      <c r="A751" s="22" t="b">
        <f t="shared" si="49"/>
        <v>0</v>
      </c>
      <c r="B751" s="23" t="str">
        <f t="shared" si="50"/>
        <v>salles avant 03/2017!</v>
      </c>
      <c r="C751" s="24">
        <f t="shared" si="51"/>
        <v>751</v>
      </c>
      <c r="D751" s="24" t="e">
        <f t="shared" ca="1" si="2"/>
        <v>#REF!</v>
      </c>
      <c r="E751" s="25" t="e">
        <f t="shared" ca="1" si="3"/>
        <v>#REF!</v>
      </c>
      <c r="F751" s="25" t="e">
        <f t="shared" ca="1" si="4"/>
        <v>#REF!</v>
      </c>
      <c r="G751" s="26" t="e">
        <f t="shared" ca="1" si="5"/>
        <v>#REF!</v>
      </c>
      <c r="H751" s="24" t="s">
        <v>49</v>
      </c>
      <c r="I751" s="24" t="e">
        <f t="shared" ca="1" si="6"/>
        <v>#REF!</v>
      </c>
      <c r="J751" s="24" t="e">
        <f t="shared" ca="1" si="7"/>
        <v>#REF!</v>
      </c>
      <c r="K751" s="24" t="e">
        <f t="shared" ca="1" si="8"/>
        <v>#REF!</v>
      </c>
      <c r="L751" s="24" t="e">
        <f t="shared" ca="1" si="9"/>
        <v>#REF!</v>
      </c>
      <c r="M751" s="24" t="e">
        <f t="shared" ca="1" si="10"/>
        <v>#REF!</v>
      </c>
      <c r="N751" s="25" t="e">
        <f t="shared" ca="1" si="11"/>
        <v>#REF!</v>
      </c>
      <c r="O751" s="27" t="e">
        <f t="shared" ca="1" si="12"/>
        <v>#REF!</v>
      </c>
      <c r="P751" s="24" t="e">
        <f t="shared" ca="1" si="13"/>
        <v>#REF!</v>
      </c>
      <c r="Q751" s="28" t="str">
        <f t="shared" si="48"/>
        <v/>
      </c>
      <c r="R751" s="29" t="str">
        <f t="shared" si="14"/>
        <v/>
      </c>
      <c r="S751" s="29" t="str">
        <f t="shared" si="15"/>
        <v/>
      </c>
      <c r="T751" s="28" t="str">
        <f t="shared" si="16"/>
        <v/>
      </c>
      <c r="U751" s="30">
        <f ca="1">VLOOKUP(H751,variables!J$10:K$130,2,FALSE)</f>
        <v>1</v>
      </c>
      <c r="V751" s="28"/>
      <c r="W751" s="28"/>
      <c r="X751" s="28"/>
      <c r="Y751" s="28"/>
      <c r="Z751" s="28"/>
      <c r="AA751" s="28"/>
      <c r="AB751" s="28"/>
      <c r="AC751" s="28"/>
    </row>
    <row r="752" spans="1:29" ht="14.25" hidden="1">
      <c r="A752" s="22" t="b">
        <f t="shared" si="49"/>
        <v>0</v>
      </c>
      <c r="B752" s="23" t="str">
        <f t="shared" si="50"/>
        <v>salles avant 03/2017!</v>
      </c>
      <c r="C752" s="24">
        <f t="shared" si="51"/>
        <v>752</v>
      </c>
      <c r="D752" s="24" t="e">
        <f t="shared" ca="1" si="2"/>
        <v>#REF!</v>
      </c>
      <c r="E752" s="25" t="e">
        <f t="shared" ca="1" si="3"/>
        <v>#REF!</v>
      </c>
      <c r="F752" s="25" t="e">
        <f t="shared" ca="1" si="4"/>
        <v>#REF!</v>
      </c>
      <c r="G752" s="26" t="e">
        <f t="shared" ca="1" si="5"/>
        <v>#REF!</v>
      </c>
      <c r="H752" s="24" t="s">
        <v>489</v>
      </c>
      <c r="I752" s="24" t="e">
        <f t="shared" ca="1" si="6"/>
        <v>#REF!</v>
      </c>
      <c r="J752" s="24" t="e">
        <f t="shared" ca="1" si="7"/>
        <v>#REF!</v>
      </c>
      <c r="K752" s="24" t="e">
        <f t="shared" ca="1" si="8"/>
        <v>#REF!</v>
      </c>
      <c r="L752" s="24" t="e">
        <f t="shared" ca="1" si="9"/>
        <v>#REF!</v>
      </c>
      <c r="M752" s="24" t="e">
        <f t="shared" ca="1" si="10"/>
        <v>#REF!</v>
      </c>
      <c r="N752" s="25" t="e">
        <f t="shared" ca="1" si="11"/>
        <v>#REF!</v>
      </c>
      <c r="O752" s="27" t="e">
        <f t="shared" ca="1" si="12"/>
        <v>#REF!</v>
      </c>
      <c r="P752" s="24" t="e">
        <f t="shared" ca="1" si="13"/>
        <v>#REF!</v>
      </c>
      <c r="Q752" s="28" t="str">
        <f t="shared" si="48"/>
        <v/>
      </c>
      <c r="R752" s="29" t="str">
        <f t="shared" si="14"/>
        <v/>
      </c>
      <c r="S752" s="29" t="str">
        <f t="shared" si="15"/>
        <v/>
      </c>
      <c r="T752" s="28" t="str">
        <f t="shared" si="16"/>
        <v/>
      </c>
      <c r="U752" s="30">
        <f ca="1">VLOOKUP(H752,variables!J$10:K$130,2,FALSE)</f>
        <v>1</v>
      </c>
      <c r="V752" s="28"/>
      <c r="W752" s="28"/>
      <c r="X752" s="28"/>
      <c r="Y752" s="28"/>
      <c r="Z752" s="28"/>
      <c r="AA752" s="28"/>
      <c r="AB752" s="28"/>
      <c r="AC752" s="28"/>
    </row>
    <row r="753" spans="1:29" ht="14.25" hidden="1">
      <c r="A753" s="22" t="b">
        <f t="shared" si="49"/>
        <v>0</v>
      </c>
      <c r="B753" s="23" t="str">
        <f t="shared" si="50"/>
        <v>salles avant 03/2017!</v>
      </c>
      <c r="C753" s="24">
        <f t="shared" si="51"/>
        <v>753</v>
      </c>
      <c r="D753" s="24" t="e">
        <f t="shared" ca="1" si="2"/>
        <v>#REF!</v>
      </c>
      <c r="E753" s="25" t="e">
        <f t="shared" ca="1" si="3"/>
        <v>#REF!</v>
      </c>
      <c r="F753" s="25" t="e">
        <f t="shared" ca="1" si="4"/>
        <v>#REF!</v>
      </c>
      <c r="G753" s="26" t="e">
        <f t="shared" ca="1" si="5"/>
        <v>#REF!</v>
      </c>
      <c r="H753" s="24" t="s">
        <v>357</v>
      </c>
      <c r="I753" s="24" t="e">
        <f t="shared" ca="1" si="6"/>
        <v>#REF!</v>
      </c>
      <c r="J753" s="24" t="e">
        <f t="shared" ca="1" si="7"/>
        <v>#REF!</v>
      </c>
      <c r="K753" s="24" t="e">
        <f t="shared" ca="1" si="8"/>
        <v>#REF!</v>
      </c>
      <c r="L753" s="24" t="e">
        <f t="shared" ca="1" si="9"/>
        <v>#REF!</v>
      </c>
      <c r="M753" s="24" t="e">
        <f t="shared" ca="1" si="10"/>
        <v>#REF!</v>
      </c>
      <c r="N753" s="25" t="e">
        <f t="shared" ca="1" si="11"/>
        <v>#REF!</v>
      </c>
      <c r="O753" s="27" t="e">
        <f t="shared" ca="1" si="12"/>
        <v>#REF!</v>
      </c>
      <c r="P753" s="24" t="e">
        <f t="shared" ca="1" si="13"/>
        <v>#REF!</v>
      </c>
      <c r="Q753" s="28" t="str">
        <f t="shared" si="48"/>
        <v/>
      </c>
      <c r="R753" s="29" t="str">
        <f t="shared" si="14"/>
        <v/>
      </c>
      <c r="S753" s="29" t="str">
        <f t="shared" si="15"/>
        <v/>
      </c>
      <c r="T753" s="28" t="str">
        <f t="shared" si="16"/>
        <v/>
      </c>
      <c r="U753" s="30">
        <f ca="1">VLOOKUP(H753,variables!J$10:K$130,2,FALSE)</f>
        <v>0.97058823529411764</v>
      </c>
      <c r="V753" s="28"/>
      <c r="W753" s="28"/>
      <c r="X753" s="28"/>
      <c r="Y753" s="28"/>
      <c r="Z753" s="28"/>
      <c r="AA753" s="28"/>
      <c r="AB753" s="28"/>
      <c r="AC753" s="28"/>
    </row>
    <row r="754" spans="1:29" ht="14.25" hidden="1">
      <c r="A754" s="22" t="b">
        <f t="shared" si="49"/>
        <v>0</v>
      </c>
      <c r="B754" s="23" t="str">
        <f t="shared" si="50"/>
        <v>salles avant 03/2017!</v>
      </c>
      <c r="C754" s="24">
        <f t="shared" si="51"/>
        <v>754</v>
      </c>
      <c r="D754" s="24" t="e">
        <f t="shared" ca="1" si="2"/>
        <v>#REF!</v>
      </c>
      <c r="E754" s="25" t="e">
        <f t="shared" ca="1" si="3"/>
        <v>#REF!</v>
      </c>
      <c r="F754" s="25" t="e">
        <f t="shared" ca="1" si="4"/>
        <v>#REF!</v>
      </c>
      <c r="G754" s="26" t="e">
        <f t="shared" ca="1" si="5"/>
        <v>#REF!</v>
      </c>
      <c r="H754" s="24" t="s">
        <v>357</v>
      </c>
      <c r="I754" s="24" t="e">
        <f t="shared" ca="1" si="6"/>
        <v>#REF!</v>
      </c>
      <c r="J754" s="24" t="e">
        <f t="shared" ca="1" si="7"/>
        <v>#REF!</v>
      </c>
      <c r="K754" s="24" t="e">
        <f t="shared" ca="1" si="8"/>
        <v>#REF!</v>
      </c>
      <c r="L754" s="24" t="e">
        <f t="shared" ca="1" si="9"/>
        <v>#REF!</v>
      </c>
      <c r="M754" s="24" t="e">
        <f t="shared" ca="1" si="10"/>
        <v>#REF!</v>
      </c>
      <c r="N754" s="25" t="e">
        <f t="shared" ca="1" si="11"/>
        <v>#REF!</v>
      </c>
      <c r="O754" s="27" t="e">
        <f t="shared" ca="1" si="12"/>
        <v>#REF!</v>
      </c>
      <c r="P754" s="24" t="e">
        <f t="shared" ca="1" si="13"/>
        <v>#REF!</v>
      </c>
      <c r="Q754" s="28" t="str">
        <f t="shared" si="48"/>
        <v/>
      </c>
      <c r="R754" s="29" t="str">
        <f t="shared" si="14"/>
        <v/>
      </c>
      <c r="S754" s="29" t="str">
        <f t="shared" si="15"/>
        <v/>
      </c>
      <c r="T754" s="28" t="str">
        <f t="shared" si="16"/>
        <v/>
      </c>
      <c r="U754" s="30">
        <f ca="1">VLOOKUP(H754,variables!J$10:K$130,2,FALSE)</f>
        <v>0.97058823529411764</v>
      </c>
      <c r="V754" s="28"/>
      <c r="W754" s="28"/>
      <c r="X754" s="28"/>
      <c r="Y754" s="28"/>
      <c r="Z754" s="28"/>
      <c r="AA754" s="28"/>
      <c r="AB754" s="28"/>
      <c r="AC754" s="28"/>
    </row>
    <row r="755" spans="1:29" ht="14.25">
      <c r="A755" s="22" t="b">
        <f t="shared" si="49"/>
        <v>1</v>
      </c>
      <c r="B755" s="23" t="str">
        <f t="shared" si="50"/>
        <v>salles avant 03/2017!</v>
      </c>
      <c r="C755" s="24">
        <f t="shared" si="51"/>
        <v>755</v>
      </c>
      <c r="D755" s="24" t="e">
        <f t="shared" ca="1" si="2"/>
        <v>#REF!</v>
      </c>
      <c r="E755" s="25" t="e">
        <f t="shared" ca="1" si="3"/>
        <v>#REF!</v>
      </c>
      <c r="F755" s="25" t="e">
        <f t="shared" ca="1" si="4"/>
        <v>#REF!</v>
      </c>
      <c r="G755" s="26" t="e">
        <f t="shared" ca="1" si="5"/>
        <v>#REF!</v>
      </c>
      <c r="H755" s="24" t="s">
        <v>140</v>
      </c>
      <c r="I755" s="24" t="e">
        <f t="shared" ca="1" si="6"/>
        <v>#REF!</v>
      </c>
      <c r="J755" s="24" t="e">
        <f t="shared" ca="1" si="7"/>
        <v>#REF!</v>
      </c>
      <c r="K755" s="24" t="e">
        <f t="shared" ca="1" si="8"/>
        <v>#REF!</v>
      </c>
      <c r="L755" s="24" t="e">
        <f t="shared" ca="1" si="9"/>
        <v>#REF!</v>
      </c>
      <c r="M755" s="24" t="e">
        <f t="shared" ca="1" si="10"/>
        <v>#REF!</v>
      </c>
      <c r="N755" s="25" t="e">
        <f t="shared" ca="1" si="11"/>
        <v>#REF!</v>
      </c>
      <c r="O755" s="27" t="e">
        <f t="shared" ca="1" si="12"/>
        <v>#REF!</v>
      </c>
      <c r="P755" s="24" t="e">
        <f t="shared" ca="1" si="13"/>
        <v>#REF!</v>
      </c>
      <c r="Q755" s="28" t="e">
        <f t="shared" ca="1" si="48"/>
        <v>#REF!</v>
      </c>
      <c r="R755" s="29" t="e">
        <f t="shared" ca="1" si="14"/>
        <v>#REF!</v>
      </c>
      <c r="S755" s="29" t="e">
        <f t="shared" ca="1" si="15"/>
        <v>#REF!</v>
      </c>
      <c r="T755" s="28" t="e">
        <f t="shared" ca="1" si="16"/>
        <v>#REF!</v>
      </c>
      <c r="U755" s="30">
        <f ca="1">VLOOKUP(H755,variables!J$10:K$130,2,FALSE)</f>
        <v>0.93262411347517726</v>
      </c>
      <c r="V755" s="28"/>
      <c r="W755" s="28"/>
      <c r="X755" s="28"/>
      <c r="Y755" s="28"/>
      <c r="Z755" s="28"/>
      <c r="AA755" s="28"/>
      <c r="AB755" s="28"/>
      <c r="AC755" s="28"/>
    </row>
    <row r="756" spans="1:29" ht="14.25" hidden="1">
      <c r="A756" s="22" t="b">
        <f t="shared" si="49"/>
        <v>0</v>
      </c>
      <c r="B756" s="23" t="str">
        <f t="shared" si="50"/>
        <v>salles avant 03/2017!</v>
      </c>
      <c r="C756" s="24">
        <f t="shared" si="51"/>
        <v>756</v>
      </c>
      <c r="D756" s="24" t="e">
        <f t="shared" ca="1" si="2"/>
        <v>#REF!</v>
      </c>
      <c r="E756" s="25" t="e">
        <f t="shared" ca="1" si="3"/>
        <v>#REF!</v>
      </c>
      <c r="F756" s="25" t="e">
        <f t="shared" ca="1" si="4"/>
        <v>#REF!</v>
      </c>
      <c r="G756" s="26" t="e">
        <f t="shared" ca="1" si="5"/>
        <v>#REF!</v>
      </c>
      <c r="H756" s="24" t="s">
        <v>357</v>
      </c>
      <c r="I756" s="24" t="e">
        <f t="shared" ca="1" si="6"/>
        <v>#REF!</v>
      </c>
      <c r="J756" s="24" t="e">
        <f t="shared" ca="1" si="7"/>
        <v>#REF!</v>
      </c>
      <c r="K756" s="24" t="e">
        <f t="shared" ca="1" si="8"/>
        <v>#REF!</v>
      </c>
      <c r="L756" s="24" t="e">
        <f t="shared" ca="1" si="9"/>
        <v>#REF!</v>
      </c>
      <c r="M756" s="24" t="e">
        <f t="shared" ca="1" si="10"/>
        <v>#REF!</v>
      </c>
      <c r="N756" s="25" t="e">
        <f t="shared" ca="1" si="11"/>
        <v>#REF!</v>
      </c>
      <c r="O756" s="27" t="e">
        <f t="shared" ca="1" si="12"/>
        <v>#REF!</v>
      </c>
      <c r="P756" s="24" t="e">
        <f t="shared" ca="1" si="13"/>
        <v>#REF!</v>
      </c>
      <c r="Q756" s="28" t="str">
        <f t="shared" si="48"/>
        <v/>
      </c>
      <c r="R756" s="29" t="str">
        <f t="shared" si="14"/>
        <v/>
      </c>
      <c r="S756" s="29" t="str">
        <f t="shared" si="15"/>
        <v/>
      </c>
      <c r="T756" s="28" t="str">
        <f t="shared" si="16"/>
        <v/>
      </c>
      <c r="U756" s="30">
        <f ca="1">VLOOKUP(H756,variables!J$10:K$130,2,FALSE)</f>
        <v>0.97058823529411764</v>
      </c>
      <c r="V756" s="28"/>
      <c r="W756" s="28"/>
      <c r="X756" s="28"/>
      <c r="Y756" s="28"/>
      <c r="Z756" s="28"/>
      <c r="AA756" s="28"/>
      <c r="AB756" s="28"/>
      <c r="AC756" s="28"/>
    </row>
    <row r="757" spans="1:29" ht="14.25" hidden="1">
      <c r="A757" s="22" t="b">
        <f t="shared" si="49"/>
        <v>0</v>
      </c>
      <c r="B757" s="23" t="str">
        <f t="shared" si="50"/>
        <v>salles avant 03/2017!</v>
      </c>
      <c r="C757" s="24">
        <f t="shared" si="51"/>
        <v>757</v>
      </c>
      <c r="D757" s="24" t="e">
        <f t="shared" ca="1" si="2"/>
        <v>#REF!</v>
      </c>
      <c r="E757" s="25" t="e">
        <f t="shared" ca="1" si="3"/>
        <v>#REF!</v>
      </c>
      <c r="F757" s="25" t="e">
        <f t="shared" ca="1" si="4"/>
        <v>#REF!</v>
      </c>
      <c r="G757" s="26" t="e">
        <f t="shared" ca="1" si="5"/>
        <v>#REF!</v>
      </c>
      <c r="H757" s="24" t="s">
        <v>210</v>
      </c>
      <c r="I757" s="24" t="e">
        <f t="shared" ca="1" si="6"/>
        <v>#REF!</v>
      </c>
      <c r="J757" s="24" t="e">
        <f t="shared" ca="1" si="7"/>
        <v>#REF!</v>
      </c>
      <c r="K757" s="24" t="e">
        <f t="shared" ca="1" si="8"/>
        <v>#REF!</v>
      </c>
      <c r="L757" s="24" t="e">
        <f t="shared" ca="1" si="9"/>
        <v>#REF!</v>
      </c>
      <c r="M757" s="24" t="e">
        <f t="shared" ca="1" si="10"/>
        <v>#REF!</v>
      </c>
      <c r="N757" s="25" t="e">
        <f t="shared" ca="1" si="11"/>
        <v>#REF!</v>
      </c>
      <c r="O757" s="27" t="e">
        <f t="shared" ca="1" si="12"/>
        <v>#REF!</v>
      </c>
      <c r="P757" s="24" t="e">
        <f t="shared" ca="1" si="13"/>
        <v>#REF!</v>
      </c>
      <c r="Q757" s="28" t="str">
        <f t="shared" si="48"/>
        <v/>
      </c>
      <c r="R757" s="29" t="str">
        <f t="shared" si="14"/>
        <v/>
      </c>
      <c r="S757" s="29" t="str">
        <f t="shared" si="15"/>
        <v/>
      </c>
      <c r="T757" s="28" t="str">
        <f t="shared" si="16"/>
        <v/>
      </c>
      <c r="U757" s="30">
        <f ca="1">VLOOKUP(H757,variables!J$10:K$130,2,FALSE)</f>
        <v>1</v>
      </c>
      <c r="V757" s="28"/>
      <c r="W757" s="28"/>
      <c r="X757" s="28"/>
      <c r="Y757" s="28"/>
      <c r="Z757" s="28"/>
      <c r="AA757" s="28"/>
      <c r="AB757" s="28"/>
      <c r="AC757" s="28"/>
    </row>
    <row r="758" spans="1:29" ht="14.25" hidden="1">
      <c r="A758" s="22" t="b">
        <f t="shared" si="49"/>
        <v>0</v>
      </c>
      <c r="B758" s="23" t="str">
        <f t="shared" si="50"/>
        <v>salles avant 03/2017!</v>
      </c>
      <c r="C758" s="24">
        <f t="shared" si="51"/>
        <v>758</v>
      </c>
      <c r="D758" s="24" t="e">
        <f t="shared" ca="1" si="2"/>
        <v>#REF!</v>
      </c>
      <c r="E758" s="25" t="e">
        <f t="shared" ca="1" si="3"/>
        <v>#REF!</v>
      </c>
      <c r="F758" s="25" t="e">
        <f t="shared" ca="1" si="4"/>
        <v>#REF!</v>
      </c>
      <c r="G758" s="26" t="e">
        <f t="shared" ca="1" si="5"/>
        <v>#REF!</v>
      </c>
      <c r="H758" s="24" t="s">
        <v>357</v>
      </c>
      <c r="I758" s="24" t="e">
        <f t="shared" ca="1" si="6"/>
        <v>#REF!</v>
      </c>
      <c r="J758" s="24" t="e">
        <f t="shared" ca="1" si="7"/>
        <v>#REF!</v>
      </c>
      <c r="K758" s="24" t="e">
        <f t="shared" ca="1" si="8"/>
        <v>#REF!</v>
      </c>
      <c r="L758" s="24" t="e">
        <f t="shared" ca="1" si="9"/>
        <v>#REF!</v>
      </c>
      <c r="M758" s="24" t="e">
        <f t="shared" ca="1" si="10"/>
        <v>#REF!</v>
      </c>
      <c r="N758" s="25" t="e">
        <f t="shared" ca="1" si="11"/>
        <v>#REF!</v>
      </c>
      <c r="O758" s="27" t="e">
        <f t="shared" ca="1" si="12"/>
        <v>#REF!</v>
      </c>
      <c r="P758" s="24" t="e">
        <f t="shared" ca="1" si="13"/>
        <v>#REF!</v>
      </c>
      <c r="Q758" s="28" t="str">
        <f t="shared" si="48"/>
        <v/>
      </c>
      <c r="R758" s="29" t="str">
        <f t="shared" si="14"/>
        <v/>
      </c>
      <c r="S758" s="29" t="str">
        <f t="shared" si="15"/>
        <v/>
      </c>
      <c r="T758" s="28" t="str">
        <f t="shared" si="16"/>
        <v/>
      </c>
      <c r="U758" s="30">
        <f ca="1">VLOOKUP(H758,variables!J$10:K$130,2,FALSE)</f>
        <v>0.97058823529411764</v>
      </c>
      <c r="V758" s="28"/>
      <c r="W758" s="28"/>
      <c r="X758" s="28"/>
      <c r="Y758" s="28"/>
      <c r="Z758" s="28"/>
      <c r="AA758" s="28"/>
      <c r="AB758" s="28"/>
      <c r="AC758" s="28"/>
    </row>
    <row r="759" spans="1:29" ht="14.25" hidden="1">
      <c r="A759" s="22" t="b">
        <f t="shared" si="49"/>
        <v>0</v>
      </c>
      <c r="B759" s="23" t="str">
        <f t="shared" si="50"/>
        <v>salles avant 03/2017!</v>
      </c>
      <c r="C759" s="24">
        <f t="shared" si="51"/>
        <v>759</v>
      </c>
      <c r="D759" s="24" t="e">
        <f t="shared" ca="1" si="2"/>
        <v>#REF!</v>
      </c>
      <c r="E759" s="25" t="e">
        <f t="shared" ca="1" si="3"/>
        <v>#REF!</v>
      </c>
      <c r="F759" s="25" t="e">
        <f t="shared" ca="1" si="4"/>
        <v>#REF!</v>
      </c>
      <c r="G759" s="26" t="e">
        <f t="shared" ca="1" si="5"/>
        <v>#REF!</v>
      </c>
      <c r="H759" s="24" t="s">
        <v>263</v>
      </c>
      <c r="I759" s="24" t="e">
        <f t="shared" ca="1" si="6"/>
        <v>#REF!</v>
      </c>
      <c r="J759" s="24" t="e">
        <f t="shared" ca="1" si="7"/>
        <v>#REF!</v>
      </c>
      <c r="K759" s="24" t="e">
        <f t="shared" ca="1" si="8"/>
        <v>#REF!</v>
      </c>
      <c r="L759" s="24" t="e">
        <f t="shared" ca="1" si="9"/>
        <v>#REF!</v>
      </c>
      <c r="M759" s="24" t="e">
        <f t="shared" ca="1" si="10"/>
        <v>#REF!</v>
      </c>
      <c r="N759" s="25" t="e">
        <f t="shared" ca="1" si="11"/>
        <v>#REF!</v>
      </c>
      <c r="O759" s="27" t="e">
        <f t="shared" ca="1" si="12"/>
        <v>#REF!</v>
      </c>
      <c r="P759" s="24" t="e">
        <f t="shared" ca="1" si="13"/>
        <v>#REF!</v>
      </c>
      <c r="Q759" s="28" t="str">
        <f t="shared" si="48"/>
        <v/>
      </c>
      <c r="R759" s="29" t="str">
        <f t="shared" si="14"/>
        <v/>
      </c>
      <c r="S759" s="29" t="str">
        <f t="shared" si="15"/>
        <v/>
      </c>
      <c r="T759" s="28" t="str">
        <f t="shared" si="16"/>
        <v/>
      </c>
      <c r="U759" s="30">
        <f ca="1">VLOOKUP(H759,variables!J$10:K$130,2,FALSE)</f>
        <v>1</v>
      </c>
      <c r="V759" s="28"/>
      <c r="W759" s="28"/>
      <c r="X759" s="28"/>
      <c r="Y759" s="28"/>
      <c r="Z759" s="28"/>
      <c r="AA759" s="28"/>
      <c r="AB759" s="28"/>
      <c r="AC759" s="28"/>
    </row>
    <row r="760" spans="1:29" ht="14.25">
      <c r="A760" s="22" t="b">
        <f t="shared" si="49"/>
        <v>1</v>
      </c>
      <c r="B760" s="23" t="str">
        <f t="shared" si="50"/>
        <v>salles avant 03/2017!</v>
      </c>
      <c r="C760" s="24">
        <f t="shared" si="51"/>
        <v>760</v>
      </c>
      <c r="D760" s="24" t="e">
        <f t="shared" ca="1" si="2"/>
        <v>#REF!</v>
      </c>
      <c r="E760" s="25" t="e">
        <f t="shared" ca="1" si="3"/>
        <v>#REF!</v>
      </c>
      <c r="F760" s="25" t="e">
        <f t="shared" ca="1" si="4"/>
        <v>#REF!</v>
      </c>
      <c r="G760" s="26" t="e">
        <f t="shared" ca="1" si="5"/>
        <v>#REF!</v>
      </c>
      <c r="H760" s="24" t="s">
        <v>140</v>
      </c>
      <c r="I760" s="24" t="e">
        <f t="shared" ca="1" si="6"/>
        <v>#REF!</v>
      </c>
      <c r="J760" s="24" t="e">
        <f t="shared" ca="1" si="7"/>
        <v>#REF!</v>
      </c>
      <c r="K760" s="24" t="e">
        <f t="shared" ca="1" si="8"/>
        <v>#REF!</v>
      </c>
      <c r="L760" s="24" t="e">
        <f t="shared" ca="1" si="9"/>
        <v>#REF!</v>
      </c>
      <c r="M760" s="24" t="e">
        <f t="shared" ca="1" si="10"/>
        <v>#REF!</v>
      </c>
      <c r="N760" s="25" t="e">
        <f t="shared" ca="1" si="11"/>
        <v>#REF!</v>
      </c>
      <c r="O760" s="27" t="e">
        <f t="shared" ca="1" si="12"/>
        <v>#REF!</v>
      </c>
      <c r="P760" s="24" t="e">
        <f t="shared" ca="1" si="13"/>
        <v>#REF!</v>
      </c>
      <c r="Q760" s="28" t="e">
        <f t="shared" ca="1" si="48"/>
        <v>#REF!</v>
      </c>
      <c r="R760" s="29" t="e">
        <f t="shared" ca="1" si="14"/>
        <v>#REF!</v>
      </c>
      <c r="S760" s="29" t="e">
        <f t="shared" ca="1" si="15"/>
        <v>#REF!</v>
      </c>
      <c r="T760" s="28" t="e">
        <f t="shared" ca="1" si="16"/>
        <v>#REF!</v>
      </c>
      <c r="U760" s="30">
        <f ca="1">VLOOKUP(H760,variables!J$10:K$130,2,FALSE)</f>
        <v>0.93262411347517726</v>
      </c>
      <c r="V760" s="28"/>
      <c r="W760" s="28"/>
      <c r="X760" s="28"/>
      <c r="Y760" s="28"/>
      <c r="Z760" s="28"/>
      <c r="AA760" s="28"/>
      <c r="AB760" s="28"/>
      <c r="AC760" s="28"/>
    </row>
    <row r="761" spans="1:29" ht="14.25" hidden="1">
      <c r="A761" s="22" t="b">
        <f t="shared" si="49"/>
        <v>0</v>
      </c>
      <c r="B761" s="23" t="str">
        <f t="shared" si="50"/>
        <v>salles avant 03/2017!</v>
      </c>
      <c r="C761" s="24">
        <f t="shared" si="51"/>
        <v>761</v>
      </c>
      <c r="D761" s="24" t="e">
        <f t="shared" ca="1" si="2"/>
        <v>#REF!</v>
      </c>
      <c r="E761" s="25" t="e">
        <f t="shared" ca="1" si="3"/>
        <v>#REF!</v>
      </c>
      <c r="F761" s="25" t="e">
        <f t="shared" ca="1" si="4"/>
        <v>#REF!</v>
      </c>
      <c r="G761" s="26" t="e">
        <f t="shared" ca="1" si="5"/>
        <v>#REF!</v>
      </c>
      <c r="H761" s="24" t="s">
        <v>357</v>
      </c>
      <c r="I761" s="24" t="e">
        <f t="shared" ca="1" si="6"/>
        <v>#REF!</v>
      </c>
      <c r="J761" s="24" t="e">
        <f t="shared" ca="1" si="7"/>
        <v>#REF!</v>
      </c>
      <c r="K761" s="24" t="e">
        <f t="shared" ca="1" si="8"/>
        <v>#REF!</v>
      </c>
      <c r="L761" s="24" t="e">
        <f t="shared" ca="1" si="9"/>
        <v>#REF!</v>
      </c>
      <c r="M761" s="24" t="e">
        <f t="shared" ca="1" si="10"/>
        <v>#REF!</v>
      </c>
      <c r="N761" s="25" t="e">
        <f t="shared" ca="1" si="11"/>
        <v>#REF!</v>
      </c>
      <c r="O761" s="27" t="e">
        <f t="shared" ca="1" si="12"/>
        <v>#REF!</v>
      </c>
      <c r="P761" s="24" t="e">
        <f t="shared" ca="1" si="13"/>
        <v>#REF!</v>
      </c>
      <c r="Q761" s="28" t="str">
        <f t="shared" si="48"/>
        <v/>
      </c>
      <c r="R761" s="29" t="str">
        <f t="shared" si="14"/>
        <v/>
      </c>
      <c r="S761" s="29" t="str">
        <f t="shared" si="15"/>
        <v/>
      </c>
      <c r="T761" s="28" t="str">
        <f t="shared" si="16"/>
        <v/>
      </c>
      <c r="U761" s="30">
        <f ca="1">VLOOKUP(H761,variables!J$10:K$130,2,FALSE)</f>
        <v>0.97058823529411764</v>
      </c>
      <c r="V761" s="28"/>
      <c r="W761" s="28"/>
      <c r="X761" s="28"/>
      <c r="Y761" s="28"/>
      <c r="Z761" s="28"/>
      <c r="AA761" s="28"/>
      <c r="AB761" s="28"/>
      <c r="AC761" s="28"/>
    </row>
    <row r="762" spans="1:29" ht="14.25" hidden="1">
      <c r="A762" s="22" t="b">
        <f t="shared" si="49"/>
        <v>0</v>
      </c>
      <c r="B762" s="23" t="str">
        <f t="shared" si="50"/>
        <v>salles avant 03/2017!</v>
      </c>
      <c r="C762" s="24">
        <f t="shared" si="51"/>
        <v>762</v>
      </c>
      <c r="D762" s="24" t="e">
        <f t="shared" ca="1" si="2"/>
        <v>#REF!</v>
      </c>
      <c r="E762" s="25" t="e">
        <f t="shared" ca="1" si="3"/>
        <v>#REF!</v>
      </c>
      <c r="F762" s="25" t="e">
        <f t="shared" ca="1" si="4"/>
        <v>#REF!</v>
      </c>
      <c r="G762" s="26" t="e">
        <f t="shared" ca="1" si="5"/>
        <v>#REF!</v>
      </c>
      <c r="H762" s="24" t="s">
        <v>472</v>
      </c>
      <c r="I762" s="24" t="e">
        <f t="shared" ca="1" si="6"/>
        <v>#REF!</v>
      </c>
      <c r="J762" s="24" t="e">
        <f t="shared" ca="1" si="7"/>
        <v>#REF!</v>
      </c>
      <c r="K762" s="24" t="e">
        <f t="shared" ca="1" si="8"/>
        <v>#REF!</v>
      </c>
      <c r="L762" s="24" t="e">
        <f t="shared" ca="1" si="9"/>
        <v>#REF!</v>
      </c>
      <c r="M762" s="24" t="e">
        <f t="shared" ca="1" si="10"/>
        <v>#REF!</v>
      </c>
      <c r="N762" s="25" t="e">
        <f t="shared" ca="1" si="11"/>
        <v>#REF!</v>
      </c>
      <c r="O762" s="27" t="e">
        <f t="shared" ca="1" si="12"/>
        <v>#REF!</v>
      </c>
      <c r="P762" s="24" t="e">
        <f t="shared" ca="1" si="13"/>
        <v>#REF!</v>
      </c>
      <c r="Q762" s="28" t="str">
        <f t="shared" si="48"/>
        <v/>
      </c>
      <c r="R762" s="29" t="str">
        <f t="shared" si="14"/>
        <v/>
      </c>
      <c r="S762" s="29" t="str">
        <f t="shared" si="15"/>
        <v/>
      </c>
      <c r="T762" s="28" t="str">
        <f t="shared" si="16"/>
        <v/>
      </c>
      <c r="U762" s="30">
        <f ca="1">VLOOKUP(H762,variables!J$10:K$130,2,FALSE)</f>
        <v>0.96666666666666667</v>
      </c>
      <c r="V762" s="28"/>
      <c r="W762" s="28"/>
      <c r="X762" s="28"/>
      <c r="Y762" s="28"/>
      <c r="Z762" s="28"/>
      <c r="AA762" s="28"/>
      <c r="AB762" s="28"/>
      <c r="AC762" s="28"/>
    </row>
    <row r="763" spans="1:29" ht="14.25" hidden="1">
      <c r="A763" s="22" t="b">
        <f t="shared" si="49"/>
        <v>0</v>
      </c>
      <c r="B763" s="23" t="str">
        <f t="shared" si="50"/>
        <v>salles avant 03/2017!</v>
      </c>
      <c r="C763" s="24">
        <f t="shared" si="51"/>
        <v>763</v>
      </c>
      <c r="D763" s="24" t="e">
        <f t="shared" ca="1" si="2"/>
        <v>#REF!</v>
      </c>
      <c r="E763" s="25" t="e">
        <f t="shared" ca="1" si="3"/>
        <v>#REF!</v>
      </c>
      <c r="F763" s="25" t="e">
        <f t="shared" ca="1" si="4"/>
        <v>#REF!</v>
      </c>
      <c r="G763" s="26" t="e">
        <f t="shared" ca="1" si="5"/>
        <v>#REF!</v>
      </c>
      <c r="H763" s="24" t="s">
        <v>263</v>
      </c>
      <c r="I763" s="24" t="e">
        <f t="shared" ca="1" si="6"/>
        <v>#REF!</v>
      </c>
      <c r="J763" s="24" t="e">
        <f t="shared" ca="1" si="7"/>
        <v>#REF!</v>
      </c>
      <c r="K763" s="24" t="e">
        <f t="shared" ca="1" si="8"/>
        <v>#REF!</v>
      </c>
      <c r="L763" s="24" t="e">
        <f t="shared" ca="1" si="9"/>
        <v>#REF!</v>
      </c>
      <c r="M763" s="24" t="e">
        <f t="shared" ca="1" si="10"/>
        <v>#REF!</v>
      </c>
      <c r="N763" s="25" t="e">
        <f t="shared" ca="1" si="11"/>
        <v>#REF!</v>
      </c>
      <c r="O763" s="27" t="e">
        <f t="shared" ca="1" si="12"/>
        <v>#REF!</v>
      </c>
      <c r="P763" s="24" t="e">
        <f t="shared" ca="1" si="13"/>
        <v>#REF!</v>
      </c>
      <c r="Q763" s="28" t="str">
        <f t="shared" si="48"/>
        <v/>
      </c>
      <c r="R763" s="29" t="str">
        <f t="shared" si="14"/>
        <v/>
      </c>
      <c r="S763" s="29" t="str">
        <f t="shared" si="15"/>
        <v/>
      </c>
      <c r="T763" s="28" t="str">
        <f t="shared" si="16"/>
        <v/>
      </c>
      <c r="U763" s="30">
        <f ca="1">VLOOKUP(H763,variables!J$10:K$130,2,FALSE)</f>
        <v>1</v>
      </c>
      <c r="V763" s="28"/>
      <c r="W763" s="28"/>
      <c r="X763" s="28"/>
      <c r="Y763" s="28"/>
      <c r="Z763" s="28"/>
      <c r="AA763" s="28"/>
      <c r="AB763" s="28"/>
      <c r="AC763" s="28"/>
    </row>
    <row r="764" spans="1:29" ht="14.25" hidden="1">
      <c r="A764" s="22" t="b">
        <f t="shared" si="49"/>
        <v>0</v>
      </c>
      <c r="B764" s="23" t="str">
        <f t="shared" si="50"/>
        <v>salles avant 03/2017!</v>
      </c>
      <c r="C764" s="24">
        <f t="shared" si="51"/>
        <v>764</v>
      </c>
      <c r="D764" s="24" t="e">
        <f t="shared" ca="1" si="2"/>
        <v>#REF!</v>
      </c>
      <c r="E764" s="25" t="e">
        <f t="shared" ca="1" si="3"/>
        <v>#REF!</v>
      </c>
      <c r="F764" s="25" t="e">
        <f t="shared" ca="1" si="4"/>
        <v>#REF!</v>
      </c>
      <c r="G764" s="26" t="e">
        <f t="shared" ca="1" si="5"/>
        <v>#REF!</v>
      </c>
      <c r="H764" s="24" t="s">
        <v>246</v>
      </c>
      <c r="I764" s="24" t="e">
        <f t="shared" ca="1" si="6"/>
        <v>#REF!</v>
      </c>
      <c r="J764" s="24" t="e">
        <f t="shared" ca="1" si="7"/>
        <v>#REF!</v>
      </c>
      <c r="K764" s="24" t="e">
        <f t="shared" ca="1" si="8"/>
        <v>#REF!</v>
      </c>
      <c r="L764" s="24" t="e">
        <f t="shared" ca="1" si="9"/>
        <v>#REF!</v>
      </c>
      <c r="M764" s="24" t="e">
        <f t="shared" ca="1" si="10"/>
        <v>#REF!</v>
      </c>
      <c r="N764" s="25" t="e">
        <f t="shared" ca="1" si="11"/>
        <v>#REF!</v>
      </c>
      <c r="O764" s="27" t="e">
        <f t="shared" ca="1" si="12"/>
        <v>#REF!</v>
      </c>
      <c r="P764" s="24" t="e">
        <f t="shared" ca="1" si="13"/>
        <v>#REF!</v>
      </c>
      <c r="Q764" s="28" t="str">
        <f t="shared" si="48"/>
        <v/>
      </c>
      <c r="R764" s="29" t="str">
        <f t="shared" si="14"/>
        <v/>
      </c>
      <c r="S764" s="29" t="str">
        <f t="shared" si="15"/>
        <v/>
      </c>
      <c r="T764" s="28" t="str">
        <f t="shared" si="16"/>
        <v/>
      </c>
      <c r="U764" s="30">
        <f ca="1">VLOOKUP(H764,variables!J$10:K$130,2,FALSE)</f>
        <v>0.94444444444444442</v>
      </c>
      <c r="V764" s="28"/>
      <c r="W764" s="28"/>
      <c r="X764" s="28"/>
      <c r="Y764" s="28"/>
      <c r="Z764" s="28"/>
      <c r="AA764" s="28"/>
      <c r="AB764" s="28"/>
      <c r="AC764" s="28"/>
    </row>
    <row r="765" spans="1:29" ht="14.25" hidden="1">
      <c r="A765" s="22" t="b">
        <f t="shared" si="49"/>
        <v>0</v>
      </c>
      <c r="B765" s="23" t="str">
        <f t="shared" si="50"/>
        <v>salles avant 03/2017!</v>
      </c>
      <c r="C765" s="24">
        <f t="shared" si="51"/>
        <v>765</v>
      </c>
      <c r="D765" s="24" t="e">
        <f t="shared" ca="1" si="2"/>
        <v>#REF!</v>
      </c>
      <c r="E765" s="25" t="e">
        <f t="shared" ca="1" si="3"/>
        <v>#REF!</v>
      </c>
      <c r="F765" s="25" t="e">
        <f t="shared" ca="1" si="4"/>
        <v>#REF!</v>
      </c>
      <c r="G765" s="26" t="e">
        <f t="shared" ca="1" si="5"/>
        <v>#REF!</v>
      </c>
      <c r="H765" s="24" t="s">
        <v>263</v>
      </c>
      <c r="I765" s="24" t="e">
        <f t="shared" ca="1" si="6"/>
        <v>#REF!</v>
      </c>
      <c r="J765" s="24" t="e">
        <f t="shared" ca="1" si="7"/>
        <v>#REF!</v>
      </c>
      <c r="K765" s="24" t="e">
        <f t="shared" ca="1" si="8"/>
        <v>#REF!</v>
      </c>
      <c r="L765" s="24" t="e">
        <f t="shared" ca="1" si="9"/>
        <v>#REF!</v>
      </c>
      <c r="M765" s="24" t="e">
        <f t="shared" ca="1" si="10"/>
        <v>#REF!</v>
      </c>
      <c r="N765" s="25" t="e">
        <f t="shared" ca="1" si="11"/>
        <v>#REF!</v>
      </c>
      <c r="O765" s="27" t="e">
        <f t="shared" ca="1" si="12"/>
        <v>#REF!</v>
      </c>
      <c r="P765" s="24" t="e">
        <f t="shared" ca="1" si="13"/>
        <v>#REF!</v>
      </c>
      <c r="Q765" s="28" t="str">
        <f t="shared" si="48"/>
        <v/>
      </c>
      <c r="R765" s="29" t="str">
        <f t="shared" si="14"/>
        <v/>
      </c>
      <c r="S765" s="29" t="str">
        <f t="shared" si="15"/>
        <v/>
      </c>
      <c r="T765" s="28" t="str">
        <f t="shared" si="16"/>
        <v/>
      </c>
      <c r="U765" s="30">
        <f ca="1">VLOOKUP(H765,variables!J$10:K$130,2,FALSE)</f>
        <v>1</v>
      </c>
      <c r="V765" s="28"/>
      <c r="W765" s="28"/>
      <c r="X765" s="28"/>
      <c r="Y765" s="28"/>
      <c r="Z765" s="28"/>
      <c r="AA765" s="28"/>
      <c r="AB765" s="28"/>
      <c r="AC765" s="28"/>
    </row>
    <row r="766" spans="1:29" ht="14.25">
      <c r="A766" s="22" t="b">
        <f t="shared" si="49"/>
        <v>1</v>
      </c>
      <c r="B766" s="23" t="str">
        <f t="shared" si="50"/>
        <v>salles avant 03/2017!</v>
      </c>
      <c r="C766" s="24">
        <f t="shared" si="51"/>
        <v>766</v>
      </c>
      <c r="D766" s="24" t="e">
        <f t="shared" ca="1" si="2"/>
        <v>#REF!</v>
      </c>
      <c r="E766" s="25" t="e">
        <f t="shared" ca="1" si="3"/>
        <v>#REF!</v>
      </c>
      <c r="F766" s="25" t="e">
        <f t="shared" ca="1" si="4"/>
        <v>#REF!</v>
      </c>
      <c r="G766" s="26" t="e">
        <f t="shared" ca="1" si="5"/>
        <v>#REF!</v>
      </c>
      <c r="H766" s="24" t="s">
        <v>140</v>
      </c>
      <c r="I766" s="24" t="e">
        <f t="shared" ca="1" si="6"/>
        <v>#REF!</v>
      </c>
      <c r="J766" s="24" t="e">
        <f t="shared" ca="1" si="7"/>
        <v>#REF!</v>
      </c>
      <c r="K766" s="24" t="e">
        <f t="shared" ca="1" si="8"/>
        <v>#REF!</v>
      </c>
      <c r="L766" s="24" t="e">
        <f t="shared" ca="1" si="9"/>
        <v>#REF!</v>
      </c>
      <c r="M766" s="24" t="e">
        <f t="shared" ca="1" si="10"/>
        <v>#REF!</v>
      </c>
      <c r="N766" s="25" t="e">
        <f t="shared" ca="1" si="11"/>
        <v>#REF!</v>
      </c>
      <c r="O766" s="27" t="e">
        <f t="shared" ca="1" si="12"/>
        <v>#REF!</v>
      </c>
      <c r="P766" s="24" t="e">
        <f t="shared" ca="1" si="13"/>
        <v>#REF!</v>
      </c>
      <c r="Q766" s="28" t="e">
        <f t="shared" ca="1" si="48"/>
        <v>#REF!</v>
      </c>
      <c r="R766" s="29" t="e">
        <f t="shared" ca="1" si="14"/>
        <v>#REF!</v>
      </c>
      <c r="S766" s="29" t="e">
        <f t="shared" ca="1" si="15"/>
        <v>#REF!</v>
      </c>
      <c r="T766" s="28" t="e">
        <f t="shared" ca="1" si="16"/>
        <v>#REF!</v>
      </c>
      <c r="U766" s="30">
        <f ca="1">VLOOKUP(H766,variables!J$10:K$130,2,FALSE)</f>
        <v>0.93262411347517726</v>
      </c>
      <c r="V766" s="28"/>
      <c r="W766" s="28"/>
      <c r="X766" s="28"/>
      <c r="Y766" s="28"/>
      <c r="Z766" s="28"/>
      <c r="AA766" s="28"/>
      <c r="AB766" s="28"/>
      <c r="AC766" s="28"/>
    </row>
    <row r="767" spans="1:29" ht="14.25">
      <c r="A767" s="22" t="b">
        <f t="shared" si="49"/>
        <v>1</v>
      </c>
      <c r="B767" s="23" t="str">
        <f t="shared" si="50"/>
        <v>salles avant 03/2017!</v>
      </c>
      <c r="C767" s="24">
        <f t="shared" si="51"/>
        <v>767</v>
      </c>
      <c r="D767" s="24" t="e">
        <f t="shared" ca="1" si="2"/>
        <v>#REF!</v>
      </c>
      <c r="E767" s="25" t="e">
        <f t="shared" ca="1" si="3"/>
        <v>#REF!</v>
      </c>
      <c r="F767" s="25" t="e">
        <f t="shared" ca="1" si="4"/>
        <v>#REF!</v>
      </c>
      <c r="G767" s="26" t="e">
        <f t="shared" ca="1" si="5"/>
        <v>#REF!</v>
      </c>
      <c r="H767" s="24" t="s">
        <v>140</v>
      </c>
      <c r="I767" s="24" t="e">
        <f t="shared" ca="1" si="6"/>
        <v>#REF!</v>
      </c>
      <c r="J767" s="24" t="e">
        <f t="shared" ca="1" si="7"/>
        <v>#REF!</v>
      </c>
      <c r="K767" s="24" t="e">
        <f t="shared" ca="1" si="8"/>
        <v>#REF!</v>
      </c>
      <c r="L767" s="24" t="e">
        <f t="shared" ca="1" si="9"/>
        <v>#REF!</v>
      </c>
      <c r="M767" s="24" t="e">
        <f t="shared" ca="1" si="10"/>
        <v>#REF!</v>
      </c>
      <c r="N767" s="25" t="e">
        <f t="shared" ca="1" si="11"/>
        <v>#REF!</v>
      </c>
      <c r="O767" s="27" t="e">
        <f t="shared" ca="1" si="12"/>
        <v>#REF!</v>
      </c>
      <c r="P767" s="24" t="e">
        <f t="shared" ca="1" si="13"/>
        <v>#REF!</v>
      </c>
      <c r="Q767" s="28" t="e">
        <f t="shared" ca="1" si="48"/>
        <v>#REF!</v>
      </c>
      <c r="R767" s="29" t="e">
        <f t="shared" ca="1" si="14"/>
        <v>#REF!</v>
      </c>
      <c r="S767" s="29" t="e">
        <f t="shared" ca="1" si="15"/>
        <v>#REF!</v>
      </c>
      <c r="T767" s="28" t="e">
        <f t="shared" ca="1" si="16"/>
        <v>#REF!</v>
      </c>
      <c r="U767" s="30">
        <f ca="1">VLOOKUP(H767,variables!J$10:K$130,2,FALSE)</f>
        <v>0.93262411347517726</v>
      </c>
      <c r="V767" s="28"/>
      <c r="W767" s="28"/>
      <c r="X767" s="28"/>
      <c r="Y767" s="28"/>
      <c r="Z767" s="28"/>
      <c r="AA767" s="28"/>
      <c r="AB767" s="28"/>
      <c r="AC767" s="28"/>
    </row>
    <row r="768" spans="1:29" ht="14.25" hidden="1">
      <c r="A768" s="22" t="b">
        <f t="shared" si="49"/>
        <v>0</v>
      </c>
      <c r="B768" s="23" t="str">
        <f t="shared" si="50"/>
        <v>salles avant 03/2017!</v>
      </c>
      <c r="C768" s="24">
        <f t="shared" si="51"/>
        <v>768</v>
      </c>
      <c r="D768" s="24" t="e">
        <f t="shared" ca="1" si="2"/>
        <v>#REF!</v>
      </c>
      <c r="E768" s="25" t="e">
        <f t="shared" ca="1" si="3"/>
        <v>#REF!</v>
      </c>
      <c r="F768" s="25" t="e">
        <f t="shared" ca="1" si="4"/>
        <v>#REF!</v>
      </c>
      <c r="G768" s="26" t="e">
        <f t="shared" ca="1" si="5"/>
        <v>#REF!</v>
      </c>
      <c r="H768" s="24" t="s">
        <v>501</v>
      </c>
      <c r="I768" s="24" t="e">
        <f t="shared" ca="1" si="6"/>
        <v>#REF!</v>
      </c>
      <c r="J768" s="24" t="e">
        <f t="shared" ca="1" si="7"/>
        <v>#REF!</v>
      </c>
      <c r="K768" s="24" t="e">
        <f t="shared" ca="1" si="8"/>
        <v>#REF!</v>
      </c>
      <c r="L768" s="24" t="e">
        <f t="shared" ca="1" si="9"/>
        <v>#REF!</v>
      </c>
      <c r="M768" s="24" t="e">
        <f t="shared" ca="1" si="10"/>
        <v>#REF!</v>
      </c>
      <c r="N768" s="25" t="e">
        <f t="shared" ca="1" si="11"/>
        <v>#REF!</v>
      </c>
      <c r="O768" s="27" t="e">
        <f t="shared" ca="1" si="12"/>
        <v>#REF!</v>
      </c>
      <c r="P768" s="24" t="e">
        <f t="shared" ca="1" si="13"/>
        <v>#REF!</v>
      </c>
      <c r="Q768" s="28" t="str">
        <f t="shared" si="48"/>
        <v/>
      </c>
      <c r="R768" s="29" t="str">
        <f t="shared" si="14"/>
        <v/>
      </c>
      <c r="S768" s="29" t="str">
        <f t="shared" si="15"/>
        <v/>
      </c>
      <c r="T768" s="28" t="str">
        <f t="shared" si="16"/>
        <v/>
      </c>
      <c r="U768" s="30">
        <f ca="1">VLOOKUP(H768,variables!J$10:K$130,2,FALSE)</f>
        <v>1</v>
      </c>
      <c r="V768" s="28"/>
      <c r="W768" s="28"/>
      <c r="X768" s="28"/>
      <c r="Y768" s="28"/>
      <c r="Z768" s="28"/>
      <c r="AA768" s="28"/>
      <c r="AB768" s="28"/>
      <c r="AC768" s="28"/>
    </row>
    <row r="769" spans="1:29" ht="14.25" hidden="1">
      <c r="A769" s="22" t="b">
        <f t="shared" si="49"/>
        <v>0</v>
      </c>
      <c r="B769" s="23" t="str">
        <f t="shared" si="50"/>
        <v>salles avant 03/2017!</v>
      </c>
      <c r="C769" s="24">
        <f t="shared" si="51"/>
        <v>769</v>
      </c>
      <c r="D769" s="24" t="e">
        <f t="shared" ca="1" si="2"/>
        <v>#REF!</v>
      </c>
      <c r="E769" s="25" t="e">
        <f t="shared" ca="1" si="3"/>
        <v>#REF!</v>
      </c>
      <c r="F769" s="25" t="e">
        <f t="shared" ca="1" si="4"/>
        <v>#REF!</v>
      </c>
      <c r="G769" s="26" t="e">
        <f t="shared" ca="1" si="5"/>
        <v>#REF!</v>
      </c>
      <c r="H769" s="24" t="s">
        <v>357</v>
      </c>
      <c r="I769" s="24" t="e">
        <f t="shared" ca="1" si="6"/>
        <v>#REF!</v>
      </c>
      <c r="J769" s="24" t="e">
        <f t="shared" ca="1" si="7"/>
        <v>#REF!</v>
      </c>
      <c r="K769" s="24" t="e">
        <f t="shared" ca="1" si="8"/>
        <v>#REF!</v>
      </c>
      <c r="L769" s="24" t="e">
        <f t="shared" ca="1" si="9"/>
        <v>#REF!</v>
      </c>
      <c r="M769" s="24" t="e">
        <f t="shared" ca="1" si="10"/>
        <v>#REF!</v>
      </c>
      <c r="N769" s="25" t="e">
        <f t="shared" ca="1" si="11"/>
        <v>#REF!</v>
      </c>
      <c r="O769" s="27" t="e">
        <f t="shared" ca="1" si="12"/>
        <v>#REF!</v>
      </c>
      <c r="P769" s="24" t="e">
        <f t="shared" ca="1" si="13"/>
        <v>#REF!</v>
      </c>
      <c r="Q769" s="28" t="str">
        <f t="shared" si="48"/>
        <v/>
      </c>
      <c r="R769" s="29" t="str">
        <f t="shared" si="14"/>
        <v/>
      </c>
      <c r="S769" s="29" t="str">
        <f t="shared" si="15"/>
        <v/>
      </c>
      <c r="T769" s="28" t="str">
        <f t="shared" si="16"/>
        <v/>
      </c>
      <c r="U769" s="30">
        <f ca="1">VLOOKUP(H769,variables!J$10:K$130,2,FALSE)</f>
        <v>0.97058823529411764</v>
      </c>
      <c r="V769" s="28"/>
      <c r="W769" s="28"/>
      <c r="X769" s="28"/>
      <c r="Y769" s="28"/>
      <c r="Z769" s="28"/>
      <c r="AA769" s="28"/>
      <c r="AB769" s="28"/>
      <c r="AC769" s="28"/>
    </row>
    <row r="770" spans="1:29" ht="14.25" hidden="1">
      <c r="A770" s="22" t="b">
        <f t="shared" ref="A770:A833" si="52">NOT(IF(ISERR(SEARCH(qui,H770)),TRUE,FALSE))</f>
        <v>0</v>
      </c>
      <c r="B770" s="23" t="str">
        <f t="shared" ref="B770:B833" si="53">IF(ROW()&lt;=Tun,Oun,IF(ROW()&lt;=(Tun+Tdeux),Odeux,IF(ROW()&lt;=Tun+Tdeux+Ttrois,Otrois,FALSE)))</f>
        <v>salles avant 03/2017!</v>
      </c>
      <c r="C770" s="24">
        <f t="shared" si="51"/>
        <v>770</v>
      </c>
      <c r="D770" s="24" t="e">
        <f t="shared" ca="1" si="2"/>
        <v>#REF!</v>
      </c>
      <c r="E770" s="25" t="e">
        <f t="shared" ca="1" si="3"/>
        <v>#REF!</v>
      </c>
      <c r="F770" s="25" t="e">
        <f t="shared" ca="1" si="4"/>
        <v>#REF!</v>
      </c>
      <c r="G770" s="26" t="e">
        <f t="shared" ca="1" si="5"/>
        <v>#REF!</v>
      </c>
      <c r="H770" s="24" t="s">
        <v>472</v>
      </c>
      <c r="I770" s="24" t="e">
        <f t="shared" ca="1" si="6"/>
        <v>#REF!</v>
      </c>
      <c r="J770" s="24" t="e">
        <f t="shared" ca="1" si="7"/>
        <v>#REF!</v>
      </c>
      <c r="K770" s="24" t="e">
        <f t="shared" ca="1" si="8"/>
        <v>#REF!</v>
      </c>
      <c r="L770" s="24" t="e">
        <f t="shared" ca="1" si="9"/>
        <v>#REF!</v>
      </c>
      <c r="M770" s="24" t="e">
        <f t="shared" ca="1" si="10"/>
        <v>#REF!</v>
      </c>
      <c r="N770" s="25" t="e">
        <f t="shared" ca="1" si="11"/>
        <v>#REF!</v>
      </c>
      <c r="O770" s="27" t="e">
        <f t="shared" ca="1" si="12"/>
        <v>#REF!</v>
      </c>
      <c r="P770" s="24" t="e">
        <f t="shared" ca="1" si="13"/>
        <v>#REF!</v>
      </c>
      <c r="Q770" s="28" t="str">
        <f t="shared" si="48"/>
        <v/>
      </c>
      <c r="R770" s="29" t="str">
        <f t="shared" si="14"/>
        <v/>
      </c>
      <c r="S770" s="29" t="str">
        <f t="shared" si="15"/>
        <v/>
      </c>
      <c r="T770" s="28" t="str">
        <f t="shared" si="16"/>
        <v/>
      </c>
      <c r="U770" s="30">
        <f ca="1">VLOOKUP(H770,variables!J$10:K$130,2,FALSE)</f>
        <v>0.96666666666666667</v>
      </c>
      <c r="V770" s="28"/>
      <c r="W770" s="28"/>
      <c r="X770" s="28"/>
      <c r="Y770" s="28"/>
      <c r="Z770" s="28"/>
      <c r="AA770" s="28"/>
      <c r="AB770" s="28"/>
      <c r="AC770" s="28"/>
    </row>
    <row r="771" spans="1:29" ht="14.25" hidden="1">
      <c r="A771" s="22" t="b">
        <f t="shared" si="52"/>
        <v>0</v>
      </c>
      <c r="B771" s="23" t="str">
        <f t="shared" si="53"/>
        <v>salles avant 03/2017!</v>
      </c>
      <c r="C771" s="24">
        <f t="shared" ref="C771:C834" si="54">IF(ROW()&lt;=Tun,ROW(),IF(ROW()&lt;=(Tun+Tdeux),ROW()-Tun+1,IF(ROW()&lt;=Tun+Tdeux+Ttrois,ROW()-Tun-Tdeux+1,"")))</f>
        <v>771</v>
      </c>
      <c r="D771" s="24" t="e">
        <f t="shared" ca="1" si="2"/>
        <v>#REF!</v>
      </c>
      <c r="E771" s="25" t="e">
        <f t="shared" ca="1" si="3"/>
        <v>#REF!</v>
      </c>
      <c r="F771" s="25" t="e">
        <f t="shared" ca="1" si="4"/>
        <v>#REF!</v>
      </c>
      <c r="G771" s="26" t="e">
        <f t="shared" ca="1" si="5"/>
        <v>#REF!</v>
      </c>
      <c r="H771" s="24" t="s">
        <v>88</v>
      </c>
      <c r="I771" s="24" t="e">
        <f t="shared" ca="1" si="6"/>
        <v>#REF!</v>
      </c>
      <c r="J771" s="24" t="e">
        <f t="shared" ca="1" si="7"/>
        <v>#REF!</v>
      </c>
      <c r="K771" s="24" t="e">
        <f t="shared" ca="1" si="8"/>
        <v>#REF!</v>
      </c>
      <c r="L771" s="24" t="e">
        <f t="shared" ca="1" si="9"/>
        <v>#REF!</v>
      </c>
      <c r="M771" s="24" t="e">
        <f t="shared" ca="1" si="10"/>
        <v>#REF!</v>
      </c>
      <c r="N771" s="25" t="e">
        <f t="shared" ca="1" si="11"/>
        <v>#REF!</v>
      </c>
      <c r="O771" s="27" t="e">
        <f t="shared" ca="1" si="12"/>
        <v>#REF!</v>
      </c>
      <c r="P771" s="24" t="e">
        <f t="shared" ca="1" si="13"/>
        <v>#REF!</v>
      </c>
      <c r="Q771" s="28" t="str">
        <f t="shared" si="48"/>
        <v/>
      </c>
      <c r="R771" s="29" t="str">
        <f t="shared" si="14"/>
        <v/>
      </c>
      <c r="S771" s="29" t="str">
        <f t="shared" si="15"/>
        <v/>
      </c>
      <c r="T771" s="28" t="str">
        <f t="shared" si="16"/>
        <v/>
      </c>
      <c r="U771" s="30">
        <f ca="1">VLOOKUP(H771,variables!J$10:K$130,2,FALSE)</f>
        <v>0.94202898550724634</v>
      </c>
      <c r="V771" s="28"/>
      <c r="W771" s="28"/>
      <c r="X771" s="28"/>
      <c r="Y771" s="28"/>
      <c r="Z771" s="28"/>
      <c r="AA771" s="28"/>
      <c r="AB771" s="28"/>
      <c r="AC771" s="28"/>
    </row>
    <row r="772" spans="1:29" ht="14.25" hidden="1">
      <c r="A772" s="22" t="b">
        <f t="shared" si="52"/>
        <v>0</v>
      </c>
      <c r="B772" s="23" t="str">
        <f t="shared" si="53"/>
        <v>salles avant 03/2017!</v>
      </c>
      <c r="C772" s="24">
        <f t="shared" si="54"/>
        <v>772</v>
      </c>
      <c r="D772" s="24" t="e">
        <f t="shared" ca="1" si="2"/>
        <v>#REF!</v>
      </c>
      <c r="E772" s="25" t="e">
        <f t="shared" ca="1" si="3"/>
        <v>#REF!</v>
      </c>
      <c r="F772" s="25" t="e">
        <f t="shared" ca="1" si="4"/>
        <v>#REF!</v>
      </c>
      <c r="G772" s="26" t="e">
        <f t="shared" ca="1" si="5"/>
        <v>#REF!</v>
      </c>
      <c r="H772" s="24" t="s">
        <v>88</v>
      </c>
      <c r="I772" s="24" t="e">
        <f t="shared" ca="1" si="6"/>
        <v>#REF!</v>
      </c>
      <c r="J772" s="24" t="e">
        <f t="shared" ca="1" si="7"/>
        <v>#REF!</v>
      </c>
      <c r="K772" s="24" t="e">
        <f t="shared" ca="1" si="8"/>
        <v>#REF!</v>
      </c>
      <c r="L772" s="24" t="e">
        <f t="shared" ca="1" si="9"/>
        <v>#REF!</v>
      </c>
      <c r="M772" s="24" t="e">
        <f t="shared" ca="1" si="10"/>
        <v>#REF!</v>
      </c>
      <c r="N772" s="25" t="e">
        <f t="shared" ca="1" si="11"/>
        <v>#REF!</v>
      </c>
      <c r="O772" s="27" t="e">
        <f t="shared" ca="1" si="12"/>
        <v>#REF!</v>
      </c>
      <c r="P772" s="24" t="e">
        <f t="shared" ca="1" si="13"/>
        <v>#REF!</v>
      </c>
      <c r="Q772" s="28" t="str">
        <f t="shared" si="48"/>
        <v/>
      </c>
      <c r="R772" s="29" t="str">
        <f t="shared" si="14"/>
        <v/>
      </c>
      <c r="S772" s="29" t="str">
        <f t="shared" si="15"/>
        <v/>
      </c>
      <c r="T772" s="28" t="str">
        <f t="shared" si="16"/>
        <v/>
      </c>
      <c r="U772" s="30">
        <f ca="1">VLOOKUP(H772,variables!J$10:K$130,2,FALSE)</f>
        <v>0.94202898550724634</v>
      </c>
      <c r="V772" s="28"/>
      <c r="W772" s="28"/>
      <c r="X772" s="28"/>
      <c r="Y772" s="28"/>
      <c r="Z772" s="28"/>
      <c r="AA772" s="28"/>
      <c r="AB772" s="28"/>
      <c r="AC772" s="28"/>
    </row>
    <row r="773" spans="1:29" ht="14.25" hidden="1">
      <c r="A773" s="22" t="b">
        <f t="shared" si="52"/>
        <v>0</v>
      </c>
      <c r="B773" s="23" t="str">
        <f t="shared" si="53"/>
        <v>salles avant 03/2017!</v>
      </c>
      <c r="C773" s="24">
        <f t="shared" si="54"/>
        <v>773</v>
      </c>
      <c r="D773" s="24" t="e">
        <f t="shared" ca="1" si="2"/>
        <v>#REF!</v>
      </c>
      <c r="E773" s="25" t="e">
        <f t="shared" ca="1" si="3"/>
        <v>#REF!</v>
      </c>
      <c r="F773" s="25" t="e">
        <f t="shared" ca="1" si="4"/>
        <v>#REF!</v>
      </c>
      <c r="G773" s="26" t="e">
        <f t="shared" ca="1" si="5"/>
        <v>#REF!</v>
      </c>
      <c r="H773" s="24" t="s">
        <v>357</v>
      </c>
      <c r="I773" s="24" t="e">
        <f t="shared" ca="1" si="6"/>
        <v>#REF!</v>
      </c>
      <c r="J773" s="24" t="e">
        <f t="shared" ca="1" si="7"/>
        <v>#REF!</v>
      </c>
      <c r="K773" s="24" t="e">
        <f t="shared" ca="1" si="8"/>
        <v>#REF!</v>
      </c>
      <c r="L773" s="24" t="e">
        <f t="shared" ca="1" si="9"/>
        <v>#REF!</v>
      </c>
      <c r="M773" s="24" t="e">
        <f t="shared" ca="1" si="10"/>
        <v>#REF!</v>
      </c>
      <c r="N773" s="25" t="e">
        <f t="shared" ca="1" si="11"/>
        <v>#REF!</v>
      </c>
      <c r="O773" s="27" t="e">
        <f t="shared" ca="1" si="12"/>
        <v>#REF!</v>
      </c>
      <c r="P773" s="24" t="e">
        <f t="shared" ca="1" si="13"/>
        <v>#REF!</v>
      </c>
      <c r="Q773" s="28" t="str">
        <f t="shared" si="48"/>
        <v/>
      </c>
      <c r="R773" s="29" t="str">
        <f t="shared" si="14"/>
        <v/>
      </c>
      <c r="S773" s="29" t="str">
        <f t="shared" si="15"/>
        <v/>
      </c>
      <c r="T773" s="28" t="str">
        <f t="shared" si="16"/>
        <v/>
      </c>
      <c r="U773" s="30">
        <f ca="1">VLOOKUP(H773,variables!J$10:K$130,2,FALSE)</f>
        <v>0.97058823529411764</v>
      </c>
      <c r="V773" s="28"/>
      <c r="W773" s="28"/>
      <c r="X773" s="28"/>
      <c r="Y773" s="28"/>
      <c r="Z773" s="28"/>
      <c r="AA773" s="28"/>
      <c r="AB773" s="28"/>
      <c r="AC773" s="28"/>
    </row>
    <row r="774" spans="1:29" ht="14.25" hidden="1">
      <c r="A774" s="22" t="b">
        <f t="shared" si="52"/>
        <v>0</v>
      </c>
      <c r="B774" s="23" t="str">
        <f t="shared" si="53"/>
        <v>salles avant 03/2017!</v>
      </c>
      <c r="C774" s="24">
        <f t="shared" si="54"/>
        <v>774</v>
      </c>
      <c r="D774" s="24" t="e">
        <f t="shared" ca="1" si="2"/>
        <v>#REF!</v>
      </c>
      <c r="E774" s="25" t="e">
        <f t="shared" ca="1" si="3"/>
        <v>#REF!</v>
      </c>
      <c r="F774" s="25" t="e">
        <f t="shared" ca="1" si="4"/>
        <v>#REF!</v>
      </c>
      <c r="G774" s="26" t="e">
        <f t="shared" ca="1" si="5"/>
        <v>#REF!</v>
      </c>
      <c r="H774" s="24" t="s">
        <v>88</v>
      </c>
      <c r="I774" s="24" t="e">
        <f t="shared" ca="1" si="6"/>
        <v>#REF!</v>
      </c>
      <c r="J774" s="24" t="e">
        <f t="shared" ca="1" si="7"/>
        <v>#REF!</v>
      </c>
      <c r="K774" s="24" t="e">
        <f t="shared" ca="1" si="8"/>
        <v>#REF!</v>
      </c>
      <c r="L774" s="24" t="e">
        <f t="shared" ca="1" si="9"/>
        <v>#REF!</v>
      </c>
      <c r="M774" s="24" t="e">
        <f t="shared" ca="1" si="10"/>
        <v>#REF!</v>
      </c>
      <c r="N774" s="25" t="e">
        <f t="shared" ca="1" si="11"/>
        <v>#REF!</v>
      </c>
      <c r="O774" s="27" t="e">
        <f t="shared" ca="1" si="12"/>
        <v>#REF!</v>
      </c>
      <c r="P774" s="24" t="e">
        <f t="shared" ca="1" si="13"/>
        <v>#REF!</v>
      </c>
      <c r="Q774" s="28" t="str">
        <f t="shared" si="48"/>
        <v/>
      </c>
      <c r="R774" s="29" t="str">
        <f t="shared" si="14"/>
        <v/>
      </c>
      <c r="S774" s="29" t="str">
        <f t="shared" si="15"/>
        <v/>
      </c>
      <c r="T774" s="28" t="str">
        <f t="shared" si="16"/>
        <v/>
      </c>
      <c r="U774" s="30">
        <f ca="1">VLOOKUP(H774,variables!J$10:K$130,2,FALSE)</f>
        <v>0.94202898550724634</v>
      </c>
      <c r="V774" s="28"/>
      <c r="W774" s="28"/>
      <c r="X774" s="28"/>
      <c r="Y774" s="28"/>
      <c r="Z774" s="28"/>
      <c r="AA774" s="28"/>
      <c r="AB774" s="28"/>
      <c r="AC774" s="28"/>
    </row>
    <row r="775" spans="1:29" ht="14.25" hidden="1">
      <c r="A775" s="22" t="b">
        <f t="shared" si="52"/>
        <v>0</v>
      </c>
      <c r="B775" s="23" t="str">
        <f t="shared" si="53"/>
        <v>salles avant 03/2017!</v>
      </c>
      <c r="C775" s="24">
        <f t="shared" si="54"/>
        <v>775</v>
      </c>
      <c r="D775" s="24" t="e">
        <f t="shared" ca="1" si="2"/>
        <v>#REF!</v>
      </c>
      <c r="E775" s="25" t="e">
        <f t="shared" ca="1" si="3"/>
        <v>#REF!</v>
      </c>
      <c r="F775" s="25" t="e">
        <f t="shared" ca="1" si="4"/>
        <v>#REF!</v>
      </c>
      <c r="G775" s="26" t="e">
        <f t="shared" ca="1" si="5"/>
        <v>#REF!</v>
      </c>
      <c r="H775" s="24" t="s">
        <v>49</v>
      </c>
      <c r="I775" s="24" t="e">
        <f t="shared" ca="1" si="6"/>
        <v>#REF!</v>
      </c>
      <c r="J775" s="24" t="e">
        <f t="shared" ca="1" si="7"/>
        <v>#REF!</v>
      </c>
      <c r="K775" s="24" t="e">
        <f t="shared" ca="1" si="8"/>
        <v>#REF!</v>
      </c>
      <c r="L775" s="24" t="e">
        <f t="shared" ca="1" si="9"/>
        <v>#REF!</v>
      </c>
      <c r="M775" s="24" t="e">
        <f t="shared" ca="1" si="10"/>
        <v>#REF!</v>
      </c>
      <c r="N775" s="25" t="e">
        <f t="shared" ca="1" si="11"/>
        <v>#REF!</v>
      </c>
      <c r="O775" s="27" t="e">
        <f t="shared" ca="1" si="12"/>
        <v>#REF!</v>
      </c>
      <c r="P775" s="24" t="e">
        <f t="shared" ca="1" si="13"/>
        <v>#REF!</v>
      </c>
      <c r="Q775" s="28" t="str">
        <f t="shared" si="48"/>
        <v/>
      </c>
      <c r="R775" s="29" t="str">
        <f t="shared" si="14"/>
        <v/>
      </c>
      <c r="S775" s="29" t="str">
        <f t="shared" si="15"/>
        <v/>
      </c>
      <c r="T775" s="28" t="str">
        <f t="shared" si="16"/>
        <v/>
      </c>
      <c r="U775" s="30">
        <f ca="1">VLOOKUP(H775,variables!J$10:K$130,2,FALSE)</f>
        <v>1</v>
      </c>
      <c r="V775" s="28"/>
      <c r="W775" s="28"/>
      <c r="X775" s="28"/>
      <c r="Y775" s="28"/>
      <c r="Z775" s="28"/>
      <c r="AA775" s="28"/>
      <c r="AB775" s="28"/>
      <c r="AC775" s="28"/>
    </row>
    <row r="776" spans="1:29" ht="14.25" hidden="1">
      <c r="A776" s="22" t="b">
        <f t="shared" si="52"/>
        <v>0</v>
      </c>
      <c r="B776" s="23" t="str">
        <f t="shared" si="53"/>
        <v>salles avant 03/2017!</v>
      </c>
      <c r="C776" s="24">
        <f t="shared" si="54"/>
        <v>776</v>
      </c>
      <c r="D776" s="24" t="e">
        <f t="shared" ca="1" si="2"/>
        <v>#REF!</v>
      </c>
      <c r="E776" s="25" t="e">
        <f t="shared" ca="1" si="3"/>
        <v>#REF!</v>
      </c>
      <c r="F776" s="25" t="e">
        <f t="shared" ca="1" si="4"/>
        <v>#REF!</v>
      </c>
      <c r="G776" s="26" t="e">
        <f t="shared" ca="1" si="5"/>
        <v>#REF!</v>
      </c>
      <c r="H776" s="24" t="s">
        <v>515</v>
      </c>
      <c r="I776" s="24" t="e">
        <f t="shared" ca="1" si="6"/>
        <v>#REF!</v>
      </c>
      <c r="J776" s="24" t="e">
        <f t="shared" ca="1" si="7"/>
        <v>#REF!</v>
      </c>
      <c r="K776" s="24" t="e">
        <f t="shared" ca="1" si="8"/>
        <v>#REF!</v>
      </c>
      <c r="L776" s="24" t="e">
        <f t="shared" ca="1" si="9"/>
        <v>#REF!</v>
      </c>
      <c r="M776" s="24" t="e">
        <f t="shared" ca="1" si="10"/>
        <v>#REF!</v>
      </c>
      <c r="N776" s="25" t="e">
        <f t="shared" ca="1" si="11"/>
        <v>#REF!</v>
      </c>
      <c r="O776" s="27" t="e">
        <f t="shared" ca="1" si="12"/>
        <v>#REF!</v>
      </c>
      <c r="P776" s="24" t="e">
        <f t="shared" ca="1" si="13"/>
        <v>#REF!</v>
      </c>
      <c r="Q776" s="28" t="str">
        <f t="shared" si="48"/>
        <v/>
      </c>
      <c r="R776" s="29" t="str">
        <f t="shared" si="14"/>
        <v/>
      </c>
      <c r="S776" s="29" t="str">
        <f t="shared" si="15"/>
        <v/>
      </c>
      <c r="T776" s="28" t="str">
        <f t="shared" si="16"/>
        <v/>
      </c>
      <c r="U776" s="30">
        <f ca="1">VLOOKUP(H776,variables!J$10:K$130,2,FALSE)</f>
        <v>1</v>
      </c>
      <c r="V776" s="28"/>
      <c r="W776" s="28"/>
      <c r="X776" s="28"/>
      <c r="Y776" s="28"/>
      <c r="Z776" s="28"/>
      <c r="AA776" s="28"/>
      <c r="AB776" s="28"/>
      <c r="AC776" s="28"/>
    </row>
    <row r="777" spans="1:29" ht="14.25">
      <c r="A777" s="22" t="b">
        <f t="shared" si="52"/>
        <v>1</v>
      </c>
      <c r="B777" s="23" t="str">
        <f t="shared" si="53"/>
        <v>salles avant 03/2017!</v>
      </c>
      <c r="C777" s="24">
        <f t="shared" si="54"/>
        <v>777</v>
      </c>
      <c r="D777" s="24" t="e">
        <f t="shared" ca="1" si="2"/>
        <v>#REF!</v>
      </c>
      <c r="E777" s="25" t="e">
        <f t="shared" ca="1" si="3"/>
        <v>#REF!</v>
      </c>
      <c r="F777" s="25" t="e">
        <f t="shared" ca="1" si="4"/>
        <v>#REF!</v>
      </c>
      <c r="G777" s="26" t="e">
        <f t="shared" ca="1" si="5"/>
        <v>#REF!</v>
      </c>
      <c r="H777" s="24" t="s">
        <v>140</v>
      </c>
      <c r="I777" s="24" t="e">
        <f t="shared" ca="1" si="6"/>
        <v>#REF!</v>
      </c>
      <c r="J777" s="24" t="e">
        <f t="shared" ca="1" si="7"/>
        <v>#REF!</v>
      </c>
      <c r="K777" s="24" t="e">
        <f t="shared" ca="1" si="8"/>
        <v>#REF!</v>
      </c>
      <c r="L777" s="24" t="e">
        <f t="shared" ca="1" si="9"/>
        <v>#REF!</v>
      </c>
      <c r="M777" s="24" t="e">
        <f t="shared" ca="1" si="10"/>
        <v>#REF!</v>
      </c>
      <c r="N777" s="25" t="e">
        <f t="shared" ca="1" si="11"/>
        <v>#REF!</v>
      </c>
      <c r="O777" s="27" t="e">
        <f t="shared" ca="1" si="12"/>
        <v>#REF!</v>
      </c>
      <c r="P777" s="24" t="e">
        <f t="shared" ca="1" si="13"/>
        <v>#REF!</v>
      </c>
      <c r="Q777" s="28" t="e">
        <f t="shared" ca="1" si="48"/>
        <v>#REF!</v>
      </c>
      <c r="R777" s="29" t="e">
        <f t="shared" ca="1" si="14"/>
        <v>#REF!</v>
      </c>
      <c r="S777" s="29" t="e">
        <f t="shared" ca="1" si="15"/>
        <v>#REF!</v>
      </c>
      <c r="T777" s="28" t="e">
        <f t="shared" ca="1" si="16"/>
        <v>#REF!</v>
      </c>
      <c r="U777" s="30">
        <f ca="1">VLOOKUP(H777,variables!J$10:K$130,2,FALSE)</f>
        <v>0.93262411347517726</v>
      </c>
      <c r="V777" s="28"/>
      <c r="W777" s="28"/>
      <c r="X777" s="28"/>
      <c r="Y777" s="28"/>
      <c r="Z777" s="28"/>
      <c r="AA777" s="28"/>
      <c r="AB777" s="28"/>
      <c r="AC777" s="28"/>
    </row>
    <row r="778" spans="1:29" ht="14.25" hidden="1">
      <c r="A778" s="22" t="b">
        <f t="shared" si="52"/>
        <v>0</v>
      </c>
      <c r="B778" s="23" t="str">
        <f t="shared" si="53"/>
        <v>salles avant 03/2017!</v>
      </c>
      <c r="C778" s="24">
        <f t="shared" si="54"/>
        <v>778</v>
      </c>
      <c r="D778" s="24" t="e">
        <f t="shared" ca="1" si="2"/>
        <v>#REF!</v>
      </c>
      <c r="E778" s="25" t="e">
        <f t="shared" ca="1" si="3"/>
        <v>#REF!</v>
      </c>
      <c r="F778" s="25" t="e">
        <f t="shared" ca="1" si="4"/>
        <v>#REF!</v>
      </c>
      <c r="G778" s="26" t="e">
        <f t="shared" ca="1" si="5"/>
        <v>#REF!</v>
      </c>
      <c r="H778" s="24" t="s">
        <v>88</v>
      </c>
      <c r="I778" s="24" t="e">
        <f t="shared" ca="1" si="6"/>
        <v>#REF!</v>
      </c>
      <c r="J778" s="24" t="e">
        <f t="shared" ca="1" si="7"/>
        <v>#REF!</v>
      </c>
      <c r="K778" s="24" t="e">
        <f t="shared" ca="1" si="8"/>
        <v>#REF!</v>
      </c>
      <c r="L778" s="24" t="e">
        <f t="shared" ca="1" si="9"/>
        <v>#REF!</v>
      </c>
      <c r="M778" s="24" t="e">
        <f t="shared" ca="1" si="10"/>
        <v>#REF!</v>
      </c>
      <c r="N778" s="25" t="e">
        <f t="shared" ca="1" si="11"/>
        <v>#REF!</v>
      </c>
      <c r="O778" s="27" t="e">
        <f t="shared" ca="1" si="12"/>
        <v>#REF!</v>
      </c>
      <c r="P778" s="24" t="e">
        <f t="shared" ca="1" si="13"/>
        <v>#REF!</v>
      </c>
      <c r="Q778" s="28" t="str">
        <f t="shared" si="48"/>
        <v/>
      </c>
      <c r="R778" s="29" t="str">
        <f t="shared" si="14"/>
        <v/>
      </c>
      <c r="S778" s="29" t="str">
        <f t="shared" si="15"/>
        <v/>
      </c>
      <c r="T778" s="28" t="str">
        <f t="shared" si="16"/>
        <v/>
      </c>
      <c r="U778" s="30">
        <f ca="1">VLOOKUP(H778,variables!J$10:K$130,2,FALSE)</f>
        <v>0.94202898550724634</v>
      </c>
      <c r="V778" s="28"/>
      <c r="W778" s="28"/>
      <c r="X778" s="28"/>
      <c r="Y778" s="28"/>
      <c r="Z778" s="28"/>
      <c r="AA778" s="28"/>
      <c r="AB778" s="28"/>
      <c r="AC778" s="28"/>
    </row>
    <row r="779" spans="1:29" ht="14.25" hidden="1">
      <c r="A779" s="22" t="b">
        <f t="shared" si="52"/>
        <v>0</v>
      </c>
      <c r="B779" s="23" t="str">
        <f t="shared" si="53"/>
        <v>salles avant 03/2017!</v>
      </c>
      <c r="C779" s="24">
        <f t="shared" si="54"/>
        <v>779</v>
      </c>
      <c r="D779" s="24" t="e">
        <f t="shared" ca="1" si="2"/>
        <v>#REF!</v>
      </c>
      <c r="E779" s="25" t="e">
        <f t="shared" ca="1" si="3"/>
        <v>#REF!</v>
      </c>
      <c r="F779" s="25" t="e">
        <f t="shared" ca="1" si="4"/>
        <v>#REF!</v>
      </c>
      <c r="G779" s="26" t="e">
        <f t="shared" ca="1" si="5"/>
        <v>#REF!</v>
      </c>
      <c r="H779" s="24" t="s">
        <v>518</v>
      </c>
      <c r="I779" s="24" t="e">
        <f t="shared" ca="1" si="6"/>
        <v>#REF!</v>
      </c>
      <c r="J779" s="24" t="e">
        <f t="shared" ca="1" si="7"/>
        <v>#REF!</v>
      </c>
      <c r="K779" s="24" t="e">
        <f t="shared" ca="1" si="8"/>
        <v>#REF!</v>
      </c>
      <c r="L779" s="24" t="e">
        <f t="shared" ca="1" si="9"/>
        <v>#REF!</v>
      </c>
      <c r="M779" s="24" t="e">
        <f t="shared" ca="1" si="10"/>
        <v>#REF!</v>
      </c>
      <c r="N779" s="25" t="e">
        <f t="shared" ca="1" si="11"/>
        <v>#REF!</v>
      </c>
      <c r="O779" s="27" t="e">
        <f t="shared" ca="1" si="12"/>
        <v>#REF!</v>
      </c>
      <c r="P779" s="24" t="e">
        <f t="shared" ca="1" si="13"/>
        <v>#REF!</v>
      </c>
      <c r="Q779" s="28" t="str">
        <f t="shared" si="48"/>
        <v/>
      </c>
      <c r="R779" s="29" t="str">
        <f t="shared" si="14"/>
        <v/>
      </c>
      <c r="S779" s="29" t="str">
        <f t="shared" si="15"/>
        <v/>
      </c>
      <c r="T779" s="28" t="str">
        <f t="shared" si="16"/>
        <v/>
      </c>
      <c r="U779" s="30">
        <f ca="1">VLOOKUP(H779,variables!J$10:K$130,2,FALSE)</f>
        <v>0.96666666666666667</v>
      </c>
      <c r="V779" s="28"/>
      <c r="W779" s="28"/>
      <c r="X779" s="28"/>
      <c r="Y779" s="28"/>
      <c r="Z779" s="28"/>
      <c r="AA779" s="28"/>
      <c r="AB779" s="28"/>
      <c r="AC779" s="28"/>
    </row>
    <row r="780" spans="1:29" ht="14.25" hidden="1">
      <c r="A780" s="22" t="b">
        <f t="shared" si="52"/>
        <v>0</v>
      </c>
      <c r="B780" s="23" t="str">
        <f t="shared" si="53"/>
        <v>salles avant 03/2017!</v>
      </c>
      <c r="C780" s="24">
        <f t="shared" si="54"/>
        <v>780</v>
      </c>
      <c r="D780" s="24" t="e">
        <f t="shared" ca="1" si="2"/>
        <v>#REF!</v>
      </c>
      <c r="E780" s="25" t="e">
        <f t="shared" ca="1" si="3"/>
        <v>#REF!</v>
      </c>
      <c r="F780" s="25" t="e">
        <f t="shared" ca="1" si="4"/>
        <v>#REF!</v>
      </c>
      <c r="G780" s="26" t="e">
        <f t="shared" ca="1" si="5"/>
        <v>#REF!</v>
      </c>
      <c r="H780" s="24" t="s">
        <v>317</v>
      </c>
      <c r="I780" s="24" t="e">
        <f t="shared" ca="1" si="6"/>
        <v>#REF!</v>
      </c>
      <c r="J780" s="24" t="e">
        <f t="shared" ca="1" si="7"/>
        <v>#REF!</v>
      </c>
      <c r="K780" s="24" t="e">
        <f t="shared" ca="1" si="8"/>
        <v>#REF!</v>
      </c>
      <c r="L780" s="24" t="e">
        <f t="shared" ca="1" si="9"/>
        <v>#REF!</v>
      </c>
      <c r="M780" s="24" t="e">
        <f t="shared" ca="1" si="10"/>
        <v>#REF!</v>
      </c>
      <c r="N780" s="25" t="e">
        <f t="shared" ca="1" si="11"/>
        <v>#REF!</v>
      </c>
      <c r="O780" s="27" t="e">
        <f t="shared" ca="1" si="12"/>
        <v>#REF!</v>
      </c>
      <c r="P780" s="24" t="e">
        <f t="shared" ca="1" si="13"/>
        <v>#REF!</v>
      </c>
      <c r="Q780" s="28" t="str">
        <f t="shared" si="48"/>
        <v/>
      </c>
      <c r="R780" s="29" t="str">
        <f t="shared" si="14"/>
        <v/>
      </c>
      <c r="S780" s="29" t="str">
        <f t="shared" si="15"/>
        <v/>
      </c>
      <c r="T780" s="28" t="str">
        <f t="shared" si="16"/>
        <v/>
      </c>
      <c r="U780" s="30">
        <f ca="1">VLOOKUP(H780,variables!J$10:K$130,2,FALSE)</f>
        <v>0.96666666666666667</v>
      </c>
      <c r="V780" s="28"/>
      <c r="W780" s="28"/>
      <c r="X780" s="28"/>
      <c r="Y780" s="28"/>
      <c r="Z780" s="28"/>
      <c r="AA780" s="28"/>
      <c r="AB780" s="28"/>
      <c r="AC780" s="28"/>
    </row>
    <row r="781" spans="1:29" ht="14.25" hidden="1">
      <c r="A781" s="22" t="b">
        <f t="shared" si="52"/>
        <v>0</v>
      </c>
      <c r="B781" s="23" t="str">
        <f t="shared" si="53"/>
        <v>salles avant 03/2017!</v>
      </c>
      <c r="C781" s="24">
        <f t="shared" si="54"/>
        <v>781</v>
      </c>
      <c r="D781" s="24" t="e">
        <f t="shared" ca="1" si="2"/>
        <v>#REF!</v>
      </c>
      <c r="E781" s="25" t="e">
        <f t="shared" ca="1" si="3"/>
        <v>#REF!</v>
      </c>
      <c r="F781" s="25" t="e">
        <f t="shared" ca="1" si="4"/>
        <v>#REF!</v>
      </c>
      <c r="G781" s="26" t="e">
        <f t="shared" ca="1" si="5"/>
        <v>#REF!</v>
      </c>
      <c r="H781" s="24" t="s">
        <v>317</v>
      </c>
      <c r="I781" s="24" t="e">
        <f t="shared" ca="1" si="6"/>
        <v>#REF!</v>
      </c>
      <c r="J781" s="24" t="e">
        <f t="shared" ca="1" si="7"/>
        <v>#REF!</v>
      </c>
      <c r="K781" s="24" t="e">
        <f t="shared" ca="1" si="8"/>
        <v>#REF!</v>
      </c>
      <c r="L781" s="24" t="e">
        <f t="shared" ca="1" si="9"/>
        <v>#REF!</v>
      </c>
      <c r="M781" s="24" t="e">
        <f t="shared" ca="1" si="10"/>
        <v>#REF!</v>
      </c>
      <c r="N781" s="25" t="e">
        <f t="shared" ca="1" si="11"/>
        <v>#REF!</v>
      </c>
      <c r="O781" s="27" t="e">
        <f t="shared" ca="1" si="12"/>
        <v>#REF!</v>
      </c>
      <c r="P781" s="24" t="e">
        <f t="shared" ca="1" si="13"/>
        <v>#REF!</v>
      </c>
      <c r="Q781" s="28" t="str">
        <f t="shared" si="48"/>
        <v/>
      </c>
      <c r="R781" s="29" t="str">
        <f t="shared" si="14"/>
        <v/>
      </c>
      <c r="S781" s="29" t="str">
        <f t="shared" si="15"/>
        <v/>
      </c>
      <c r="T781" s="28" t="str">
        <f t="shared" si="16"/>
        <v/>
      </c>
      <c r="U781" s="30">
        <f ca="1">VLOOKUP(H781,variables!J$10:K$130,2,FALSE)</f>
        <v>0.96666666666666667</v>
      </c>
      <c r="V781" s="28"/>
      <c r="W781" s="28"/>
      <c r="X781" s="28"/>
      <c r="Y781" s="28"/>
      <c r="Z781" s="28"/>
      <c r="AA781" s="28"/>
      <c r="AB781" s="28"/>
      <c r="AC781" s="28"/>
    </row>
    <row r="782" spans="1:29" ht="14.25" hidden="1">
      <c r="A782" s="22" t="b">
        <f t="shared" si="52"/>
        <v>0</v>
      </c>
      <c r="B782" s="23" t="str">
        <f t="shared" si="53"/>
        <v>salles avant 03/2017!</v>
      </c>
      <c r="C782" s="24">
        <f t="shared" si="54"/>
        <v>782</v>
      </c>
      <c r="D782" s="24" t="e">
        <f t="shared" ca="1" si="2"/>
        <v>#REF!</v>
      </c>
      <c r="E782" s="25" t="e">
        <f t="shared" ca="1" si="3"/>
        <v>#REF!</v>
      </c>
      <c r="F782" s="25" t="e">
        <f t="shared" ca="1" si="4"/>
        <v>#REF!</v>
      </c>
      <c r="G782" s="26" t="e">
        <f t="shared" ca="1" si="5"/>
        <v>#REF!</v>
      </c>
      <c r="H782" s="24" t="s">
        <v>317</v>
      </c>
      <c r="I782" s="24" t="e">
        <f t="shared" ca="1" si="6"/>
        <v>#REF!</v>
      </c>
      <c r="J782" s="24" t="e">
        <f t="shared" ca="1" si="7"/>
        <v>#REF!</v>
      </c>
      <c r="K782" s="24" t="e">
        <f t="shared" ca="1" si="8"/>
        <v>#REF!</v>
      </c>
      <c r="L782" s="24" t="e">
        <f t="shared" ca="1" si="9"/>
        <v>#REF!</v>
      </c>
      <c r="M782" s="24" t="e">
        <f t="shared" ca="1" si="10"/>
        <v>#REF!</v>
      </c>
      <c r="N782" s="25" t="e">
        <f t="shared" ca="1" si="11"/>
        <v>#REF!</v>
      </c>
      <c r="O782" s="27" t="e">
        <f t="shared" ca="1" si="12"/>
        <v>#REF!</v>
      </c>
      <c r="P782" s="24" t="e">
        <f t="shared" ca="1" si="13"/>
        <v>#REF!</v>
      </c>
      <c r="Q782" s="28" t="str">
        <f t="shared" si="48"/>
        <v/>
      </c>
      <c r="R782" s="29" t="str">
        <f t="shared" si="14"/>
        <v/>
      </c>
      <c r="S782" s="29" t="str">
        <f t="shared" si="15"/>
        <v/>
      </c>
      <c r="T782" s="28" t="str">
        <f t="shared" si="16"/>
        <v/>
      </c>
      <c r="U782" s="30">
        <f ca="1">VLOOKUP(H782,variables!J$10:K$130,2,FALSE)</f>
        <v>0.96666666666666667</v>
      </c>
      <c r="V782" s="28"/>
      <c r="W782" s="28"/>
      <c r="X782" s="28"/>
      <c r="Y782" s="28"/>
      <c r="Z782" s="28"/>
      <c r="AA782" s="28"/>
      <c r="AB782" s="28"/>
      <c r="AC782" s="28"/>
    </row>
    <row r="783" spans="1:29" ht="14.25" hidden="1">
      <c r="A783" s="22" t="b">
        <f t="shared" si="52"/>
        <v>0</v>
      </c>
      <c r="B783" s="23" t="str">
        <f t="shared" si="53"/>
        <v>salles avant 03/2017!</v>
      </c>
      <c r="C783" s="24">
        <f t="shared" si="54"/>
        <v>783</v>
      </c>
      <c r="D783" s="24" t="e">
        <f t="shared" ca="1" si="2"/>
        <v>#REF!</v>
      </c>
      <c r="E783" s="25" t="e">
        <f t="shared" ca="1" si="3"/>
        <v>#REF!</v>
      </c>
      <c r="F783" s="25" t="e">
        <f t="shared" ca="1" si="4"/>
        <v>#REF!</v>
      </c>
      <c r="G783" s="26" t="e">
        <f t="shared" ca="1" si="5"/>
        <v>#REF!</v>
      </c>
      <c r="H783" s="24" t="s">
        <v>496</v>
      </c>
      <c r="I783" s="24" t="e">
        <f t="shared" ca="1" si="6"/>
        <v>#REF!</v>
      </c>
      <c r="J783" s="24" t="e">
        <f t="shared" ca="1" si="7"/>
        <v>#REF!</v>
      </c>
      <c r="K783" s="24" t="e">
        <f t="shared" ca="1" si="8"/>
        <v>#REF!</v>
      </c>
      <c r="L783" s="24" t="e">
        <f t="shared" ca="1" si="9"/>
        <v>#REF!</v>
      </c>
      <c r="M783" s="24" t="e">
        <f t="shared" ca="1" si="10"/>
        <v>#REF!</v>
      </c>
      <c r="N783" s="25" t="e">
        <f t="shared" ca="1" si="11"/>
        <v>#REF!</v>
      </c>
      <c r="O783" s="27" t="e">
        <f t="shared" ca="1" si="12"/>
        <v>#REF!</v>
      </c>
      <c r="P783" s="24" t="e">
        <f t="shared" ca="1" si="13"/>
        <v>#REF!</v>
      </c>
      <c r="Q783" s="28" t="str">
        <f t="shared" si="48"/>
        <v/>
      </c>
      <c r="R783" s="29" t="str">
        <f t="shared" si="14"/>
        <v/>
      </c>
      <c r="S783" s="29" t="str">
        <f t="shared" si="15"/>
        <v/>
      </c>
      <c r="T783" s="28" t="str">
        <f t="shared" si="16"/>
        <v/>
      </c>
      <c r="U783" s="30">
        <f ca="1">VLOOKUP(H783,variables!J$10:K$130,2,FALSE)</f>
        <v>1</v>
      </c>
      <c r="V783" s="28"/>
      <c r="W783" s="28"/>
      <c r="X783" s="28"/>
      <c r="Y783" s="28"/>
      <c r="Z783" s="28"/>
      <c r="AA783" s="28"/>
      <c r="AB783" s="28"/>
      <c r="AC783" s="28"/>
    </row>
    <row r="784" spans="1:29" ht="14.25" hidden="1">
      <c r="A784" s="22" t="b">
        <f t="shared" si="52"/>
        <v>0</v>
      </c>
      <c r="B784" s="23" t="str">
        <f t="shared" si="53"/>
        <v>salles avant 03/2017!</v>
      </c>
      <c r="C784" s="24">
        <f t="shared" si="54"/>
        <v>784</v>
      </c>
      <c r="D784" s="24" t="e">
        <f t="shared" ca="1" si="2"/>
        <v>#REF!</v>
      </c>
      <c r="E784" s="25" t="e">
        <f t="shared" ca="1" si="3"/>
        <v>#REF!</v>
      </c>
      <c r="F784" s="25" t="e">
        <f t="shared" ca="1" si="4"/>
        <v>#REF!</v>
      </c>
      <c r="G784" s="26" t="e">
        <f t="shared" ca="1" si="5"/>
        <v>#REF!</v>
      </c>
      <c r="H784" s="24" t="s">
        <v>357</v>
      </c>
      <c r="I784" s="24" t="e">
        <f t="shared" ca="1" si="6"/>
        <v>#REF!</v>
      </c>
      <c r="J784" s="24" t="e">
        <f t="shared" ca="1" si="7"/>
        <v>#REF!</v>
      </c>
      <c r="K784" s="24" t="e">
        <f t="shared" ca="1" si="8"/>
        <v>#REF!</v>
      </c>
      <c r="L784" s="24" t="e">
        <f t="shared" ca="1" si="9"/>
        <v>#REF!</v>
      </c>
      <c r="M784" s="24" t="e">
        <f t="shared" ca="1" si="10"/>
        <v>#REF!</v>
      </c>
      <c r="N784" s="25" t="e">
        <f t="shared" ca="1" si="11"/>
        <v>#REF!</v>
      </c>
      <c r="O784" s="27" t="e">
        <f t="shared" ca="1" si="12"/>
        <v>#REF!</v>
      </c>
      <c r="P784" s="24" t="e">
        <f t="shared" ca="1" si="13"/>
        <v>#REF!</v>
      </c>
      <c r="Q784" s="28" t="str">
        <f t="shared" si="48"/>
        <v/>
      </c>
      <c r="R784" s="29" t="str">
        <f t="shared" si="14"/>
        <v/>
      </c>
      <c r="S784" s="29" t="str">
        <f t="shared" si="15"/>
        <v/>
      </c>
      <c r="T784" s="28" t="str">
        <f t="shared" si="16"/>
        <v/>
      </c>
      <c r="U784" s="30">
        <f ca="1">VLOOKUP(H784,variables!J$10:K$130,2,FALSE)</f>
        <v>0.97058823529411764</v>
      </c>
      <c r="V784" s="28"/>
      <c r="W784" s="28"/>
      <c r="X784" s="28"/>
      <c r="Y784" s="28"/>
      <c r="Z784" s="28"/>
      <c r="AA784" s="28"/>
      <c r="AB784" s="28"/>
      <c r="AC784" s="28"/>
    </row>
    <row r="785" spans="1:29" ht="14.25" hidden="1">
      <c r="A785" s="22" t="b">
        <f t="shared" si="52"/>
        <v>0</v>
      </c>
      <c r="B785" s="23" t="str">
        <f t="shared" si="53"/>
        <v>salles avant 03/2017!</v>
      </c>
      <c r="C785" s="24">
        <f t="shared" si="54"/>
        <v>785</v>
      </c>
      <c r="D785" s="24" t="e">
        <f t="shared" ca="1" si="2"/>
        <v>#REF!</v>
      </c>
      <c r="E785" s="25" t="e">
        <f t="shared" ca="1" si="3"/>
        <v>#REF!</v>
      </c>
      <c r="F785" s="25" t="e">
        <f t="shared" ca="1" si="4"/>
        <v>#REF!</v>
      </c>
      <c r="G785" s="26" t="e">
        <f t="shared" ca="1" si="5"/>
        <v>#REF!</v>
      </c>
      <c r="H785" s="24" t="s">
        <v>88</v>
      </c>
      <c r="I785" s="24" t="e">
        <f t="shared" ca="1" si="6"/>
        <v>#REF!</v>
      </c>
      <c r="J785" s="24" t="e">
        <f t="shared" ca="1" si="7"/>
        <v>#REF!</v>
      </c>
      <c r="K785" s="24" t="e">
        <f t="shared" ca="1" si="8"/>
        <v>#REF!</v>
      </c>
      <c r="L785" s="24" t="e">
        <f t="shared" ca="1" si="9"/>
        <v>#REF!</v>
      </c>
      <c r="M785" s="24" t="e">
        <f t="shared" ca="1" si="10"/>
        <v>#REF!</v>
      </c>
      <c r="N785" s="25" t="e">
        <f t="shared" ca="1" si="11"/>
        <v>#REF!</v>
      </c>
      <c r="O785" s="27" t="e">
        <f t="shared" ca="1" si="12"/>
        <v>#REF!</v>
      </c>
      <c r="P785" s="24" t="e">
        <f t="shared" ca="1" si="13"/>
        <v>#REF!</v>
      </c>
      <c r="Q785" s="28" t="str">
        <f t="shared" si="48"/>
        <v/>
      </c>
      <c r="R785" s="29" t="str">
        <f t="shared" si="14"/>
        <v/>
      </c>
      <c r="S785" s="29" t="str">
        <f t="shared" si="15"/>
        <v/>
      </c>
      <c r="T785" s="28" t="str">
        <f t="shared" si="16"/>
        <v/>
      </c>
      <c r="U785" s="30">
        <f ca="1">VLOOKUP(H785,variables!J$10:K$130,2,FALSE)</f>
        <v>0.94202898550724634</v>
      </c>
      <c r="V785" s="28"/>
      <c r="W785" s="28"/>
      <c r="X785" s="28"/>
      <c r="Y785" s="28"/>
      <c r="Z785" s="28"/>
      <c r="AA785" s="28"/>
      <c r="AB785" s="28"/>
      <c r="AC785" s="28"/>
    </row>
    <row r="786" spans="1:29" ht="14.25" hidden="1">
      <c r="A786" s="22" t="b">
        <f t="shared" si="52"/>
        <v>0</v>
      </c>
      <c r="B786" s="23" t="str">
        <f t="shared" si="53"/>
        <v>salles avant 03/2017!</v>
      </c>
      <c r="C786" s="24">
        <f t="shared" si="54"/>
        <v>786</v>
      </c>
      <c r="D786" s="24" t="e">
        <f t="shared" ca="1" si="2"/>
        <v>#REF!</v>
      </c>
      <c r="E786" s="25" t="e">
        <f t="shared" ca="1" si="3"/>
        <v>#REF!</v>
      </c>
      <c r="F786" s="25" t="e">
        <f t="shared" ca="1" si="4"/>
        <v>#REF!</v>
      </c>
      <c r="G786" s="26" t="e">
        <f t="shared" ca="1" si="5"/>
        <v>#REF!</v>
      </c>
      <c r="H786" s="24" t="s">
        <v>43</v>
      </c>
      <c r="I786" s="24" t="e">
        <f t="shared" ca="1" si="6"/>
        <v>#REF!</v>
      </c>
      <c r="J786" s="24" t="e">
        <f t="shared" ca="1" si="7"/>
        <v>#REF!</v>
      </c>
      <c r="K786" s="24" t="e">
        <f t="shared" ca="1" si="8"/>
        <v>#REF!</v>
      </c>
      <c r="L786" s="24" t="e">
        <f t="shared" ca="1" si="9"/>
        <v>#REF!</v>
      </c>
      <c r="M786" s="24" t="e">
        <f t="shared" ca="1" si="10"/>
        <v>#REF!</v>
      </c>
      <c r="N786" s="25" t="e">
        <f t="shared" ca="1" si="11"/>
        <v>#REF!</v>
      </c>
      <c r="O786" s="27" t="e">
        <f t="shared" ca="1" si="12"/>
        <v>#REF!</v>
      </c>
      <c r="P786" s="24" t="e">
        <f t="shared" ca="1" si="13"/>
        <v>#REF!</v>
      </c>
      <c r="Q786" s="28" t="str">
        <f t="shared" si="48"/>
        <v/>
      </c>
      <c r="R786" s="29" t="str">
        <f t="shared" si="14"/>
        <v/>
      </c>
      <c r="S786" s="29" t="str">
        <f t="shared" si="15"/>
        <v/>
      </c>
      <c r="T786" s="28" t="str">
        <f t="shared" si="16"/>
        <v/>
      </c>
      <c r="U786" s="30">
        <f ca="1">VLOOKUP(H786,variables!J$10:K$130,2,FALSE)</f>
        <v>1</v>
      </c>
      <c r="V786" s="28"/>
      <c r="W786" s="28"/>
      <c r="X786" s="28"/>
      <c r="Y786" s="28"/>
      <c r="Z786" s="28"/>
      <c r="AA786" s="28"/>
      <c r="AB786" s="28"/>
      <c r="AC786" s="28"/>
    </row>
    <row r="787" spans="1:29" ht="14.25" hidden="1">
      <c r="A787" s="22" t="b">
        <f t="shared" si="52"/>
        <v>0</v>
      </c>
      <c r="B787" s="23" t="str">
        <f t="shared" si="53"/>
        <v>salles avant 03/2017!</v>
      </c>
      <c r="C787" s="24">
        <f t="shared" si="54"/>
        <v>787</v>
      </c>
      <c r="D787" s="24" t="e">
        <f t="shared" ca="1" si="2"/>
        <v>#REF!</v>
      </c>
      <c r="E787" s="25" t="e">
        <f t="shared" ca="1" si="3"/>
        <v>#REF!</v>
      </c>
      <c r="F787" s="25" t="e">
        <f t="shared" ca="1" si="4"/>
        <v>#REF!</v>
      </c>
      <c r="G787" s="26" t="e">
        <f t="shared" ca="1" si="5"/>
        <v>#REF!</v>
      </c>
      <c r="H787" s="24" t="s">
        <v>49</v>
      </c>
      <c r="I787" s="24" t="e">
        <f t="shared" ca="1" si="6"/>
        <v>#REF!</v>
      </c>
      <c r="J787" s="24" t="e">
        <f t="shared" ca="1" si="7"/>
        <v>#REF!</v>
      </c>
      <c r="K787" s="24" t="e">
        <f t="shared" ca="1" si="8"/>
        <v>#REF!</v>
      </c>
      <c r="L787" s="24" t="e">
        <f t="shared" ca="1" si="9"/>
        <v>#REF!</v>
      </c>
      <c r="M787" s="24" t="e">
        <f t="shared" ca="1" si="10"/>
        <v>#REF!</v>
      </c>
      <c r="N787" s="25" t="e">
        <f t="shared" ca="1" si="11"/>
        <v>#REF!</v>
      </c>
      <c r="O787" s="27" t="e">
        <f t="shared" ca="1" si="12"/>
        <v>#REF!</v>
      </c>
      <c r="P787" s="24" t="e">
        <f t="shared" ca="1" si="13"/>
        <v>#REF!</v>
      </c>
      <c r="Q787" s="28" t="str">
        <f t="shared" si="48"/>
        <v/>
      </c>
      <c r="R787" s="29" t="str">
        <f t="shared" si="14"/>
        <v/>
      </c>
      <c r="S787" s="29" t="str">
        <f t="shared" si="15"/>
        <v/>
      </c>
      <c r="T787" s="28" t="str">
        <f t="shared" si="16"/>
        <v/>
      </c>
      <c r="U787" s="30">
        <f ca="1">VLOOKUP(H787,variables!J$10:K$130,2,FALSE)</f>
        <v>1</v>
      </c>
      <c r="V787" s="28"/>
      <c r="W787" s="28"/>
      <c r="X787" s="28"/>
      <c r="Y787" s="28"/>
      <c r="Z787" s="28"/>
      <c r="AA787" s="28"/>
      <c r="AB787" s="28"/>
      <c r="AC787" s="28"/>
    </row>
    <row r="788" spans="1:29" ht="14.25" hidden="1">
      <c r="A788" s="22" t="b">
        <f t="shared" si="52"/>
        <v>0</v>
      </c>
      <c r="B788" s="23" t="str">
        <f t="shared" si="53"/>
        <v>salles avant 03/2017!</v>
      </c>
      <c r="C788" s="24">
        <f t="shared" si="54"/>
        <v>788</v>
      </c>
      <c r="D788" s="24" t="e">
        <f t="shared" ca="1" si="2"/>
        <v>#REF!</v>
      </c>
      <c r="E788" s="25" t="e">
        <f t="shared" ca="1" si="3"/>
        <v>#REF!</v>
      </c>
      <c r="F788" s="25" t="e">
        <f t="shared" ca="1" si="4"/>
        <v>#REF!</v>
      </c>
      <c r="G788" s="26" t="e">
        <f t="shared" ca="1" si="5"/>
        <v>#REF!</v>
      </c>
      <c r="H788" s="24" t="s">
        <v>34</v>
      </c>
      <c r="I788" s="24" t="e">
        <f t="shared" ca="1" si="6"/>
        <v>#REF!</v>
      </c>
      <c r="J788" s="24" t="e">
        <f t="shared" ca="1" si="7"/>
        <v>#REF!</v>
      </c>
      <c r="K788" s="24" t="e">
        <f t="shared" ca="1" si="8"/>
        <v>#REF!</v>
      </c>
      <c r="L788" s="24" t="e">
        <f t="shared" ca="1" si="9"/>
        <v>#REF!</v>
      </c>
      <c r="M788" s="24" t="e">
        <f t="shared" ca="1" si="10"/>
        <v>#REF!</v>
      </c>
      <c r="N788" s="25" t="e">
        <f t="shared" ca="1" si="11"/>
        <v>#REF!</v>
      </c>
      <c r="O788" s="27" t="e">
        <f t="shared" ca="1" si="12"/>
        <v>#REF!</v>
      </c>
      <c r="P788" s="24" t="e">
        <f t="shared" ca="1" si="13"/>
        <v>#REF!</v>
      </c>
      <c r="Q788" s="28" t="str">
        <f t="shared" si="48"/>
        <v/>
      </c>
      <c r="R788" s="29" t="str">
        <f t="shared" si="14"/>
        <v/>
      </c>
      <c r="S788" s="29" t="str">
        <f t="shared" si="15"/>
        <v/>
      </c>
      <c r="T788" s="28" t="str">
        <f t="shared" si="16"/>
        <v/>
      </c>
      <c r="U788" s="30">
        <f ca="1">VLOOKUP(H788,variables!J$10:K$130,2,FALSE)</f>
        <v>1</v>
      </c>
      <c r="V788" s="28"/>
      <c r="W788" s="28"/>
      <c r="X788" s="28"/>
      <c r="Y788" s="28"/>
      <c r="Z788" s="28"/>
      <c r="AA788" s="28"/>
      <c r="AB788" s="28"/>
      <c r="AC788" s="28"/>
    </row>
    <row r="789" spans="1:29" ht="14.25" hidden="1">
      <c r="A789" s="22" t="b">
        <f t="shared" si="52"/>
        <v>0</v>
      </c>
      <c r="B789" s="23" t="str">
        <f t="shared" si="53"/>
        <v>salles avant 03/2017!</v>
      </c>
      <c r="C789" s="24">
        <f t="shared" si="54"/>
        <v>789</v>
      </c>
      <c r="D789" s="24" t="e">
        <f t="shared" ca="1" si="2"/>
        <v>#REF!</v>
      </c>
      <c r="E789" s="25" t="e">
        <f t="shared" ca="1" si="3"/>
        <v>#REF!</v>
      </c>
      <c r="F789" s="25" t="e">
        <f t="shared" ca="1" si="4"/>
        <v>#REF!</v>
      </c>
      <c r="G789" s="26" t="e">
        <f t="shared" ca="1" si="5"/>
        <v>#REF!</v>
      </c>
      <c r="H789" s="24" t="s">
        <v>88</v>
      </c>
      <c r="I789" s="24" t="e">
        <f t="shared" ca="1" si="6"/>
        <v>#REF!</v>
      </c>
      <c r="J789" s="24" t="e">
        <f t="shared" ca="1" si="7"/>
        <v>#REF!</v>
      </c>
      <c r="K789" s="24" t="e">
        <f t="shared" ca="1" si="8"/>
        <v>#REF!</v>
      </c>
      <c r="L789" s="24" t="e">
        <f t="shared" ca="1" si="9"/>
        <v>#REF!</v>
      </c>
      <c r="M789" s="24" t="e">
        <f t="shared" ca="1" si="10"/>
        <v>#REF!</v>
      </c>
      <c r="N789" s="25" t="e">
        <f t="shared" ca="1" si="11"/>
        <v>#REF!</v>
      </c>
      <c r="O789" s="27" t="e">
        <f t="shared" ca="1" si="12"/>
        <v>#REF!</v>
      </c>
      <c r="P789" s="24" t="e">
        <f t="shared" ca="1" si="13"/>
        <v>#REF!</v>
      </c>
      <c r="Q789" s="28" t="str">
        <f t="shared" si="48"/>
        <v/>
      </c>
      <c r="R789" s="29" t="str">
        <f t="shared" si="14"/>
        <v/>
      </c>
      <c r="S789" s="29" t="str">
        <f t="shared" si="15"/>
        <v/>
      </c>
      <c r="T789" s="28" t="str">
        <f t="shared" si="16"/>
        <v/>
      </c>
      <c r="U789" s="30">
        <f ca="1">VLOOKUP(H789,variables!J$10:K$130,2,FALSE)</f>
        <v>0.94202898550724634</v>
      </c>
      <c r="V789" s="28"/>
      <c r="W789" s="28"/>
      <c r="X789" s="28"/>
      <c r="Y789" s="28"/>
      <c r="Z789" s="28"/>
      <c r="AA789" s="28"/>
      <c r="AB789" s="28"/>
      <c r="AC789" s="28"/>
    </row>
    <row r="790" spans="1:29" ht="14.25" hidden="1">
      <c r="A790" s="22" t="b">
        <f t="shared" si="52"/>
        <v>0</v>
      </c>
      <c r="B790" s="23" t="str">
        <f t="shared" si="53"/>
        <v>salles avant 03/2017!</v>
      </c>
      <c r="C790" s="24">
        <f t="shared" si="54"/>
        <v>790</v>
      </c>
      <c r="D790" s="24" t="e">
        <f t="shared" ca="1" si="2"/>
        <v>#REF!</v>
      </c>
      <c r="E790" s="25" t="e">
        <f t="shared" ca="1" si="3"/>
        <v>#REF!</v>
      </c>
      <c r="F790" s="25" t="e">
        <f t="shared" ca="1" si="4"/>
        <v>#REF!</v>
      </c>
      <c r="G790" s="26" t="e">
        <f t="shared" ca="1" si="5"/>
        <v>#REF!</v>
      </c>
      <c r="H790" s="24" t="s">
        <v>357</v>
      </c>
      <c r="I790" s="24" t="e">
        <f t="shared" ca="1" si="6"/>
        <v>#REF!</v>
      </c>
      <c r="J790" s="24" t="e">
        <f t="shared" ca="1" si="7"/>
        <v>#REF!</v>
      </c>
      <c r="K790" s="24" t="e">
        <f t="shared" ca="1" si="8"/>
        <v>#REF!</v>
      </c>
      <c r="L790" s="24" t="e">
        <f t="shared" ca="1" si="9"/>
        <v>#REF!</v>
      </c>
      <c r="M790" s="24" t="e">
        <f t="shared" ca="1" si="10"/>
        <v>#REF!</v>
      </c>
      <c r="N790" s="25" t="e">
        <f t="shared" ca="1" si="11"/>
        <v>#REF!</v>
      </c>
      <c r="O790" s="27" t="e">
        <f t="shared" ca="1" si="12"/>
        <v>#REF!</v>
      </c>
      <c r="P790" s="24" t="e">
        <f t="shared" ca="1" si="13"/>
        <v>#REF!</v>
      </c>
      <c r="Q790" s="28" t="str">
        <f t="shared" si="48"/>
        <v/>
      </c>
      <c r="R790" s="29" t="str">
        <f t="shared" si="14"/>
        <v/>
      </c>
      <c r="S790" s="29" t="str">
        <f t="shared" si="15"/>
        <v/>
      </c>
      <c r="T790" s="28" t="str">
        <f t="shared" si="16"/>
        <v/>
      </c>
      <c r="U790" s="30">
        <f ca="1">VLOOKUP(H790,variables!J$10:K$130,2,FALSE)</f>
        <v>0.97058823529411764</v>
      </c>
      <c r="V790" s="28"/>
      <c r="W790" s="28"/>
      <c r="X790" s="28"/>
      <c r="Y790" s="28"/>
      <c r="Z790" s="28"/>
      <c r="AA790" s="28"/>
      <c r="AB790" s="28"/>
      <c r="AC790" s="28"/>
    </row>
    <row r="791" spans="1:29" ht="14.25" hidden="1">
      <c r="A791" s="22" t="b">
        <f t="shared" si="52"/>
        <v>0</v>
      </c>
      <c r="B791" s="23" t="str">
        <f t="shared" si="53"/>
        <v>salles avant 03/2017!</v>
      </c>
      <c r="C791" s="24">
        <f t="shared" si="54"/>
        <v>791</v>
      </c>
      <c r="D791" s="24" t="e">
        <f t="shared" ca="1" si="2"/>
        <v>#REF!</v>
      </c>
      <c r="E791" s="25" t="e">
        <f t="shared" ca="1" si="3"/>
        <v>#REF!</v>
      </c>
      <c r="F791" s="25" t="e">
        <f t="shared" ca="1" si="4"/>
        <v>#REF!</v>
      </c>
      <c r="G791" s="26" t="e">
        <f t="shared" ca="1" si="5"/>
        <v>#REF!</v>
      </c>
      <c r="H791" s="24" t="s">
        <v>162</v>
      </c>
      <c r="I791" s="24" t="e">
        <f t="shared" ca="1" si="6"/>
        <v>#REF!</v>
      </c>
      <c r="J791" s="24" t="e">
        <f t="shared" ca="1" si="7"/>
        <v>#REF!</v>
      </c>
      <c r="K791" s="24" t="e">
        <f t="shared" ca="1" si="8"/>
        <v>#REF!</v>
      </c>
      <c r="L791" s="24" t="e">
        <f t="shared" ca="1" si="9"/>
        <v>#REF!</v>
      </c>
      <c r="M791" s="24" t="e">
        <f t="shared" ca="1" si="10"/>
        <v>#REF!</v>
      </c>
      <c r="N791" s="25" t="e">
        <f t="shared" ca="1" si="11"/>
        <v>#REF!</v>
      </c>
      <c r="O791" s="27" t="e">
        <f t="shared" ca="1" si="12"/>
        <v>#REF!</v>
      </c>
      <c r="P791" s="24" t="e">
        <f t="shared" ca="1" si="13"/>
        <v>#REF!</v>
      </c>
      <c r="Q791" s="28" t="str">
        <f t="shared" si="48"/>
        <v/>
      </c>
      <c r="R791" s="29" t="str">
        <f t="shared" si="14"/>
        <v/>
      </c>
      <c r="S791" s="29" t="str">
        <f t="shared" si="15"/>
        <v/>
      </c>
      <c r="T791" s="28" t="str">
        <f t="shared" si="16"/>
        <v/>
      </c>
      <c r="U791" s="30">
        <f>VLOOKUP(H791,variables!J$10:K$130,2,FALSE)</f>
        <v>5.3E-3</v>
      </c>
      <c r="V791" s="28"/>
      <c r="W791" s="28"/>
      <c r="X791" s="28"/>
      <c r="Y791" s="28"/>
      <c r="Z791" s="28"/>
      <c r="AA791" s="28"/>
      <c r="AB791" s="28"/>
      <c r="AC791" s="28"/>
    </row>
    <row r="792" spans="1:29" ht="14.25" hidden="1">
      <c r="A792" s="22" t="b">
        <f t="shared" si="52"/>
        <v>0</v>
      </c>
      <c r="B792" s="23" t="str">
        <f t="shared" si="53"/>
        <v>salles avant 03/2017!</v>
      </c>
      <c r="C792" s="24">
        <f t="shared" si="54"/>
        <v>792</v>
      </c>
      <c r="D792" s="24" t="e">
        <f t="shared" ca="1" si="2"/>
        <v>#REF!</v>
      </c>
      <c r="E792" s="25" t="e">
        <f t="shared" ca="1" si="3"/>
        <v>#REF!</v>
      </c>
      <c r="F792" s="25" t="e">
        <f t="shared" ca="1" si="4"/>
        <v>#REF!</v>
      </c>
      <c r="G792" s="26" t="e">
        <f t="shared" ca="1" si="5"/>
        <v>#REF!</v>
      </c>
      <c r="H792" s="24" t="s">
        <v>81</v>
      </c>
      <c r="I792" s="24" t="e">
        <f t="shared" ca="1" si="6"/>
        <v>#REF!</v>
      </c>
      <c r="J792" s="24" t="e">
        <f t="shared" ca="1" si="7"/>
        <v>#REF!</v>
      </c>
      <c r="K792" s="24" t="e">
        <f t="shared" ca="1" si="8"/>
        <v>#REF!</v>
      </c>
      <c r="L792" s="24" t="e">
        <f t="shared" ca="1" si="9"/>
        <v>#REF!</v>
      </c>
      <c r="M792" s="24" t="e">
        <f t="shared" ca="1" si="10"/>
        <v>#REF!</v>
      </c>
      <c r="N792" s="25" t="e">
        <f t="shared" ca="1" si="11"/>
        <v>#REF!</v>
      </c>
      <c r="O792" s="27" t="e">
        <f t="shared" ca="1" si="12"/>
        <v>#REF!</v>
      </c>
      <c r="P792" s="24" t="e">
        <f t="shared" ca="1" si="13"/>
        <v>#REF!</v>
      </c>
      <c r="Q792" s="28" t="str">
        <f t="shared" si="48"/>
        <v/>
      </c>
      <c r="R792" s="29" t="str">
        <f t="shared" si="14"/>
        <v/>
      </c>
      <c r="S792" s="29" t="str">
        <f t="shared" si="15"/>
        <v/>
      </c>
      <c r="T792" s="28" t="str">
        <f t="shared" si="16"/>
        <v/>
      </c>
      <c r="U792" s="30">
        <f ca="1">VLOOKUP(H792,variables!J$10:K$130,2,FALSE)</f>
        <v>0.97619047619047616</v>
      </c>
      <c r="V792" s="28"/>
      <c r="W792" s="28"/>
      <c r="X792" s="28"/>
      <c r="Y792" s="28"/>
      <c r="Z792" s="28"/>
      <c r="AA792" s="28"/>
      <c r="AB792" s="28"/>
      <c r="AC792" s="28"/>
    </row>
    <row r="793" spans="1:29" ht="14.25" hidden="1">
      <c r="A793" s="22" t="b">
        <f t="shared" si="52"/>
        <v>0</v>
      </c>
      <c r="B793" s="23" t="str">
        <f t="shared" si="53"/>
        <v>salles avant 03/2017!</v>
      </c>
      <c r="C793" s="24">
        <f t="shared" si="54"/>
        <v>793</v>
      </c>
      <c r="D793" s="24" t="e">
        <f t="shared" ca="1" si="2"/>
        <v>#REF!</v>
      </c>
      <c r="E793" s="25" t="e">
        <f t="shared" ca="1" si="3"/>
        <v>#REF!</v>
      </c>
      <c r="F793" s="25" t="e">
        <f t="shared" ca="1" si="4"/>
        <v>#REF!</v>
      </c>
      <c r="G793" s="26" t="e">
        <f t="shared" ca="1" si="5"/>
        <v>#REF!</v>
      </c>
      <c r="H793" s="24" t="s">
        <v>357</v>
      </c>
      <c r="I793" s="24" t="e">
        <f t="shared" ca="1" si="6"/>
        <v>#REF!</v>
      </c>
      <c r="J793" s="24" t="e">
        <f t="shared" ca="1" si="7"/>
        <v>#REF!</v>
      </c>
      <c r="K793" s="24" t="e">
        <f t="shared" ca="1" si="8"/>
        <v>#REF!</v>
      </c>
      <c r="L793" s="24" t="e">
        <f t="shared" ca="1" si="9"/>
        <v>#REF!</v>
      </c>
      <c r="M793" s="24" t="e">
        <f t="shared" ca="1" si="10"/>
        <v>#REF!</v>
      </c>
      <c r="N793" s="25" t="e">
        <f t="shared" ca="1" si="11"/>
        <v>#REF!</v>
      </c>
      <c r="O793" s="27" t="e">
        <f t="shared" ca="1" si="12"/>
        <v>#REF!</v>
      </c>
      <c r="P793" s="24" t="e">
        <f t="shared" ca="1" si="13"/>
        <v>#REF!</v>
      </c>
      <c r="Q793" s="28" t="str">
        <f t="shared" si="48"/>
        <v/>
      </c>
      <c r="R793" s="29" t="str">
        <f t="shared" si="14"/>
        <v/>
      </c>
      <c r="S793" s="29" t="str">
        <f t="shared" si="15"/>
        <v/>
      </c>
      <c r="T793" s="28" t="str">
        <f t="shared" si="16"/>
        <v/>
      </c>
      <c r="U793" s="30">
        <f ca="1">VLOOKUP(H793,variables!J$10:K$130,2,FALSE)</f>
        <v>0.97058823529411764</v>
      </c>
      <c r="V793" s="28"/>
      <c r="W793" s="28"/>
      <c r="X793" s="28"/>
      <c r="Y793" s="28"/>
      <c r="Z793" s="28"/>
      <c r="AA793" s="28"/>
      <c r="AB793" s="28"/>
      <c r="AC793" s="28"/>
    </row>
    <row r="794" spans="1:29" ht="14.25" hidden="1">
      <c r="A794" s="22" t="b">
        <f t="shared" si="52"/>
        <v>0</v>
      </c>
      <c r="B794" s="23" t="str">
        <f t="shared" si="53"/>
        <v>salles avant 03/2017!</v>
      </c>
      <c r="C794" s="24">
        <f t="shared" si="54"/>
        <v>794</v>
      </c>
      <c r="D794" s="24" t="e">
        <f t="shared" ca="1" si="2"/>
        <v>#REF!</v>
      </c>
      <c r="E794" s="25" t="e">
        <f t="shared" ca="1" si="3"/>
        <v>#REF!</v>
      </c>
      <c r="F794" s="25" t="e">
        <f t="shared" ca="1" si="4"/>
        <v>#REF!</v>
      </c>
      <c r="G794" s="26" t="e">
        <f t="shared" ca="1" si="5"/>
        <v>#REF!</v>
      </c>
      <c r="H794" s="24" t="s">
        <v>237</v>
      </c>
      <c r="I794" s="24" t="e">
        <f t="shared" ca="1" si="6"/>
        <v>#REF!</v>
      </c>
      <c r="J794" s="24" t="e">
        <f t="shared" ca="1" si="7"/>
        <v>#REF!</v>
      </c>
      <c r="K794" s="24" t="e">
        <f t="shared" ca="1" si="8"/>
        <v>#REF!</v>
      </c>
      <c r="L794" s="24" t="e">
        <f t="shared" ca="1" si="9"/>
        <v>#REF!</v>
      </c>
      <c r="M794" s="24" t="e">
        <f t="shared" ca="1" si="10"/>
        <v>#REF!</v>
      </c>
      <c r="N794" s="25" t="e">
        <f t="shared" ca="1" si="11"/>
        <v>#REF!</v>
      </c>
      <c r="O794" s="27" t="e">
        <f t="shared" ca="1" si="12"/>
        <v>#REF!</v>
      </c>
      <c r="P794" s="24" t="e">
        <f t="shared" ca="1" si="13"/>
        <v>#REF!</v>
      </c>
      <c r="Q794" s="28" t="str">
        <f t="shared" si="48"/>
        <v/>
      </c>
      <c r="R794" s="29" t="str">
        <f t="shared" si="14"/>
        <v/>
      </c>
      <c r="S794" s="29" t="str">
        <f t="shared" si="15"/>
        <v/>
      </c>
      <c r="T794" s="28" t="str">
        <f t="shared" si="16"/>
        <v/>
      </c>
      <c r="U794" s="30">
        <f ca="1">VLOOKUP(H794,variables!J$10:K$130,2,FALSE)</f>
        <v>1</v>
      </c>
      <c r="V794" s="28"/>
      <c r="W794" s="28"/>
      <c r="X794" s="28"/>
      <c r="Y794" s="28"/>
      <c r="Z794" s="28"/>
      <c r="AA794" s="28"/>
      <c r="AB794" s="28"/>
      <c r="AC794" s="28"/>
    </row>
    <row r="795" spans="1:29" ht="14.25" hidden="1">
      <c r="A795" s="22" t="b">
        <f t="shared" si="52"/>
        <v>0</v>
      </c>
      <c r="B795" s="23" t="str">
        <f t="shared" si="53"/>
        <v>salles avant 03/2017!</v>
      </c>
      <c r="C795" s="24">
        <f t="shared" si="54"/>
        <v>795</v>
      </c>
      <c r="D795" s="24" t="e">
        <f t="shared" ca="1" si="2"/>
        <v>#REF!</v>
      </c>
      <c r="E795" s="25" t="e">
        <f t="shared" ca="1" si="3"/>
        <v>#REF!</v>
      </c>
      <c r="F795" s="25" t="e">
        <f t="shared" ca="1" si="4"/>
        <v>#REF!</v>
      </c>
      <c r="G795" s="26" t="e">
        <f t="shared" ca="1" si="5"/>
        <v>#REF!</v>
      </c>
      <c r="H795" s="24" t="s">
        <v>237</v>
      </c>
      <c r="I795" s="24" t="e">
        <f t="shared" ca="1" si="6"/>
        <v>#REF!</v>
      </c>
      <c r="J795" s="24" t="e">
        <f t="shared" ca="1" si="7"/>
        <v>#REF!</v>
      </c>
      <c r="K795" s="24" t="e">
        <f t="shared" ca="1" si="8"/>
        <v>#REF!</v>
      </c>
      <c r="L795" s="24" t="e">
        <f t="shared" ca="1" si="9"/>
        <v>#REF!</v>
      </c>
      <c r="M795" s="24" t="e">
        <f t="shared" ca="1" si="10"/>
        <v>#REF!</v>
      </c>
      <c r="N795" s="25" t="e">
        <f t="shared" ca="1" si="11"/>
        <v>#REF!</v>
      </c>
      <c r="O795" s="27" t="e">
        <f t="shared" ca="1" si="12"/>
        <v>#REF!</v>
      </c>
      <c r="P795" s="24" t="e">
        <f t="shared" ca="1" si="13"/>
        <v>#REF!</v>
      </c>
      <c r="Q795" s="28" t="str">
        <f t="shared" si="48"/>
        <v/>
      </c>
      <c r="R795" s="29" t="str">
        <f t="shared" si="14"/>
        <v/>
      </c>
      <c r="S795" s="29" t="str">
        <f t="shared" si="15"/>
        <v/>
      </c>
      <c r="T795" s="28" t="str">
        <f t="shared" si="16"/>
        <v/>
      </c>
      <c r="U795" s="30">
        <f ca="1">VLOOKUP(H795,variables!J$10:K$130,2,FALSE)</f>
        <v>1</v>
      </c>
      <c r="V795" s="28"/>
      <c r="W795" s="28"/>
      <c r="X795" s="28"/>
      <c r="Y795" s="28"/>
      <c r="Z795" s="28"/>
      <c r="AA795" s="28"/>
      <c r="AB795" s="28"/>
      <c r="AC795" s="28"/>
    </row>
    <row r="796" spans="1:29" ht="14.25" hidden="1">
      <c r="A796" s="22" t="b">
        <f t="shared" si="52"/>
        <v>0</v>
      </c>
      <c r="B796" s="23" t="str">
        <f t="shared" si="53"/>
        <v>salles avant 03/2017!</v>
      </c>
      <c r="C796" s="24">
        <f t="shared" si="54"/>
        <v>796</v>
      </c>
      <c r="D796" s="24" t="e">
        <f t="shared" ca="1" si="2"/>
        <v>#REF!</v>
      </c>
      <c r="E796" s="25" t="e">
        <f t="shared" ca="1" si="3"/>
        <v>#REF!</v>
      </c>
      <c r="F796" s="25" t="e">
        <f t="shared" ca="1" si="4"/>
        <v>#REF!</v>
      </c>
      <c r="G796" s="26" t="e">
        <f t="shared" ca="1" si="5"/>
        <v>#REF!</v>
      </c>
      <c r="H796" s="24" t="s">
        <v>83</v>
      </c>
      <c r="I796" s="24" t="e">
        <f t="shared" ca="1" si="6"/>
        <v>#REF!</v>
      </c>
      <c r="J796" s="24" t="e">
        <f t="shared" ca="1" si="7"/>
        <v>#REF!</v>
      </c>
      <c r="K796" s="24" t="e">
        <f t="shared" ca="1" si="8"/>
        <v>#REF!</v>
      </c>
      <c r="L796" s="24" t="e">
        <f t="shared" ca="1" si="9"/>
        <v>#REF!</v>
      </c>
      <c r="M796" s="24" t="e">
        <f t="shared" ca="1" si="10"/>
        <v>#REF!</v>
      </c>
      <c r="N796" s="25" t="e">
        <f t="shared" ca="1" si="11"/>
        <v>#REF!</v>
      </c>
      <c r="O796" s="27" t="e">
        <f t="shared" ca="1" si="12"/>
        <v>#REF!</v>
      </c>
      <c r="P796" s="24" t="e">
        <f t="shared" ca="1" si="13"/>
        <v>#REF!</v>
      </c>
      <c r="Q796" s="28" t="str">
        <f t="shared" si="48"/>
        <v/>
      </c>
      <c r="R796" s="29" t="str">
        <f t="shared" si="14"/>
        <v/>
      </c>
      <c r="S796" s="29" t="str">
        <f t="shared" si="15"/>
        <v/>
      </c>
      <c r="T796" s="28" t="str">
        <f t="shared" si="16"/>
        <v/>
      </c>
      <c r="U796" s="30">
        <f>VLOOKUP(H796,variables!J$10:K$130,2,FALSE)</f>
        <v>5.3E-3</v>
      </c>
      <c r="V796" s="28"/>
      <c r="W796" s="28"/>
      <c r="X796" s="28"/>
      <c r="Y796" s="28"/>
      <c r="Z796" s="28"/>
      <c r="AA796" s="28"/>
      <c r="AB796" s="28"/>
      <c r="AC796" s="28"/>
    </row>
    <row r="797" spans="1:29" ht="14.25" hidden="1">
      <c r="A797" s="22" t="b">
        <f t="shared" si="52"/>
        <v>0</v>
      </c>
      <c r="B797" s="23" t="str">
        <f t="shared" si="53"/>
        <v>salles avant 03/2017!</v>
      </c>
      <c r="C797" s="24">
        <f t="shared" si="54"/>
        <v>797</v>
      </c>
      <c r="D797" s="24" t="e">
        <f t="shared" ca="1" si="2"/>
        <v>#REF!</v>
      </c>
      <c r="E797" s="25" t="e">
        <f t="shared" ca="1" si="3"/>
        <v>#REF!</v>
      </c>
      <c r="F797" s="25" t="e">
        <f t="shared" ca="1" si="4"/>
        <v>#REF!</v>
      </c>
      <c r="G797" s="26" t="e">
        <f t="shared" ca="1" si="5"/>
        <v>#REF!</v>
      </c>
      <c r="H797" s="24" t="s">
        <v>88</v>
      </c>
      <c r="I797" s="24" t="e">
        <f t="shared" ca="1" si="6"/>
        <v>#REF!</v>
      </c>
      <c r="J797" s="24" t="e">
        <f t="shared" ca="1" si="7"/>
        <v>#REF!</v>
      </c>
      <c r="K797" s="24" t="e">
        <f t="shared" ca="1" si="8"/>
        <v>#REF!</v>
      </c>
      <c r="L797" s="24" t="e">
        <f t="shared" ca="1" si="9"/>
        <v>#REF!</v>
      </c>
      <c r="M797" s="24" t="e">
        <f t="shared" ca="1" si="10"/>
        <v>#REF!</v>
      </c>
      <c r="N797" s="25" t="e">
        <f t="shared" ca="1" si="11"/>
        <v>#REF!</v>
      </c>
      <c r="O797" s="27" t="e">
        <f t="shared" ca="1" si="12"/>
        <v>#REF!</v>
      </c>
      <c r="P797" s="24" t="e">
        <f t="shared" ca="1" si="13"/>
        <v>#REF!</v>
      </c>
      <c r="Q797" s="28" t="str">
        <f t="shared" si="48"/>
        <v/>
      </c>
      <c r="R797" s="29" t="str">
        <f t="shared" si="14"/>
        <v/>
      </c>
      <c r="S797" s="29" t="str">
        <f t="shared" si="15"/>
        <v/>
      </c>
      <c r="T797" s="28" t="str">
        <f t="shared" si="16"/>
        <v/>
      </c>
      <c r="U797" s="30">
        <f ca="1">VLOOKUP(H797,variables!J$10:K$130,2,FALSE)</f>
        <v>0.94202898550724634</v>
      </c>
      <c r="V797" s="28"/>
      <c r="W797" s="28"/>
      <c r="X797" s="28"/>
      <c r="Y797" s="28"/>
      <c r="Z797" s="28"/>
      <c r="AA797" s="28"/>
      <c r="AB797" s="28"/>
      <c r="AC797" s="28"/>
    </row>
    <row r="798" spans="1:29" ht="14.25" hidden="1">
      <c r="A798" s="22" t="b">
        <f t="shared" si="52"/>
        <v>0</v>
      </c>
      <c r="B798" s="23" t="str">
        <f t="shared" si="53"/>
        <v>salles avant 03/2017!</v>
      </c>
      <c r="C798" s="24">
        <f t="shared" si="54"/>
        <v>798</v>
      </c>
      <c r="D798" s="24" t="e">
        <f t="shared" ca="1" si="2"/>
        <v>#REF!</v>
      </c>
      <c r="E798" s="25" t="e">
        <f t="shared" ca="1" si="3"/>
        <v>#REF!</v>
      </c>
      <c r="F798" s="25" t="e">
        <f t="shared" ca="1" si="4"/>
        <v>#REF!</v>
      </c>
      <c r="G798" s="26" t="e">
        <f t="shared" ca="1" si="5"/>
        <v>#REF!</v>
      </c>
      <c r="H798" s="24" t="s">
        <v>119</v>
      </c>
      <c r="I798" s="24" t="e">
        <f t="shared" ca="1" si="6"/>
        <v>#REF!</v>
      </c>
      <c r="J798" s="24" t="e">
        <f t="shared" ca="1" si="7"/>
        <v>#REF!</v>
      </c>
      <c r="K798" s="24" t="e">
        <f t="shared" ca="1" si="8"/>
        <v>#REF!</v>
      </c>
      <c r="L798" s="24" t="e">
        <f t="shared" ca="1" si="9"/>
        <v>#REF!</v>
      </c>
      <c r="M798" s="24" t="e">
        <f t="shared" ca="1" si="10"/>
        <v>#REF!</v>
      </c>
      <c r="N798" s="25" t="e">
        <f t="shared" ca="1" si="11"/>
        <v>#REF!</v>
      </c>
      <c r="O798" s="27" t="e">
        <f t="shared" ca="1" si="12"/>
        <v>#REF!</v>
      </c>
      <c r="P798" s="24" t="e">
        <f t="shared" ca="1" si="13"/>
        <v>#REF!</v>
      </c>
      <c r="Q798" s="28" t="str">
        <f t="shared" si="48"/>
        <v/>
      </c>
      <c r="R798" s="29" t="str">
        <f t="shared" si="14"/>
        <v/>
      </c>
      <c r="S798" s="29" t="str">
        <f t="shared" si="15"/>
        <v/>
      </c>
      <c r="T798" s="28" t="str">
        <f t="shared" si="16"/>
        <v/>
      </c>
      <c r="U798" s="30">
        <f ca="1">VLOOKUP(H798,variables!J$10:K$130,2,FALSE)</f>
        <v>1</v>
      </c>
      <c r="V798" s="28"/>
      <c r="W798" s="28"/>
      <c r="X798" s="28"/>
      <c r="Y798" s="28"/>
      <c r="Z798" s="28"/>
      <c r="AA798" s="28"/>
      <c r="AB798" s="28"/>
      <c r="AC798" s="28"/>
    </row>
    <row r="799" spans="1:29" ht="14.25" hidden="1">
      <c r="A799" s="22" t="b">
        <f t="shared" si="52"/>
        <v>0</v>
      </c>
      <c r="B799" s="23" t="str">
        <f t="shared" si="53"/>
        <v>salles avant 03/2017!</v>
      </c>
      <c r="C799" s="24">
        <f t="shared" si="54"/>
        <v>799</v>
      </c>
      <c r="D799" s="24" t="e">
        <f t="shared" ca="1" si="2"/>
        <v>#REF!</v>
      </c>
      <c r="E799" s="25" t="e">
        <f t="shared" ca="1" si="3"/>
        <v>#REF!</v>
      </c>
      <c r="F799" s="25" t="e">
        <f t="shared" ca="1" si="4"/>
        <v>#REF!</v>
      </c>
      <c r="G799" s="26" t="e">
        <f t="shared" ca="1" si="5"/>
        <v>#REF!</v>
      </c>
      <c r="H799" s="24" t="s">
        <v>359</v>
      </c>
      <c r="I799" s="24" t="e">
        <f t="shared" ca="1" si="6"/>
        <v>#REF!</v>
      </c>
      <c r="J799" s="24" t="e">
        <f t="shared" ca="1" si="7"/>
        <v>#REF!</v>
      </c>
      <c r="K799" s="24" t="e">
        <f t="shared" ca="1" si="8"/>
        <v>#REF!</v>
      </c>
      <c r="L799" s="24" t="e">
        <f t="shared" ca="1" si="9"/>
        <v>#REF!</v>
      </c>
      <c r="M799" s="24" t="e">
        <f t="shared" ca="1" si="10"/>
        <v>#REF!</v>
      </c>
      <c r="N799" s="25" t="e">
        <f t="shared" ca="1" si="11"/>
        <v>#REF!</v>
      </c>
      <c r="O799" s="27" t="e">
        <f t="shared" ca="1" si="12"/>
        <v>#REF!</v>
      </c>
      <c r="P799" s="24" t="e">
        <f t="shared" ca="1" si="13"/>
        <v>#REF!</v>
      </c>
      <c r="Q799" s="28" t="str">
        <f t="shared" si="48"/>
        <v/>
      </c>
      <c r="R799" s="29" t="str">
        <f t="shared" si="14"/>
        <v/>
      </c>
      <c r="S799" s="29" t="str">
        <f t="shared" si="15"/>
        <v/>
      </c>
      <c r="T799" s="28" t="str">
        <f t="shared" si="16"/>
        <v/>
      </c>
      <c r="U799" s="30">
        <f ca="1">VLOOKUP(H799,variables!J$10:K$130,2,FALSE)</f>
        <v>1</v>
      </c>
      <c r="V799" s="28"/>
      <c r="W799" s="28"/>
      <c r="X799" s="28"/>
      <c r="Y799" s="28"/>
      <c r="Z799" s="28"/>
      <c r="AA799" s="28"/>
      <c r="AB799" s="28"/>
      <c r="AC799" s="28"/>
    </row>
    <row r="800" spans="1:29" ht="14.25" hidden="1">
      <c r="A800" s="22" t="b">
        <f t="shared" si="52"/>
        <v>0</v>
      </c>
      <c r="B800" s="23" t="str">
        <f t="shared" si="53"/>
        <v>salles avant 03/2017!</v>
      </c>
      <c r="C800" s="24">
        <f t="shared" si="54"/>
        <v>800</v>
      </c>
      <c r="D800" s="24" t="e">
        <f t="shared" ca="1" si="2"/>
        <v>#REF!</v>
      </c>
      <c r="E800" s="25" t="e">
        <f t="shared" ca="1" si="3"/>
        <v>#REF!</v>
      </c>
      <c r="F800" s="25" t="e">
        <f t="shared" ca="1" si="4"/>
        <v>#REF!</v>
      </c>
      <c r="G800" s="26" t="e">
        <f t="shared" ca="1" si="5"/>
        <v>#REF!</v>
      </c>
      <c r="H800" s="24" t="s">
        <v>246</v>
      </c>
      <c r="I800" s="24" t="e">
        <f t="shared" ca="1" si="6"/>
        <v>#REF!</v>
      </c>
      <c r="J800" s="24" t="e">
        <f t="shared" ca="1" si="7"/>
        <v>#REF!</v>
      </c>
      <c r="K800" s="24" t="e">
        <f t="shared" ca="1" si="8"/>
        <v>#REF!</v>
      </c>
      <c r="L800" s="24" t="e">
        <f t="shared" ca="1" si="9"/>
        <v>#REF!</v>
      </c>
      <c r="M800" s="24" t="e">
        <f t="shared" ca="1" si="10"/>
        <v>#REF!</v>
      </c>
      <c r="N800" s="25" t="e">
        <f t="shared" ca="1" si="11"/>
        <v>#REF!</v>
      </c>
      <c r="O800" s="27" t="e">
        <f t="shared" ca="1" si="12"/>
        <v>#REF!</v>
      </c>
      <c r="P800" s="24" t="e">
        <f t="shared" ca="1" si="13"/>
        <v>#REF!</v>
      </c>
      <c r="Q800" s="28" t="str">
        <f t="shared" si="48"/>
        <v/>
      </c>
      <c r="R800" s="29" t="str">
        <f t="shared" si="14"/>
        <v/>
      </c>
      <c r="S800" s="29" t="str">
        <f t="shared" si="15"/>
        <v/>
      </c>
      <c r="T800" s="28" t="str">
        <f t="shared" si="16"/>
        <v/>
      </c>
      <c r="U800" s="30">
        <f ca="1">VLOOKUP(H800,variables!J$10:K$130,2,FALSE)</f>
        <v>0.94444444444444442</v>
      </c>
      <c r="V800" s="28"/>
      <c r="W800" s="28"/>
      <c r="X800" s="28"/>
      <c r="Y800" s="28"/>
      <c r="Z800" s="28"/>
      <c r="AA800" s="28"/>
      <c r="AB800" s="28"/>
      <c r="AC800" s="28"/>
    </row>
    <row r="801" spans="1:29" ht="14.25" hidden="1">
      <c r="A801" s="22" t="b">
        <f t="shared" si="52"/>
        <v>0</v>
      </c>
      <c r="B801" s="23" t="str">
        <f t="shared" si="53"/>
        <v>salles avant 03/2017!</v>
      </c>
      <c r="C801" s="24">
        <f t="shared" si="54"/>
        <v>801</v>
      </c>
      <c r="D801" s="24" t="e">
        <f t="shared" ca="1" si="2"/>
        <v>#REF!</v>
      </c>
      <c r="E801" s="25" t="e">
        <f t="shared" ca="1" si="3"/>
        <v>#REF!</v>
      </c>
      <c r="F801" s="25" t="e">
        <f t="shared" ca="1" si="4"/>
        <v>#REF!</v>
      </c>
      <c r="G801" s="26" t="e">
        <f t="shared" ca="1" si="5"/>
        <v>#REF!</v>
      </c>
      <c r="H801" s="24" t="s">
        <v>489</v>
      </c>
      <c r="I801" s="24" t="e">
        <f t="shared" ca="1" si="6"/>
        <v>#REF!</v>
      </c>
      <c r="J801" s="24" t="e">
        <f t="shared" ca="1" si="7"/>
        <v>#REF!</v>
      </c>
      <c r="K801" s="24" t="e">
        <f t="shared" ca="1" si="8"/>
        <v>#REF!</v>
      </c>
      <c r="L801" s="24" t="e">
        <f t="shared" ca="1" si="9"/>
        <v>#REF!</v>
      </c>
      <c r="M801" s="24" t="e">
        <f t="shared" ca="1" si="10"/>
        <v>#REF!</v>
      </c>
      <c r="N801" s="25" t="e">
        <f t="shared" ca="1" si="11"/>
        <v>#REF!</v>
      </c>
      <c r="O801" s="27" t="e">
        <f t="shared" ca="1" si="12"/>
        <v>#REF!</v>
      </c>
      <c r="P801" s="24" t="e">
        <f t="shared" ca="1" si="13"/>
        <v>#REF!</v>
      </c>
      <c r="Q801" s="28" t="str">
        <f t="shared" si="48"/>
        <v/>
      </c>
      <c r="R801" s="29" t="str">
        <f t="shared" si="14"/>
        <v/>
      </c>
      <c r="S801" s="29" t="str">
        <f t="shared" si="15"/>
        <v/>
      </c>
      <c r="T801" s="28" t="str">
        <f t="shared" si="16"/>
        <v/>
      </c>
      <c r="U801" s="30">
        <f ca="1">VLOOKUP(H801,variables!J$10:K$130,2,FALSE)</f>
        <v>1</v>
      </c>
      <c r="V801" s="28"/>
      <c r="W801" s="28"/>
      <c r="X801" s="28"/>
      <c r="Y801" s="28"/>
      <c r="Z801" s="28"/>
      <c r="AA801" s="28"/>
      <c r="AB801" s="28"/>
      <c r="AC801" s="28"/>
    </row>
    <row r="802" spans="1:29" ht="14.25" hidden="1">
      <c r="A802" s="22" t="b">
        <f t="shared" si="52"/>
        <v>0</v>
      </c>
      <c r="B802" s="23" t="str">
        <f t="shared" si="53"/>
        <v>salles avant 03/2017!</v>
      </c>
      <c r="C802" s="24">
        <f t="shared" si="54"/>
        <v>802</v>
      </c>
      <c r="D802" s="24" t="e">
        <f t="shared" ca="1" si="2"/>
        <v>#REF!</v>
      </c>
      <c r="E802" s="25" t="e">
        <f t="shared" ca="1" si="3"/>
        <v>#REF!</v>
      </c>
      <c r="F802" s="25" t="e">
        <f t="shared" ca="1" si="4"/>
        <v>#REF!</v>
      </c>
      <c r="G802" s="26" t="e">
        <f t="shared" ca="1" si="5"/>
        <v>#REF!</v>
      </c>
      <c r="H802" s="24" t="s">
        <v>489</v>
      </c>
      <c r="I802" s="24" t="e">
        <f t="shared" ca="1" si="6"/>
        <v>#REF!</v>
      </c>
      <c r="J802" s="24" t="e">
        <f t="shared" ca="1" si="7"/>
        <v>#REF!</v>
      </c>
      <c r="K802" s="24" t="e">
        <f t="shared" ca="1" si="8"/>
        <v>#REF!</v>
      </c>
      <c r="L802" s="24" t="e">
        <f t="shared" ca="1" si="9"/>
        <v>#REF!</v>
      </c>
      <c r="M802" s="24" t="e">
        <f t="shared" ca="1" si="10"/>
        <v>#REF!</v>
      </c>
      <c r="N802" s="25" t="e">
        <f t="shared" ca="1" si="11"/>
        <v>#REF!</v>
      </c>
      <c r="O802" s="27" t="e">
        <f t="shared" ca="1" si="12"/>
        <v>#REF!</v>
      </c>
      <c r="P802" s="24" t="e">
        <f t="shared" ca="1" si="13"/>
        <v>#REF!</v>
      </c>
      <c r="Q802" s="28" t="str">
        <f t="shared" si="48"/>
        <v/>
      </c>
      <c r="R802" s="29" t="str">
        <f t="shared" si="14"/>
        <v/>
      </c>
      <c r="S802" s="29" t="str">
        <f t="shared" si="15"/>
        <v/>
      </c>
      <c r="T802" s="28" t="str">
        <f t="shared" si="16"/>
        <v/>
      </c>
      <c r="U802" s="30">
        <f ca="1">VLOOKUP(H802,variables!J$10:K$130,2,FALSE)</f>
        <v>1</v>
      </c>
      <c r="V802" s="28"/>
      <c r="W802" s="28"/>
      <c r="X802" s="28"/>
      <c r="Y802" s="28"/>
      <c r="Z802" s="28"/>
      <c r="AA802" s="28"/>
      <c r="AB802" s="28"/>
      <c r="AC802" s="28"/>
    </row>
    <row r="803" spans="1:29" ht="14.25">
      <c r="A803" s="22" t="b">
        <f t="shared" si="52"/>
        <v>1</v>
      </c>
      <c r="B803" s="23" t="str">
        <f t="shared" si="53"/>
        <v>salles avant 03/2017!</v>
      </c>
      <c r="C803" s="24">
        <f t="shared" si="54"/>
        <v>803</v>
      </c>
      <c r="D803" s="24" t="e">
        <f t="shared" ca="1" si="2"/>
        <v>#REF!</v>
      </c>
      <c r="E803" s="25" t="e">
        <f t="shared" ca="1" si="3"/>
        <v>#REF!</v>
      </c>
      <c r="F803" s="25" t="e">
        <f t="shared" ca="1" si="4"/>
        <v>#REF!</v>
      </c>
      <c r="G803" s="26" t="e">
        <f t="shared" ca="1" si="5"/>
        <v>#REF!</v>
      </c>
      <c r="H803" s="24" t="s">
        <v>140</v>
      </c>
      <c r="I803" s="24" t="e">
        <f t="shared" ca="1" si="6"/>
        <v>#REF!</v>
      </c>
      <c r="J803" s="24" t="e">
        <f t="shared" ca="1" si="7"/>
        <v>#REF!</v>
      </c>
      <c r="K803" s="24" t="e">
        <f t="shared" ca="1" si="8"/>
        <v>#REF!</v>
      </c>
      <c r="L803" s="24" t="e">
        <f t="shared" ca="1" si="9"/>
        <v>#REF!</v>
      </c>
      <c r="M803" s="24" t="e">
        <f t="shared" ca="1" si="10"/>
        <v>#REF!</v>
      </c>
      <c r="N803" s="25" t="e">
        <f t="shared" ca="1" si="11"/>
        <v>#REF!</v>
      </c>
      <c r="O803" s="27" t="e">
        <f t="shared" ca="1" si="12"/>
        <v>#REF!</v>
      </c>
      <c r="P803" s="24" t="e">
        <f t="shared" ca="1" si="13"/>
        <v>#REF!</v>
      </c>
      <c r="Q803" s="28" t="e">
        <f t="shared" ca="1" si="48"/>
        <v>#REF!</v>
      </c>
      <c r="R803" s="29" t="e">
        <f t="shared" ca="1" si="14"/>
        <v>#REF!</v>
      </c>
      <c r="S803" s="29" t="e">
        <f t="shared" ca="1" si="15"/>
        <v>#REF!</v>
      </c>
      <c r="T803" s="28" t="e">
        <f t="shared" ca="1" si="16"/>
        <v>#REF!</v>
      </c>
      <c r="U803" s="30">
        <f ca="1">VLOOKUP(H803,variables!J$10:K$130,2,FALSE)</f>
        <v>0.93262411347517726</v>
      </c>
      <c r="V803" s="28"/>
      <c r="W803" s="28"/>
      <c r="X803" s="28"/>
      <c r="Y803" s="28"/>
      <c r="Z803" s="28"/>
      <c r="AA803" s="28"/>
      <c r="AB803" s="28"/>
      <c r="AC803" s="28"/>
    </row>
    <row r="804" spans="1:29" ht="14.25" hidden="1">
      <c r="A804" s="22" t="b">
        <f t="shared" si="52"/>
        <v>0</v>
      </c>
      <c r="B804" s="23" t="str">
        <f t="shared" si="53"/>
        <v>salles avant 03/2017!</v>
      </c>
      <c r="C804" s="24">
        <f t="shared" si="54"/>
        <v>804</v>
      </c>
      <c r="D804" s="24" t="e">
        <f t="shared" ca="1" si="2"/>
        <v>#REF!</v>
      </c>
      <c r="E804" s="25" t="e">
        <f t="shared" ca="1" si="3"/>
        <v>#REF!</v>
      </c>
      <c r="F804" s="25" t="e">
        <f t="shared" ca="1" si="4"/>
        <v>#REF!</v>
      </c>
      <c r="G804" s="26" t="e">
        <f t="shared" ca="1" si="5"/>
        <v>#REF!</v>
      </c>
      <c r="H804" s="24" t="s">
        <v>119</v>
      </c>
      <c r="I804" s="24" t="e">
        <f t="shared" ca="1" si="6"/>
        <v>#REF!</v>
      </c>
      <c r="J804" s="24" t="e">
        <f t="shared" ca="1" si="7"/>
        <v>#REF!</v>
      </c>
      <c r="K804" s="24" t="e">
        <f t="shared" ca="1" si="8"/>
        <v>#REF!</v>
      </c>
      <c r="L804" s="24" t="e">
        <f t="shared" ca="1" si="9"/>
        <v>#REF!</v>
      </c>
      <c r="M804" s="24" t="e">
        <f t="shared" ca="1" si="10"/>
        <v>#REF!</v>
      </c>
      <c r="N804" s="25" t="e">
        <f t="shared" ca="1" si="11"/>
        <v>#REF!</v>
      </c>
      <c r="O804" s="27" t="e">
        <f t="shared" ca="1" si="12"/>
        <v>#REF!</v>
      </c>
      <c r="P804" s="24" t="e">
        <f t="shared" ca="1" si="13"/>
        <v>#REF!</v>
      </c>
      <c r="Q804" s="28" t="str">
        <f t="shared" si="48"/>
        <v/>
      </c>
      <c r="R804" s="29" t="str">
        <f t="shared" si="14"/>
        <v/>
      </c>
      <c r="S804" s="29" t="str">
        <f t="shared" si="15"/>
        <v/>
      </c>
      <c r="T804" s="28" t="str">
        <f t="shared" si="16"/>
        <v/>
      </c>
      <c r="U804" s="30">
        <f ca="1">VLOOKUP(H804,variables!J$10:K$130,2,FALSE)</f>
        <v>1</v>
      </c>
      <c r="V804" s="28"/>
      <c r="W804" s="28"/>
      <c r="X804" s="28"/>
      <c r="Y804" s="28"/>
      <c r="Z804" s="28"/>
      <c r="AA804" s="28"/>
      <c r="AB804" s="28"/>
      <c r="AC804" s="28"/>
    </row>
    <row r="805" spans="1:29" ht="14.25" hidden="1">
      <c r="A805" s="22" t="b">
        <f t="shared" si="52"/>
        <v>0</v>
      </c>
      <c r="B805" s="23" t="str">
        <f t="shared" si="53"/>
        <v>salles avant 03/2017!</v>
      </c>
      <c r="C805" s="24">
        <f t="shared" si="54"/>
        <v>805</v>
      </c>
      <c r="D805" s="24" t="e">
        <f t="shared" ca="1" si="2"/>
        <v>#REF!</v>
      </c>
      <c r="E805" s="25" t="e">
        <f t="shared" ca="1" si="3"/>
        <v>#REF!</v>
      </c>
      <c r="F805" s="25" t="e">
        <f t="shared" ca="1" si="4"/>
        <v>#REF!</v>
      </c>
      <c r="G805" s="26" t="e">
        <f t="shared" ca="1" si="5"/>
        <v>#REF!</v>
      </c>
      <c r="H805" s="24" t="s">
        <v>458</v>
      </c>
      <c r="I805" s="24" t="e">
        <f t="shared" ca="1" si="6"/>
        <v>#REF!</v>
      </c>
      <c r="J805" s="24" t="e">
        <f t="shared" ca="1" si="7"/>
        <v>#REF!</v>
      </c>
      <c r="K805" s="24" t="e">
        <f t="shared" ca="1" si="8"/>
        <v>#REF!</v>
      </c>
      <c r="L805" s="24" t="e">
        <f t="shared" ca="1" si="9"/>
        <v>#REF!</v>
      </c>
      <c r="M805" s="24" t="e">
        <f t="shared" ca="1" si="10"/>
        <v>#REF!</v>
      </c>
      <c r="N805" s="25" t="e">
        <f t="shared" ca="1" si="11"/>
        <v>#REF!</v>
      </c>
      <c r="O805" s="27" t="e">
        <f t="shared" ca="1" si="12"/>
        <v>#REF!</v>
      </c>
      <c r="P805" s="24" t="e">
        <f t="shared" ca="1" si="13"/>
        <v>#REF!</v>
      </c>
      <c r="Q805" s="28" t="str">
        <f t="shared" si="48"/>
        <v/>
      </c>
      <c r="R805" s="29" t="str">
        <f t="shared" si="14"/>
        <v/>
      </c>
      <c r="S805" s="29" t="str">
        <f t="shared" si="15"/>
        <v/>
      </c>
      <c r="T805" s="28" t="str">
        <f t="shared" si="16"/>
        <v/>
      </c>
      <c r="U805" s="30">
        <f ca="1">VLOOKUP(H805,variables!J$10:K$130,2,FALSE)</f>
        <v>0.95</v>
      </c>
      <c r="V805" s="28"/>
      <c r="W805" s="28"/>
      <c r="X805" s="28"/>
      <c r="Y805" s="28"/>
      <c r="Z805" s="28"/>
      <c r="AA805" s="28"/>
      <c r="AB805" s="28"/>
      <c r="AC805" s="28"/>
    </row>
    <row r="806" spans="1:29" ht="14.25" hidden="1">
      <c r="A806" s="22" t="b">
        <f t="shared" si="52"/>
        <v>0</v>
      </c>
      <c r="B806" s="23" t="str">
        <f t="shared" si="53"/>
        <v>salles avant 03/2017!</v>
      </c>
      <c r="C806" s="24">
        <f t="shared" si="54"/>
        <v>806</v>
      </c>
      <c r="D806" s="24" t="e">
        <f t="shared" ca="1" si="2"/>
        <v>#REF!</v>
      </c>
      <c r="E806" s="25" t="e">
        <f t="shared" ca="1" si="3"/>
        <v>#REF!</v>
      </c>
      <c r="F806" s="25" t="e">
        <f t="shared" ca="1" si="4"/>
        <v>#REF!</v>
      </c>
      <c r="G806" s="26" t="e">
        <f t="shared" ca="1" si="5"/>
        <v>#REF!</v>
      </c>
      <c r="H806" s="24" t="s">
        <v>518</v>
      </c>
      <c r="I806" s="24" t="e">
        <f t="shared" ca="1" si="6"/>
        <v>#REF!</v>
      </c>
      <c r="J806" s="24" t="e">
        <f t="shared" ca="1" si="7"/>
        <v>#REF!</v>
      </c>
      <c r="K806" s="24" t="e">
        <f t="shared" ca="1" si="8"/>
        <v>#REF!</v>
      </c>
      <c r="L806" s="24" t="e">
        <f t="shared" ca="1" si="9"/>
        <v>#REF!</v>
      </c>
      <c r="M806" s="24" t="e">
        <f t="shared" ca="1" si="10"/>
        <v>#REF!</v>
      </c>
      <c r="N806" s="25" t="e">
        <f t="shared" ca="1" si="11"/>
        <v>#REF!</v>
      </c>
      <c r="O806" s="27" t="e">
        <f t="shared" ca="1" si="12"/>
        <v>#REF!</v>
      </c>
      <c r="P806" s="24" t="e">
        <f t="shared" ca="1" si="13"/>
        <v>#REF!</v>
      </c>
      <c r="Q806" s="28" t="str">
        <f t="shared" si="48"/>
        <v/>
      </c>
      <c r="R806" s="29" t="str">
        <f t="shared" si="14"/>
        <v/>
      </c>
      <c r="S806" s="29" t="str">
        <f t="shared" si="15"/>
        <v/>
      </c>
      <c r="T806" s="28" t="str">
        <f t="shared" si="16"/>
        <v/>
      </c>
      <c r="U806" s="30">
        <f ca="1">VLOOKUP(H806,variables!J$10:K$130,2,FALSE)</f>
        <v>0.96666666666666667</v>
      </c>
      <c r="V806" s="28"/>
      <c r="W806" s="28"/>
      <c r="X806" s="28"/>
      <c r="Y806" s="28"/>
      <c r="Z806" s="28"/>
      <c r="AA806" s="28"/>
      <c r="AB806" s="28"/>
      <c r="AC806" s="28"/>
    </row>
    <row r="807" spans="1:29" ht="14.25" hidden="1">
      <c r="A807" s="22" t="b">
        <f t="shared" si="52"/>
        <v>0</v>
      </c>
      <c r="B807" s="23" t="str">
        <f t="shared" si="53"/>
        <v>salles avant 03/2017!</v>
      </c>
      <c r="C807" s="24">
        <f t="shared" si="54"/>
        <v>807</v>
      </c>
      <c r="D807" s="24" t="e">
        <f t="shared" ca="1" si="2"/>
        <v>#REF!</v>
      </c>
      <c r="E807" s="25" t="e">
        <f t="shared" ca="1" si="3"/>
        <v>#REF!</v>
      </c>
      <c r="F807" s="25" t="e">
        <f t="shared" ca="1" si="4"/>
        <v>#REF!</v>
      </c>
      <c r="G807" s="26" t="e">
        <f t="shared" ca="1" si="5"/>
        <v>#REF!</v>
      </c>
      <c r="H807" s="24" t="s">
        <v>359</v>
      </c>
      <c r="I807" s="24" t="e">
        <f t="shared" ca="1" si="6"/>
        <v>#REF!</v>
      </c>
      <c r="J807" s="24" t="e">
        <f t="shared" ca="1" si="7"/>
        <v>#REF!</v>
      </c>
      <c r="K807" s="24" t="e">
        <f t="shared" ca="1" si="8"/>
        <v>#REF!</v>
      </c>
      <c r="L807" s="24" t="e">
        <f t="shared" ca="1" si="9"/>
        <v>#REF!</v>
      </c>
      <c r="M807" s="24" t="e">
        <f t="shared" ca="1" si="10"/>
        <v>#REF!</v>
      </c>
      <c r="N807" s="25" t="e">
        <f t="shared" ca="1" si="11"/>
        <v>#REF!</v>
      </c>
      <c r="O807" s="27" t="e">
        <f t="shared" ca="1" si="12"/>
        <v>#REF!</v>
      </c>
      <c r="P807" s="24" t="e">
        <f t="shared" ca="1" si="13"/>
        <v>#REF!</v>
      </c>
      <c r="Q807" s="28" t="str">
        <f t="shared" si="48"/>
        <v/>
      </c>
      <c r="R807" s="29" t="str">
        <f t="shared" si="14"/>
        <v/>
      </c>
      <c r="S807" s="29" t="str">
        <f t="shared" si="15"/>
        <v/>
      </c>
      <c r="T807" s="28" t="str">
        <f t="shared" si="16"/>
        <v/>
      </c>
      <c r="U807" s="30">
        <f ca="1">VLOOKUP(H807,variables!J$10:K$130,2,FALSE)</f>
        <v>1</v>
      </c>
      <c r="V807" s="28"/>
      <c r="W807" s="28"/>
      <c r="X807" s="28"/>
      <c r="Y807" s="28"/>
      <c r="Z807" s="28"/>
      <c r="AA807" s="28"/>
      <c r="AB807" s="28"/>
      <c r="AC807" s="28"/>
    </row>
    <row r="808" spans="1:29" ht="14.25" hidden="1">
      <c r="A808" s="22" t="b">
        <f t="shared" si="52"/>
        <v>0</v>
      </c>
      <c r="B808" s="23" t="str">
        <f t="shared" si="53"/>
        <v>salles avant 03/2017!</v>
      </c>
      <c r="C808" s="24">
        <f t="shared" si="54"/>
        <v>808</v>
      </c>
      <c r="D808" s="24" t="e">
        <f t="shared" ca="1" si="2"/>
        <v>#REF!</v>
      </c>
      <c r="E808" s="25" t="e">
        <f t="shared" ca="1" si="3"/>
        <v>#REF!</v>
      </c>
      <c r="F808" s="25" t="e">
        <f t="shared" ca="1" si="4"/>
        <v>#REF!</v>
      </c>
      <c r="G808" s="26" t="e">
        <f t="shared" ca="1" si="5"/>
        <v>#REF!</v>
      </c>
      <c r="H808" s="24" t="s">
        <v>359</v>
      </c>
      <c r="I808" s="24" t="e">
        <f t="shared" ca="1" si="6"/>
        <v>#REF!</v>
      </c>
      <c r="J808" s="24" t="e">
        <f t="shared" ca="1" si="7"/>
        <v>#REF!</v>
      </c>
      <c r="K808" s="24" t="e">
        <f t="shared" ca="1" si="8"/>
        <v>#REF!</v>
      </c>
      <c r="L808" s="24" t="e">
        <f t="shared" ca="1" si="9"/>
        <v>#REF!</v>
      </c>
      <c r="M808" s="24" t="e">
        <f t="shared" ca="1" si="10"/>
        <v>#REF!</v>
      </c>
      <c r="N808" s="25" t="e">
        <f t="shared" ca="1" si="11"/>
        <v>#REF!</v>
      </c>
      <c r="O808" s="27" t="e">
        <f t="shared" ca="1" si="12"/>
        <v>#REF!</v>
      </c>
      <c r="P808" s="24" t="e">
        <f t="shared" ca="1" si="13"/>
        <v>#REF!</v>
      </c>
      <c r="Q808" s="28" t="str">
        <f t="shared" si="48"/>
        <v/>
      </c>
      <c r="R808" s="29" t="str">
        <f t="shared" si="14"/>
        <v/>
      </c>
      <c r="S808" s="29" t="str">
        <f t="shared" si="15"/>
        <v/>
      </c>
      <c r="T808" s="28" t="str">
        <f t="shared" si="16"/>
        <v/>
      </c>
      <c r="U808" s="30">
        <f ca="1">VLOOKUP(H808,variables!J$10:K$130,2,FALSE)</f>
        <v>1</v>
      </c>
      <c r="V808" s="28"/>
      <c r="W808" s="28"/>
      <c r="X808" s="28"/>
      <c r="Y808" s="28"/>
      <c r="Z808" s="28"/>
      <c r="AA808" s="28"/>
      <c r="AB808" s="28"/>
      <c r="AC808" s="28"/>
    </row>
    <row r="809" spans="1:29" ht="14.25" hidden="1">
      <c r="A809" s="22" t="b">
        <f t="shared" si="52"/>
        <v>0</v>
      </c>
      <c r="B809" s="23" t="str">
        <f t="shared" si="53"/>
        <v>salles avant 03/2017!</v>
      </c>
      <c r="C809" s="24">
        <f t="shared" si="54"/>
        <v>809</v>
      </c>
      <c r="D809" s="24" t="e">
        <f t="shared" ca="1" si="2"/>
        <v>#REF!</v>
      </c>
      <c r="E809" s="25" t="e">
        <f t="shared" ca="1" si="3"/>
        <v>#REF!</v>
      </c>
      <c r="F809" s="25" t="e">
        <f t="shared" ca="1" si="4"/>
        <v>#REF!</v>
      </c>
      <c r="G809" s="26" t="e">
        <f t="shared" ca="1" si="5"/>
        <v>#REF!</v>
      </c>
      <c r="H809" s="24" t="s">
        <v>458</v>
      </c>
      <c r="I809" s="24" t="e">
        <f t="shared" ca="1" si="6"/>
        <v>#REF!</v>
      </c>
      <c r="J809" s="24" t="e">
        <f t="shared" ca="1" si="7"/>
        <v>#REF!</v>
      </c>
      <c r="K809" s="24" t="e">
        <f t="shared" ca="1" si="8"/>
        <v>#REF!</v>
      </c>
      <c r="L809" s="24" t="e">
        <f t="shared" ca="1" si="9"/>
        <v>#REF!</v>
      </c>
      <c r="M809" s="24" t="e">
        <f t="shared" ca="1" si="10"/>
        <v>#REF!</v>
      </c>
      <c r="N809" s="25" t="e">
        <f t="shared" ca="1" si="11"/>
        <v>#REF!</v>
      </c>
      <c r="O809" s="27" t="e">
        <f t="shared" ca="1" si="12"/>
        <v>#REF!</v>
      </c>
      <c r="P809" s="24" t="e">
        <f t="shared" ca="1" si="13"/>
        <v>#REF!</v>
      </c>
      <c r="Q809" s="28" t="str">
        <f t="shared" si="48"/>
        <v/>
      </c>
      <c r="R809" s="29" t="str">
        <f t="shared" si="14"/>
        <v/>
      </c>
      <c r="S809" s="29" t="str">
        <f t="shared" si="15"/>
        <v/>
      </c>
      <c r="T809" s="28" t="str">
        <f t="shared" si="16"/>
        <v/>
      </c>
      <c r="U809" s="30">
        <f ca="1">VLOOKUP(H809,variables!J$10:K$130,2,FALSE)</f>
        <v>0.95</v>
      </c>
      <c r="V809" s="28"/>
      <c r="W809" s="28"/>
      <c r="X809" s="28"/>
      <c r="Y809" s="28"/>
      <c r="Z809" s="28"/>
      <c r="AA809" s="28"/>
      <c r="AB809" s="28"/>
      <c r="AC809" s="28"/>
    </row>
    <row r="810" spans="1:29" ht="14.25" hidden="1">
      <c r="A810" s="22" t="b">
        <f t="shared" si="52"/>
        <v>0</v>
      </c>
      <c r="B810" s="23" t="str">
        <f t="shared" si="53"/>
        <v>salles avant 03/2017!</v>
      </c>
      <c r="C810" s="24">
        <f t="shared" si="54"/>
        <v>810</v>
      </c>
      <c r="D810" s="24" t="e">
        <f t="shared" ca="1" si="2"/>
        <v>#REF!</v>
      </c>
      <c r="E810" s="25" t="e">
        <f t="shared" ca="1" si="3"/>
        <v>#REF!</v>
      </c>
      <c r="F810" s="25" t="e">
        <f t="shared" ca="1" si="4"/>
        <v>#REF!</v>
      </c>
      <c r="G810" s="26" t="e">
        <f t="shared" ca="1" si="5"/>
        <v>#REF!</v>
      </c>
      <c r="H810" s="24" t="s">
        <v>162</v>
      </c>
      <c r="I810" s="24" t="e">
        <f t="shared" ca="1" si="6"/>
        <v>#REF!</v>
      </c>
      <c r="J810" s="24" t="e">
        <f t="shared" ca="1" si="7"/>
        <v>#REF!</v>
      </c>
      <c r="K810" s="24" t="e">
        <f t="shared" ca="1" si="8"/>
        <v>#REF!</v>
      </c>
      <c r="L810" s="24" t="e">
        <f t="shared" ca="1" si="9"/>
        <v>#REF!</v>
      </c>
      <c r="M810" s="24" t="e">
        <f t="shared" ca="1" si="10"/>
        <v>#REF!</v>
      </c>
      <c r="N810" s="25" t="e">
        <f t="shared" ca="1" si="11"/>
        <v>#REF!</v>
      </c>
      <c r="O810" s="27" t="e">
        <f t="shared" ca="1" si="12"/>
        <v>#REF!</v>
      </c>
      <c r="P810" s="24" t="e">
        <f t="shared" ca="1" si="13"/>
        <v>#REF!</v>
      </c>
      <c r="Q810" s="28" t="str">
        <f t="shared" si="48"/>
        <v/>
      </c>
      <c r="R810" s="29" t="str">
        <f t="shared" si="14"/>
        <v/>
      </c>
      <c r="S810" s="29" t="str">
        <f t="shared" si="15"/>
        <v/>
      </c>
      <c r="T810" s="28" t="str">
        <f t="shared" si="16"/>
        <v/>
      </c>
      <c r="U810" s="30">
        <f>VLOOKUP(H810,variables!J$10:K$130,2,FALSE)</f>
        <v>5.3E-3</v>
      </c>
      <c r="V810" s="28"/>
      <c r="W810" s="28"/>
      <c r="X810" s="28"/>
      <c r="Y810" s="28"/>
      <c r="Z810" s="28"/>
      <c r="AA810" s="28"/>
      <c r="AB810" s="28"/>
      <c r="AC810" s="28"/>
    </row>
    <row r="811" spans="1:29" ht="14.25" hidden="1">
      <c r="A811" s="22" t="b">
        <f t="shared" si="52"/>
        <v>0</v>
      </c>
      <c r="B811" s="23" t="str">
        <f t="shared" si="53"/>
        <v>salles avant 03/2017!</v>
      </c>
      <c r="C811" s="24">
        <f t="shared" si="54"/>
        <v>811</v>
      </c>
      <c r="D811" s="24" t="e">
        <f t="shared" ca="1" si="2"/>
        <v>#REF!</v>
      </c>
      <c r="E811" s="25" t="e">
        <f t="shared" ca="1" si="3"/>
        <v>#REF!</v>
      </c>
      <c r="F811" s="25" t="e">
        <f t="shared" ca="1" si="4"/>
        <v>#REF!</v>
      </c>
      <c r="G811" s="26" t="e">
        <f t="shared" ca="1" si="5"/>
        <v>#REF!</v>
      </c>
      <c r="H811" s="24" t="s">
        <v>119</v>
      </c>
      <c r="I811" s="24" t="e">
        <f t="shared" ca="1" si="6"/>
        <v>#REF!</v>
      </c>
      <c r="J811" s="24" t="e">
        <f t="shared" ca="1" si="7"/>
        <v>#REF!</v>
      </c>
      <c r="K811" s="24" t="e">
        <f t="shared" ca="1" si="8"/>
        <v>#REF!</v>
      </c>
      <c r="L811" s="24" t="e">
        <f t="shared" ca="1" si="9"/>
        <v>#REF!</v>
      </c>
      <c r="M811" s="24" t="e">
        <f t="shared" ca="1" si="10"/>
        <v>#REF!</v>
      </c>
      <c r="N811" s="25" t="e">
        <f t="shared" ca="1" si="11"/>
        <v>#REF!</v>
      </c>
      <c r="O811" s="27" t="e">
        <f t="shared" ca="1" si="12"/>
        <v>#REF!</v>
      </c>
      <c r="P811" s="24" t="e">
        <f t="shared" ca="1" si="13"/>
        <v>#REF!</v>
      </c>
      <c r="Q811" s="28" t="str">
        <f t="shared" si="48"/>
        <v/>
      </c>
      <c r="R811" s="29" t="str">
        <f t="shared" si="14"/>
        <v/>
      </c>
      <c r="S811" s="29" t="str">
        <f t="shared" si="15"/>
        <v/>
      </c>
      <c r="T811" s="28" t="str">
        <f t="shared" si="16"/>
        <v/>
      </c>
      <c r="U811" s="30">
        <f ca="1">VLOOKUP(H811,variables!J$10:K$130,2,FALSE)</f>
        <v>1</v>
      </c>
      <c r="V811" s="28"/>
      <c r="W811" s="28"/>
      <c r="X811" s="28"/>
      <c r="Y811" s="28"/>
      <c r="Z811" s="28"/>
      <c r="AA811" s="28"/>
      <c r="AB811" s="28"/>
      <c r="AC811" s="28"/>
    </row>
    <row r="812" spans="1:29" ht="14.25" hidden="1">
      <c r="A812" s="22" t="b">
        <f t="shared" si="52"/>
        <v>0</v>
      </c>
      <c r="B812" s="23" t="str">
        <f t="shared" si="53"/>
        <v>salles avant 03/2017!</v>
      </c>
      <c r="C812" s="24">
        <f t="shared" si="54"/>
        <v>812</v>
      </c>
      <c r="D812" s="24" t="e">
        <f t="shared" ca="1" si="2"/>
        <v>#REF!</v>
      </c>
      <c r="E812" s="25" t="e">
        <f t="shared" ca="1" si="3"/>
        <v>#REF!</v>
      </c>
      <c r="F812" s="25" t="e">
        <f t="shared" ca="1" si="4"/>
        <v>#REF!</v>
      </c>
      <c r="G812" s="26" t="e">
        <f t="shared" ca="1" si="5"/>
        <v>#REF!</v>
      </c>
      <c r="H812" s="24" t="s">
        <v>485</v>
      </c>
      <c r="I812" s="24" t="e">
        <f t="shared" ca="1" si="6"/>
        <v>#REF!</v>
      </c>
      <c r="J812" s="24" t="e">
        <f t="shared" ca="1" si="7"/>
        <v>#REF!</v>
      </c>
      <c r="K812" s="24" t="e">
        <f t="shared" ca="1" si="8"/>
        <v>#REF!</v>
      </c>
      <c r="L812" s="24" t="e">
        <f t="shared" ca="1" si="9"/>
        <v>#REF!</v>
      </c>
      <c r="M812" s="24" t="e">
        <f t="shared" ca="1" si="10"/>
        <v>#REF!</v>
      </c>
      <c r="N812" s="25" t="e">
        <f t="shared" ca="1" si="11"/>
        <v>#REF!</v>
      </c>
      <c r="O812" s="27" t="e">
        <f t="shared" ca="1" si="12"/>
        <v>#REF!</v>
      </c>
      <c r="P812" s="24" t="e">
        <f t="shared" ca="1" si="13"/>
        <v>#REF!</v>
      </c>
      <c r="Q812" s="28" t="str">
        <f t="shared" si="48"/>
        <v/>
      </c>
      <c r="R812" s="29" t="str">
        <f t="shared" si="14"/>
        <v/>
      </c>
      <c r="S812" s="29" t="str">
        <f t="shared" si="15"/>
        <v/>
      </c>
      <c r="T812" s="28" t="str">
        <f t="shared" si="16"/>
        <v/>
      </c>
      <c r="U812" s="30">
        <f ca="1">VLOOKUP(H812,variables!J$10:K$130,2,FALSE)</f>
        <v>1</v>
      </c>
      <c r="V812" s="28"/>
      <c r="W812" s="28"/>
      <c r="X812" s="28"/>
      <c r="Y812" s="28"/>
      <c r="Z812" s="28"/>
      <c r="AA812" s="28"/>
      <c r="AB812" s="28"/>
      <c r="AC812" s="28"/>
    </row>
    <row r="813" spans="1:29" ht="14.25" hidden="1">
      <c r="A813" s="22" t="b">
        <f t="shared" si="52"/>
        <v>0</v>
      </c>
      <c r="B813" s="23" t="str">
        <f t="shared" si="53"/>
        <v>salles avant 03/2017!</v>
      </c>
      <c r="C813" s="24">
        <f t="shared" si="54"/>
        <v>813</v>
      </c>
      <c r="D813" s="24" t="e">
        <f t="shared" ca="1" si="2"/>
        <v>#REF!</v>
      </c>
      <c r="E813" s="25" t="e">
        <f t="shared" ca="1" si="3"/>
        <v>#REF!</v>
      </c>
      <c r="F813" s="25" t="e">
        <f t="shared" ca="1" si="4"/>
        <v>#REF!</v>
      </c>
      <c r="G813" s="26" t="e">
        <f t="shared" ca="1" si="5"/>
        <v>#REF!</v>
      </c>
      <c r="H813" s="24" t="s">
        <v>359</v>
      </c>
      <c r="I813" s="24" t="e">
        <f t="shared" ca="1" si="6"/>
        <v>#REF!</v>
      </c>
      <c r="J813" s="24" t="e">
        <f t="shared" ca="1" si="7"/>
        <v>#REF!</v>
      </c>
      <c r="K813" s="24" t="e">
        <f t="shared" ca="1" si="8"/>
        <v>#REF!</v>
      </c>
      <c r="L813" s="24" t="e">
        <f t="shared" ca="1" si="9"/>
        <v>#REF!</v>
      </c>
      <c r="M813" s="24" t="e">
        <f t="shared" ca="1" si="10"/>
        <v>#REF!</v>
      </c>
      <c r="N813" s="25" t="e">
        <f t="shared" ca="1" si="11"/>
        <v>#REF!</v>
      </c>
      <c r="O813" s="27" t="e">
        <f t="shared" ca="1" si="12"/>
        <v>#REF!</v>
      </c>
      <c r="P813" s="24" t="e">
        <f t="shared" ca="1" si="13"/>
        <v>#REF!</v>
      </c>
      <c r="Q813" s="28" t="str">
        <f t="shared" si="48"/>
        <v/>
      </c>
      <c r="R813" s="29" t="str">
        <f t="shared" si="14"/>
        <v/>
      </c>
      <c r="S813" s="29" t="str">
        <f t="shared" si="15"/>
        <v/>
      </c>
      <c r="T813" s="28" t="str">
        <f t="shared" si="16"/>
        <v/>
      </c>
      <c r="U813" s="30">
        <f ca="1">VLOOKUP(H813,variables!J$10:K$130,2,FALSE)</f>
        <v>1</v>
      </c>
      <c r="V813" s="28"/>
      <c r="W813" s="28"/>
      <c r="X813" s="28"/>
      <c r="Y813" s="28"/>
      <c r="Z813" s="28"/>
      <c r="AA813" s="28"/>
      <c r="AB813" s="28"/>
      <c r="AC813" s="28"/>
    </row>
    <row r="814" spans="1:29" ht="14.25" hidden="1">
      <c r="A814" s="22" t="b">
        <f t="shared" si="52"/>
        <v>0</v>
      </c>
      <c r="B814" s="23" t="str">
        <f t="shared" si="53"/>
        <v>salles avant 03/2017!</v>
      </c>
      <c r="C814" s="24">
        <f t="shared" si="54"/>
        <v>814</v>
      </c>
      <c r="D814" s="24" t="e">
        <f t="shared" ca="1" si="2"/>
        <v>#REF!</v>
      </c>
      <c r="E814" s="25" t="e">
        <f t="shared" ca="1" si="3"/>
        <v>#REF!</v>
      </c>
      <c r="F814" s="25" t="e">
        <f t="shared" ca="1" si="4"/>
        <v>#REF!</v>
      </c>
      <c r="G814" s="26" t="e">
        <f t="shared" ca="1" si="5"/>
        <v>#REF!</v>
      </c>
      <c r="H814" s="24" t="s">
        <v>119</v>
      </c>
      <c r="I814" s="24" t="e">
        <f t="shared" ca="1" si="6"/>
        <v>#REF!</v>
      </c>
      <c r="J814" s="24" t="e">
        <f t="shared" ca="1" si="7"/>
        <v>#REF!</v>
      </c>
      <c r="K814" s="24" t="e">
        <f t="shared" ca="1" si="8"/>
        <v>#REF!</v>
      </c>
      <c r="L814" s="24" t="e">
        <f t="shared" ca="1" si="9"/>
        <v>#REF!</v>
      </c>
      <c r="M814" s="24" t="e">
        <f t="shared" ca="1" si="10"/>
        <v>#REF!</v>
      </c>
      <c r="N814" s="25" t="e">
        <f t="shared" ca="1" si="11"/>
        <v>#REF!</v>
      </c>
      <c r="O814" s="27" t="e">
        <f t="shared" ca="1" si="12"/>
        <v>#REF!</v>
      </c>
      <c r="P814" s="24" t="e">
        <f t="shared" ca="1" si="13"/>
        <v>#REF!</v>
      </c>
      <c r="Q814" s="28" t="str">
        <f t="shared" si="48"/>
        <v/>
      </c>
      <c r="R814" s="29" t="str">
        <f t="shared" si="14"/>
        <v/>
      </c>
      <c r="S814" s="29" t="str">
        <f t="shared" si="15"/>
        <v/>
      </c>
      <c r="T814" s="28" t="str">
        <f t="shared" si="16"/>
        <v/>
      </c>
      <c r="U814" s="30">
        <f ca="1">VLOOKUP(H814,variables!J$10:K$130,2,FALSE)</f>
        <v>1</v>
      </c>
      <c r="V814" s="28"/>
      <c r="W814" s="28"/>
      <c r="X814" s="28"/>
      <c r="Y814" s="28"/>
      <c r="Z814" s="28"/>
      <c r="AA814" s="28"/>
      <c r="AB814" s="28"/>
      <c r="AC814" s="28"/>
    </row>
    <row r="815" spans="1:29" ht="14.25" hidden="1">
      <c r="A815" s="22" t="b">
        <f t="shared" si="52"/>
        <v>0</v>
      </c>
      <c r="B815" s="23" t="str">
        <f t="shared" si="53"/>
        <v>salles avant 03/2017!</v>
      </c>
      <c r="C815" s="24">
        <f t="shared" si="54"/>
        <v>815</v>
      </c>
      <c r="D815" s="24" t="e">
        <f t="shared" ca="1" si="2"/>
        <v>#REF!</v>
      </c>
      <c r="E815" s="25" t="e">
        <f t="shared" ca="1" si="3"/>
        <v>#REF!</v>
      </c>
      <c r="F815" s="25" t="e">
        <f t="shared" ca="1" si="4"/>
        <v>#REF!</v>
      </c>
      <c r="G815" s="26" t="e">
        <f t="shared" ca="1" si="5"/>
        <v>#REF!</v>
      </c>
      <c r="H815" s="24" t="s">
        <v>359</v>
      </c>
      <c r="I815" s="24" t="e">
        <f t="shared" ca="1" si="6"/>
        <v>#REF!</v>
      </c>
      <c r="J815" s="24" t="e">
        <f t="shared" ca="1" si="7"/>
        <v>#REF!</v>
      </c>
      <c r="K815" s="24" t="e">
        <f t="shared" ca="1" si="8"/>
        <v>#REF!</v>
      </c>
      <c r="L815" s="24" t="e">
        <f t="shared" ca="1" si="9"/>
        <v>#REF!</v>
      </c>
      <c r="M815" s="24" t="e">
        <f t="shared" ca="1" si="10"/>
        <v>#REF!</v>
      </c>
      <c r="N815" s="25" t="e">
        <f t="shared" ca="1" si="11"/>
        <v>#REF!</v>
      </c>
      <c r="O815" s="27" t="e">
        <f t="shared" ca="1" si="12"/>
        <v>#REF!</v>
      </c>
      <c r="P815" s="24" t="e">
        <f t="shared" ca="1" si="13"/>
        <v>#REF!</v>
      </c>
      <c r="Q815" s="28" t="str">
        <f t="shared" si="48"/>
        <v/>
      </c>
      <c r="R815" s="29" t="str">
        <f t="shared" si="14"/>
        <v/>
      </c>
      <c r="S815" s="29" t="str">
        <f t="shared" si="15"/>
        <v/>
      </c>
      <c r="T815" s="28" t="str">
        <f t="shared" si="16"/>
        <v/>
      </c>
      <c r="U815" s="30">
        <f ca="1">VLOOKUP(H815,variables!J$10:K$130,2,FALSE)</f>
        <v>1</v>
      </c>
      <c r="V815" s="28"/>
      <c r="W815" s="28"/>
      <c r="X815" s="28"/>
      <c r="Y815" s="28"/>
      <c r="Z815" s="28"/>
      <c r="AA815" s="28"/>
      <c r="AB815" s="28"/>
      <c r="AC815" s="28"/>
    </row>
    <row r="816" spans="1:29" ht="14.25" hidden="1">
      <c r="A816" s="22" t="b">
        <f t="shared" si="52"/>
        <v>0</v>
      </c>
      <c r="B816" s="23" t="str">
        <f t="shared" si="53"/>
        <v>salles avant 03/2017!</v>
      </c>
      <c r="C816" s="24">
        <f t="shared" si="54"/>
        <v>816</v>
      </c>
      <c r="D816" s="24" t="e">
        <f t="shared" ca="1" si="2"/>
        <v>#REF!</v>
      </c>
      <c r="E816" s="25" t="e">
        <f t="shared" ca="1" si="3"/>
        <v>#REF!</v>
      </c>
      <c r="F816" s="25" t="e">
        <f t="shared" ca="1" si="4"/>
        <v>#REF!</v>
      </c>
      <c r="G816" s="26" t="e">
        <f t="shared" ca="1" si="5"/>
        <v>#REF!</v>
      </c>
      <c r="H816" s="24" t="s">
        <v>464</v>
      </c>
      <c r="I816" s="24" t="e">
        <f t="shared" ca="1" si="6"/>
        <v>#REF!</v>
      </c>
      <c r="J816" s="24" t="e">
        <f t="shared" ca="1" si="7"/>
        <v>#REF!</v>
      </c>
      <c r="K816" s="24" t="e">
        <f t="shared" ca="1" si="8"/>
        <v>#REF!</v>
      </c>
      <c r="L816" s="24" t="e">
        <f t="shared" ca="1" si="9"/>
        <v>#REF!</v>
      </c>
      <c r="M816" s="24" t="e">
        <f t="shared" ca="1" si="10"/>
        <v>#REF!</v>
      </c>
      <c r="N816" s="25" t="e">
        <f t="shared" ca="1" si="11"/>
        <v>#REF!</v>
      </c>
      <c r="O816" s="27" t="e">
        <f t="shared" ca="1" si="12"/>
        <v>#REF!</v>
      </c>
      <c r="P816" s="24" t="e">
        <f t="shared" ca="1" si="13"/>
        <v>#REF!</v>
      </c>
      <c r="Q816" s="28" t="str">
        <f t="shared" si="48"/>
        <v/>
      </c>
      <c r="R816" s="29" t="str">
        <f t="shared" si="14"/>
        <v/>
      </c>
      <c r="S816" s="29" t="str">
        <f t="shared" si="15"/>
        <v/>
      </c>
      <c r="T816" s="28" t="str">
        <f t="shared" si="16"/>
        <v/>
      </c>
      <c r="U816" s="30">
        <f ca="1">VLOOKUP(H816,variables!J$10:K$130,2,FALSE)</f>
        <v>0.98148148148148151</v>
      </c>
      <c r="V816" s="28"/>
      <c r="W816" s="28"/>
      <c r="X816" s="28"/>
      <c r="Y816" s="28"/>
      <c r="Z816" s="28"/>
      <c r="AA816" s="28"/>
      <c r="AB816" s="28"/>
      <c r="AC816" s="28"/>
    </row>
    <row r="817" spans="1:29" ht="14.25" hidden="1">
      <c r="A817" s="22" t="b">
        <f t="shared" si="52"/>
        <v>0</v>
      </c>
      <c r="B817" s="23" t="str">
        <f t="shared" si="53"/>
        <v>salles avant 03/2017!</v>
      </c>
      <c r="C817" s="24">
        <f t="shared" si="54"/>
        <v>817</v>
      </c>
      <c r="D817" s="24" t="e">
        <f t="shared" ca="1" si="2"/>
        <v>#REF!</v>
      </c>
      <c r="E817" s="25" t="e">
        <f t="shared" ca="1" si="3"/>
        <v>#REF!</v>
      </c>
      <c r="F817" s="25" t="e">
        <f t="shared" ca="1" si="4"/>
        <v>#REF!</v>
      </c>
      <c r="G817" s="26" t="e">
        <f t="shared" ca="1" si="5"/>
        <v>#REF!</v>
      </c>
      <c r="H817" s="24" t="s">
        <v>63</v>
      </c>
      <c r="I817" s="24" t="e">
        <f t="shared" ca="1" si="6"/>
        <v>#REF!</v>
      </c>
      <c r="J817" s="24" t="e">
        <f t="shared" ca="1" si="7"/>
        <v>#REF!</v>
      </c>
      <c r="K817" s="24" t="e">
        <f t="shared" ca="1" si="8"/>
        <v>#REF!</v>
      </c>
      <c r="L817" s="24" t="e">
        <f t="shared" ca="1" si="9"/>
        <v>#REF!</v>
      </c>
      <c r="M817" s="24" t="e">
        <f t="shared" ca="1" si="10"/>
        <v>#REF!</v>
      </c>
      <c r="N817" s="25" t="e">
        <f t="shared" ca="1" si="11"/>
        <v>#REF!</v>
      </c>
      <c r="O817" s="27" t="e">
        <f t="shared" ca="1" si="12"/>
        <v>#REF!</v>
      </c>
      <c r="P817" s="24" t="e">
        <f t="shared" ca="1" si="13"/>
        <v>#REF!</v>
      </c>
      <c r="Q817" s="28" t="str">
        <f t="shared" si="48"/>
        <v/>
      </c>
      <c r="R817" s="29" t="str">
        <f t="shared" si="14"/>
        <v/>
      </c>
      <c r="S817" s="29" t="str">
        <f t="shared" si="15"/>
        <v/>
      </c>
      <c r="T817" s="28" t="str">
        <f t="shared" si="16"/>
        <v/>
      </c>
      <c r="U817" s="30">
        <f ca="1">VLOOKUP(H817,variables!J$10:K$130,2,FALSE)</f>
        <v>1</v>
      </c>
      <c r="V817" s="28"/>
      <c r="W817" s="28"/>
      <c r="X817" s="28"/>
      <c r="Y817" s="28"/>
      <c r="Z817" s="28"/>
      <c r="AA817" s="28"/>
      <c r="AB817" s="28"/>
      <c r="AC817" s="28"/>
    </row>
    <row r="818" spans="1:29" ht="14.25" hidden="1">
      <c r="A818" s="22" t="b">
        <f t="shared" si="52"/>
        <v>0</v>
      </c>
      <c r="B818" s="23" t="str">
        <f t="shared" si="53"/>
        <v>salles avant 03/2017!</v>
      </c>
      <c r="C818" s="24">
        <f t="shared" si="54"/>
        <v>818</v>
      </c>
      <c r="D818" s="24" t="e">
        <f t="shared" ca="1" si="2"/>
        <v>#REF!</v>
      </c>
      <c r="E818" s="25" t="e">
        <f t="shared" ca="1" si="3"/>
        <v>#REF!</v>
      </c>
      <c r="F818" s="25" t="e">
        <f t="shared" ca="1" si="4"/>
        <v>#REF!</v>
      </c>
      <c r="G818" s="26" t="e">
        <f t="shared" ca="1" si="5"/>
        <v>#REF!</v>
      </c>
      <c r="H818" s="24" t="s">
        <v>119</v>
      </c>
      <c r="I818" s="24" t="e">
        <f t="shared" ca="1" si="6"/>
        <v>#REF!</v>
      </c>
      <c r="J818" s="24" t="e">
        <f t="shared" ca="1" si="7"/>
        <v>#REF!</v>
      </c>
      <c r="K818" s="24" t="e">
        <f t="shared" ca="1" si="8"/>
        <v>#REF!</v>
      </c>
      <c r="L818" s="24" t="e">
        <f t="shared" ca="1" si="9"/>
        <v>#REF!</v>
      </c>
      <c r="M818" s="24" t="e">
        <f t="shared" ca="1" si="10"/>
        <v>#REF!</v>
      </c>
      <c r="N818" s="25" t="e">
        <f t="shared" ca="1" si="11"/>
        <v>#REF!</v>
      </c>
      <c r="O818" s="27" t="e">
        <f t="shared" ca="1" si="12"/>
        <v>#REF!</v>
      </c>
      <c r="P818" s="24" t="e">
        <f t="shared" ca="1" si="13"/>
        <v>#REF!</v>
      </c>
      <c r="Q818" s="28" t="str">
        <f t="shared" si="48"/>
        <v/>
      </c>
      <c r="R818" s="29" t="str">
        <f t="shared" si="14"/>
        <v/>
      </c>
      <c r="S818" s="29" t="str">
        <f t="shared" si="15"/>
        <v/>
      </c>
      <c r="T818" s="28" t="str">
        <f t="shared" si="16"/>
        <v/>
      </c>
      <c r="U818" s="30">
        <f ca="1">VLOOKUP(H818,variables!J$10:K$130,2,FALSE)</f>
        <v>1</v>
      </c>
      <c r="V818" s="28"/>
      <c r="W818" s="28"/>
      <c r="X818" s="28"/>
      <c r="Y818" s="28"/>
      <c r="Z818" s="28"/>
      <c r="AA818" s="28"/>
      <c r="AB818" s="28"/>
      <c r="AC818" s="28"/>
    </row>
    <row r="819" spans="1:29" ht="14.25" hidden="1">
      <c r="A819" s="22" t="b">
        <f t="shared" si="52"/>
        <v>0</v>
      </c>
      <c r="B819" s="23" t="str">
        <f t="shared" si="53"/>
        <v>salles avant 03/2017!</v>
      </c>
      <c r="C819" s="24">
        <f t="shared" si="54"/>
        <v>819</v>
      </c>
      <c r="D819" s="24" t="e">
        <f t="shared" ca="1" si="2"/>
        <v>#REF!</v>
      </c>
      <c r="E819" s="25" t="e">
        <f t="shared" ca="1" si="3"/>
        <v>#REF!</v>
      </c>
      <c r="F819" s="25" t="e">
        <f t="shared" ca="1" si="4"/>
        <v>#REF!</v>
      </c>
      <c r="G819" s="26" t="e">
        <f t="shared" ca="1" si="5"/>
        <v>#REF!</v>
      </c>
      <c r="H819" s="24" t="s">
        <v>518</v>
      </c>
      <c r="I819" s="24" t="e">
        <f t="shared" ca="1" si="6"/>
        <v>#REF!</v>
      </c>
      <c r="J819" s="24" t="e">
        <f t="shared" ca="1" si="7"/>
        <v>#REF!</v>
      </c>
      <c r="K819" s="24" t="e">
        <f t="shared" ca="1" si="8"/>
        <v>#REF!</v>
      </c>
      <c r="L819" s="24" t="e">
        <f t="shared" ca="1" si="9"/>
        <v>#REF!</v>
      </c>
      <c r="M819" s="24" t="e">
        <f t="shared" ca="1" si="10"/>
        <v>#REF!</v>
      </c>
      <c r="N819" s="25" t="e">
        <f t="shared" ca="1" si="11"/>
        <v>#REF!</v>
      </c>
      <c r="O819" s="27" t="e">
        <f t="shared" ca="1" si="12"/>
        <v>#REF!</v>
      </c>
      <c r="P819" s="24" t="e">
        <f t="shared" ca="1" si="13"/>
        <v>#REF!</v>
      </c>
      <c r="Q819" s="28" t="str">
        <f t="shared" si="48"/>
        <v/>
      </c>
      <c r="R819" s="29" t="str">
        <f t="shared" si="14"/>
        <v/>
      </c>
      <c r="S819" s="29" t="str">
        <f t="shared" si="15"/>
        <v/>
      </c>
      <c r="T819" s="28" t="str">
        <f t="shared" si="16"/>
        <v/>
      </c>
      <c r="U819" s="30">
        <f ca="1">VLOOKUP(H819,variables!J$10:K$130,2,FALSE)</f>
        <v>0.96666666666666667</v>
      </c>
      <c r="V819" s="28"/>
      <c r="W819" s="28"/>
      <c r="X819" s="28"/>
      <c r="Y819" s="28"/>
      <c r="Z819" s="28"/>
      <c r="AA819" s="28"/>
      <c r="AB819" s="28"/>
      <c r="AC819" s="28"/>
    </row>
    <row r="820" spans="1:29" ht="14.25" hidden="1">
      <c r="A820" s="22" t="b">
        <f t="shared" si="52"/>
        <v>0</v>
      </c>
      <c r="B820" s="23" t="str">
        <f t="shared" si="53"/>
        <v>salles avant 03/2017!</v>
      </c>
      <c r="C820" s="24">
        <f t="shared" si="54"/>
        <v>820</v>
      </c>
      <c r="D820" s="24" t="e">
        <f t="shared" ca="1" si="2"/>
        <v>#REF!</v>
      </c>
      <c r="E820" s="25" t="e">
        <f t="shared" ca="1" si="3"/>
        <v>#REF!</v>
      </c>
      <c r="F820" s="25" t="e">
        <f t="shared" ca="1" si="4"/>
        <v>#REF!</v>
      </c>
      <c r="G820" s="26" t="e">
        <f t="shared" ca="1" si="5"/>
        <v>#REF!</v>
      </c>
      <c r="H820" s="24" t="s">
        <v>357</v>
      </c>
      <c r="I820" s="24" t="e">
        <f t="shared" ca="1" si="6"/>
        <v>#REF!</v>
      </c>
      <c r="J820" s="24" t="e">
        <f t="shared" ca="1" si="7"/>
        <v>#REF!</v>
      </c>
      <c r="K820" s="24" t="e">
        <f t="shared" ca="1" si="8"/>
        <v>#REF!</v>
      </c>
      <c r="L820" s="24" t="e">
        <f t="shared" ca="1" si="9"/>
        <v>#REF!</v>
      </c>
      <c r="M820" s="24" t="e">
        <f t="shared" ca="1" si="10"/>
        <v>#REF!</v>
      </c>
      <c r="N820" s="25" t="e">
        <f t="shared" ca="1" si="11"/>
        <v>#REF!</v>
      </c>
      <c r="O820" s="27" t="e">
        <f t="shared" ca="1" si="12"/>
        <v>#REF!</v>
      </c>
      <c r="P820" s="24" t="e">
        <f t="shared" ca="1" si="13"/>
        <v>#REF!</v>
      </c>
      <c r="Q820" s="28" t="str">
        <f t="shared" si="48"/>
        <v/>
      </c>
      <c r="R820" s="29" t="str">
        <f t="shared" si="14"/>
        <v/>
      </c>
      <c r="S820" s="29" t="str">
        <f t="shared" si="15"/>
        <v/>
      </c>
      <c r="T820" s="28" t="str">
        <f t="shared" si="16"/>
        <v/>
      </c>
      <c r="U820" s="30">
        <f ca="1">VLOOKUP(H820,variables!J$10:K$130,2,FALSE)</f>
        <v>0.97058823529411764</v>
      </c>
      <c r="V820" s="28"/>
      <c r="W820" s="28"/>
      <c r="X820" s="28"/>
      <c r="Y820" s="28"/>
      <c r="Z820" s="28"/>
      <c r="AA820" s="28"/>
      <c r="AB820" s="28"/>
      <c r="AC820" s="28"/>
    </row>
    <row r="821" spans="1:29" ht="14.25" hidden="1">
      <c r="A821" s="22" t="b">
        <f t="shared" si="52"/>
        <v>0</v>
      </c>
      <c r="B821" s="23" t="str">
        <f t="shared" si="53"/>
        <v>salles avant 03/2017!</v>
      </c>
      <c r="C821" s="24">
        <f t="shared" si="54"/>
        <v>821</v>
      </c>
      <c r="D821" s="24" t="e">
        <f t="shared" ca="1" si="2"/>
        <v>#REF!</v>
      </c>
      <c r="E821" s="25" t="e">
        <f t="shared" ca="1" si="3"/>
        <v>#REF!</v>
      </c>
      <c r="F821" s="25" t="e">
        <f t="shared" ca="1" si="4"/>
        <v>#REF!</v>
      </c>
      <c r="G821" s="26" t="e">
        <f t="shared" ca="1" si="5"/>
        <v>#REF!</v>
      </c>
      <c r="H821" s="24" t="s">
        <v>518</v>
      </c>
      <c r="I821" s="24" t="e">
        <f t="shared" ca="1" si="6"/>
        <v>#REF!</v>
      </c>
      <c r="J821" s="24" t="e">
        <f t="shared" ca="1" si="7"/>
        <v>#REF!</v>
      </c>
      <c r="K821" s="24" t="e">
        <f t="shared" ca="1" si="8"/>
        <v>#REF!</v>
      </c>
      <c r="L821" s="24" t="e">
        <f t="shared" ca="1" si="9"/>
        <v>#REF!</v>
      </c>
      <c r="M821" s="24" t="e">
        <f t="shared" ca="1" si="10"/>
        <v>#REF!</v>
      </c>
      <c r="N821" s="25" t="e">
        <f t="shared" ca="1" si="11"/>
        <v>#REF!</v>
      </c>
      <c r="O821" s="27" t="e">
        <f t="shared" ca="1" si="12"/>
        <v>#REF!</v>
      </c>
      <c r="P821" s="24" t="e">
        <f t="shared" ca="1" si="13"/>
        <v>#REF!</v>
      </c>
      <c r="Q821" s="28" t="str">
        <f t="shared" si="48"/>
        <v/>
      </c>
      <c r="R821" s="29" t="str">
        <f t="shared" si="14"/>
        <v/>
      </c>
      <c r="S821" s="29" t="str">
        <f t="shared" si="15"/>
        <v/>
      </c>
      <c r="T821" s="28" t="str">
        <f t="shared" si="16"/>
        <v/>
      </c>
      <c r="U821" s="30">
        <f ca="1">VLOOKUP(H821,variables!J$10:K$130,2,FALSE)</f>
        <v>0.96666666666666667</v>
      </c>
      <c r="V821" s="28"/>
      <c r="W821" s="28"/>
      <c r="X821" s="28"/>
      <c r="Y821" s="28"/>
      <c r="Z821" s="28"/>
      <c r="AA821" s="28"/>
      <c r="AB821" s="28"/>
      <c r="AC821" s="28"/>
    </row>
    <row r="822" spans="1:29" ht="14.25" hidden="1">
      <c r="A822" s="22" t="b">
        <f t="shared" si="52"/>
        <v>0</v>
      </c>
      <c r="B822" s="23" t="str">
        <f t="shared" si="53"/>
        <v>salles avant 03/2017!</v>
      </c>
      <c r="C822" s="24">
        <f t="shared" si="54"/>
        <v>822</v>
      </c>
      <c r="D822" s="24" t="e">
        <f t="shared" ca="1" si="2"/>
        <v>#REF!</v>
      </c>
      <c r="E822" s="25" t="e">
        <f t="shared" ca="1" si="3"/>
        <v>#REF!</v>
      </c>
      <c r="F822" s="25" t="e">
        <f t="shared" ca="1" si="4"/>
        <v>#REF!</v>
      </c>
      <c r="G822" s="26" t="e">
        <f t="shared" ca="1" si="5"/>
        <v>#REF!</v>
      </c>
      <c r="H822" s="24" t="s">
        <v>357</v>
      </c>
      <c r="I822" s="24" t="e">
        <f t="shared" ca="1" si="6"/>
        <v>#REF!</v>
      </c>
      <c r="J822" s="24" t="e">
        <f t="shared" ca="1" si="7"/>
        <v>#REF!</v>
      </c>
      <c r="K822" s="24" t="e">
        <f t="shared" ca="1" si="8"/>
        <v>#REF!</v>
      </c>
      <c r="L822" s="24" t="e">
        <f t="shared" ca="1" si="9"/>
        <v>#REF!</v>
      </c>
      <c r="M822" s="24" t="e">
        <f t="shared" ca="1" si="10"/>
        <v>#REF!</v>
      </c>
      <c r="N822" s="25" t="e">
        <f t="shared" ca="1" si="11"/>
        <v>#REF!</v>
      </c>
      <c r="O822" s="27" t="e">
        <f t="shared" ca="1" si="12"/>
        <v>#REF!</v>
      </c>
      <c r="P822" s="24" t="e">
        <f t="shared" ca="1" si="13"/>
        <v>#REF!</v>
      </c>
      <c r="Q822" s="28" t="str">
        <f t="shared" si="48"/>
        <v/>
      </c>
      <c r="R822" s="29" t="str">
        <f t="shared" si="14"/>
        <v/>
      </c>
      <c r="S822" s="29" t="str">
        <f t="shared" si="15"/>
        <v/>
      </c>
      <c r="T822" s="28" t="str">
        <f t="shared" si="16"/>
        <v/>
      </c>
      <c r="U822" s="30">
        <f ca="1">VLOOKUP(H822,variables!J$10:K$130,2,FALSE)</f>
        <v>0.97058823529411764</v>
      </c>
      <c r="V822" s="28"/>
      <c r="W822" s="28"/>
      <c r="X822" s="28"/>
      <c r="Y822" s="28"/>
      <c r="Z822" s="28"/>
      <c r="AA822" s="28"/>
      <c r="AB822" s="28"/>
      <c r="AC822" s="28"/>
    </row>
    <row r="823" spans="1:29" ht="14.25" hidden="1">
      <c r="A823" s="22" t="b">
        <f t="shared" si="52"/>
        <v>0</v>
      </c>
      <c r="B823" s="23" t="str">
        <f t="shared" si="53"/>
        <v>salles avant 03/2017!</v>
      </c>
      <c r="C823" s="24">
        <f t="shared" si="54"/>
        <v>823</v>
      </c>
      <c r="D823" s="24" t="e">
        <f t="shared" ca="1" si="2"/>
        <v>#REF!</v>
      </c>
      <c r="E823" s="25" t="e">
        <f t="shared" ca="1" si="3"/>
        <v>#REF!</v>
      </c>
      <c r="F823" s="25" t="e">
        <f t="shared" ca="1" si="4"/>
        <v>#REF!</v>
      </c>
      <c r="G823" s="26" t="e">
        <f t="shared" ca="1" si="5"/>
        <v>#REF!</v>
      </c>
      <c r="H823" s="24" t="s">
        <v>88</v>
      </c>
      <c r="I823" s="24" t="e">
        <f t="shared" ca="1" si="6"/>
        <v>#REF!</v>
      </c>
      <c r="J823" s="24" t="e">
        <f t="shared" ca="1" si="7"/>
        <v>#REF!</v>
      </c>
      <c r="K823" s="24" t="e">
        <f t="shared" ca="1" si="8"/>
        <v>#REF!</v>
      </c>
      <c r="L823" s="24" t="e">
        <f t="shared" ca="1" si="9"/>
        <v>#REF!</v>
      </c>
      <c r="M823" s="24" t="e">
        <f t="shared" ca="1" si="10"/>
        <v>#REF!</v>
      </c>
      <c r="N823" s="25" t="e">
        <f t="shared" ca="1" si="11"/>
        <v>#REF!</v>
      </c>
      <c r="O823" s="27" t="e">
        <f t="shared" ca="1" si="12"/>
        <v>#REF!</v>
      </c>
      <c r="P823" s="24" t="e">
        <f t="shared" ca="1" si="13"/>
        <v>#REF!</v>
      </c>
      <c r="Q823" s="28" t="str">
        <f t="shared" si="48"/>
        <v/>
      </c>
      <c r="R823" s="29" t="str">
        <f t="shared" si="14"/>
        <v/>
      </c>
      <c r="S823" s="29" t="str">
        <f t="shared" si="15"/>
        <v/>
      </c>
      <c r="T823" s="28" t="str">
        <f t="shared" si="16"/>
        <v/>
      </c>
      <c r="U823" s="30">
        <f ca="1">VLOOKUP(H823,variables!J$10:K$130,2,FALSE)</f>
        <v>0.94202898550724634</v>
      </c>
      <c r="V823" s="28"/>
      <c r="W823" s="28"/>
      <c r="X823" s="28"/>
      <c r="Y823" s="28"/>
      <c r="Z823" s="28"/>
      <c r="AA823" s="28"/>
      <c r="AB823" s="28"/>
      <c r="AC823" s="28"/>
    </row>
    <row r="824" spans="1:29" ht="14.25" hidden="1">
      <c r="A824" s="22" t="b">
        <f t="shared" si="52"/>
        <v>0</v>
      </c>
      <c r="B824" s="23" t="str">
        <f t="shared" si="53"/>
        <v>salles avant 03/2017!</v>
      </c>
      <c r="C824" s="24">
        <f t="shared" si="54"/>
        <v>824</v>
      </c>
      <c r="D824" s="24" t="e">
        <f t="shared" ca="1" si="2"/>
        <v>#REF!</v>
      </c>
      <c r="E824" s="25" t="e">
        <f t="shared" ca="1" si="3"/>
        <v>#REF!</v>
      </c>
      <c r="F824" s="25" t="e">
        <f t="shared" ca="1" si="4"/>
        <v>#REF!</v>
      </c>
      <c r="G824" s="26" t="e">
        <f t="shared" ca="1" si="5"/>
        <v>#REF!</v>
      </c>
      <c r="H824" s="24" t="s">
        <v>88</v>
      </c>
      <c r="I824" s="24" t="e">
        <f t="shared" ca="1" si="6"/>
        <v>#REF!</v>
      </c>
      <c r="J824" s="24" t="e">
        <f t="shared" ca="1" si="7"/>
        <v>#REF!</v>
      </c>
      <c r="K824" s="24" t="e">
        <f t="shared" ca="1" si="8"/>
        <v>#REF!</v>
      </c>
      <c r="L824" s="24" t="e">
        <f t="shared" ca="1" si="9"/>
        <v>#REF!</v>
      </c>
      <c r="M824" s="24" t="e">
        <f t="shared" ca="1" si="10"/>
        <v>#REF!</v>
      </c>
      <c r="N824" s="25" t="e">
        <f t="shared" ca="1" si="11"/>
        <v>#REF!</v>
      </c>
      <c r="O824" s="27" t="e">
        <f t="shared" ca="1" si="12"/>
        <v>#REF!</v>
      </c>
      <c r="P824" s="24" t="e">
        <f t="shared" ca="1" si="13"/>
        <v>#REF!</v>
      </c>
      <c r="Q824" s="28" t="str">
        <f t="shared" si="48"/>
        <v/>
      </c>
      <c r="R824" s="29" t="str">
        <f t="shared" si="14"/>
        <v/>
      </c>
      <c r="S824" s="29" t="str">
        <f t="shared" si="15"/>
        <v/>
      </c>
      <c r="T824" s="28" t="str">
        <f t="shared" si="16"/>
        <v/>
      </c>
      <c r="U824" s="30">
        <f ca="1">VLOOKUP(H824,variables!J$10:K$130,2,FALSE)</f>
        <v>0.94202898550724634</v>
      </c>
      <c r="V824" s="28"/>
      <c r="W824" s="28"/>
      <c r="X824" s="28"/>
      <c r="Y824" s="28"/>
      <c r="Z824" s="28"/>
      <c r="AA824" s="28"/>
      <c r="AB824" s="28"/>
      <c r="AC824" s="28"/>
    </row>
    <row r="825" spans="1:29" ht="14.25" hidden="1">
      <c r="A825" s="22" t="b">
        <f t="shared" si="52"/>
        <v>0</v>
      </c>
      <c r="B825" s="23" t="str">
        <f t="shared" si="53"/>
        <v>salles avant 03/2017!</v>
      </c>
      <c r="C825" s="24">
        <f t="shared" si="54"/>
        <v>825</v>
      </c>
      <c r="D825" s="24" t="e">
        <f t="shared" ca="1" si="2"/>
        <v>#REF!</v>
      </c>
      <c r="E825" s="25" t="e">
        <f t="shared" ca="1" si="3"/>
        <v>#REF!</v>
      </c>
      <c r="F825" s="25" t="e">
        <f t="shared" ca="1" si="4"/>
        <v>#REF!</v>
      </c>
      <c r="G825" s="26" t="e">
        <f t="shared" ca="1" si="5"/>
        <v>#REF!</v>
      </c>
      <c r="H825" s="24" t="s">
        <v>162</v>
      </c>
      <c r="I825" s="24" t="e">
        <f t="shared" ca="1" si="6"/>
        <v>#REF!</v>
      </c>
      <c r="J825" s="24" t="e">
        <f t="shared" ca="1" si="7"/>
        <v>#REF!</v>
      </c>
      <c r="K825" s="24" t="e">
        <f t="shared" ca="1" si="8"/>
        <v>#REF!</v>
      </c>
      <c r="L825" s="24" t="e">
        <f t="shared" ca="1" si="9"/>
        <v>#REF!</v>
      </c>
      <c r="M825" s="24" t="e">
        <f t="shared" ca="1" si="10"/>
        <v>#REF!</v>
      </c>
      <c r="N825" s="25" t="e">
        <f t="shared" ca="1" si="11"/>
        <v>#REF!</v>
      </c>
      <c r="O825" s="27" t="e">
        <f t="shared" ca="1" si="12"/>
        <v>#REF!</v>
      </c>
      <c r="P825" s="24" t="e">
        <f t="shared" ca="1" si="13"/>
        <v>#REF!</v>
      </c>
      <c r="Q825" s="28" t="str">
        <f t="shared" si="48"/>
        <v/>
      </c>
      <c r="R825" s="29" t="str">
        <f t="shared" si="14"/>
        <v/>
      </c>
      <c r="S825" s="29" t="str">
        <f t="shared" si="15"/>
        <v/>
      </c>
      <c r="T825" s="28" t="str">
        <f t="shared" si="16"/>
        <v/>
      </c>
      <c r="U825" s="30">
        <f>VLOOKUP(H825,variables!J$10:K$130,2,FALSE)</f>
        <v>5.3E-3</v>
      </c>
      <c r="V825" s="28"/>
      <c r="W825" s="28"/>
      <c r="X825" s="28"/>
      <c r="Y825" s="28"/>
      <c r="Z825" s="28"/>
      <c r="AA825" s="28"/>
      <c r="AB825" s="28"/>
      <c r="AC825" s="28"/>
    </row>
    <row r="826" spans="1:29" ht="14.25" hidden="1">
      <c r="A826" s="22" t="b">
        <f t="shared" si="52"/>
        <v>0</v>
      </c>
      <c r="B826" s="23" t="str">
        <f t="shared" si="53"/>
        <v>salles avant 03/2017!</v>
      </c>
      <c r="C826" s="24">
        <f t="shared" si="54"/>
        <v>826</v>
      </c>
      <c r="D826" s="24" t="e">
        <f t="shared" ca="1" si="2"/>
        <v>#REF!</v>
      </c>
      <c r="E826" s="25" t="e">
        <f t="shared" ca="1" si="3"/>
        <v>#REF!</v>
      </c>
      <c r="F826" s="25" t="e">
        <f t="shared" ca="1" si="4"/>
        <v>#REF!</v>
      </c>
      <c r="G826" s="26" t="e">
        <f t="shared" ca="1" si="5"/>
        <v>#REF!</v>
      </c>
      <c r="H826" s="24" t="s">
        <v>423</v>
      </c>
      <c r="I826" s="24" t="e">
        <f t="shared" ca="1" si="6"/>
        <v>#REF!</v>
      </c>
      <c r="J826" s="24" t="e">
        <f t="shared" ca="1" si="7"/>
        <v>#REF!</v>
      </c>
      <c r="K826" s="24" t="e">
        <f t="shared" ca="1" si="8"/>
        <v>#REF!</v>
      </c>
      <c r="L826" s="24" t="e">
        <f t="shared" ca="1" si="9"/>
        <v>#REF!</v>
      </c>
      <c r="M826" s="24" t="e">
        <f t="shared" ca="1" si="10"/>
        <v>#REF!</v>
      </c>
      <c r="N826" s="25" t="e">
        <f t="shared" ca="1" si="11"/>
        <v>#REF!</v>
      </c>
      <c r="O826" s="27" t="e">
        <f t="shared" ca="1" si="12"/>
        <v>#REF!</v>
      </c>
      <c r="P826" s="24" t="e">
        <f t="shared" ca="1" si="13"/>
        <v>#REF!</v>
      </c>
      <c r="Q826" s="28" t="str">
        <f t="shared" si="48"/>
        <v/>
      </c>
      <c r="R826" s="29" t="str">
        <f t="shared" si="14"/>
        <v/>
      </c>
      <c r="S826" s="29" t="str">
        <f t="shared" si="15"/>
        <v/>
      </c>
      <c r="T826" s="28" t="str">
        <f t="shared" si="16"/>
        <v/>
      </c>
      <c r="U826" s="30">
        <f ca="1">VLOOKUP(H826,variables!J$10:K$130,2,FALSE)</f>
        <v>0.97619047619047616</v>
      </c>
      <c r="V826" s="28"/>
      <c r="W826" s="28"/>
      <c r="X826" s="28"/>
      <c r="Y826" s="28"/>
      <c r="Z826" s="28"/>
      <c r="AA826" s="28"/>
      <c r="AB826" s="28"/>
      <c r="AC826" s="28"/>
    </row>
    <row r="827" spans="1:29" ht="14.25" hidden="1">
      <c r="A827" s="22" t="b">
        <f t="shared" si="52"/>
        <v>0</v>
      </c>
      <c r="B827" s="23" t="str">
        <f t="shared" si="53"/>
        <v>salles avant 03/2017!</v>
      </c>
      <c r="C827" s="24">
        <f t="shared" si="54"/>
        <v>827</v>
      </c>
      <c r="D827" s="24" t="e">
        <f t="shared" ca="1" si="2"/>
        <v>#REF!</v>
      </c>
      <c r="E827" s="25" t="e">
        <f t="shared" ca="1" si="3"/>
        <v>#REF!</v>
      </c>
      <c r="F827" s="25" t="e">
        <f t="shared" ca="1" si="4"/>
        <v>#REF!</v>
      </c>
      <c r="G827" s="26" t="e">
        <f t="shared" ca="1" si="5"/>
        <v>#REF!</v>
      </c>
      <c r="H827" s="24" t="s">
        <v>518</v>
      </c>
      <c r="I827" s="24" t="e">
        <f t="shared" ca="1" si="6"/>
        <v>#REF!</v>
      </c>
      <c r="J827" s="24" t="e">
        <f t="shared" ca="1" si="7"/>
        <v>#REF!</v>
      </c>
      <c r="K827" s="24" t="e">
        <f t="shared" ca="1" si="8"/>
        <v>#REF!</v>
      </c>
      <c r="L827" s="24" t="e">
        <f t="shared" ca="1" si="9"/>
        <v>#REF!</v>
      </c>
      <c r="M827" s="24" t="e">
        <f t="shared" ca="1" si="10"/>
        <v>#REF!</v>
      </c>
      <c r="N827" s="25" t="e">
        <f t="shared" ca="1" si="11"/>
        <v>#REF!</v>
      </c>
      <c r="O827" s="27" t="e">
        <f t="shared" ca="1" si="12"/>
        <v>#REF!</v>
      </c>
      <c r="P827" s="24" t="e">
        <f t="shared" ca="1" si="13"/>
        <v>#REF!</v>
      </c>
      <c r="Q827" s="28" t="str">
        <f t="shared" si="48"/>
        <v/>
      </c>
      <c r="R827" s="29" t="str">
        <f t="shared" si="14"/>
        <v/>
      </c>
      <c r="S827" s="29" t="str">
        <f t="shared" si="15"/>
        <v/>
      </c>
      <c r="T827" s="28" t="str">
        <f t="shared" si="16"/>
        <v/>
      </c>
      <c r="U827" s="30">
        <f ca="1">VLOOKUP(H827,variables!J$10:K$130,2,FALSE)</f>
        <v>0.96666666666666667</v>
      </c>
      <c r="V827" s="28"/>
      <c r="W827" s="28"/>
      <c r="X827" s="28"/>
      <c r="Y827" s="28"/>
      <c r="Z827" s="28"/>
      <c r="AA827" s="28"/>
      <c r="AB827" s="28"/>
      <c r="AC827" s="28"/>
    </row>
    <row r="828" spans="1:29" ht="14.25" hidden="1">
      <c r="A828" s="22" t="b">
        <f t="shared" si="52"/>
        <v>0</v>
      </c>
      <c r="B828" s="23" t="str">
        <f t="shared" si="53"/>
        <v>salles avant 03/2017!</v>
      </c>
      <c r="C828" s="24">
        <f t="shared" si="54"/>
        <v>828</v>
      </c>
      <c r="D828" s="24" t="e">
        <f t="shared" ca="1" si="2"/>
        <v>#REF!</v>
      </c>
      <c r="E828" s="25" t="e">
        <f t="shared" ca="1" si="3"/>
        <v>#REF!</v>
      </c>
      <c r="F828" s="25" t="e">
        <f t="shared" ca="1" si="4"/>
        <v>#REF!</v>
      </c>
      <c r="G828" s="26" t="e">
        <f t="shared" ca="1" si="5"/>
        <v>#REF!</v>
      </c>
      <c r="H828" s="24" t="s">
        <v>119</v>
      </c>
      <c r="I828" s="24" t="e">
        <f t="shared" ca="1" si="6"/>
        <v>#REF!</v>
      </c>
      <c r="J828" s="24" t="e">
        <f t="shared" ca="1" si="7"/>
        <v>#REF!</v>
      </c>
      <c r="K828" s="24" t="e">
        <f t="shared" ca="1" si="8"/>
        <v>#REF!</v>
      </c>
      <c r="L828" s="24" t="e">
        <f t="shared" ca="1" si="9"/>
        <v>#REF!</v>
      </c>
      <c r="M828" s="24" t="e">
        <f t="shared" ca="1" si="10"/>
        <v>#REF!</v>
      </c>
      <c r="N828" s="25" t="e">
        <f t="shared" ca="1" si="11"/>
        <v>#REF!</v>
      </c>
      <c r="O828" s="27" t="e">
        <f t="shared" ca="1" si="12"/>
        <v>#REF!</v>
      </c>
      <c r="P828" s="24" t="e">
        <f t="shared" ca="1" si="13"/>
        <v>#REF!</v>
      </c>
      <c r="Q828" s="28" t="str">
        <f t="shared" si="48"/>
        <v/>
      </c>
      <c r="R828" s="29" t="str">
        <f t="shared" si="14"/>
        <v/>
      </c>
      <c r="S828" s="29" t="str">
        <f t="shared" si="15"/>
        <v/>
      </c>
      <c r="T828" s="28" t="str">
        <f t="shared" si="16"/>
        <v/>
      </c>
      <c r="U828" s="30">
        <f ca="1">VLOOKUP(H828,variables!J$10:K$130,2,FALSE)</f>
        <v>1</v>
      </c>
      <c r="V828" s="28"/>
      <c r="W828" s="28"/>
      <c r="X828" s="28"/>
      <c r="Y828" s="28"/>
      <c r="Z828" s="28"/>
      <c r="AA828" s="28"/>
      <c r="AB828" s="28"/>
      <c r="AC828" s="28"/>
    </row>
    <row r="829" spans="1:29" ht="14.25" hidden="1">
      <c r="A829" s="22" t="b">
        <f t="shared" si="52"/>
        <v>0</v>
      </c>
      <c r="B829" s="23" t="str">
        <f t="shared" si="53"/>
        <v>salles avant 03/2017!</v>
      </c>
      <c r="C829" s="24">
        <f t="shared" si="54"/>
        <v>829</v>
      </c>
      <c r="D829" s="24" t="e">
        <f t="shared" ca="1" si="2"/>
        <v>#REF!</v>
      </c>
      <c r="E829" s="25" t="e">
        <f t="shared" ca="1" si="3"/>
        <v>#REF!</v>
      </c>
      <c r="F829" s="25" t="e">
        <f t="shared" ca="1" si="4"/>
        <v>#REF!</v>
      </c>
      <c r="G829" s="26" t="e">
        <f t="shared" ca="1" si="5"/>
        <v>#REF!</v>
      </c>
      <c r="H829" s="24" t="s">
        <v>162</v>
      </c>
      <c r="I829" s="24" t="e">
        <f t="shared" ca="1" si="6"/>
        <v>#REF!</v>
      </c>
      <c r="J829" s="24" t="e">
        <f t="shared" ca="1" si="7"/>
        <v>#REF!</v>
      </c>
      <c r="K829" s="24" t="e">
        <f t="shared" ca="1" si="8"/>
        <v>#REF!</v>
      </c>
      <c r="L829" s="24" t="e">
        <f t="shared" ca="1" si="9"/>
        <v>#REF!</v>
      </c>
      <c r="M829" s="24" t="e">
        <f t="shared" ca="1" si="10"/>
        <v>#REF!</v>
      </c>
      <c r="N829" s="25" t="e">
        <f t="shared" ca="1" si="11"/>
        <v>#REF!</v>
      </c>
      <c r="O829" s="27" t="e">
        <f t="shared" ca="1" si="12"/>
        <v>#REF!</v>
      </c>
      <c r="P829" s="24" t="e">
        <f t="shared" ca="1" si="13"/>
        <v>#REF!</v>
      </c>
      <c r="Q829" s="28" t="str">
        <f t="shared" si="48"/>
        <v/>
      </c>
      <c r="R829" s="29" t="str">
        <f t="shared" si="14"/>
        <v/>
      </c>
      <c r="S829" s="29" t="str">
        <f t="shared" si="15"/>
        <v/>
      </c>
      <c r="T829" s="28" t="str">
        <f t="shared" si="16"/>
        <v/>
      </c>
      <c r="U829" s="30">
        <f>VLOOKUP(H829,variables!J$10:K$130,2,FALSE)</f>
        <v>5.3E-3</v>
      </c>
      <c r="V829" s="28"/>
      <c r="W829" s="28"/>
      <c r="X829" s="28"/>
      <c r="Y829" s="28"/>
      <c r="Z829" s="28"/>
      <c r="AA829" s="28"/>
      <c r="AB829" s="28"/>
      <c r="AC829" s="28"/>
    </row>
    <row r="830" spans="1:29" ht="14.25" hidden="1">
      <c r="A830" s="22" t="b">
        <f t="shared" si="52"/>
        <v>0</v>
      </c>
      <c r="B830" s="23" t="str">
        <f t="shared" si="53"/>
        <v>salles avant 03/2017!</v>
      </c>
      <c r="C830" s="24">
        <f t="shared" si="54"/>
        <v>830</v>
      </c>
      <c r="D830" s="24" t="e">
        <f t="shared" ca="1" si="2"/>
        <v>#REF!</v>
      </c>
      <c r="E830" s="25" t="e">
        <f t="shared" ca="1" si="3"/>
        <v>#REF!</v>
      </c>
      <c r="F830" s="25" t="e">
        <f t="shared" ca="1" si="4"/>
        <v>#REF!</v>
      </c>
      <c r="G830" s="26" t="e">
        <f t="shared" ca="1" si="5"/>
        <v>#REF!</v>
      </c>
      <c r="H830" s="24" t="s">
        <v>237</v>
      </c>
      <c r="I830" s="24" t="e">
        <f t="shared" ca="1" si="6"/>
        <v>#REF!</v>
      </c>
      <c r="J830" s="24" t="e">
        <f t="shared" ca="1" si="7"/>
        <v>#REF!</v>
      </c>
      <c r="K830" s="24" t="e">
        <f t="shared" ca="1" si="8"/>
        <v>#REF!</v>
      </c>
      <c r="L830" s="24" t="e">
        <f t="shared" ca="1" si="9"/>
        <v>#REF!</v>
      </c>
      <c r="M830" s="24" t="e">
        <f t="shared" ca="1" si="10"/>
        <v>#REF!</v>
      </c>
      <c r="N830" s="25" t="e">
        <f t="shared" ca="1" si="11"/>
        <v>#REF!</v>
      </c>
      <c r="O830" s="27" t="e">
        <f t="shared" ca="1" si="12"/>
        <v>#REF!</v>
      </c>
      <c r="P830" s="24" t="e">
        <f t="shared" ca="1" si="13"/>
        <v>#REF!</v>
      </c>
      <c r="Q830" s="28" t="str">
        <f t="shared" si="48"/>
        <v/>
      </c>
      <c r="R830" s="29" t="str">
        <f t="shared" si="14"/>
        <v/>
      </c>
      <c r="S830" s="29" t="str">
        <f t="shared" si="15"/>
        <v/>
      </c>
      <c r="T830" s="28" t="str">
        <f t="shared" si="16"/>
        <v/>
      </c>
      <c r="U830" s="30">
        <f ca="1">VLOOKUP(H830,variables!J$10:K$130,2,FALSE)</f>
        <v>1</v>
      </c>
      <c r="V830" s="28"/>
      <c r="W830" s="28"/>
      <c r="X830" s="28"/>
      <c r="Y830" s="28"/>
      <c r="Z830" s="28"/>
      <c r="AA830" s="28"/>
      <c r="AB830" s="28"/>
      <c r="AC830" s="28"/>
    </row>
    <row r="831" spans="1:29" ht="14.25" hidden="1">
      <c r="A831" s="22" t="b">
        <f t="shared" si="52"/>
        <v>0</v>
      </c>
      <c r="B831" s="23" t="str">
        <f t="shared" si="53"/>
        <v>salles avant 03/2017!</v>
      </c>
      <c r="C831" s="24">
        <f t="shared" si="54"/>
        <v>831</v>
      </c>
      <c r="D831" s="24" t="e">
        <f t="shared" ca="1" si="2"/>
        <v>#REF!</v>
      </c>
      <c r="E831" s="25" t="e">
        <f t="shared" ca="1" si="3"/>
        <v>#REF!</v>
      </c>
      <c r="F831" s="25" t="e">
        <f t="shared" ca="1" si="4"/>
        <v>#REF!</v>
      </c>
      <c r="G831" s="26" t="e">
        <f t="shared" ca="1" si="5"/>
        <v>#REF!</v>
      </c>
      <c r="H831" s="24" t="s">
        <v>357</v>
      </c>
      <c r="I831" s="24" t="e">
        <f t="shared" ca="1" si="6"/>
        <v>#REF!</v>
      </c>
      <c r="J831" s="24" t="e">
        <f t="shared" ca="1" si="7"/>
        <v>#REF!</v>
      </c>
      <c r="K831" s="24" t="e">
        <f t="shared" ca="1" si="8"/>
        <v>#REF!</v>
      </c>
      <c r="L831" s="24" t="e">
        <f t="shared" ca="1" si="9"/>
        <v>#REF!</v>
      </c>
      <c r="M831" s="24" t="e">
        <f t="shared" ca="1" si="10"/>
        <v>#REF!</v>
      </c>
      <c r="N831" s="25" t="e">
        <f t="shared" ca="1" si="11"/>
        <v>#REF!</v>
      </c>
      <c r="O831" s="27" t="e">
        <f t="shared" ca="1" si="12"/>
        <v>#REF!</v>
      </c>
      <c r="P831" s="24" t="e">
        <f t="shared" ca="1" si="13"/>
        <v>#REF!</v>
      </c>
      <c r="Q831" s="28" t="str">
        <f t="shared" si="48"/>
        <v/>
      </c>
      <c r="R831" s="29" t="str">
        <f t="shared" si="14"/>
        <v/>
      </c>
      <c r="S831" s="29" t="str">
        <f t="shared" si="15"/>
        <v/>
      </c>
      <c r="T831" s="28" t="str">
        <f t="shared" si="16"/>
        <v/>
      </c>
      <c r="U831" s="30">
        <f ca="1">VLOOKUP(H831,variables!J$10:K$130,2,FALSE)</f>
        <v>0.97058823529411764</v>
      </c>
      <c r="V831" s="28"/>
      <c r="W831" s="28"/>
      <c r="X831" s="28"/>
      <c r="Y831" s="28"/>
      <c r="Z831" s="28"/>
      <c r="AA831" s="28"/>
      <c r="AB831" s="28"/>
      <c r="AC831" s="28"/>
    </row>
    <row r="832" spans="1:29" ht="14.25">
      <c r="A832" s="22" t="b">
        <f t="shared" si="52"/>
        <v>1</v>
      </c>
      <c r="B832" s="23" t="str">
        <f t="shared" si="53"/>
        <v>salles avant 03/2017!</v>
      </c>
      <c r="C832" s="24">
        <f t="shared" si="54"/>
        <v>832</v>
      </c>
      <c r="D832" s="24" t="e">
        <f t="shared" ca="1" si="2"/>
        <v>#REF!</v>
      </c>
      <c r="E832" s="25" t="e">
        <f t="shared" ca="1" si="3"/>
        <v>#REF!</v>
      </c>
      <c r="F832" s="25" t="e">
        <f t="shared" ca="1" si="4"/>
        <v>#REF!</v>
      </c>
      <c r="G832" s="26" t="e">
        <f t="shared" ca="1" si="5"/>
        <v>#REF!</v>
      </c>
      <c r="H832" s="24" t="s">
        <v>140</v>
      </c>
      <c r="I832" s="24" t="e">
        <f t="shared" ca="1" si="6"/>
        <v>#REF!</v>
      </c>
      <c r="J832" s="24" t="e">
        <f t="shared" ca="1" si="7"/>
        <v>#REF!</v>
      </c>
      <c r="K832" s="24" t="e">
        <f t="shared" ca="1" si="8"/>
        <v>#REF!</v>
      </c>
      <c r="L832" s="24" t="e">
        <f t="shared" ca="1" si="9"/>
        <v>#REF!</v>
      </c>
      <c r="M832" s="24" t="e">
        <f t="shared" ca="1" si="10"/>
        <v>#REF!</v>
      </c>
      <c r="N832" s="25" t="e">
        <f t="shared" ca="1" si="11"/>
        <v>#REF!</v>
      </c>
      <c r="O832" s="27" t="e">
        <f t="shared" ca="1" si="12"/>
        <v>#REF!</v>
      </c>
      <c r="P832" s="24" t="e">
        <f t="shared" ca="1" si="13"/>
        <v>#REF!</v>
      </c>
      <c r="Q832" s="28" t="e">
        <f t="shared" ca="1" si="48"/>
        <v>#REF!</v>
      </c>
      <c r="R832" s="29" t="e">
        <f t="shared" ca="1" si="14"/>
        <v>#REF!</v>
      </c>
      <c r="S832" s="29" t="e">
        <f t="shared" ca="1" si="15"/>
        <v>#REF!</v>
      </c>
      <c r="T832" s="28" t="e">
        <f t="shared" ca="1" si="16"/>
        <v>#REF!</v>
      </c>
      <c r="U832" s="30">
        <f ca="1">VLOOKUP(H832,variables!J$10:K$130,2,FALSE)</f>
        <v>0.93262411347517726</v>
      </c>
      <c r="V832" s="28"/>
      <c r="W832" s="28"/>
      <c r="X832" s="28"/>
      <c r="Y832" s="28"/>
      <c r="Z832" s="28"/>
      <c r="AA832" s="28"/>
      <c r="AB832" s="28"/>
      <c r="AC832" s="28"/>
    </row>
    <row r="833" spans="1:29" ht="14.25" hidden="1">
      <c r="A833" s="22" t="b">
        <f t="shared" si="52"/>
        <v>0</v>
      </c>
      <c r="B833" s="23" t="str">
        <f t="shared" si="53"/>
        <v>salles avant 03/2017!</v>
      </c>
      <c r="C833" s="24">
        <f t="shared" si="54"/>
        <v>833</v>
      </c>
      <c r="D833" s="24" t="e">
        <f t="shared" ca="1" si="2"/>
        <v>#REF!</v>
      </c>
      <c r="E833" s="25" t="e">
        <f t="shared" ca="1" si="3"/>
        <v>#REF!</v>
      </c>
      <c r="F833" s="25" t="e">
        <f t="shared" ca="1" si="4"/>
        <v>#REF!</v>
      </c>
      <c r="G833" s="26" t="e">
        <f t="shared" ca="1" si="5"/>
        <v>#REF!</v>
      </c>
      <c r="H833" s="24" t="s">
        <v>357</v>
      </c>
      <c r="I833" s="24" t="e">
        <f t="shared" ca="1" si="6"/>
        <v>#REF!</v>
      </c>
      <c r="J833" s="24" t="e">
        <f t="shared" ca="1" si="7"/>
        <v>#REF!</v>
      </c>
      <c r="K833" s="24" t="e">
        <f t="shared" ca="1" si="8"/>
        <v>#REF!</v>
      </c>
      <c r="L833" s="24" t="e">
        <f t="shared" ca="1" si="9"/>
        <v>#REF!</v>
      </c>
      <c r="M833" s="24" t="e">
        <f t="shared" ca="1" si="10"/>
        <v>#REF!</v>
      </c>
      <c r="N833" s="25" t="e">
        <f t="shared" ca="1" si="11"/>
        <v>#REF!</v>
      </c>
      <c r="O833" s="27" t="e">
        <f t="shared" ca="1" si="12"/>
        <v>#REF!</v>
      </c>
      <c r="P833" s="24" t="e">
        <f t="shared" ca="1" si="13"/>
        <v>#REF!</v>
      </c>
      <c r="Q833" s="28" t="str">
        <f t="shared" si="48"/>
        <v/>
      </c>
      <c r="R833" s="29" t="str">
        <f t="shared" si="14"/>
        <v/>
      </c>
      <c r="S833" s="29" t="str">
        <f t="shared" si="15"/>
        <v/>
      </c>
      <c r="T833" s="28" t="str">
        <f t="shared" si="16"/>
        <v/>
      </c>
      <c r="U833" s="30">
        <f ca="1">VLOOKUP(H833,variables!J$10:K$130,2,FALSE)</f>
        <v>0.97058823529411764</v>
      </c>
      <c r="V833" s="28"/>
      <c r="W833" s="28"/>
      <c r="X833" s="28"/>
      <c r="Y833" s="28"/>
      <c r="Z833" s="28"/>
      <c r="AA833" s="28"/>
      <c r="AB833" s="28"/>
      <c r="AC833" s="28"/>
    </row>
    <row r="834" spans="1:29" ht="14.25" hidden="1">
      <c r="A834" s="22" t="b">
        <f t="shared" ref="A834:A897" si="55">NOT(IF(ISERR(SEARCH(qui,H834)),TRUE,FALSE))</f>
        <v>0</v>
      </c>
      <c r="B834" s="23" t="str">
        <f t="shared" ref="B834:B897" si="56">IF(ROW()&lt;=Tun,Oun,IF(ROW()&lt;=(Tun+Tdeux),Odeux,IF(ROW()&lt;=Tun+Tdeux+Ttrois,Otrois,FALSE)))</f>
        <v>salles avant 03/2017!</v>
      </c>
      <c r="C834" s="24">
        <f t="shared" si="54"/>
        <v>834</v>
      </c>
      <c r="D834" s="24" t="e">
        <f t="shared" ca="1" si="2"/>
        <v>#REF!</v>
      </c>
      <c r="E834" s="25" t="e">
        <f t="shared" ca="1" si="3"/>
        <v>#REF!</v>
      </c>
      <c r="F834" s="25" t="e">
        <f t="shared" ca="1" si="4"/>
        <v>#REF!</v>
      </c>
      <c r="G834" s="26" t="e">
        <f t="shared" ca="1" si="5"/>
        <v>#REF!</v>
      </c>
      <c r="H834" s="24" t="s">
        <v>357</v>
      </c>
      <c r="I834" s="24" t="e">
        <f t="shared" ca="1" si="6"/>
        <v>#REF!</v>
      </c>
      <c r="J834" s="24" t="e">
        <f t="shared" ca="1" si="7"/>
        <v>#REF!</v>
      </c>
      <c r="K834" s="24" t="e">
        <f t="shared" ca="1" si="8"/>
        <v>#REF!</v>
      </c>
      <c r="L834" s="24" t="e">
        <f t="shared" ca="1" si="9"/>
        <v>#REF!</v>
      </c>
      <c r="M834" s="24" t="e">
        <f t="shared" ca="1" si="10"/>
        <v>#REF!</v>
      </c>
      <c r="N834" s="25" t="e">
        <f t="shared" ca="1" si="11"/>
        <v>#REF!</v>
      </c>
      <c r="O834" s="27" t="e">
        <f t="shared" ca="1" si="12"/>
        <v>#REF!</v>
      </c>
      <c r="P834" s="24" t="e">
        <f t="shared" ca="1" si="13"/>
        <v>#REF!</v>
      </c>
      <c r="Q834" s="28" t="str">
        <f t="shared" si="48"/>
        <v/>
      </c>
      <c r="R834" s="29" t="str">
        <f t="shared" si="14"/>
        <v/>
      </c>
      <c r="S834" s="29" t="str">
        <f t="shared" si="15"/>
        <v/>
      </c>
      <c r="T834" s="28" t="str">
        <f t="shared" si="16"/>
        <v/>
      </c>
      <c r="U834" s="30">
        <f ca="1">VLOOKUP(H834,variables!J$10:K$130,2,FALSE)</f>
        <v>0.97058823529411764</v>
      </c>
      <c r="V834" s="28"/>
      <c r="W834" s="28"/>
      <c r="X834" s="28"/>
      <c r="Y834" s="28"/>
      <c r="Z834" s="28"/>
      <c r="AA834" s="28"/>
      <c r="AB834" s="28"/>
      <c r="AC834" s="28"/>
    </row>
    <row r="835" spans="1:29" ht="14.25" hidden="1">
      <c r="A835" s="22" t="b">
        <f t="shared" si="55"/>
        <v>0</v>
      </c>
      <c r="B835" s="23" t="str">
        <f t="shared" si="56"/>
        <v>salles avant 03/2017!</v>
      </c>
      <c r="C835" s="24">
        <f t="shared" ref="C835:C898" si="57">IF(ROW()&lt;=Tun,ROW(),IF(ROW()&lt;=(Tun+Tdeux),ROW()-Tun+1,IF(ROW()&lt;=Tun+Tdeux+Ttrois,ROW()-Tun-Tdeux+1,"")))</f>
        <v>835</v>
      </c>
      <c r="D835" s="24" t="e">
        <f t="shared" ca="1" si="2"/>
        <v>#REF!</v>
      </c>
      <c r="E835" s="25" t="e">
        <f t="shared" ca="1" si="3"/>
        <v>#REF!</v>
      </c>
      <c r="F835" s="25" t="e">
        <f t="shared" ca="1" si="4"/>
        <v>#REF!</v>
      </c>
      <c r="G835" s="26" t="e">
        <f t="shared" ca="1" si="5"/>
        <v>#REF!</v>
      </c>
      <c r="H835" s="24" t="s">
        <v>554</v>
      </c>
      <c r="I835" s="24" t="e">
        <f t="shared" ca="1" si="6"/>
        <v>#REF!</v>
      </c>
      <c r="J835" s="24" t="e">
        <f t="shared" ca="1" si="7"/>
        <v>#REF!</v>
      </c>
      <c r="K835" s="24" t="e">
        <f t="shared" ca="1" si="8"/>
        <v>#REF!</v>
      </c>
      <c r="L835" s="24" t="e">
        <f t="shared" ca="1" si="9"/>
        <v>#REF!</v>
      </c>
      <c r="M835" s="24" t="e">
        <f t="shared" ca="1" si="10"/>
        <v>#REF!</v>
      </c>
      <c r="N835" s="25" t="e">
        <f t="shared" ca="1" si="11"/>
        <v>#REF!</v>
      </c>
      <c r="O835" s="27" t="e">
        <f t="shared" ca="1" si="12"/>
        <v>#REF!</v>
      </c>
      <c r="P835" s="24" t="e">
        <f t="shared" ca="1" si="13"/>
        <v>#REF!</v>
      </c>
      <c r="Q835" s="28" t="str">
        <f t="shared" si="48"/>
        <v/>
      </c>
      <c r="R835" s="29" t="str">
        <f t="shared" si="14"/>
        <v/>
      </c>
      <c r="S835" s="29" t="str">
        <f t="shared" si="15"/>
        <v/>
      </c>
      <c r="T835" s="28" t="str">
        <f t="shared" si="16"/>
        <v/>
      </c>
      <c r="U835" s="30">
        <f ca="1">VLOOKUP(H835,variables!J$10:K$130,2,FALSE)</f>
        <v>1</v>
      </c>
      <c r="V835" s="28"/>
      <c r="W835" s="28"/>
      <c r="X835" s="28"/>
      <c r="Y835" s="28"/>
      <c r="Z835" s="28"/>
      <c r="AA835" s="28"/>
      <c r="AB835" s="28"/>
      <c r="AC835" s="28"/>
    </row>
    <row r="836" spans="1:29" ht="14.25" hidden="1">
      <c r="A836" s="22" t="b">
        <f t="shared" si="55"/>
        <v>0</v>
      </c>
      <c r="B836" s="23" t="str">
        <f t="shared" si="56"/>
        <v>salles avant 03/2017!</v>
      </c>
      <c r="C836" s="24">
        <f t="shared" si="57"/>
        <v>836</v>
      </c>
      <c r="D836" s="24" t="e">
        <f t="shared" ca="1" si="2"/>
        <v>#REF!</v>
      </c>
      <c r="E836" s="25" t="e">
        <f t="shared" ca="1" si="3"/>
        <v>#REF!</v>
      </c>
      <c r="F836" s="25" t="e">
        <f t="shared" ca="1" si="4"/>
        <v>#REF!</v>
      </c>
      <c r="G836" s="26" t="e">
        <f t="shared" ca="1" si="5"/>
        <v>#REF!</v>
      </c>
      <c r="H836" s="24" t="s">
        <v>357</v>
      </c>
      <c r="I836" s="24" t="e">
        <f t="shared" ca="1" si="6"/>
        <v>#REF!</v>
      </c>
      <c r="J836" s="24" t="e">
        <f t="shared" ca="1" si="7"/>
        <v>#REF!</v>
      </c>
      <c r="K836" s="24" t="e">
        <f t="shared" ca="1" si="8"/>
        <v>#REF!</v>
      </c>
      <c r="L836" s="24" t="e">
        <f t="shared" ca="1" si="9"/>
        <v>#REF!</v>
      </c>
      <c r="M836" s="24" t="e">
        <f t="shared" ca="1" si="10"/>
        <v>#REF!</v>
      </c>
      <c r="N836" s="25" t="e">
        <f t="shared" ca="1" si="11"/>
        <v>#REF!</v>
      </c>
      <c r="O836" s="27" t="e">
        <f t="shared" ca="1" si="12"/>
        <v>#REF!</v>
      </c>
      <c r="P836" s="24" t="e">
        <f t="shared" ca="1" si="13"/>
        <v>#REF!</v>
      </c>
      <c r="Q836" s="28" t="str">
        <f t="shared" si="48"/>
        <v/>
      </c>
      <c r="R836" s="29" t="str">
        <f t="shared" si="14"/>
        <v/>
      </c>
      <c r="S836" s="29" t="str">
        <f t="shared" si="15"/>
        <v/>
      </c>
      <c r="T836" s="28" t="str">
        <f t="shared" si="16"/>
        <v/>
      </c>
      <c r="U836" s="30">
        <f ca="1">VLOOKUP(H836,variables!J$10:K$130,2,FALSE)</f>
        <v>0.97058823529411764</v>
      </c>
      <c r="V836" s="28"/>
      <c r="W836" s="28"/>
      <c r="X836" s="28"/>
      <c r="Y836" s="28"/>
      <c r="Z836" s="28"/>
      <c r="AA836" s="28"/>
      <c r="AB836" s="28"/>
      <c r="AC836" s="28"/>
    </row>
    <row r="837" spans="1:29" ht="14.25" hidden="1">
      <c r="A837" s="22" t="b">
        <f t="shared" si="55"/>
        <v>0</v>
      </c>
      <c r="B837" s="23" t="str">
        <f t="shared" si="56"/>
        <v>salles avant 03/2017!</v>
      </c>
      <c r="C837" s="24">
        <f t="shared" si="57"/>
        <v>837</v>
      </c>
      <c r="D837" s="24" t="e">
        <f t="shared" ca="1" si="2"/>
        <v>#REF!</v>
      </c>
      <c r="E837" s="25" t="e">
        <f t="shared" ca="1" si="3"/>
        <v>#REF!</v>
      </c>
      <c r="F837" s="25" t="e">
        <f t="shared" ca="1" si="4"/>
        <v>#REF!</v>
      </c>
      <c r="G837" s="26" t="e">
        <f t="shared" ca="1" si="5"/>
        <v>#REF!</v>
      </c>
      <c r="H837" s="24" t="s">
        <v>88</v>
      </c>
      <c r="I837" s="24" t="e">
        <f t="shared" ca="1" si="6"/>
        <v>#REF!</v>
      </c>
      <c r="J837" s="24" t="e">
        <f t="shared" ca="1" si="7"/>
        <v>#REF!</v>
      </c>
      <c r="K837" s="24" t="e">
        <f t="shared" ca="1" si="8"/>
        <v>#REF!</v>
      </c>
      <c r="L837" s="24" t="e">
        <f t="shared" ca="1" si="9"/>
        <v>#REF!</v>
      </c>
      <c r="M837" s="24" t="e">
        <f t="shared" ca="1" si="10"/>
        <v>#REF!</v>
      </c>
      <c r="N837" s="25" t="e">
        <f t="shared" ca="1" si="11"/>
        <v>#REF!</v>
      </c>
      <c r="O837" s="27" t="e">
        <f t="shared" ca="1" si="12"/>
        <v>#REF!</v>
      </c>
      <c r="P837" s="24" t="e">
        <f t="shared" ca="1" si="13"/>
        <v>#REF!</v>
      </c>
      <c r="Q837" s="28" t="str">
        <f t="shared" si="48"/>
        <v/>
      </c>
      <c r="R837" s="29" t="str">
        <f t="shared" si="14"/>
        <v/>
      </c>
      <c r="S837" s="29" t="str">
        <f t="shared" si="15"/>
        <v/>
      </c>
      <c r="T837" s="28" t="str">
        <f t="shared" si="16"/>
        <v/>
      </c>
      <c r="U837" s="30">
        <f ca="1">VLOOKUP(H837,variables!J$10:K$130,2,FALSE)</f>
        <v>0.94202898550724634</v>
      </c>
      <c r="V837" s="28"/>
      <c r="W837" s="28"/>
      <c r="X837" s="28"/>
      <c r="Y837" s="28"/>
      <c r="Z837" s="28"/>
      <c r="AA837" s="28"/>
      <c r="AB837" s="28"/>
      <c r="AC837" s="28"/>
    </row>
    <row r="838" spans="1:29" ht="14.25" hidden="1">
      <c r="A838" s="22" t="b">
        <f t="shared" si="55"/>
        <v>0</v>
      </c>
      <c r="B838" s="23" t="str">
        <f t="shared" si="56"/>
        <v>salles avant 03/2017!</v>
      </c>
      <c r="C838" s="24">
        <f t="shared" si="57"/>
        <v>838</v>
      </c>
      <c r="D838" s="24" t="e">
        <f t="shared" ca="1" si="2"/>
        <v>#REF!</v>
      </c>
      <c r="E838" s="25" t="e">
        <f t="shared" ca="1" si="3"/>
        <v>#REF!</v>
      </c>
      <c r="F838" s="25" t="e">
        <f t="shared" ca="1" si="4"/>
        <v>#REF!</v>
      </c>
      <c r="G838" s="26" t="e">
        <f t="shared" ca="1" si="5"/>
        <v>#REF!</v>
      </c>
      <c r="H838" s="24" t="s">
        <v>88</v>
      </c>
      <c r="I838" s="24" t="e">
        <f t="shared" ca="1" si="6"/>
        <v>#REF!</v>
      </c>
      <c r="J838" s="24" t="e">
        <f t="shared" ca="1" si="7"/>
        <v>#REF!</v>
      </c>
      <c r="K838" s="24" t="e">
        <f t="shared" ca="1" si="8"/>
        <v>#REF!</v>
      </c>
      <c r="L838" s="24" t="e">
        <f t="shared" ca="1" si="9"/>
        <v>#REF!</v>
      </c>
      <c r="M838" s="24" t="e">
        <f t="shared" ca="1" si="10"/>
        <v>#REF!</v>
      </c>
      <c r="N838" s="25" t="e">
        <f t="shared" ca="1" si="11"/>
        <v>#REF!</v>
      </c>
      <c r="O838" s="27" t="e">
        <f t="shared" ca="1" si="12"/>
        <v>#REF!</v>
      </c>
      <c r="P838" s="24" t="e">
        <f t="shared" ca="1" si="13"/>
        <v>#REF!</v>
      </c>
      <c r="Q838" s="28" t="str">
        <f t="shared" si="48"/>
        <v/>
      </c>
      <c r="R838" s="29" t="str">
        <f t="shared" si="14"/>
        <v/>
      </c>
      <c r="S838" s="29" t="str">
        <f t="shared" si="15"/>
        <v/>
      </c>
      <c r="T838" s="28" t="str">
        <f t="shared" si="16"/>
        <v/>
      </c>
      <c r="U838" s="30">
        <f ca="1">VLOOKUP(H838,variables!J$10:K$130,2,FALSE)</f>
        <v>0.94202898550724634</v>
      </c>
      <c r="V838" s="28"/>
      <c r="W838" s="28"/>
      <c r="X838" s="28"/>
      <c r="Y838" s="28"/>
      <c r="Z838" s="28"/>
      <c r="AA838" s="28"/>
      <c r="AB838" s="28"/>
      <c r="AC838" s="28"/>
    </row>
    <row r="839" spans="1:29" ht="14.25" hidden="1">
      <c r="A839" s="22" t="b">
        <f t="shared" si="55"/>
        <v>0</v>
      </c>
      <c r="B839" s="23" t="str">
        <f t="shared" si="56"/>
        <v>salles avant 03/2017!</v>
      </c>
      <c r="C839" s="24">
        <f t="shared" si="57"/>
        <v>839</v>
      </c>
      <c r="D839" s="24" t="e">
        <f t="shared" ca="1" si="2"/>
        <v>#REF!</v>
      </c>
      <c r="E839" s="25" t="e">
        <f t="shared" ca="1" si="3"/>
        <v>#REF!</v>
      </c>
      <c r="F839" s="25" t="e">
        <f t="shared" ca="1" si="4"/>
        <v>#REF!</v>
      </c>
      <c r="G839" s="26" t="e">
        <f t="shared" ca="1" si="5"/>
        <v>#REF!</v>
      </c>
      <c r="H839" s="24" t="s">
        <v>88</v>
      </c>
      <c r="I839" s="24" t="e">
        <f t="shared" ca="1" si="6"/>
        <v>#REF!</v>
      </c>
      <c r="J839" s="24" t="e">
        <f t="shared" ca="1" si="7"/>
        <v>#REF!</v>
      </c>
      <c r="K839" s="24" t="e">
        <f t="shared" ca="1" si="8"/>
        <v>#REF!</v>
      </c>
      <c r="L839" s="24" t="e">
        <f t="shared" ca="1" si="9"/>
        <v>#REF!</v>
      </c>
      <c r="M839" s="24" t="e">
        <f t="shared" ca="1" si="10"/>
        <v>#REF!</v>
      </c>
      <c r="N839" s="25" t="e">
        <f t="shared" ca="1" si="11"/>
        <v>#REF!</v>
      </c>
      <c r="O839" s="27" t="e">
        <f t="shared" ca="1" si="12"/>
        <v>#REF!</v>
      </c>
      <c r="P839" s="24" t="e">
        <f t="shared" ca="1" si="13"/>
        <v>#REF!</v>
      </c>
      <c r="Q839" s="28" t="str">
        <f t="shared" si="48"/>
        <v/>
      </c>
      <c r="R839" s="29" t="str">
        <f t="shared" si="14"/>
        <v/>
      </c>
      <c r="S839" s="29" t="str">
        <f t="shared" si="15"/>
        <v/>
      </c>
      <c r="T839" s="28" t="str">
        <f t="shared" si="16"/>
        <v/>
      </c>
      <c r="U839" s="30">
        <f ca="1">VLOOKUP(H839,variables!J$10:K$130,2,FALSE)</f>
        <v>0.94202898550724634</v>
      </c>
      <c r="V839" s="28"/>
      <c r="W839" s="28"/>
      <c r="X839" s="28"/>
      <c r="Y839" s="28"/>
      <c r="Z839" s="28"/>
      <c r="AA839" s="28"/>
      <c r="AB839" s="28"/>
      <c r="AC839" s="28"/>
    </row>
    <row r="840" spans="1:29" ht="14.25" hidden="1">
      <c r="A840" s="22" t="b">
        <f t="shared" si="55"/>
        <v>0</v>
      </c>
      <c r="B840" s="23" t="str">
        <f t="shared" si="56"/>
        <v>salles avant 03/2017!</v>
      </c>
      <c r="C840" s="24">
        <f t="shared" si="57"/>
        <v>840</v>
      </c>
      <c r="D840" s="24" t="e">
        <f t="shared" ca="1" si="2"/>
        <v>#REF!</v>
      </c>
      <c r="E840" s="25" t="e">
        <f t="shared" ca="1" si="3"/>
        <v>#REF!</v>
      </c>
      <c r="F840" s="25" t="e">
        <f t="shared" ca="1" si="4"/>
        <v>#REF!</v>
      </c>
      <c r="G840" s="26" t="e">
        <f t="shared" ca="1" si="5"/>
        <v>#REF!</v>
      </c>
      <c r="H840" s="24" t="s">
        <v>88</v>
      </c>
      <c r="I840" s="24" t="e">
        <f t="shared" ca="1" si="6"/>
        <v>#REF!</v>
      </c>
      <c r="J840" s="24" t="e">
        <f t="shared" ca="1" si="7"/>
        <v>#REF!</v>
      </c>
      <c r="K840" s="24" t="e">
        <f t="shared" ca="1" si="8"/>
        <v>#REF!</v>
      </c>
      <c r="L840" s="24" t="e">
        <f t="shared" ca="1" si="9"/>
        <v>#REF!</v>
      </c>
      <c r="M840" s="24" t="e">
        <f t="shared" ca="1" si="10"/>
        <v>#REF!</v>
      </c>
      <c r="N840" s="25" t="e">
        <f t="shared" ca="1" si="11"/>
        <v>#REF!</v>
      </c>
      <c r="O840" s="27" t="e">
        <f t="shared" ca="1" si="12"/>
        <v>#REF!</v>
      </c>
      <c r="P840" s="24" t="e">
        <f t="shared" ca="1" si="13"/>
        <v>#REF!</v>
      </c>
      <c r="Q840" s="28" t="str">
        <f t="shared" si="48"/>
        <v/>
      </c>
      <c r="R840" s="29" t="str">
        <f t="shared" si="14"/>
        <v/>
      </c>
      <c r="S840" s="29" t="str">
        <f t="shared" si="15"/>
        <v/>
      </c>
      <c r="T840" s="28" t="str">
        <f t="shared" si="16"/>
        <v/>
      </c>
      <c r="U840" s="30">
        <f ca="1">VLOOKUP(H840,variables!J$10:K$130,2,FALSE)</f>
        <v>0.94202898550724634</v>
      </c>
      <c r="V840" s="28"/>
      <c r="W840" s="28"/>
      <c r="X840" s="28"/>
      <c r="Y840" s="28"/>
      <c r="Z840" s="28"/>
      <c r="AA840" s="28"/>
      <c r="AB840" s="28"/>
      <c r="AC840" s="28"/>
    </row>
    <row r="841" spans="1:29" ht="14.25" hidden="1">
      <c r="A841" s="22" t="b">
        <f t="shared" si="55"/>
        <v>0</v>
      </c>
      <c r="B841" s="23" t="str">
        <f t="shared" si="56"/>
        <v>salles avant 03/2017!</v>
      </c>
      <c r="C841" s="24">
        <f t="shared" si="57"/>
        <v>841</v>
      </c>
      <c r="D841" s="24" t="e">
        <f t="shared" ca="1" si="2"/>
        <v>#REF!</v>
      </c>
      <c r="E841" s="25" t="e">
        <f t="shared" ca="1" si="3"/>
        <v>#REF!</v>
      </c>
      <c r="F841" s="25" t="e">
        <f t="shared" ca="1" si="4"/>
        <v>#REF!</v>
      </c>
      <c r="G841" s="26" t="e">
        <f t="shared" ca="1" si="5"/>
        <v>#REF!</v>
      </c>
      <c r="H841" s="24" t="s">
        <v>359</v>
      </c>
      <c r="I841" s="24" t="e">
        <f t="shared" ca="1" si="6"/>
        <v>#REF!</v>
      </c>
      <c r="J841" s="24" t="e">
        <f t="shared" ca="1" si="7"/>
        <v>#REF!</v>
      </c>
      <c r="K841" s="24" t="e">
        <f t="shared" ca="1" si="8"/>
        <v>#REF!</v>
      </c>
      <c r="L841" s="24" t="e">
        <f t="shared" ca="1" si="9"/>
        <v>#REF!</v>
      </c>
      <c r="M841" s="24" t="e">
        <f t="shared" ca="1" si="10"/>
        <v>#REF!</v>
      </c>
      <c r="N841" s="25" t="e">
        <f t="shared" ca="1" si="11"/>
        <v>#REF!</v>
      </c>
      <c r="O841" s="27" t="e">
        <f t="shared" ca="1" si="12"/>
        <v>#REF!</v>
      </c>
      <c r="P841" s="24" t="e">
        <f t="shared" ca="1" si="13"/>
        <v>#REF!</v>
      </c>
      <c r="Q841" s="28" t="str">
        <f t="shared" si="48"/>
        <v/>
      </c>
      <c r="R841" s="29" t="str">
        <f t="shared" si="14"/>
        <v/>
      </c>
      <c r="S841" s="29" t="str">
        <f t="shared" si="15"/>
        <v/>
      </c>
      <c r="T841" s="28" t="str">
        <f t="shared" si="16"/>
        <v/>
      </c>
      <c r="U841" s="30">
        <f ca="1">VLOOKUP(H841,variables!J$10:K$130,2,FALSE)</f>
        <v>1</v>
      </c>
      <c r="V841" s="28"/>
      <c r="W841" s="28"/>
      <c r="X841" s="28"/>
      <c r="Y841" s="28"/>
      <c r="Z841" s="28"/>
      <c r="AA841" s="28"/>
      <c r="AB841" s="28"/>
      <c r="AC841" s="28"/>
    </row>
    <row r="842" spans="1:29" ht="14.25" hidden="1">
      <c r="A842" s="22" t="b">
        <f t="shared" si="55"/>
        <v>0</v>
      </c>
      <c r="B842" s="23" t="str">
        <f t="shared" si="56"/>
        <v>salles avant 03/2017!</v>
      </c>
      <c r="C842" s="24">
        <f t="shared" si="57"/>
        <v>842</v>
      </c>
      <c r="D842" s="24" t="e">
        <f t="shared" ca="1" si="2"/>
        <v>#REF!</v>
      </c>
      <c r="E842" s="25" t="e">
        <f t="shared" ca="1" si="3"/>
        <v>#REF!</v>
      </c>
      <c r="F842" s="25" t="e">
        <f t="shared" ca="1" si="4"/>
        <v>#REF!</v>
      </c>
      <c r="G842" s="26" t="e">
        <f t="shared" ca="1" si="5"/>
        <v>#REF!</v>
      </c>
      <c r="H842" s="24" t="s">
        <v>246</v>
      </c>
      <c r="I842" s="24" t="e">
        <f t="shared" ca="1" si="6"/>
        <v>#REF!</v>
      </c>
      <c r="J842" s="24" t="e">
        <f t="shared" ca="1" si="7"/>
        <v>#REF!</v>
      </c>
      <c r="K842" s="24" t="e">
        <f t="shared" ca="1" si="8"/>
        <v>#REF!</v>
      </c>
      <c r="L842" s="24" t="e">
        <f t="shared" ca="1" si="9"/>
        <v>#REF!</v>
      </c>
      <c r="M842" s="24" t="e">
        <f t="shared" ca="1" si="10"/>
        <v>#REF!</v>
      </c>
      <c r="N842" s="25" t="e">
        <f t="shared" ca="1" si="11"/>
        <v>#REF!</v>
      </c>
      <c r="O842" s="27" t="e">
        <f t="shared" ca="1" si="12"/>
        <v>#REF!</v>
      </c>
      <c r="P842" s="24" t="e">
        <f t="shared" ca="1" si="13"/>
        <v>#REF!</v>
      </c>
      <c r="Q842" s="28" t="str">
        <f t="shared" si="48"/>
        <v/>
      </c>
      <c r="R842" s="29" t="str">
        <f t="shared" si="14"/>
        <v/>
      </c>
      <c r="S842" s="29" t="str">
        <f t="shared" si="15"/>
        <v/>
      </c>
      <c r="T842" s="28" t="str">
        <f t="shared" si="16"/>
        <v/>
      </c>
      <c r="U842" s="30">
        <f ca="1">VLOOKUP(H842,variables!J$10:K$130,2,FALSE)</f>
        <v>0.94444444444444442</v>
      </c>
      <c r="V842" s="28"/>
      <c r="W842" s="28"/>
      <c r="X842" s="28"/>
      <c r="Y842" s="28"/>
      <c r="Z842" s="28"/>
      <c r="AA842" s="28"/>
      <c r="AB842" s="28"/>
      <c r="AC842" s="28"/>
    </row>
    <row r="843" spans="1:29" ht="14.25" hidden="1">
      <c r="A843" s="22" t="b">
        <f t="shared" si="55"/>
        <v>0</v>
      </c>
      <c r="B843" s="23" t="str">
        <f t="shared" si="56"/>
        <v>salles avant 03/2017!</v>
      </c>
      <c r="C843" s="24">
        <f t="shared" si="57"/>
        <v>843</v>
      </c>
      <c r="D843" s="24" t="e">
        <f t="shared" ca="1" si="2"/>
        <v>#REF!</v>
      </c>
      <c r="E843" s="25" t="e">
        <f t="shared" ca="1" si="3"/>
        <v>#REF!</v>
      </c>
      <c r="F843" s="25" t="e">
        <f t="shared" ca="1" si="4"/>
        <v>#REF!</v>
      </c>
      <c r="G843" s="26" t="e">
        <f t="shared" ca="1" si="5"/>
        <v>#REF!</v>
      </c>
      <c r="H843" s="24" t="s">
        <v>88</v>
      </c>
      <c r="I843" s="24" t="e">
        <f t="shared" ca="1" si="6"/>
        <v>#REF!</v>
      </c>
      <c r="J843" s="24" t="e">
        <f t="shared" ca="1" si="7"/>
        <v>#REF!</v>
      </c>
      <c r="K843" s="24" t="e">
        <f t="shared" ca="1" si="8"/>
        <v>#REF!</v>
      </c>
      <c r="L843" s="24" t="e">
        <f t="shared" ca="1" si="9"/>
        <v>#REF!</v>
      </c>
      <c r="M843" s="24" t="e">
        <f t="shared" ca="1" si="10"/>
        <v>#REF!</v>
      </c>
      <c r="N843" s="25" t="e">
        <f t="shared" ca="1" si="11"/>
        <v>#REF!</v>
      </c>
      <c r="O843" s="27" t="e">
        <f t="shared" ca="1" si="12"/>
        <v>#REF!</v>
      </c>
      <c r="P843" s="24" t="e">
        <f t="shared" ca="1" si="13"/>
        <v>#REF!</v>
      </c>
      <c r="Q843" s="28" t="str">
        <f t="shared" si="48"/>
        <v/>
      </c>
      <c r="R843" s="29" t="str">
        <f t="shared" si="14"/>
        <v/>
      </c>
      <c r="S843" s="29" t="str">
        <f t="shared" si="15"/>
        <v/>
      </c>
      <c r="T843" s="28" t="str">
        <f t="shared" si="16"/>
        <v/>
      </c>
      <c r="U843" s="30">
        <f ca="1">VLOOKUP(H843,variables!J$10:K$130,2,FALSE)</f>
        <v>0.94202898550724634</v>
      </c>
      <c r="V843" s="28"/>
      <c r="W843" s="28"/>
      <c r="X843" s="28"/>
      <c r="Y843" s="28"/>
      <c r="Z843" s="28"/>
      <c r="AA843" s="28"/>
      <c r="AB843" s="28"/>
      <c r="AC843" s="28"/>
    </row>
    <row r="844" spans="1:29" ht="14.25" hidden="1">
      <c r="A844" s="22" t="b">
        <f t="shared" si="55"/>
        <v>0</v>
      </c>
      <c r="B844" s="23" t="str">
        <f t="shared" si="56"/>
        <v>salles avant 03/2017!</v>
      </c>
      <c r="C844" s="24">
        <f t="shared" si="57"/>
        <v>844</v>
      </c>
      <c r="D844" s="24" t="e">
        <f t="shared" ca="1" si="2"/>
        <v>#REF!</v>
      </c>
      <c r="E844" s="25" t="e">
        <f t="shared" ca="1" si="3"/>
        <v>#REF!</v>
      </c>
      <c r="F844" s="25" t="e">
        <f t="shared" ca="1" si="4"/>
        <v>#REF!</v>
      </c>
      <c r="G844" s="26" t="e">
        <f t="shared" ca="1" si="5"/>
        <v>#REF!</v>
      </c>
      <c r="H844" s="24" t="s">
        <v>263</v>
      </c>
      <c r="I844" s="24" t="e">
        <f t="shared" ca="1" si="6"/>
        <v>#REF!</v>
      </c>
      <c r="J844" s="24" t="e">
        <f t="shared" ca="1" si="7"/>
        <v>#REF!</v>
      </c>
      <c r="K844" s="24" t="e">
        <f t="shared" ca="1" si="8"/>
        <v>#REF!</v>
      </c>
      <c r="L844" s="24" t="e">
        <f t="shared" ca="1" si="9"/>
        <v>#REF!</v>
      </c>
      <c r="M844" s="24" t="e">
        <f t="shared" ca="1" si="10"/>
        <v>#REF!</v>
      </c>
      <c r="N844" s="25" t="e">
        <f t="shared" ca="1" si="11"/>
        <v>#REF!</v>
      </c>
      <c r="O844" s="27" t="e">
        <f t="shared" ca="1" si="12"/>
        <v>#REF!</v>
      </c>
      <c r="P844" s="24" t="e">
        <f t="shared" ca="1" si="13"/>
        <v>#REF!</v>
      </c>
      <c r="Q844" s="28" t="str">
        <f t="shared" si="48"/>
        <v/>
      </c>
      <c r="R844" s="29" t="str">
        <f t="shared" si="14"/>
        <v/>
      </c>
      <c r="S844" s="29" t="str">
        <f t="shared" si="15"/>
        <v/>
      </c>
      <c r="T844" s="28" t="str">
        <f t="shared" si="16"/>
        <v/>
      </c>
      <c r="U844" s="30">
        <f ca="1">VLOOKUP(H844,variables!J$10:K$130,2,FALSE)</f>
        <v>1</v>
      </c>
      <c r="V844" s="28"/>
      <c r="W844" s="28"/>
      <c r="X844" s="28"/>
      <c r="Y844" s="28"/>
      <c r="Z844" s="28"/>
      <c r="AA844" s="28"/>
      <c r="AB844" s="28"/>
      <c r="AC844" s="28"/>
    </row>
    <row r="845" spans="1:29" ht="14.25" hidden="1">
      <c r="A845" s="22" t="b">
        <f t="shared" si="55"/>
        <v>0</v>
      </c>
      <c r="B845" s="23" t="str">
        <f t="shared" si="56"/>
        <v>salles avant 03/2017!</v>
      </c>
      <c r="C845" s="24">
        <f t="shared" si="57"/>
        <v>845</v>
      </c>
      <c r="D845" s="24" t="e">
        <f t="shared" ca="1" si="2"/>
        <v>#REF!</v>
      </c>
      <c r="E845" s="25" t="e">
        <f t="shared" ca="1" si="3"/>
        <v>#REF!</v>
      </c>
      <c r="F845" s="25" t="e">
        <f t="shared" ca="1" si="4"/>
        <v>#REF!</v>
      </c>
      <c r="G845" s="26" t="e">
        <f t="shared" ca="1" si="5"/>
        <v>#REF!</v>
      </c>
      <c r="H845" s="24" t="s">
        <v>88</v>
      </c>
      <c r="I845" s="24" t="e">
        <f t="shared" ca="1" si="6"/>
        <v>#REF!</v>
      </c>
      <c r="J845" s="24" t="e">
        <f t="shared" ca="1" si="7"/>
        <v>#REF!</v>
      </c>
      <c r="K845" s="24" t="e">
        <f t="shared" ca="1" si="8"/>
        <v>#REF!</v>
      </c>
      <c r="L845" s="24" t="e">
        <f t="shared" ca="1" si="9"/>
        <v>#REF!</v>
      </c>
      <c r="M845" s="24" t="e">
        <f t="shared" ca="1" si="10"/>
        <v>#REF!</v>
      </c>
      <c r="N845" s="25" t="e">
        <f t="shared" ca="1" si="11"/>
        <v>#REF!</v>
      </c>
      <c r="O845" s="27" t="e">
        <f t="shared" ca="1" si="12"/>
        <v>#REF!</v>
      </c>
      <c r="P845" s="24" t="e">
        <f t="shared" ca="1" si="13"/>
        <v>#REF!</v>
      </c>
      <c r="Q845" s="28" t="str">
        <f t="shared" si="48"/>
        <v/>
      </c>
      <c r="R845" s="29" t="str">
        <f t="shared" si="14"/>
        <v/>
      </c>
      <c r="S845" s="29" t="str">
        <f t="shared" si="15"/>
        <v/>
      </c>
      <c r="T845" s="28" t="str">
        <f t="shared" si="16"/>
        <v/>
      </c>
      <c r="U845" s="30">
        <f ca="1">VLOOKUP(H845,variables!J$10:K$130,2,FALSE)</f>
        <v>0.94202898550724634</v>
      </c>
      <c r="V845" s="28"/>
      <c r="W845" s="28"/>
      <c r="X845" s="28"/>
      <c r="Y845" s="28"/>
      <c r="Z845" s="28"/>
      <c r="AA845" s="28"/>
      <c r="AB845" s="28"/>
      <c r="AC845" s="28"/>
    </row>
    <row r="846" spans="1:29" ht="14.25" hidden="1">
      <c r="A846" s="22" t="b">
        <f t="shared" si="55"/>
        <v>0</v>
      </c>
      <c r="B846" s="23" t="str">
        <f t="shared" si="56"/>
        <v>salles avant 03/2017!</v>
      </c>
      <c r="C846" s="24">
        <f t="shared" si="57"/>
        <v>846</v>
      </c>
      <c r="D846" s="24" t="e">
        <f t="shared" ca="1" si="2"/>
        <v>#REF!</v>
      </c>
      <c r="E846" s="25" t="e">
        <f t="shared" ca="1" si="3"/>
        <v>#REF!</v>
      </c>
      <c r="F846" s="25" t="e">
        <f t="shared" ca="1" si="4"/>
        <v>#REF!</v>
      </c>
      <c r="G846" s="26" t="e">
        <f t="shared" ca="1" si="5"/>
        <v>#REF!</v>
      </c>
      <c r="H846" s="24" t="s">
        <v>458</v>
      </c>
      <c r="I846" s="24" t="e">
        <f t="shared" ca="1" si="6"/>
        <v>#REF!</v>
      </c>
      <c r="J846" s="24" t="e">
        <f t="shared" ca="1" si="7"/>
        <v>#REF!</v>
      </c>
      <c r="K846" s="24" t="e">
        <f t="shared" ca="1" si="8"/>
        <v>#REF!</v>
      </c>
      <c r="L846" s="24" t="e">
        <f t="shared" ca="1" si="9"/>
        <v>#REF!</v>
      </c>
      <c r="M846" s="24" t="e">
        <f t="shared" ca="1" si="10"/>
        <v>#REF!</v>
      </c>
      <c r="N846" s="25" t="e">
        <f t="shared" ca="1" si="11"/>
        <v>#REF!</v>
      </c>
      <c r="O846" s="27" t="e">
        <f t="shared" ca="1" si="12"/>
        <v>#REF!</v>
      </c>
      <c r="P846" s="24" t="e">
        <f t="shared" ca="1" si="13"/>
        <v>#REF!</v>
      </c>
      <c r="Q846" s="28" t="str">
        <f t="shared" si="48"/>
        <v/>
      </c>
      <c r="R846" s="29" t="str">
        <f t="shared" si="14"/>
        <v/>
      </c>
      <c r="S846" s="29" t="str">
        <f t="shared" si="15"/>
        <v/>
      </c>
      <c r="T846" s="28" t="str">
        <f t="shared" si="16"/>
        <v/>
      </c>
      <c r="U846" s="30">
        <f ca="1">VLOOKUP(H846,variables!J$10:K$130,2,FALSE)</f>
        <v>0.95</v>
      </c>
      <c r="V846" s="28"/>
      <c r="W846" s="28"/>
      <c r="X846" s="28"/>
      <c r="Y846" s="28"/>
      <c r="Z846" s="28"/>
      <c r="AA846" s="28"/>
      <c r="AB846" s="28"/>
      <c r="AC846" s="28"/>
    </row>
    <row r="847" spans="1:29" ht="14.25" hidden="1">
      <c r="A847" s="22" t="b">
        <f t="shared" si="55"/>
        <v>0</v>
      </c>
      <c r="B847" s="23" t="str">
        <f t="shared" si="56"/>
        <v>salles avant 03/2017!</v>
      </c>
      <c r="C847" s="24">
        <f t="shared" si="57"/>
        <v>847</v>
      </c>
      <c r="D847" s="24" t="e">
        <f t="shared" ca="1" si="2"/>
        <v>#REF!</v>
      </c>
      <c r="E847" s="25" t="e">
        <f t="shared" ca="1" si="3"/>
        <v>#REF!</v>
      </c>
      <c r="F847" s="25" t="e">
        <f t="shared" ca="1" si="4"/>
        <v>#REF!</v>
      </c>
      <c r="G847" s="26" t="e">
        <f t="shared" ca="1" si="5"/>
        <v>#REF!</v>
      </c>
      <c r="H847" s="24" t="s">
        <v>88</v>
      </c>
      <c r="I847" s="24" t="e">
        <f t="shared" ca="1" si="6"/>
        <v>#REF!</v>
      </c>
      <c r="J847" s="24" t="e">
        <f t="shared" ca="1" si="7"/>
        <v>#REF!</v>
      </c>
      <c r="K847" s="24" t="e">
        <f t="shared" ca="1" si="8"/>
        <v>#REF!</v>
      </c>
      <c r="L847" s="24" t="e">
        <f t="shared" ca="1" si="9"/>
        <v>#REF!</v>
      </c>
      <c r="M847" s="24" t="e">
        <f t="shared" ca="1" si="10"/>
        <v>#REF!</v>
      </c>
      <c r="N847" s="25" t="e">
        <f t="shared" ca="1" si="11"/>
        <v>#REF!</v>
      </c>
      <c r="O847" s="27" t="e">
        <f t="shared" ca="1" si="12"/>
        <v>#REF!</v>
      </c>
      <c r="P847" s="24" t="e">
        <f t="shared" ca="1" si="13"/>
        <v>#REF!</v>
      </c>
      <c r="Q847" s="28" t="str">
        <f t="shared" si="48"/>
        <v/>
      </c>
      <c r="R847" s="29" t="str">
        <f t="shared" si="14"/>
        <v/>
      </c>
      <c r="S847" s="29" t="str">
        <f t="shared" si="15"/>
        <v/>
      </c>
      <c r="T847" s="28" t="str">
        <f t="shared" si="16"/>
        <v/>
      </c>
      <c r="U847" s="30">
        <f ca="1">VLOOKUP(H847,variables!J$10:K$130,2,FALSE)</f>
        <v>0.94202898550724634</v>
      </c>
      <c r="V847" s="28"/>
      <c r="W847" s="28"/>
      <c r="X847" s="28"/>
      <c r="Y847" s="28"/>
      <c r="Z847" s="28"/>
      <c r="AA847" s="28"/>
      <c r="AB847" s="28"/>
      <c r="AC847" s="28"/>
    </row>
    <row r="848" spans="1:29" ht="14.25" hidden="1">
      <c r="A848" s="22" t="b">
        <f t="shared" si="55"/>
        <v>0</v>
      </c>
      <c r="B848" s="23" t="str">
        <f t="shared" si="56"/>
        <v>salles avant 03/2017!</v>
      </c>
      <c r="C848" s="24">
        <f t="shared" si="57"/>
        <v>848</v>
      </c>
      <c r="D848" s="24" t="e">
        <f t="shared" ca="1" si="2"/>
        <v>#REF!</v>
      </c>
      <c r="E848" s="25" t="e">
        <f t="shared" ca="1" si="3"/>
        <v>#REF!</v>
      </c>
      <c r="F848" s="25" t="e">
        <f t="shared" ca="1" si="4"/>
        <v>#REF!</v>
      </c>
      <c r="G848" s="26" t="e">
        <f t="shared" ca="1" si="5"/>
        <v>#REF!</v>
      </c>
      <c r="H848" s="24" t="s">
        <v>246</v>
      </c>
      <c r="I848" s="24" t="e">
        <f t="shared" ca="1" si="6"/>
        <v>#REF!</v>
      </c>
      <c r="J848" s="24" t="e">
        <f t="shared" ca="1" si="7"/>
        <v>#REF!</v>
      </c>
      <c r="K848" s="24" t="e">
        <f t="shared" ca="1" si="8"/>
        <v>#REF!</v>
      </c>
      <c r="L848" s="24" t="e">
        <f t="shared" ca="1" si="9"/>
        <v>#REF!</v>
      </c>
      <c r="M848" s="24" t="e">
        <f t="shared" ca="1" si="10"/>
        <v>#REF!</v>
      </c>
      <c r="N848" s="25" t="e">
        <f t="shared" ca="1" si="11"/>
        <v>#REF!</v>
      </c>
      <c r="O848" s="27" t="e">
        <f t="shared" ca="1" si="12"/>
        <v>#REF!</v>
      </c>
      <c r="P848" s="24" t="e">
        <f t="shared" ca="1" si="13"/>
        <v>#REF!</v>
      </c>
      <c r="Q848" s="28" t="str">
        <f t="shared" si="48"/>
        <v/>
      </c>
      <c r="R848" s="29" t="str">
        <f t="shared" si="14"/>
        <v/>
      </c>
      <c r="S848" s="29" t="str">
        <f t="shared" si="15"/>
        <v/>
      </c>
      <c r="T848" s="28" t="str">
        <f t="shared" si="16"/>
        <v/>
      </c>
      <c r="U848" s="30">
        <f ca="1">VLOOKUP(H848,variables!J$10:K$130,2,FALSE)</f>
        <v>0.94444444444444442</v>
      </c>
      <c r="V848" s="28"/>
      <c r="W848" s="28"/>
      <c r="X848" s="28"/>
      <c r="Y848" s="28"/>
      <c r="Z848" s="28"/>
      <c r="AA848" s="28"/>
      <c r="AB848" s="28"/>
      <c r="AC848" s="28"/>
    </row>
    <row r="849" spans="1:29" ht="14.25">
      <c r="A849" s="22" t="b">
        <f t="shared" si="55"/>
        <v>1</v>
      </c>
      <c r="B849" s="23" t="str">
        <f t="shared" si="56"/>
        <v>salles avant 03/2017!</v>
      </c>
      <c r="C849" s="24">
        <f t="shared" si="57"/>
        <v>849</v>
      </c>
      <c r="D849" s="24" t="e">
        <f t="shared" ca="1" si="2"/>
        <v>#REF!</v>
      </c>
      <c r="E849" s="25" t="e">
        <f t="shared" ca="1" si="3"/>
        <v>#REF!</v>
      </c>
      <c r="F849" s="25" t="e">
        <f t="shared" ca="1" si="4"/>
        <v>#REF!</v>
      </c>
      <c r="G849" s="26" t="e">
        <f t="shared" ca="1" si="5"/>
        <v>#REF!</v>
      </c>
      <c r="H849" s="24" t="s">
        <v>140</v>
      </c>
      <c r="I849" s="24" t="e">
        <f t="shared" ca="1" si="6"/>
        <v>#REF!</v>
      </c>
      <c r="J849" s="24" t="e">
        <f t="shared" ca="1" si="7"/>
        <v>#REF!</v>
      </c>
      <c r="K849" s="24" t="e">
        <f t="shared" ca="1" si="8"/>
        <v>#REF!</v>
      </c>
      <c r="L849" s="24" t="e">
        <f t="shared" ca="1" si="9"/>
        <v>#REF!</v>
      </c>
      <c r="M849" s="24" t="e">
        <f t="shared" ca="1" si="10"/>
        <v>#REF!</v>
      </c>
      <c r="N849" s="25" t="e">
        <f t="shared" ca="1" si="11"/>
        <v>#REF!</v>
      </c>
      <c r="O849" s="27" t="e">
        <f t="shared" ca="1" si="12"/>
        <v>#REF!</v>
      </c>
      <c r="P849" s="24" t="e">
        <f t="shared" ca="1" si="13"/>
        <v>#REF!</v>
      </c>
      <c r="Q849" s="28" t="e">
        <f t="shared" ca="1" si="48"/>
        <v>#REF!</v>
      </c>
      <c r="R849" s="29" t="e">
        <f t="shared" ca="1" si="14"/>
        <v>#REF!</v>
      </c>
      <c r="S849" s="29" t="e">
        <f t="shared" ca="1" si="15"/>
        <v>#REF!</v>
      </c>
      <c r="T849" s="28" t="e">
        <f t="shared" ca="1" si="16"/>
        <v>#REF!</v>
      </c>
      <c r="U849" s="30">
        <f ca="1">VLOOKUP(H849,variables!J$10:K$130,2,FALSE)</f>
        <v>0.93262411347517726</v>
      </c>
      <c r="V849" s="28"/>
      <c r="W849" s="28"/>
      <c r="X849" s="28"/>
      <c r="Y849" s="28"/>
      <c r="Z849" s="28"/>
      <c r="AA849" s="28"/>
      <c r="AB849" s="28"/>
      <c r="AC849" s="28"/>
    </row>
    <row r="850" spans="1:29" ht="14.25" hidden="1">
      <c r="A850" s="22" t="b">
        <f t="shared" si="55"/>
        <v>0</v>
      </c>
      <c r="B850" s="23" t="str">
        <f t="shared" si="56"/>
        <v>salles avant 03/2017!</v>
      </c>
      <c r="C850" s="24">
        <f t="shared" si="57"/>
        <v>850</v>
      </c>
      <c r="D850" s="24" t="e">
        <f t="shared" ca="1" si="2"/>
        <v>#REF!</v>
      </c>
      <c r="E850" s="25" t="e">
        <f t="shared" ca="1" si="3"/>
        <v>#REF!</v>
      </c>
      <c r="F850" s="25" t="e">
        <f t="shared" ca="1" si="4"/>
        <v>#REF!</v>
      </c>
      <c r="G850" s="26" t="e">
        <f t="shared" ca="1" si="5"/>
        <v>#REF!</v>
      </c>
      <c r="H850" s="24" t="s">
        <v>100</v>
      </c>
      <c r="I850" s="24" t="e">
        <f t="shared" ca="1" si="6"/>
        <v>#REF!</v>
      </c>
      <c r="J850" s="24" t="e">
        <f t="shared" ca="1" si="7"/>
        <v>#REF!</v>
      </c>
      <c r="K850" s="24" t="e">
        <f t="shared" ca="1" si="8"/>
        <v>#REF!</v>
      </c>
      <c r="L850" s="24" t="e">
        <f t="shared" ca="1" si="9"/>
        <v>#REF!</v>
      </c>
      <c r="M850" s="24" t="e">
        <f t="shared" ca="1" si="10"/>
        <v>#REF!</v>
      </c>
      <c r="N850" s="25" t="e">
        <f t="shared" ca="1" si="11"/>
        <v>#REF!</v>
      </c>
      <c r="O850" s="27" t="e">
        <f t="shared" ca="1" si="12"/>
        <v>#REF!</v>
      </c>
      <c r="P850" s="24" t="e">
        <f t="shared" ca="1" si="13"/>
        <v>#REF!</v>
      </c>
      <c r="Q850" s="28" t="str">
        <f t="shared" si="48"/>
        <v/>
      </c>
      <c r="R850" s="29" t="str">
        <f t="shared" si="14"/>
        <v/>
      </c>
      <c r="S850" s="29" t="str">
        <f t="shared" si="15"/>
        <v/>
      </c>
      <c r="T850" s="28" t="str">
        <f t="shared" si="16"/>
        <v/>
      </c>
      <c r="U850" s="30">
        <f ca="1">VLOOKUP(H850,variables!J$10:K$130,2,FALSE)</f>
        <v>1</v>
      </c>
      <c r="V850" s="28"/>
      <c r="W850" s="28"/>
      <c r="X850" s="28"/>
      <c r="Y850" s="28"/>
      <c r="Z850" s="28"/>
      <c r="AA850" s="28"/>
      <c r="AB850" s="28"/>
      <c r="AC850" s="28"/>
    </row>
    <row r="851" spans="1:29" ht="14.25" hidden="1">
      <c r="A851" s="22" t="b">
        <f t="shared" si="55"/>
        <v>0</v>
      </c>
      <c r="B851" s="23" t="str">
        <f t="shared" si="56"/>
        <v>salles avant 03/2017!</v>
      </c>
      <c r="C851" s="24">
        <f t="shared" si="57"/>
        <v>851</v>
      </c>
      <c r="D851" s="24" t="e">
        <f t="shared" ca="1" si="2"/>
        <v>#REF!</v>
      </c>
      <c r="E851" s="25" t="e">
        <f t="shared" ca="1" si="3"/>
        <v>#REF!</v>
      </c>
      <c r="F851" s="25" t="e">
        <f t="shared" ca="1" si="4"/>
        <v>#REF!</v>
      </c>
      <c r="G851" s="26" t="e">
        <f t="shared" ca="1" si="5"/>
        <v>#REF!</v>
      </c>
      <c r="H851" s="24" t="s">
        <v>162</v>
      </c>
      <c r="I851" s="24" t="e">
        <f t="shared" ca="1" si="6"/>
        <v>#REF!</v>
      </c>
      <c r="J851" s="24" t="e">
        <f t="shared" ca="1" si="7"/>
        <v>#REF!</v>
      </c>
      <c r="K851" s="24" t="e">
        <f t="shared" ca="1" si="8"/>
        <v>#REF!</v>
      </c>
      <c r="L851" s="24" t="e">
        <f t="shared" ca="1" si="9"/>
        <v>#REF!</v>
      </c>
      <c r="M851" s="24" t="e">
        <f t="shared" ca="1" si="10"/>
        <v>#REF!</v>
      </c>
      <c r="N851" s="25" t="e">
        <f t="shared" ca="1" si="11"/>
        <v>#REF!</v>
      </c>
      <c r="O851" s="27" t="e">
        <f t="shared" ca="1" si="12"/>
        <v>#REF!</v>
      </c>
      <c r="P851" s="24" t="e">
        <f t="shared" ca="1" si="13"/>
        <v>#REF!</v>
      </c>
      <c r="Q851" s="28" t="str">
        <f t="shared" si="48"/>
        <v/>
      </c>
      <c r="R851" s="29" t="str">
        <f t="shared" si="14"/>
        <v/>
      </c>
      <c r="S851" s="29" t="str">
        <f t="shared" si="15"/>
        <v/>
      </c>
      <c r="T851" s="28" t="str">
        <f t="shared" si="16"/>
        <v/>
      </c>
      <c r="U851" s="30">
        <f>VLOOKUP(H851,variables!J$10:K$130,2,FALSE)</f>
        <v>5.3E-3</v>
      </c>
      <c r="V851" s="28"/>
      <c r="W851" s="28"/>
      <c r="X851" s="28"/>
      <c r="Y851" s="28"/>
      <c r="Z851" s="28"/>
      <c r="AA851" s="28"/>
      <c r="AB851" s="28"/>
      <c r="AC851" s="28"/>
    </row>
    <row r="852" spans="1:29" ht="14.25" hidden="1">
      <c r="A852" s="22" t="b">
        <f t="shared" si="55"/>
        <v>0</v>
      </c>
      <c r="B852" s="23" t="str">
        <f t="shared" si="56"/>
        <v>salles avant 03/2017!</v>
      </c>
      <c r="C852" s="24">
        <f t="shared" si="57"/>
        <v>852</v>
      </c>
      <c r="D852" s="24" t="e">
        <f t="shared" ca="1" si="2"/>
        <v>#REF!</v>
      </c>
      <c r="E852" s="25" t="e">
        <f t="shared" ca="1" si="3"/>
        <v>#REF!</v>
      </c>
      <c r="F852" s="25" t="e">
        <f t="shared" ca="1" si="4"/>
        <v>#REF!</v>
      </c>
      <c r="G852" s="26" t="e">
        <f t="shared" ca="1" si="5"/>
        <v>#REF!</v>
      </c>
      <c r="H852" s="24" t="s">
        <v>162</v>
      </c>
      <c r="I852" s="24" t="e">
        <f t="shared" ca="1" si="6"/>
        <v>#REF!</v>
      </c>
      <c r="J852" s="24" t="e">
        <f t="shared" ca="1" si="7"/>
        <v>#REF!</v>
      </c>
      <c r="K852" s="24" t="e">
        <f t="shared" ca="1" si="8"/>
        <v>#REF!</v>
      </c>
      <c r="L852" s="24" t="e">
        <f t="shared" ca="1" si="9"/>
        <v>#REF!</v>
      </c>
      <c r="M852" s="24" t="e">
        <f t="shared" ca="1" si="10"/>
        <v>#REF!</v>
      </c>
      <c r="N852" s="25" t="e">
        <f t="shared" ca="1" si="11"/>
        <v>#REF!</v>
      </c>
      <c r="O852" s="27" t="e">
        <f t="shared" ca="1" si="12"/>
        <v>#REF!</v>
      </c>
      <c r="P852" s="24" t="e">
        <f t="shared" ca="1" si="13"/>
        <v>#REF!</v>
      </c>
      <c r="Q852" s="28" t="str">
        <f t="shared" si="48"/>
        <v/>
      </c>
      <c r="R852" s="29" t="str">
        <f t="shared" si="14"/>
        <v/>
      </c>
      <c r="S852" s="29" t="str">
        <f t="shared" si="15"/>
        <v/>
      </c>
      <c r="T852" s="28" t="str">
        <f t="shared" si="16"/>
        <v/>
      </c>
      <c r="U852" s="30">
        <f>VLOOKUP(H852,variables!J$10:K$130,2,FALSE)</f>
        <v>5.3E-3</v>
      </c>
      <c r="V852" s="28"/>
      <c r="W852" s="28"/>
      <c r="X852" s="28"/>
      <c r="Y852" s="28"/>
      <c r="Z852" s="28"/>
      <c r="AA852" s="28"/>
      <c r="AB852" s="28"/>
      <c r="AC852" s="28"/>
    </row>
    <row r="853" spans="1:29" ht="14.25" hidden="1">
      <c r="A853" s="22" t="b">
        <f t="shared" si="55"/>
        <v>0</v>
      </c>
      <c r="B853" s="23" t="str">
        <f t="shared" si="56"/>
        <v>salles avant 03/2017!</v>
      </c>
      <c r="C853" s="24">
        <f t="shared" si="57"/>
        <v>853</v>
      </c>
      <c r="D853" s="24" t="e">
        <f t="shared" ca="1" si="2"/>
        <v>#REF!</v>
      </c>
      <c r="E853" s="25" t="e">
        <f t="shared" ca="1" si="3"/>
        <v>#REF!</v>
      </c>
      <c r="F853" s="25" t="e">
        <f t="shared" ca="1" si="4"/>
        <v>#REF!</v>
      </c>
      <c r="G853" s="26" t="e">
        <f t="shared" ca="1" si="5"/>
        <v>#REF!</v>
      </c>
      <c r="H853" s="24" t="s">
        <v>458</v>
      </c>
      <c r="I853" s="24" t="e">
        <f t="shared" ca="1" si="6"/>
        <v>#REF!</v>
      </c>
      <c r="J853" s="24" t="e">
        <f t="shared" ca="1" si="7"/>
        <v>#REF!</v>
      </c>
      <c r="K853" s="24" t="e">
        <f t="shared" ca="1" si="8"/>
        <v>#REF!</v>
      </c>
      <c r="L853" s="24" t="e">
        <f t="shared" ca="1" si="9"/>
        <v>#REF!</v>
      </c>
      <c r="M853" s="24" t="e">
        <f t="shared" ca="1" si="10"/>
        <v>#REF!</v>
      </c>
      <c r="N853" s="25" t="e">
        <f t="shared" ca="1" si="11"/>
        <v>#REF!</v>
      </c>
      <c r="O853" s="27" t="e">
        <f t="shared" ca="1" si="12"/>
        <v>#REF!</v>
      </c>
      <c r="P853" s="24" t="e">
        <f t="shared" ca="1" si="13"/>
        <v>#REF!</v>
      </c>
      <c r="Q853" s="28" t="str">
        <f t="shared" si="48"/>
        <v/>
      </c>
      <c r="R853" s="29" t="str">
        <f t="shared" si="14"/>
        <v/>
      </c>
      <c r="S853" s="29" t="str">
        <f t="shared" si="15"/>
        <v/>
      </c>
      <c r="T853" s="28" t="str">
        <f t="shared" si="16"/>
        <v/>
      </c>
      <c r="U853" s="30">
        <f ca="1">VLOOKUP(H853,variables!J$10:K$130,2,FALSE)</f>
        <v>0.95</v>
      </c>
      <c r="V853" s="28"/>
      <c r="W853" s="28"/>
      <c r="X853" s="28"/>
      <c r="Y853" s="28"/>
      <c r="Z853" s="28"/>
      <c r="AA853" s="28"/>
      <c r="AB853" s="28"/>
      <c r="AC853" s="28"/>
    </row>
    <row r="854" spans="1:29" ht="14.25" hidden="1">
      <c r="A854" s="22" t="b">
        <f t="shared" si="55"/>
        <v>0</v>
      </c>
      <c r="B854" s="23" t="str">
        <f t="shared" si="56"/>
        <v>salles avant 03/2017!</v>
      </c>
      <c r="C854" s="24">
        <f t="shared" si="57"/>
        <v>854</v>
      </c>
      <c r="D854" s="24" t="e">
        <f t="shared" ca="1" si="2"/>
        <v>#REF!</v>
      </c>
      <c r="E854" s="25" t="e">
        <f t="shared" ca="1" si="3"/>
        <v>#REF!</v>
      </c>
      <c r="F854" s="25" t="e">
        <f t="shared" ca="1" si="4"/>
        <v>#REF!</v>
      </c>
      <c r="G854" s="26" t="e">
        <f t="shared" ca="1" si="5"/>
        <v>#REF!</v>
      </c>
      <c r="H854" s="24" t="s">
        <v>359</v>
      </c>
      <c r="I854" s="24" t="e">
        <f t="shared" ca="1" si="6"/>
        <v>#REF!</v>
      </c>
      <c r="J854" s="24" t="e">
        <f t="shared" ca="1" si="7"/>
        <v>#REF!</v>
      </c>
      <c r="K854" s="24" t="e">
        <f t="shared" ca="1" si="8"/>
        <v>#REF!</v>
      </c>
      <c r="L854" s="24" t="e">
        <f t="shared" ca="1" si="9"/>
        <v>#REF!</v>
      </c>
      <c r="M854" s="24" t="e">
        <f t="shared" ca="1" si="10"/>
        <v>#REF!</v>
      </c>
      <c r="N854" s="25" t="e">
        <f t="shared" ca="1" si="11"/>
        <v>#REF!</v>
      </c>
      <c r="O854" s="27" t="e">
        <f t="shared" ca="1" si="12"/>
        <v>#REF!</v>
      </c>
      <c r="P854" s="24" t="e">
        <f t="shared" ca="1" si="13"/>
        <v>#REF!</v>
      </c>
      <c r="Q854" s="28" t="str">
        <f t="shared" si="48"/>
        <v/>
      </c>
      <c r="R854" s="29" t="str">
        <f t="shared" si="14"/>
        <v/>
      </c>
      <c r="S854" s="29" t="str">
        <f t="shared" si="15"/>
        <v/>
      </c>
      <c r="T854" s="28" t="str">
        <f t="shared" si="16"/>
        <v/>
      </c>
      <c r="U854" s="30">
        <f ca="1">VLOOKUP(H854,variables!J$10:K$130,2,FALSE)</f>
        <v>1</v>
      </c>
      <c r="V854" s="28"/>
      <c r="W854" s="28"/>
      <c r="X854" s="28"/>
      <c r="Y854" s="28"/>
      <c r="Z854" s="28"/>
      <c r="AA854" s="28"/>
      <c r="AB854" s="28"/>
      <c r="AC854" s="28"/>
    </row>
    <row r="855" spans="1:29" ht="14.25" hidden="1">
      <c r="A855" s="22" t="b">
        <f t="shared" si="55"/>
        <v>0</v>
      </c>
      <c r="B855" s="23" t="str">
        <f t="shared" si="56"/>
        <v>salles avant 03/2017!</v>
      </c>
      <c r="C855" s="24">
        <f t="shared" si="57"/>
        <v>855</v>
      </c>
      <c r="D855" s="24" t="e">
        <f t="shared" ca="1" si="2"/>
        <v>#REF!</v>
      </c>
      <c r="E855" s="25" t="e">
        <f t="shared" ca="1" si="3"/>
        <v>#REF!</v>
      </c>
      <c r="F855" s="25" t="e">
        <f t="shared" ca="1" si="4"/>
        <v>#REF!</v>
      </c>
      <c r="G855" s="26" t="e">
        <f t="shared" ca="1" si="5"/>
        <v>#REF!</v>
      </c>
      <c r="H855" s="24" t="s">
        <v>458</v>
      </c>
      <c r="I855" s="24" t="e">
        <f t="shared" ca="1" si="6"/>
        <v>#REF!</v>
      </c>
      <c r="J855" s="24" t="e">
        <f t="shared" ca="1" si="7"/>
        <v>#REF!</v>
      </c>
      <c r="K855" s="24" t="e">
        <f t="shared" ca="1" si="8"/>
        <v>#REF!</v>
      </c>
      <c r="L855" s="24" t="e">
        <f t="shared" ca="1" si="9"/>
        <v>#REF!</v>
      </c>
      <c r="M855" s="24" t="e">
        <f t="shared" ca="1" si="10"/>
        <v>#REF!</v>
      </c>
      <c r="N855" s="25" t="e">
        <f t="shared" ca="1" si="11"/>
        <v>#REF!</v>
      </c>
      <c r="O855" s="27" t="e">
        <f t="shared" ca="1" si="12"/>
        <v>#REF!</v>
      </c>
      <c r="P855" s="24" t="e">
        <f t="shared" ca="1" si="13"/>
        <v>#REF!</v>
      </c>
      <c r="Q855" s="28" t="str">
        <f t="shared" si="48"/>
        <v/>
      </c>
      <c r="R855" s="29" t="str">
        <f t="shared" si="14"/>
        <v/>
      </c>
      <c r="S855" s="29" t="str">
        <f t="shared" si="15"/>
        <v/>
      </c>
      <c r="T855" s="28" t="str">
        <f t="shared" si="16"/>
        <v/>
      </c>
      <c r="U855" s="30">
        <f ca="1">VLOOKUP(H855,variables!J$10:K$130,2,FALSE)</f>
        <v>0.95</v>
      </c>
      <c r="V855" s="28"/>
      <c r="W855" s="28"/>
      <c r="X855" s="28"/>
      <c r="Y855" s="28"/>
      <c r="Z855" s="28"/>
      <c r="AA855" s="28"/>
      <c r="AB855" s="28"/>
      <c r="AC855" s="28"/>
    </row>
    <row r="856" spans="1:29" ht="14.25" hidden="1">
      <c r="A856" s="22" t="b">
        <f t="shared" si="55"/>
        <v>0</v>
      </c>
      <c r="B856" s="23" t="str">
        <f t="shared" si="56"/>
        <v>salles avant 03/2017!</v>
      </c>
      <c r="C856" s="24">
        <f t="shared" si="57"/>
        <v>856</v>
      </c>
      <c r="D856" s="24" t="e">
        <f t="shared" ca="1" si="2"/>
        <v>#REF!</v>
      </c>
      <c r="E856" s="25" t="e">
        <f t="shared" ca="1" si="3"/>
        <v>#REF!</v>
      </c>
      <c r="F856" s="25" t="e">
        <f t="shared" ca="1" si="4"/>
        <v>#REF!</v>
      </c>
      <c r="G856" s="26" t="e">
        <f t="shared" ca="1" si="5"/>
        <v>#REF!</v>
      </c>
      <c r="H856" s="24" t="s">
        <v>518</v>
      </c>
      <c r="I856" s="24" t="e">
        <f t="shared" ca="1" si="6"/>
        <v>#REF!</v>
      </c>
      <c r="J856" s="24" t="e">
        <f t="shared" ca="1" si="7"/>
        <v>#REF!</v>
      </c>
      <c r="K856" s="24" t="e">
        <f t="shared" ca="1" si="8"/>
        <v>#REF!</v>
      </c>
      <c r="L856" s="24" t="e">
        <f t="shared" ca="1" si="9"/>
        <v>#REF!</v>
      </c>
      <c r="M856" s="24" t="e">
        <f t="shared" ca="1" si="10"/>
        <v>#REF!</v>
      </c>
      <c r="N856" s="25" t="e">
        <f t="shared" ca="1" si="11"/>
        <v>#REF!</v>
      </c>
      <c r="O856" s="27" t="e">
        <f t="shared" ca="1" si="12"/>
        <v>#REF!</v>
      </c>
      <c r="P856" s="24" t="e">
        <f t="shared" ca="1" si="13"/>
        <v>#REF!</v>
      </c>
      <c r="Q856" s="28" t="str">
        <f t="shared" si="48"/>
        <v/>
      </c>
      <c r="R856" s="29" t="str">
        <f t="shared" si="14"/>
        <v/>
      </c>
      <c r="S856" s="29" t="str">
        <f t="shared" si="15"/>
        <v/>
      </c>
      <c r="T856" s="28" t="str">
        <f t="shared" si="16"/>
        <v/>
      </c>
      <c r="U856" s="30">
        <f ca="1">VLOOKUP(H856,variables!J$10:K$130,2,FALSE)</f>
        <v>0.96666666666666667</v>
      </c>
      <c r="V856" s="28"/>
      <c r="W856" s="28"/>
      <c r="X856" s="28"/>
      <c r="Y856" s="28"/>
      <c r="Z856" s="28"/>
      <c r="AA856" s="28"/>
      <c r="AB856" s="28"/>
      <c r="AC856" s="28"/>
    </row>
    <row r="857" spans="1:29" ht="14.25" hidden="1">
      <c r="A857" s="22" t="b">
        <f t="shared" si="55"/>
        <v>0</v>
      </c>
      <c r="B857" s="23" t="str">
        <f t="shared" si="56"/>
        <v>salles avant 03/2017!</v>
      </c>
      <c r="C857" s="24">
        <f t="shared" si="57"/>
        <v>857</v>
      </c>
      <c r="D857" s="24" t="e">
        <f t="shared" ca="1" si="2"/>
        <v>#REF!</v>
      </c>
      <c r="E857" s="25" t="e">
        <f t="shared" ca="1" si="3"/>
        <v>#REF!</v>
      </c>
      <c r="F857" s="25" t="e">
        <f t="shared" ca="1" si="4"/>
        <v>#REF!</v>
      </c>
      <c r="G857" s="26" t="e">
        <f t="shared" ca="1" si="5"/>
        <v>#REF!</v>
      </c>
      <c r="H857" s="24" t="s">
        <v>88</v>
      </c>
      <c r="I857" s="24" t="e">
        <f t="shared" ca="1" si="6"/>
        <v>#REF!</v>
      </c>
      <c r="J857" s="24" t="e">
        <f t="shared" ca="1" si="7"/>
        <v>#REF!</v>
      </c>
      <c r="K857" s="24" t="e">
        <f t="shared" ca="1" si="8"/>
        <v>#REF!</v>
      </c>
      <c r="L857" s="24" t="e">
        <f t="shared" ca="1" si="9"/>
        <v>#REF!</v>
      </c>
      <c r="M857" s="24" t="e">
        <f t="shared" ca="1" si="10"/>
        <v>#REF!</v>
      </c>
      <c r="N857" s="25" t="e">
        <f t="shared" ca="1" si="11"/>
        <v>#REF!</v>
      </c>
      <c r="O857" s="27" t="e">
        <f t="shared" ca="1" si="12"/>
        <v>#REF!</v>
      </c>
      <c r="P857" s="24" t="e">
        <f t="shared" ca="1" si="13"/>
        <v>#REF!</v>
      </c>
      <c r="Q857" s="28" t="str">
        <f t="shared" si="48"/>
        <v/>
      </c>
      <c r="R857" s="29" t="str">
        <f t="shared" si="14"/>
        <v/>
      </c>
      <c r="S857" s="29" t="str">
        <f t="shared" si="15"/>
        <v/>
      </c>
      <c r="T857" s="28" t="str">
        <f t="shared" si="16"/>
        <v/>
      </c>
      <c r="U857" s="30">
        <f ca="1">VLOOKUP(H857,variables!J$10:K$130,2,FALSE)</f>
        <v>0.94202898550724634</v>
      </c>
      <c r="V857" s="28"/>
      <c r="W857" s="28"/>
      <c r="X857" s="28"/>
      <c r="Y857" s="28"/>
      <c r="Z857" s="28"/>
      <c r="AA857" s="28"/>
      <c r="AB857" s="28"/>
      <c r="AC857" s="28"/>
    </row>
    <row r="858" spans="1:29" ht="14.25" hidden="1">
      <c r="A858" s="22" t="b">
        <f t="shared" si="55"/>
        <v>0</v>
      </c>
      <c r="B858" s="23" t="str">
        <f t="shared" si="56"/>
        <v>salles avant 03/2017!</v>
      </c>
      <c r="C858" s="24">
        <f t="shared" si="57"/>
        <v>858</v>
      </c>
      <c r="D858" s="24" t="e">
        <f t="shared" ca="1" si="2"/>
        <v>#REF!</v>
      </c>
      <c r="E858" s="25" t="e">
        <f t="shared" ca="1" si="3"/>
        <v>#REF!</v>
      </c>
      <c r="F858" s="25" t="e">
        <f t="shared" ca="1" si="4"/>
        <v>#REF!</v>
      </c>
      <c r="G858" s="26" t="e">
        <f t="shared" ca="1" si="5"/>
        <v>#REF!</v>
      </c>
      <c r="H858" s="24" t="s">
        <v>489</v>
      </c>
      <c r="I858" s="24" t="e">
        <f t="shared" ca="1" si="6"/>
        <v>#REF!</v>
      </c>
      <c r="J858" s="24" t="e">
        <f t="shared" ca="1" si="7"/>
        <v>#REF!</v>
      </c>
      <c r="K858" s="24" t="e">
        <f t="shared" ca="1" si="8"/>
        <v>#REF!</v>
      </c>
      <c r="L858" s="24" t="e">
        <f t="shared" ca="1" si="9"/>
        <v>#REF!</v>
      </c>
      <c r="M858" s="24" t="e">
        <f t="shared" ca="1" si="10"/>
        <v>#REF!</v>
      </c>
      <c r="N858" s="25" t="e">
        <f t="shared" ca="1" si="11"/>
        <v>#REF!</v>
      </c>
      <c r="O858" s="27" t="e">
        <f t="shared" ca="1" si="12"/>
        <v>#REF!</v>
      </c>
      <c r="P858" s="24" t="e">
        <f t="shared" ca="1" si="13"/>
        <v>#REF!</v>
      </c>
      <c r="Q858" s="28" t="str">
        <f t="shared" si="48"/>
        <v/>
      </c>
      <c r="R858" s="29" t="str">
        <f t="shared" si="14"/>
        <v/>
      </c>
      <c r="S858" s="29" t="str">
        <f t="shared" si="15"/>
        <v/>
      </c>
      <c r="T858" s="28" t="str">
        <f t="shared" si="16"/>
        <v/>
      </c>
      <c r="U858" s="30">
        <f ca="1">VLOOKUP(H858,variables!J$10:K$130,2,FALSE)</f>
        <v>1</v>
      </c>
      <c r="V858" s="28"/>
      <c r="W858" s="28"/>
      <c r="X858" s="28"/>
      <c r="Y858" s="28"/>
      <c r="Z858" s="28"/>
      <c r="AA858" s="28"/>
      <c r="AB858" s="28"/>
      <c r="AC858" s="28"/>
    </row>
    <row r="859" spans="1:29" ht="14.25" hidden="1">
      <c r="A859" s="22" t="b">
        <f t="shared" si="55"/>
        <v>0</v>
      </c>
      <c r="B859" s="23" t="str">
        <f t="shared" si="56"/>
        <v>salles avant 03/2017!</v>
      </c>
      <c r="C859" s="24">
        <f t="shared" si="57"/>
        <v>859</v>
      </c>
      <c r="D859" s="24" t="e">
        <f t="shared" ca="1" si="2"/>
        <v>#REF!</v>
      </c>
      <c r="E859" s="25" t="e">
        <f t="shared" ca="1" si="3"/>
        <v>#REF!</v>
      </c>
      <c r="F859" s="25" t="e">
        <f t="shared" ca="1" si="4"/>
        <v>#REF!</v>
      </c>
      <c r="G859" s="26" t="e">
        <f t="shared" ca="1" si="5"/>
        <v>#REF!</v>
      </c>
      <c r="H859" s="24" t="s">
        <v>357</v>
      </c>
      <c r="I859" s="24" t="e">
        <f t="shared" ca="1" si="6"/>
        <v>#REF!</v>
      </c>
      <c r="J859" s="24" t="e">
        <f t="shared" ca="1" si="7"/>
        <v>#REF!</v>
      </c>
      <c r="K859" s="24" t="e">
        <f t="shared" ca="1" si="8"/>
        <v>#REF!</v>
      </c>
      <c r="L859" s="24" t="e">
        <f t="shared" ca="1" si="9"/>
        <v>#REF!</v>
      </c>
      <c r="M859" s="24" t="e">
        <f t="shared" ca="1" si="10"/>
        <v>#REF!</v>
      </c>
      <c r="N859" s="25" t="e">
        <f t="shared" ca="1" si="11"/>
        <v>#REF!</v>
      </c>
      <c r="O859" s="27" t="e">
        <f t="shared" ca="1" si="12"/>
        <v>#REF!</v>
      </c>
      <c r="P859" s="24" t="e">
        <f t="shared" ca="1" si="13"/>
        <v>#REF!</v>
      </c>
      <c r="Q859" s="28" t="str">
        <f t="shared" si="48"/>
        <v/>
      </c>
      <c r="R859" s="29" t="str">
        <f t="shared" si="14"/>
        <v/>
      </c>
      <c r="S859" s="29" t="str">
        <f t="shared" si="15"/>
        <v/>
      </c>
      <c r="T859" s="28" t="str">
        <f t="shared" si="16"/>
        <v/>
      </c>
      <c r="U859" s="30">
        <f ca="1">VLOOKUP(H859,variables!J$10:K$130,2,FALSE)</f>
        <v>0.97058823529411764</v>
      </c>
      <c r="V859" s="28"/>
      <c r="W859" s="28"/>
      <c r="X859" s="28"/>
      <c r="Y859" s="28"/>
      <c r="Z859" s="28"/>
      <c r="AA859" s="28"/>
      <c r="AB859" s="28"/>
      <c r="AC859" s="28"/>
    </row>
    <row r="860" spans="1:29" ht="14.25" hidden="1">
      <c r="A860" s="22" t="b">
        <f t="shared" si="55"/>
        <v>0</v>
      </c>
      <c r="B860" s="23" t="str">
        <f t="shared" si="56"/>
        <v>salles avant 03/2017!</v>
      </c>
      <c r="C860" s="24">
        <f t="shared" si="57"/>
        <v>860</v>
      </c>
      <c r="D860" s="24" t="e">
        <f t="shared" ca="1" si="2"/>
        <v>#REF!</v>
      </c>
      <c r="E860" s="25" t="e">
        <f t="shared" ca="1" si="3"/>
        <v>#REF!</v>
      </c>
      <c r="F860" s="25" t="e">
        <f t="shared" ca="1" si="4"/>
        <v>#REF!</v>
      </c>
      <c r="G860" s="26" t="e">
        <f t="shared" ca="1" si="5"/>
        <v>#REF!</v>
      </c>
      <c r="H860" s="24" t="s">
        <v>423</v>
      </c>
      <c r="I860" s="24" t="e">
        <f t="shared" ca="1" si="6"/>
        <v>#REF!</v>
      </c>
      <c r="J860" s="24" t="e">
        <f t="shared" ca="1" si="7"/>
        <v>#REF!</v>
      </c>
      <c r="K860" s="24" t="e">
        <f t="shared" ca="1" si="8"/>
        <v>#REF!</v>
      </c>
      <c r="L860" s="24" t="e">
        <f t="shared" ca="1" si="9"/>
        <v>#REF!</v>
      </c>
      <c r="M860" s="24" t="e">
        <f t="shared" ca="1" si="10"/>
        <v>#REF!</v>
      </c>
      <c r="N860" s="25" t="e">
        <f t="shared" ca="1" si="11"/>
        <v>#REF!</v>
      </c>
      <c r="O860" s="27" t="e">
        <f t="shared" ca="1" si="12"/>
        <v>#REF!</v>
      </c>
      <c r="P860" s="24" t="e">
        <f t="shared" ca="1" si="13"/>
        <v>#REF!</v>
      </c>
      <c r="Q860" s="28" t="str">
        <f t="shared" si="48"/>
        <v/>
      </c>
      <c r="R860" s="29" t="str">
        <f t="shared" si="14"/>
        <v/>
      </c>
      <c r="S860" s="29" t="str">
        <f t="shared" si="15"/>
        <v/>
      </c>
      <c r="T860" s="28" t="str">
        <f t="shared" si="16"/>
        <v/>
      </c>
      <c r="U860" s="30">
        <f ca="1">VLOOKUP(H860,variables!J$10:K$130,2,FALSE)</f>
        <v>0.97619047619047616</v>
      </c>
      <c r="V860" s="28"/>
      <c r="W860" s="28"/>
      <c r="X860" s="28"/>
      <c r="Y860" s="28"/>
      <c r="Z860" s="28"/>
      <c r="AA860" s="28"/>
      <c r="AB860" s="28"/>
      <c r="AC860" s="28"/>
    </row>
    <row r="861" spans="1:29" ht="14.25" hidden="1">
      <c r="A861" s="22" t="b">
        <f t="shared" si="55"/>
        <v>0</v>
      </c>
      <c r="B861" s="23" t="str">
        <f t="shared" si="56"/>
        <v>salles avant 03/2017!</v>
      </c>
      <c r="C861" s="24">
        <f t="shared" si="57"/>
        <v>861</v>
      </c>
      <c r="D861" s="24" t="e">
        <f t="shared" ca="1" si="2"/>
        <v>#REF!</v>
      </c>
      <c r="E861" s="25" t="e">
        <f t="shared" ca="1" si="3"/>
        <v>#REF!</v>
      </c>
      <c r="F861" s="25" t="e">
        <f t="shared" ca="1" si="4"/>
        <v>#REF!</v>
      </c>
      <c r="G861" s="26" t="e">
        <f t="shared" ca="1" si="5"/>
        <v>#REF!</v>
      </c>
      <c r="H861" s="24" t="s">
        <v>317</v>
      </c>
      <c r="I861" s="24" t="e">
        <f t="shared" ca="1" si="6"/>
        <v>#REF!</v>
      </c>
      <c r="J861" s="24" t="e">
        <f t="shared" ca="1" si="7"/>
        <v>#REF!</v>
      </c>
      <c r="K861" s="24" t="e">
        <f t="shared" ca="1" si="8"/>
        <v>#REF!</v>
      </c>
      <c r="L861" s="24" t="e">
        <f t="shared" ca="1" si="9"/>
        <v>#REF!</v>
      </c>
      <c r="M861" s="24" t="e">
        <f t="shared" ca="1" si="10"/>
        <v>#REF!</v>
      </c>
      <c r="N861" s="25" t="e">
        <f t="shared" ca="1" si="11"/>
        <v>#REF!</v>
      </c>
      <c r="O861" s="27" t="e">
        <f t="shared" ca="1" si="12"/>
        <v>#REF!</v>
      </c>
      <c r="P861" s="24" t="e">
        <f t="shared" ca="1" si="13"/>
        <v>#REF!</v>
      </c>
      <c r="Q861" s="28" t="str">
        <f t="shared" si="48"/>
        <v/>
      </c>
      <c r="R861" s="29" t="str">
        <f t="shared" si="14"/>
        <v/>
      </c>
      <c r="S861" s="29" t="str">
        <f t="shared" si="15"/>
        <v/>
      </c>
      <c r="T861" s="28" t="str">
        <f t="shared" si="16"/>
        <v/>
      </c>
      <c r="U861" s="30">
        <f ca="1">VLOOKUP(H861,variables!J$10:K$130,2,FALSE)</f>
        <v>0.96666666666666667</v>
      </c>
      <c r="V861" s="28"/>
      <c r="W861" s="28"/>
      <c r="X861" s="28"/>
      <c r="Y861" s="28"/>
      <c r="Z861" s="28"/>
      <c r="AA861" s="28"/>
      <c r="AB861" s="28"/>
      <c r="AC861" s="28"/>
    </row>
    <row r="862" spans="1:29" ht="14.25" hidden="1">
      <c r="A862" s="22" t="b">
        <f t="shared" si="55"/>
        <v>0</v>
      </c>
      <c r="B862" s="23" t="str">
        <f t="shared" si="56"/>
        <v>salles avant 03/2017!</v>
      </c>
      <c r="C862" s="24">
        <f t="shared" si="57"/>
        <v>862</v>
      </c>
      <c r="D862" s="24" t="e">
        <f t="shared" ca="1" si="2"/>
        <v>#REF!</v>
      </c>
      <c r="E862" s="25" t="e">
        <f t="shared" ca="1" si="3"/>
        <v>#REF!</v>
      </c>
      <c r="F862" s="25" t="e">
        <f t="shared" ca="1" si="4"/>
        <v>#REF!</v>
      </c>
      <c r="G862" s="26" t="e">
        <f t="shared" ca="1" si="5"/>
        <v>#REF!</v>
      </c>
      <c r="H862" s="24" t="s">
        <v>246</v>
      </c>
      <c r="I862" s="24" t="e">
        <f t="shared" ca="1" si="6"/>
        <v>#REF!</v>
      </c>
      <c r="J862" s="24" t="e">
        <f t="shared" ca="1" si="7"/>
        <v>#REF!</v>
      </c>
      <c r="K862" s="24" t="e">
        <f t="shared" ca="1" si="8"/>
        <v>#REF!</v>
      </c>
      <c r="L862" s="24" t="e">
        <f t="shared" ca="1" si="9"/>
        <v>#REF!</v>
      </c>
      <c r="M862" s="24" t="e">
        <f t="shared" ca="1" si="10"/>
        <v>#REF!</v>
      </c>
      <c r="N862" s="25" t="e">
        <f t="shared" ca="1" si="11"/>
        <v>#REF!</v>
      </c>
      <c r="O862" s="27" t="e">
        <f t="shared" ca="1" si="12"/>
        <v>#REF!</v>
      </c>
      <c r="P862" s="24" t="e">
        <f t="shared" ca="1" si="13"/>
        <v>#REF!</v>
      </c>
      <c r="Q862" s="28" t="str">
        <f t="shared" si="48"/>
        <v/>
      </c>
      <c r="R862" s="29" t="str">
        <f t="shared" si="14"/>
        <v/>
      </c>
      <c r="S862" s="29" t="str">
        <f t="shared" si="15"/>
        <v/>
      </c>
      <c r="T862" s="28" t="str">
        <f t="shared" si="16"/>
        <v/>
      </c>
      <c r="U862" s="30">
        <f ca="1">VLOOKUP(H862,variables!J$10:K$130,2,FALSE)</f>
        <v>0.94444444444444442</v>
      </c>
      <c r="V862" s="28"/>
      <c r="W862" s="28"/>
      <c r="X862" s="28"/>
      <c r="Y862" s="28"/>
      <c r="Z862" s="28"/>
      <c r="AA862" s="28"/>
      <c r="AB862" s="28"/>
      <c r="AC862" s="28"/>
    </row>
    <row r="863" spans="1:29" ht="14.25">
      <c r="A863" s="22" t="b">
        <f t="shared" si="55"/>
        <v>1</v>
      </c>
      <c r="B863" s="23" t="str">
        <f t="shared" si="56"/>
        <v>salles avant 03/2017!</v>
      </c>
      <c r="C863" s="24">
        <f t="shared" si="57"/>
        <v>863</v>
      </c>
      <c r="D863" s="24" t="e">
        <f t="shared" ca="1" si="2"/>
        <v>#REF!</v>
      </c>
      <c r="E863" s="25" t="e">
        <f t="shared" ca="1" si="3"/>
        <v>#REF!</v>
      </c>
      <c r="F863" s="25" t="e">
        <f t="shared" ca="1" si="4"/>
        <v>#REF!</v>
      </c>
      <c r="G863" s="26" t="e">
        <f t="shared" ca="1" si="5"/>
        <v>#REF!</v>
      </c>
      <c r="H863" s="24" t="s">
        <v>140</v>
      </c>
      <c r="I863" s="24" t="e">
        <f t="shared" ca="1" si="6"/>
        <v>#REF!</v>
      </c>
      <c r="J863" s="24" t="e">
        <f t="shared" ca="1" si="7"/>
        <v>#REF!</v>
      </c>
      <c r="K863" s="24" t="e">
        <f t="shared" ca="1" si="8"/>
        <v>#REF!</v>
      </c>
      <c r="L863" s="24" t="e">
        <f t="shared" ca="1" si="9"/>
        <v>#REF!</v>
      </c>
      <c r="M863" s="24" t="e">
        <f t="shared" ca="1" si="10"/>
        <v>#REF!</v>
      </c>
      <c r="N863" s="25" t="e">
        <f t="shared" ca="1" si="11"/>
        <v>#REF!</v>
      </c>
      <c r="O863" s="27" t="e">
        <f t="shared" ca="1" si="12"/>
        <v>#REF!</v>
      </c>
      <c r="P863" s="24" t="e">
        <f t="shared" ca="1" si="13"/>
        <v>#REF!</v>
      </c>
      <c r="Q863" s="28" t="e">
        <f t="shared" ca="1" si="48"/>
        <v>#REF!</v>
      </c>
      <c r="R863" s="29" t="e">
        <f t="shared" ca="1" si="14"/>
        <v>#REF!</v>
      </c>
      <c r="S863" s="29" t="e">
        <f t="shared" ca="1" si="15"/>
        <v>#REF!</v>
      </c>
      <c r="T863" s="28" t="e">
        <f t="shared" ca="1" si="16"/>
        <v>#REF!</v>
      </c>
      <c r="U863" s="30">
        <f ca="1">VLOOKUP(H863,variables!J$10:K$130,2,FALSE)</f>
        <v>0.93262411347517726</v>
      </c>
      <c r="V863" s="28"/>
      <c r="W863" s="28"/>
      <c r="X863" s="28"/>
      <c r="Y863" s="28"/>
      <c r="Z863" s="28"/>
      <c r="AA863" s="28"/>
      <c r="AB863" s="28"/>
      <c r="AC863" s="28"/>
    </row>
    <row r="864" spans="1:29" ht="14.25">
      <c r="A864" s="22" t="b">
        <f t="shared" si="55"/>
        <v>1</v>
      </c>
      <c r="B864" s="23" t="str">
        <f t="shared" si="56"/>
        <v>salles avant 03/2017!</v>
      </c>
      <c r="C864" s="24">
        <f t="shared" si="57"/>
        <v>864</v>
      </c>
      <c r="D864" s="24" t="e">
        <f t="shared" ca="1" si="2"/>
        <v>#REF!</v>
      </c>
      <c r="E864" s="25" t="e">
        <f t="shared" ca="1" si="3"/>
        <v>#REF!</v>
      </c>
      <c r="F864" s="25" t="e">
        <f t="shared" ca="1" si="4"/>
        <v>#REF!</v>
      </c>
      <c r="G864" s="26" t="e">
        <f t="shared" ca="1" si="5"/>
        <v>#REF!</v>
      </c>
      <c r="H864" s="24" t="s">
        <v>140</v>
      </c>
      <c r="I864" s="24" t="e">
        <f t="shared" ca="1" si="6"/>
        <v>#REF!</v>
      </c>
      <c r="J864" s="24" t="e">
        <f t="shared" ca="1" si="7"/>
        <v>#REF!</v>
      </c>
      <c r="K864" s="24" t="e">
        <f t="shared" ca="1" si="8"/>
        <v>#REF!</v>
      </c>
      <c r="L864" s="24" t="e">
        <f t="shared" ca="1" si="9"/>
        <v>#REF!</v>
      </c>
      <c r="M864" s="24" t="e">
        <f t="shared" ca="1" si="10"/>
        <v>#REF!</v>
      </c>
      <c r="N864" s="25" t="e">
        <f t="shared" ca="1" si="11"/>
        <v>#REF!</v>
      </c>
      <c r="O864" s="27" t="e">
        <f t="shared" ca="1" si="12"/>
        <v>#REF!</v>
      </c>
      <c r="P864" s="24" t="e">
        <f t="shared" ca="1" si="13"/>
        <v>#REF!</v>
      </c>
      <c r="Q864" s="28" t="e">
        <f t="shared" ca="1" si="48"/>
        <v>#REF!</v>
      </c>
      <c r="R864" s="29" t="e">
        <f t="shared" ca="1" si="14"/>
        <v>#REF!</v>
      </c>
      <c r="S864" s="29" t="e">
        <f t="shared" ca="1" si="15"/>
        <v>#REF!</v>
      </c>
      <c r="T864" s="28" t="e">
        <f t="shared" ca="1" si="16"/>
        <v>#REF!</v>
      </c>
      <c r="U864" s="30">
        <f ca="1">VLOOKUP(H864,variables!J$10:K$130,2,FALSE)</f>
        <v>0.93262411347517726</v>
      </c>
      <c r="V864" s="28"/>
      <c r="W864" s="28"/>
      <c r="X864" s="28"/>
      <c r="Y864" s="28"/>
      <c r="Z864" s="28"/>
      <c r="AA864" s="28"/>
      <c r="AB864" s="28"/>
      <c r="AC864" s="28"/>
    </row>
    <row r="865" spans="1:29" ht="14.25" hidden="1">
      <c r="A865" s="22" t="b">
        <f t="shared" si="55"/>
        <v>0</v>
      </c>
      <c r="B865" s="23" t="str">
        <f t="shared" si="56"/>
        <v>salles avant 03/2017!</v>
      </c>
      <c r="C865" s="24">
        <f t="shared" si="57"/>
        <v>865</v>
      </c>
      <c r="D865" s="24" t="e">
        <f t="shared" ca="1" si="2"/>
        <v>#REF!</v>
      </c>
      <c r="E865" s="25" t="e">
        <f t="shared" ca="1" si="3"/>
        <v>#REF!</v>
      </c>
      <c r="F865" s="25" t="e">
        <f t="shared" ca="1" si="4"/>
        <v>#REF!</v>
      </c>
      <c r="G865" s="26" t="e">
        <f t="shared" ca="1" si="5"/>
        <v>#REF!</v>
      </c>
      <c r="H865" s="24" t="s">
        <v>317</v>
      </c>
      <c r="I865" s="24" t="e">
        <f t="shared" ca="1" si="6"/>
        <v>#REF!</v>
      </c>
      <c r="J865" s="24" t="e">
        <f t="shared" ca="1" si="7"/>
        <v>#REF!</v>
      </c>
      <c r="K865" s="24" t="e">
        <f t="shared" ca="1" si="8"/>
        <v>#REF!</v>
      </c>
      <c r="L865" s="24" t="e">
        <f t="shared" ca="1" si="9"/>
        <v>#REF!</v>
      </c>
      <c r="M865" s="24" t="e">
        <f t="shared" ca="1" si="10"/>
        <v>#REF!</v>
      </c>
      <c r="N865" s="25" t="e">
        <f t="shared" ca="1" si="11"/>
        <v>#REF!</v>
      </c>
      <c r="O865" s="27" t="e">
        <f t="shared" ca="1" si="12"/>
        <v>#REF!</v>
      </c>
      <c r="P865" s="24" t="e">
        <f t="shared" ca="1" si="13"/>
        <v>#REF!</v>
      </c>
      <c r="Q865" s="28" t="str">
        <f t="shared" si="48"/>
        <v/>
      </c>
      <c r="R865" s="29" t="str">
        <f t="shared" si="14"/>
        <v/>
      </c>
      <c r="S865" s="29" t="str">
        <f t="shared" si="15"/>
        <v/>
      </c>
      <c r="T865" s="28" t="str">
        <f t="shared" si="16"/>
        <v/>
      </c>
      <c r="U865" s="30">
        <f ca="1">VLOOKUP(H865,variables!J$10:K$130,2,FALSE)</f>
        <v>0.96666666666666667</v>
      </c>
      <c r="V865" s="28"/>
      <c r="W865" s="28"/>
      <c r="X865" s="28"/>
      <c r="Y865" s="28"/>
      <c r="Z865" s="28"/>
      <c r="AA865" s="28"/>
      <c r="AB865" s="28"/>
      <c r="AC865" s="28"/>
    </row>
    <row r="866" spans="1:29" ht="14.25" hidden="1">
      <c r="A866" s="22" t="b">
        <f t="shared" si="55"/>
        <v>0</v>
      </c>
      <c r="B866" s="23" t="str">
        <f t="shared" si="56"/>
        <v>salles avant 03/2017!</v>
      </c>
      <c r="C866" s="24">
        <f t="shared" si="57"/>
        <v>866</v>
      </c>
      <c r="D866" s="24" t="e">
        <f t="shared" ca="1" si="2"/>
        <v>#REF!</v>
      </c>
      <c r="E866" s="25" t="e">
        <f t="shared" ca="1" si="3"/>
        <v>#REF!</v>
      </c>
      <c r="F866" s="25" t="e">
        <f t="shared" ca="1" si="4"/>
        <v>#REF!</v>
      </c>
      <c r="G866" s="26" t="e">
        <f t="shared" ca="1" si="5"/>
        <v>#REF!</v>
      </c>
      <c r="H866" s="24" t="s">
        <v>357</v>
      </c>
      <c r="I866" s="24" t="e">
        <f t="shared" ca="1" si="6"/>
        <v>#REF!</v>
      </c>
      <c r="J866" s="24" t="e">
        <f t="shared" ca="1" si="7"/>
        <v>#REF!</v>
      </c>
      <c r="K866" s="24" t="e">
        <f t="shared" ca="1" si="8"/>
        <v>#REF!</v>
      </c>
      <c r="L866" s="24" t="e">
        <f t="shared" ca="1" si="9"/>
        <v>#REF!</v>
      </c>
      <c r="M866" s="24" t="e">
        <f t="shared" ca="1" si="10"/>
        <v>#REF!</v>
      </c>
      <c r="N866" s="25" t="e">
        <f t="shared" ca="1" si="11"/>
        <v>#REF!</v>
      </c>
      <c r="O866" s="27" t="e">
        <f t="shared" ca="1" si="12"/>
        <v>#REF!</v>
      </c>
      <c r="P866" s="24" t="e">
        <f t="shared" ca="1" si="13"/>
        <v>#REF!</v>
      </c>
      <c r="Q866" s="28" t="str">
        <f t="shared" si="48"/>
        <v/>
      </c>
      <c r="R866" s="29" t="str">
        <f t="shared" si="14"/>
        <v/>
      </c>
      <c r="S866" s="29" t="str">
        <f t="shared" si="15"/>
        <v/>
      </c>
      <c r="T866" s="28" t="str">
        <f t="shared" si="16"/>
        <v/>
      </c>
      <c r="U866" s="30">
        <f ca="1">VLOOKUP(H866,variables!J$10:K$130,2,FALSE)</f>
        <v>0.97058823529411764</v>
      </c>
      <c r="V866" s="28"/>
      <c r="W866" s="28"/>
      <c r="X866" s="28"/>
      <c r="Y866" s="28"/>
      <c r="Z866" s="28"/>
      <c r="AA866" s="28"/>
      <c r="AB866" s="28"/>
      <c r="AC866" s="28"/>
    </row>
    <row r="867" spans="1:29" ht="14.25" hidden="1">
      <c r="A867" s="22" t="b">
        <f t="shared" si="55"/>
        <v>0</v>
      </c>
      <c r="B867" s="23" t="str">
        <f t="shared" si="56"/>
        <v>salles avant 03/2017!</v>
      </c>
      <c r="C867" s="24">
        <f t="shared" si="57"/>
        <v>867</v>
      </c>
      <c r="D867" s="24" t="e">
        <f t="shared" ca="1" si="2"/>
        <v>#REF!</v>
      </c>
      <c r="E867" s="25" t="e">
        <f t="shared" ca="1" si="3"/>
        <v>#REF!</v>
      </c>
      <c r="F867" s="25" t="e">
        <f t="shared" ca="1" si="4"/>
        <v>#REF!</v>
      </c>
      <c r="G867" s="26" t="e">
        <f t="shared" ca="1" si="5"/>
        <v>#REF!</v>
      </c>
      <c r="H867" s="24" t="s">
        <v>43</v>
      </c>
      <c r="I867" s="24" t="e">
        <f t="shared" ca="1" si="6"/>
        <v>#REF!</v>
      </c>
      <c r="J867" s="24" t="e">
        <f t="shared" ca="1" si="7"/>
        <v>#REF!</v>
      </c>
      <c r="K867" s="24" t="e">
        <f t="shared" ca="1" si="8"/>
        <v>#REF!</v>
      </c>
      <c r="L867" s="24" t="e">
        <f t="shared" ca="1" si="9"/>
        <v>#REF!</v>
      </c>
      <c r="M867" s="24" t="e">
        <f t="shared" ca="1" si="10"/>
        <v>#REF!</v>
      </c>
      <c r="N867" s="25" t="e">
        <f t="shared" ca="1" si="11"/>
        <v>#REF!</v>
      </c>
      <c r="O867" s="27" t="e">
        <f t="shared" ca="1" si="12"/>
        <v>#REF!</v>
      </c>
      <c r="P867" s="24" t="e">
        <f t="shared" ca="1" si="13"/>
        <v>#REF!</v>
      </c>
      <c r="Q867" s="28" t="str">
        <f t="shared" si="48"/>
        <v/>
      </c>
      <c r="R867" s="29" t="str">
        <f t="shared" si="14"/>
        <v/>
      </c>
      <c r="S867" s="29" t="str">
        <f t="shared" si="15"/>
        <v/>
      </c>
      <c r="T867" s="28" t="str">
        <f t="shared" si="16"/>
        <v/>
      </c>
      <c r="U867" s="30">
        <f ca="1">VLOOKUP(H867,variables!J$10:K$130,2,FALSE)</f>
        <v>1</v>
      </c>
      <c r="V867" s="28"/>
      <c r="W867" s="28"/>
      <c r="X867" s="28"/>
      <c r="Y867" s="28"/>
      <c r="Z867" s="28"/>
      <c r="AA867" s="28"/>
      <c r="AB867" s="28"/>
      <c r="AC867" s="28"/>
    </row>
    <row r="868" spans="1:29" ht="14.25" hidden="1">
      <c r="A868" s="22" t="b">
        <f t="shared" si="55"/>
        <v>0</v>
      </c>
      <c r="B868" s="23" t="str">
        <f t="shared" si="56"/>
        <v>salles avant 03/2017!</v>
      </c>
      <c r="C868" s="24">
        <f t="shared" si="57"/>
        <v>868</v>
      </c>
      <c r="D868" s="24" t="e">
        <f t="shared" ca="1" si="2"/>
        <v>#REF!</v>
      </c>
      <c r="E868" s="25" t="e">
        <f t="shared" ca="1" si="3"/>
        <v>#REF!</v>
      </c>
      <c r="F868" s="25" t="e">
        <f t="shared" ca="1" si="4"/>
        <v>#REF!</v>
      </c>
      <c r="G868" s="26" t="e">
        <f t="shared" ca="1" si="5"/>
        <v>#REF!</v>
      </c>
      <c r="H868" s="24" t="s">
        <v>357</v>
      </c>
      <c r="I868" s="24" t="e">
        <f t="shared" ca="1" si="6"/>
        <v>#REF!</v>
      </c>
      <c r="J868" s="24" t="e">
        <f t="shared" ca="1" si="7"/>
        <v>#REF!</v>
      </c>
      <c r="K868" s="24" t="e">
        <f t="shared" ca="1" si="8"/>
        <v>#REF!</v>
      </c>
      <c r="L868" s="24" t="e">
        <f t="shared" ca="1" si="9"/>
        <v>#REF!</v>
      </c>
      <c r="M868" s="24" t="e">
        <f t="shared" ca="1" si="10"/>
        <v>#REF!</v>
      </c>
      <c r="N868" s="25" t="e">
        <f t="shared" ca="1" si="11"/>
        <v>#REF!</v>
      </c>
      <c r="O868" s="27" t="e">
        <f t="shared" ca="1" si="12"/>
        <v>#REF!</v>
      </c>
      <c r="P868" s="24" t="e">
        <f t="shared" ca="1" si="13"/>
        <v>#REF!</v>
      </c>
      <c r="Q868" s="28" t="str">
        <f t="shared" si="48"/>
        <v/>
      </c>
      <c r="R868" s="29" t="str">
        <f t="shared" si="14"/>
        <v/>
      </c>
      <c r="S868" s="29" t="str">
        <f t="shared" si="15"/>
        <v/>
      </c>
      <c r="T868" s="28" t="str">
        <f t="shared" si="16"/>
        <v/>
      </c>
      <c r="U868" s="30">
        <f ca="1">VLOOKUP(H868,variables!J$10:K$130,2,FALSE)</f>
        <v>0.97058823529411764</v>
      </c>
      <c r="V868" s="28"/>
      <c r="W868" s="28"/>
      <c r="X868" s="28"/>
      <c r="Y868" s="28"/>
      <c r="Z868" s="28"/>
      <c r="AA868" s="28"/>
      <c r="AB868" s="28"/>
      <c r="AC868" s="28"/>
    </row>
    <row r="869" spans="1:29" ht="14.25" hidden="1">
      <c r="A869" s="22" t="b">
        <f t="shared" si="55"/>
        <v>0</v>
      </c>
      <c r="B869" s="23" t="str">
        <f t="shared" si="56"/>
        <v>salles avant 03/2017!</v>
      </c>
      <c r="C869" s="24">
        <f t="shared" si="57"/>
        <v>869</v>
      </c>
      <c r="D869" s="24" t="e">
        <f t="shared" ca="1" si="2"/>
        <v>#REF!</v>
      </c>
      <c r="E869" s="25" t="e">
        <f t="shared" ca="1" si="3"/>
        <v>#REF!</v>
      </c>
      <c r="F869" s="25" t="e">
        <f t="shared" ca="1" si="4"/>
        <v>#REF!</v>
      </c>
      <c r="G869" s="26" t="e">
        <f t="shared" ca="1" si="5"/>
        <v>#REF!</v>
      </c>
      <c r="H869" s="24" t="s">
        <v>162</v>
      </c>
      <c r="I869" s="24" t="e">
        <f t="shared" ca="1" si="6"/>
        <v>#REF!</v>
      </c>
      <c r="J869" s="24" t="e">
        <f t="shared" ca="1" si="7"/>
        <v>#REF!</v>
      </c>
      <c r="K869" s="24" t="e">
        <f t="shared" ca="1" si="8"/>
        <v>#REF!</v>
      </c>
      <c r="L869" s="24" t="e">
        <f t="shared" ca="1" si="9"/>
        <v>#REF!</v>
      </c>
      <c r="M869" s="24" t="e">
        <f t="shared" ca="1" si="10"/>
        <v>#REF!</v>
      </c>
      <c r="N869" s="25" t="e">
        <f t="shared" ca="1" si="11"/>
        <v>#REF!</v>
      </c>
      <c r="O869" s="27" t="e">
        <f t="shared" ca="1" si="12"/>
        <v>#REF!</v>
      </c>
      <c r="P869" s="24" t="e">
        <f t="shared" ca="1" si="13"/>
        <v>#REF!</v>
      </c>
      <c r="Q869" s="28" t="str">
        <f t="shared" si="48"/>
        <v/>
      </c>
      <c r="R869" s="29" t="str">
        <f t="shared" si="14"/>
        <v/>
      </c>
      <c r="S869" s="29" t="str">
        <f t="shared" si="15"/>
        <v/>
      </c>
      <c r="T869" s="28" t="str">
        <f t="shared" si="16"/>
        <v/>
      </c>
      <c r="U869" s="30">
        <f>VLOOKUP(H869,variables!J$10:K$130,2,FALSE)</f>
        <v>5.3E-3</v>
      </c>
      <c r="V869" s="28"/>
      <c r="W869" s="28"/>
      <c r="X869" s="28"/>
      <c r="Y869" s="28"/>
      <c r="Z869" s="28"/>
      <c r="AA869" s="28"/>
      <c r="AB869" s="28"/>
      <c r="AC869" s="28"/>
    </row>
    <row r="870" spans="1:29" ht="14.25">
      <c r="A870" s="22" t="b">
        <f t="shared" si="55"/>
        <v>1</v>
      </c>
      <c r="B870" s="23" t="str">
        <f t="shared" si="56"/>
        <v>salles avant 03/2017!</v>
      </c>
      <c r="C870" s="24">
        <f t="shared" si="57"/>
        <v>870</v>
      </c>
      <c r="D870" s="24" t="e">
        <f t="shared" ca="1" si="2"/>
        <v>#REF!</v>
      </c>
      <c r="E870" s="25" t="e">
        <f t="shared" ca="1" si="3"/>
        <v>#REF!</v>
      </c>
      <c r="F870" s="25" t="e">
        <f t="shared" ca="1" si="4"/>
        <v>#REF!</v>
      </c>
      <c r="G870" s="26" t="e">
        <f t="shared" ca="1" si="5"/>
        <v>#REF!</v>
      </c>
      <c r="H870" s="24" t="s">
        <v>140</v>
      </c>
      <c r="I870" s="24" t="e">
        <f t="shared" ca="1" si="6"/>
        <v>#REF!</v>
      </c>
      <c r="J870" s="24" t="e">
        <f t="shared" ca="1" si="7"/>
        <v>#REF!</v>
      </c>
      <c r="K870" s="24" t="e">
        <f t="shared" ca="1" si="8"/>
        <v>#REF!</v>
      </c>
      <c r="L870" s="24" t="e">
        <f t="shared" ca="1" si="9"/>
        <v>#REF!</v>
      </c>
      <c r="M870" s="24" t="e">
        <f t="shared" ca="1" si="10"/>
        <v>#REF!</v>
      </c>
      <c r="N870" s="25" t="e">
        <f t="shared" ca="1" si="11"/>
        <v>#REF!</v>
      </c>
      <c r="O870" s="27" t="e">
        <f t="shared" ca="1" si="12"/>
        <v>#REF!</v>
      </c>
      <c r="P870" s="24" t="e">
        <f t="shared" ca="1" si="13"/>
        <v>#REF!</v>
      </c>
      <c r="Q870" s="28" t="e">
        <f t="shared" ca="1" si="48"/>
        <v>#REF!</v>
      </c>
      <c r="R870" s="29" t="e">
        <f t="shared" ca="1" si="14"/>
        <v>#REF!</v>
      </c>
      <c r="S870" s="29" t="e">
        <f t="shared" ca="1" si="15"/>
        <v>#REF!</v>
      </c>
      <c r="T870" s="28" t="e">
        <f t="shared" ca="1" si="16"/>
        <v>#REF!</v>
      </c>
      <c r="U870" s="30">
        <f ca="1">VLOOKUP(H870,variables!J$10:K$130,2,FALSE)</f>
        <v>0.93262411347517726</v>
      </c>
      <c r="V870" s="28"/>
      <c r="W870" s="28"/>
      <c r="X870" s="28"/>
      <c r="Y870" s="28"/>
      <c r="Z870" s="28"/>
      <c r="AA870" s="28"/>
      <c r="AB870" s="28"/>
      <c r="AC870" s="28"/>
    </row>
    <row r="871" spans="1:29" ht="14.25" hidden="1">
      <c r="A871" s="22" t="b">
        <f t="shared" si="55"/>
        <v>0</v>
      </c>
      <c r="B871" s="23" t="str">
        <f t="shared" si="56"/>
        <v>salles avant 03/2017!</v>
      </c>
      <c r="C871" s="24">
        <f t="shared" si="57"/>
        <v>871</v>
      </c>
      <c r="D871" s="24" t="e">
        <f t="shared" ca="1" si="2"/>
        <v>#REF!</v>
      </c>
      <c r="E871" s="25" t="e">
        <f t="shared" ca="1" si="3"/>
        <v>#REF!</v>
      </c>
      <c r="F871" s="25" t="e">
        <f t="shared" ca="1" si="4"/>
        <v>#REF!</v>
      </c>
      <c r="G871" s="26" t="e">
        <f t="shared" ca="1" si="5"/>
        <v>#REF!</v>
      </c>
      <c r="H871" s="24" t="s">
        <v>34</v>
      </c>
      <c r="I871" s="24" t="e">
        <f t="shared" ca="1" si="6"/>
        <v>#REF!</v>
      </c>
      <c r="J871" s="24" t="e">
        <f t="shared" ca="1" si="7"/>
        <v>#REF!</v>
      </c>
      <c r="K871" s="24" t="e">
        <f t="shared" ca="1" si="8"/>
        <v>#REF!</v>
      </c>
      <c r="L871" s="24" t="e">
        <f t="shared" ca="1" si="9"/>
        <v>#REF!</v>
      </c>
      <c r="M871" s="24" t="e">
        <f t="shared" ca="1" si="10"/>
        <v>#REF!</v>
      </c>
      <c r="N871" s="25" t="e">
        <f t="shared" ca="1" si="11"/>
        <v>#REF!</v>
      </c>
      <c r="O871" s="27" t="e">
        <f t="shared" ca="1" si="12"/>
        <v>#REF!</v>
      </c>
      <c r="P871" s="24" t="e">
        <f t="shared" ca="1" si="13"/>
        <v>#REF!</v>
      </c>
      <c r="Q871" s="28" t="str">
        <f t="shared" si="48"/>
        <v/>
      </c>
      <c r="R871" s="29" t="str">
        <f t="shared" si="14"/>
        <v/>
      </c>
      <c r="S871" s="29" t="str">
        <f t="shared" si="15"/>
        <v/>
      </c>
      <c r="T871" s="28" t="str">
        <f t="shared" si="16"/>
        <v/>
      </c>
      <c r="U871" s="30">
        <f ca="1">VLOOKUP(H871,variables!J$10:K$130,2,FALSE)</f>
        <v>1</v>
      </c>
      <c r="V871" s="28"/>
      <c r="W871" s="28"/>
      <c r="X871" s="28"/>
      <c r="Y871" s="28"/>
      <c r="Z871" s="28"/>
      <c r="AA871" s="28"/>
      <c r="AB871" s="28"/>
      <c r="AC871" s="28"/>
    </row>
    <row r="872" spans="1:29" ht="14.25" hidden="1">
      <c r="A872" s="22" t="b">
        <f t="shared" si="55"/>
        <v>0</v>
      </c>
      <c r="B872" s="23" t="str">
        <f t="shared" si="56"/>
        <v>salles avant 03/2017!</v>
      </c>
      <c r="C872" s="24">
        <f t="shared" si="57"/>
        <v>872</v>
      </c>
      <c r="D872" s="24" t="e">
        <f t="shared" ca="1" si="2"/>
        <v>#REF!</v>
      </c>
      <c r="E872" s="25" t="e">
        <f t="shared" ca="1" si="3"/>
        <v>#REF!</v>
      </c>
      <c r="F872" s="25" t="e">
        <f t="shared" ca="1" si="4"/>
        <v>#REF!</v>
      </c>
      <c r="G872" s="26" t="e">
        <f t="shared" ca="1" si="5"/>
        <v>#REF!</v>
      </c>
      <c r="H872" s="24" t="s">
        <v>73</v>
      </c>
      <c r="I872" s="24" t="e">
        <f t="shared" ca="1" si="6"/>
        <v>#REF!</v>
      </c>
      <c r="J872" s="24" t="e">
        <f t="shared" ca="1" si="7"/>
        <v>#REF!</v>
      </c>
      <c r="K872" s="24" t="e">
        <f t="shared" ca="1" si="8"/>
        <v>#REF!</v>
      </c>
      <c r="L872" s="24" t="e">
        <f t="shared" ca="1" si="9"/>
        <v>#REF!</v>
      </c>
      <c r="M872" s="24" t="e">
        <f t="shared" ca="1" si="10"/>
        <v>#REF!</v>
      </c>
      <c r="N872" s="25" t="e">
        <f t="shared" ca="1" si="11"/>
        <v>#REF!</v>
      </c>
      <c r="O872" s="27" t="e">
        <f t="shared" ca="1" si="12"/>
        <v>#REF!</v>
      </c>
      <c r="P872" s="24" t="e">
        <f t="shared" ca="1" si="13"/>
        <v>#REF!</v>
      </c>
      <c r="Q872" s="28" t="str">
        <f t="shared" si="48"/>
        <v/>
      </c>
      <c r="R872" s="29" t="str">
        <f t="shared" si="14"/>
        <v/>
      </c>
      <c r="S872" s="29" t="str">
        <f t="shared" si="15"/>
        <v/>
      </c>
      <c r="T872" s="28" t="str">
        <f t="shared" si="16"/>
        <v/>
      </c>
      <c r="U872" s="30">
        <f ca="1">VLOOKUP(H872,variables!J$10:K$130,2,FALSE)</f>
        <v>1</v>
      </c>
      <c r="V872" s="28"/>
      <c r="W872" s="28"/>
      <c r="X872" s="28"/>
      <c r="Y872" s="28"/>
      <c r="Z872" s="28"/>
      <c r="AA872" s="28"/>
      <c r="AB872" s="28"/>
      <c r="AC872" s="28"/>
    </row>
    <row r="873" spans="1:29" ht="14.25">
      <c r="A873" s="22" t="b">
        <f t="shared" si="55"/>
        <v>1</v>
      </c>
      <c r="B873" s="23" t="str">
        <f t="shared" si="56"/>
        <v>salles avant 03/2017!</v>
      </c>
      <c r="C873" s="24">
        <f t="shared" si="57"/>
        <v>873</v>
      </c>
      <c r="D873" s="24" t="e">
        <f t="shared" ca="1" si="2"/>
        <v>#REF!</v>
      </c>
      <c r="E873" s="25" t="e">
        <f t="shared" ca="1" si="3"/>
        <v>#REF!</v>
      </c>
      <c r="F873" s="25" t="e">
        <f t="shared" ca="1" si="4"/>
        <v>#REF!</v>
      </c>
      <c r="G873" s="26" t="e">
        <f t="shared" ca="1" si="5"/>
        <v>#REF!</v>
      </c>
      <c r="H873" s="24" t="s">
        <v>140</v>
      </c>
      <c r="I873" s="24" t="e">
        <f t="shared" ca="1" si="6"/>
        <v>#REF!</v>
      </c>
      <c r="J873" s="24" t="e">
        <f t="shared" ca="1" si="7"/>
        <v>#REF!</v>
      </c>
      <c r="K873" s="24" t="e">
        <f t="shared" ca="1" si="8"/>
        <v>#REF!</v>
      </c>
      <c r="L873" s="24" t="e">
        <f t="shared" ca="1" si="9"/>
        <v>#REF!</v>
      </c>
      <c r="M873" s="24" t="e">
        <f t="shared" ca="1" si="10"/>
        <v>#REF!</v>
      </c>
      <c r="N873" s="25" t="e">
        <f t="shared" ca="1" si="11"/>
        <v>#REF!</v>
      </c>
      <c r="O873" s="27" t="e">
        <f t="shared" ca="1" si="12"/>
        <v>#REF!</v>
      </c>
      <c r="P873" s="24" t="e">
        <f t="shared" ca="1" si="13"/>
        <v>#REF!</v>
      </c>
      <c r="Q873" s="28" t="e">
        <f t="shared" ca="1" si="48"/>
        <v>#REF!</v>
      </c>
      <c r="R873" s="29" t="e">
        <f t="shared" ca="1" si="14"/>
        <v>#REF!</v>
      </c>
      <c r="S873" s="29" t="e">
        <f t="shared" ca="1" si="15"/>
        <v>#REF!</v>
      </c>
      <c r="T873" s="28" t="e">
        <f t="shared" ca="1" si="16"/>
        <v>#REF!</v>
      </c>
      <c r="U873" s="30">
        <f ca="1">VLOOKUP(H873,variables!J$10:K$130,2,FALSE)</f>
        <v>0.93262411347517726</v>
      </c>
      <c r="V873" s="28"/>
      <c r="W873" s="28"/>
      <c r="X873" s="28"/>
      <c r="Y873" s="28"/>
      <c r="Z873" s="28"/>
      <c r="AA873" s="28"/>
      <c r="AB873" s="28"/>
      <c r="AC873" s="28"/>
    </row>
    <row r="874" spans="1:29" ht="14.25" hidden="1">
      <c r="A874" s="22" t="b">
        <f t="shared" si="55"/>
        <v>0</v>
      </c>
      <c r="B874" s="23" t="str">
        <f t="shared" si="56"/>
        <v>salles avant 03/2017!</v>
      </c>
      <c r="C874" s="24">
        <f t="shared" si="57"/>
        <v>874</v>
      </c>
      <c r="D874" s="24" t="e">
        <f t="shared" ca="1" si="2"/>
        <v>#REF!</v>
      </c>
      <c r="E874" s="25" t="e">
        <f t="shared" ca="1" si="3"/>
        <v>#REF!</v>
      </c>
      <c r="F874" s="25" t="e">
        <f t="shared" ca="1" si="4"/>
        <v>#REF!</v>
      </c>
      <c r="G874" s="26" t="e">
        <f t="shared" ca="1" si="5"/>
        <v>#REF!</v>
      </c>
      <c r="H874" s="24" t="s">
        <v>162</v>
      </c>
      <c r="I874" s="24" t="e">
        <f t="shared" ca="1" si="6"/>
        <v>#REF!</v>
      </c>
      <c r="J874" s="24" t="e">
        <f t="shared" ca="1" si="7"/>
        <v>#REF!</v>
      </c>
      <c r="K874" s="24" t="e">
        <f t="shared" ca="1" si="8"/>
        <v>#REF!</v>
      </c>
      <c r="L874" s="24" t="e">
        <f t="shared" ca="1" si="9"/>
        <v>#REF!</v>
      </c>
      <c r="M874" s="24" t="e">
        <f t="shared" ca="1" si="10"/>
        <v>#REF!</v>
      </c>
      <c r="N874" s="25" t="e">
        <f t="shared" ca="1" si="11"/>
        <v>#REF!</v>
      </c>
      <c r="O874" s="27" t="e">
        <f t="shared" ca="1" si="12"/>
        <v>#REF!</v>
      </c>
      <c r="P874" s="24" t="e">
        <f t="shared" ca="1" si="13"/>
        <v>#REF!</v>
      </c>
      <c r="Q874" s="28" t="str">
        <f t="shared" si="48"/>
        <v/>
      </c>
      <c r="R874" s="29" t="str">
        <f t="shared" si="14"/>
        <v/>
      </c>
      <c r="S874" s="29" t="str">
        <f t="shared" si="15"/>
        <v/>
      </c>
      <c r="T874" s="28" t="str">
        <f t="shared" si="16"/>
        <v/>
      </c>
      <c r="U874" s="30">
        <f>VLOOKUP(H874,variables!J$10:K$130,2,FALSE)</f>
        <v>5.3E-3</v>
      </c>
      <c r="V874" s="28"/>
      <c r="W874" s="28"/>
      <c r="X874" s="28"/>
      <c r="Y874" s="28"/>
      <c r="Z874" s="28"/>
      <c r="AA874" s="28"/>
      <c r="AB874" s="28"/>
      <c r="AC874" s="28"/>
    </row>
    <row r="875" spans="1:29" ht="14.25">
      <c r="A875" s="22" t="b">
        <f t="shared" si="55"/>
        <v>1</v>
      </c>
      <c r="B875" s="23" t="str">
        <f t="shared" si="56"/>
        <v>salles avant 03/2017!</v>
      </c>
      <c r="C875" s="24">
        <f t="shared" si="57"/>
        <v>875</v>
      </c>
      <c r="D875" s="24" t="e">
        <f t="shared" ca="1" si="2"/>
        <v>#REF!</v>
      </c>
      <c r="E875" s="25" t="e">
        <f t="shared" ca="1" si="3"/>
        <v>#REF!</v>
      </c>
      <c r="F875" s="25" t="e">
        <f t="shared" ca="1" si="4"/>
        <v>#REF!</v>
      </c>
      <c r="G875" s="26" t="e">
        <f t="shared" ca="1" si="5"/>
        <v>#REF!</v>
      </c>
      <c r="H875" s="24" t="s">
        <v>140</v>
      </c>
      <c r="I875" s="24" t="e">
        <f t="shared" ca="1" si="6"/>
        <v>#REF!</v>
      </c>
      <c r="J875" s="24" t="e">
        <f t="shared" ca="1" si="7"/>
        <v>#REF!</v>
      </c>
      <c r="K875" s="24" t="e">
        <f t="shared" ca="1" si="8"/>
        <v>#REF!</v>
      </c>
      <c r="L875" s="24" t="e">
        <f t="shared" ca="1" si="9"/>
        <v>#REF!</v>
      </c>
      <c r="M875" s="24" t="e">
        <f t="shared" ca="1" si="10"/>
        <v>#REF!</v>
      </c>
      <c r="N875" s="25" t="e">
        <f t="shared" ca="1" si="11"/>
        <v>#REF!</v>
      </c>
      <c r="O875" s="27" t="e">
        <f t="shared" ca="1" si="12"/>
        <v>#REF!</v>
      </c>
      <c r="P875" s="24" t="e">
        <f t="shared" ca="1" si="13"/>
        <v>#REF!</v>
      </c>
      <c r="Q875" s="28" t="e">
        <f t="shared" ca="1" si="48"/>
        <v>#REF!</v>
      </c>
      <c r="R875" s="29" t="e">
        <f t="shared" ca="1" si="14"/>
        <v>#REF!</v>
      </c>
      <c r="S875" s="29" t="e">
        <f t="shared" ca="1" si="15"/>
        <v>#REF!</v>
      </c>
      <c r="T875" s="28" t="e">
        <f t="shared" ca="1" si="16"/>
        <v>#REF!</v>
      </c>
      <c r="U875" s="30">
        <f ca="1">VLOOKUP(H875,variables!J$10:K$130,2,FALSE)</f>
        <v>0.93262411347517726</v>
      </c>
      <c r="V875" s="28"/>
      <c r="W875" s="28"/>
      <c r="X875" s="28"/>
      <c r="Y875" s="28"/>
      <c r="Z875" s="28"/>
      <c r="AA875" s="28"/>
      <c r="AB875" s="28"/>
      <c r="AC875" s="28"/>
    </row>
    <row r="876" spans="1:29" ht="14.25" hidden="1">
      <c r="A876" s="22" t="b">
        <f t="shared" si="55"/>
        <v>0</v>
      </c>
      <c r="B876" s="23" t="str">
        <f t="shared" si="56"/>
        <v>salles avant 03/2017!</v>
      </c>
      <c r="C876" s="24">
        <f t="shared" si="57"/>
        <v>876</v>
      </c>
      <c r="D876" s="24" t="e">
        <f t="shared" ca="1" si="2"/>
        <v>#REF!</v>
      </c>
      <c r="E876" s="25" t="e">
        <f t="shared" ca="1" si="3"/>
        <v>#REF!</v>
      </c>
      <c r="F876" s="25" t="e">
        <f t="shared" ca="1" si="4"/>
        <v>#REF!</v>
      </c>
      <c r="G876" s="26" t="e">
        <f t="shared" ca="1" si="5"/>
        <v>#REF!</v>
      </c>
      <c r="H876" s="24" t="s">
        <v>554</v>
      </c>
      <c r="I876" s="24" t="e">
        <f t="shared" ca="1" si="6"/>
        <v>#REF!</v>
      </c>
      <c r="J876" s="24" t="e">
        <f t="shared" ca="1" si="7"/>
        <v>#REF!</v>
      </c>
      <c r="K876" s="24" t="e">
        <f t="shared" ca="1" si="8"/>
        <v>#REF!</v>
      </c>
      <c r="L876" s="24" t="e">
        <f t="shared" ca="1" si="9"/>
        <v>#REF!</v>
      </c>
      <c r="M876" s="24" t="e">
        <f t="shared" ca="1" si="10"/>
        <v>#REF!</v>
      </c>
      <c r="N876" s="25" t="e">
        <f t="shared" ca="1" si="11"/>
        <v>#REF!</v>
      </c>
      <c r="O876" s="27" t="e">
        <f t="shared" ca="1" si="12"/>
        <v>#REF!</v>
      </c>
      <c r="P876" s="24" t="e">
        <f t="shared" ca="1" si="13"/>
        <v>#REF!</v>
      </c>
      <c r="Q876" s="28" t="str">
        <f t="shared" si="48"/>
        <v/>
      </c>
      <c r="R876" s="29" t="str">
        <f t="shared" si="14"/>
        <v/>
      </c>
      <c r="S876" s="29" t="str">
        <f t="shared" si="15"/>
        <v/>
      </c>
      <c r="T876" s="28" t="str">
        <f t="shared" si="16"/>
        <v/>
      </c>
      <c r="U876" s="30">
        <f ca="1">VLOOKUP(H876,variables!J$10:K$130,2,FALSE)</f>
        <v>1</v>
      </c>
      <c r="V876" s="28"/>
      <c r="W876" s="28"/>
      <c r="X876" s="28"/>
      <c r="Y876" s="28"/>
      <c r="Z876" s="28"/>
      <c r="AA876" s="28"/>
      <c r="AB876" s="28"/>
      <c r="AC876" s="28"/>
    </row>
    <row r="877" spans="1:29" ht="14.25" hidden="1">
      <c r="A877" s="22" t="b">
        <f t="shared" si="55"/>
        <v>0</v>
      </c>
      <c r="B877" s="23" t="str">
        <f t="shared" si="56"/>
        <v>salles avant 03/2017!</v>
      </c>
      <c r="C877" s="24">
        <f t="shared" si="57"/>
        <v>877</v>
      </c>
      <c r="D877" s="24" t="e">
        <f t="shared" ca="1" si="2"/>
        <v>#REF!</v>
      </c>
      <c r="E877" s="25" t="e">
        <f t="shared" ca="1" si="3"/>
        <v>#REF!</v>
      </c>
      <c r="F877" s="25" t="e">
        <f t="shared" ca="1" si="4"/>
        <v>#REF!</v>
      </c>
      <c r="G877" s="26" t="e">
        <f t="shared" ca="1" si="5"/>
        <v>#REF!</v>
      </c>
      <c r="H877" s="24" t="s">
        <v>88</v>
      </c>
      <c r="I877" s="24" t="e">
        <f t="shared" ca="1" si="6"/>
        <v>#REF!</v>
      </c>
      <c r="J877" s="24" t="e">
        <f t="shared" ca="1" si="7"/>
        <v>#REF!</v>
      </c>
      <c r="K877" s="24" t="e">
        <f t="shared" ca="1" si="8"/>
        <v>#REF!</v>
      </c>
      <c r="L877" s="24" t="e">
        <f t="shared" ca="1" si="9"/>
        <v>#REF!</v>
      </c>
      <c r="M877" s="24" t="e">
        <f t="shared" ca="1" si="10"/>
        <v>#REF!</v>
      </c>
      <c r="N877" s="25" t="e">
        <f t="shared" ca="1" si="11"/>
        <v>#REF!</v>
      </c>
      <c r="O877" s="27" t="e">
        <f t="shared" ca="1" si="12"/>
        <v>#REF!</v>
      </c>
      <c r="P877" s="24" t="e">
        <f t="shared" ca="1" si="13"/>
        <v>#REF!</v>
      </c>
      <c r="Q877" s="28" t="str">
        <f t="shared" si="48"/>
        <v/>
      </c>
      <c r="R877" s="29" t="str">
        <f t="shared" si="14"/>
        <v/>
      </c>
      <c r="S877" s="29" t="str">
        <f t="shared" si="15"/>
        <v/>
      </c>
      <c r="T877" s="28" t="str">
        <f t="shared" si="16"/>
        <v/>
      </c>
      <c r="U877" s="30">
        <f ca="1">VLOOKUP(H877,variables!J$10:K$130,2,FALSE)</f>
        <v>0.94202898550724634</v>
      </c>
      <c r="V877" s="28"/>
      <c r="W877" s="28"/>
      <c r="X877" s="28"/>
      <c r="Y877" s="28"/>
      <c r="Z877" s="28"/>
      <c r="AA877" s="28"/>
      <c r="AB877" s="28"/>
      <c r="AC877" s="28"/>
    </row>
    <row r="878" spans="1:29" ht="14.25" hidden="1">
      <c r="A878" s="22" t="b">
        <f t="shared" si="55"/>
        <v>0</v>
      </c>
      <c r="B878" s="23" t="str">
        <f t="shared" si="56"/>
        <v>salles avant 03/2017!</v>
      </c>
      <c r="C878" s="24">
        <f t="shared" si="57"/>
        <v>878</v>
      </c>
      <c r="D878" s="24" t="e">
        <f t="shared" ca="1" si="2"/>
        <v>#REF!</v>
      </c>
      <c r="E878" s="25" t="e">
        <f t="shared" ca="1" si="3"/>
        <v>#REF!</v>
      </c>
      <c r="F878" s="25" t="e">
        <f t="shared" ca="1" si="4"/>
        <v>#REF!</v>
      </c>
      <c r="G878" s="26" t="e">
        <f t="shared" ca="1" si="5"/>
        <v>#REF!</v>
      </c>
      <c r="H878" s="24" t="s">
        <v>162</v>
      </c>
      <c r="I878" s="24" t="e">
        <f t="shared" ca="1" si="6"/>
        <v>#REF!</v>
      </c>
      <c r="J878" s="24" t="e">
        <f t="shared" ca="1" si="7"/>
        <v>#REF!</v>
      </c>
      <c r="K878" s="24" t="e">
        <f t="shared" ca="1" si="8"/>
        <v>#REF!</v>
      </c>
      <c r="L878" s="24" t="e">
        <f t="shared" ca="1" si="9"/>
        <v>#REF!</v>
      </c>
      <c r="M878" s="24" t="e">
        <f t="shared" ca="1" si="10"/>
        <v>#REF!</v>
      </c>
      <c r="N878" s="25" t="e">
        <f t="shared" ca="1" si="11"/>
        <v>#REF!</v>
      </c>
      <c r="O878" s="27" t="e">
        <f t="shared" ca="1" si="12"/>
        <v>#REF!</v>
      </c>
      <c r="P878" s="24" t="e">
        <f t="shared" ca="1" si="13"/>
        <v>#REF!</v>
      </c>
      <c r="Q878" s="28" t="str">
        <f t="shared" si="48"/>
        <v/>
      </c>
      <c r="R878" s="29" t="str">
        <f t="shared" si="14"/>
        <v/>
      </c>
      <c r="S878" s="29" t="str">
        <f t="shared" si="15"/>
        <v/>
      </c>
      <c r="T878" s="28" t="str">
        <f t="shared" si="16"/>
        <v/>
      </c>
      <c r="U878" s="30">
        <f>VLOOKUP(H878,variables!J$10:K$130,2,FALSE)</f>
        <v>5.3E-3</v>
      </c>
      <c r="V878" s="28"/>
      <c r="W878" s="28"/>
      <c r="X878" s="28"/>
      <c r="Y878" s="28"/>
      <c r="Z878" s="28"/>
      <c r="AA878" s="28"/>
      <c r="AB878" s="28"/>
      <c r="AC878" s="28"/>
    </row>
    <row r="879" spans="1:29" ht="14.25" hidden="1">
      <c r="A879" s="22" t="b">
        <f t="shared" si="55"/>
        <v>0</v>
      </c>
      <c r="B879" s="23" t="str">
        <f t="shared" si="56"/>
        <v>salles avant 03/2017!</v>
      </c>
      <c r="C879" s="24">
        <f t="shared" si="57"/>
        <v>879</v>
      </c>
      <c r="D879" s="24" t="e">
        <f t="shared" ca="1" si="2"/>
        <v>#REF!</v>
      </c>
      <c r="E879" s="25" t="e">
        <f t="shared" ca="1" si="3"/>
        <v>#REF!</v>
      </c>
      <c r="F879" s="25" t="e">
        <f t="shared" ca="1" si="4"/>
        <v>#REF!</v>
      </c>
      <c r="G879" s="26" t="e">
        <f t="shared" ca="1" si="5"/>
        <v>#REF!</v>
      </c>
      <c r="H879" s="24" t="s">
        <v>88</v>
      </c>
      <c r="I879" s="24" t="e">
        <f t="shared" ca="1" si="6"/>
        <v>#REF!</v>
      </c>
      <c r="J879" s="24" t="e">
        <f t="shared" ca="1" si="7"/>
        <v>#REF!</v>
      </c>
      <c r="K879" s="24" t="e">
        <f t="shared" ca="1" si="8"/>
        <v>#REF!</v>
      </c>
      <c r="L879" s="24" t="e">
        <f t="shared" ca="1" si="9"/>
        <v>#REF!</v>
      </c>
      <c r="M879" s="24" t="e">
        <f t="shared" ca="1" si="10"/>
        <v>#REF!</v>
      </c>
      <c r="N879" s="25" t="e">
        <f t="shared" ca="1" si="11"/>
        <v>#REF!</v>
      </c>
      <c r="O879" s="27" t="e">
        <f t="shared" ca="1" si="12"/>
        <v>#REF!</v>
      </c>
      <c r="P879" s="24" t="e">
        <f t="shared" ca="1" si="13"/>
        <v>#REF!</v>
      </c>
      <c r="Q879" s="28" t="str">
        <f t="shared" si="48"/>
        <v/>
      </c>
      <c r="R879" s="29" t="str">
        <f t="shared" si="14"/>
        <v/>
      </c>
      <c r="S879" s="29" t="str">
        <f t="shared" si="15"/>
        <v/>
      </c>
      <c r="T879" s="28" t="str">
        <f t="shared" si="16"/>
        <v/>
      </c>
      <c r="U879" s="30">
        <f ca="1">VLOOKUP(H879,variables!J$10:K$130,2,FALSE)</f>
        <v>0.94202898550724634</v>
      </c>
      <c r="V879" s="28"/>
      <c r="W879" s="28"/>
      <c r="X879" s="28"/>
      <c r="Y879" s="28"/>
      <c r="Z879" s="28"/>
      <c r="AA879" s="28"/>
      <c r="AB879" s="28"/>
      <c r="AC879" s="28"/>
    </row>
    <row r="880" spans="1:29" ht="14.25" hidden="1">
      <c r="A880" s="22" t="b">
        <f t="shared" si="55"/>
        <v>0</v>
      </c>
      <c r="B880" s="23" t="str">
        <f t="shared" si="56"/>
        <v>salles avant 03/2017!</v>
      </c>
      <c r="C880" s="24">
        <f t="shared" si="57"/>
        <v>880</v>
      </c>
      <c r="D880" s="24" t="e">
        <f t="shared" ca="1" si="2"/>
        <v>#REF!</v>
      </c>
      <c r="E880" s="25" t="e">
        <f t="shared" ca="1" si="3"/>
        <v>#REF!</v>
      </c>
      <c r="F880" s="25" t="e">
        <f t="shared" ca="1" si="4"/>
        <v>#REF!</v>
      </c>
      <c r="G880" s="26" t="e">
        <f t="shared" ca="1" si="5"/>
        <v>#REF!</v>
      </c>
      <c r="H880" s="24" t="s">
        <v>88</v>
      </c>
      <c r="I880" s="24" t="e">
        <f t="shared" ca="1" si="6"/>
        <v>#REF!</v>
      </c>
      <c r="J880" s="24" t="e">
        <f t="shared" ca="1" si="7"/>
        <v>#REF!</v>
      </c>
      <c r="K880" s="24" t="e">
        <f t="shared" ca="1" si="8"/>
        <v>#REF!</v>
      </c>
      <c r="L880" s="24" t="e">
        <f t="shared" ca="1" si="9"/>
        <v>#REF!</v>
      </c>
      <c r="M880" s="24" t="e">
        <f t="shared" ca="1" si="10"/>
        <v>#REF!</v>
      </c>
      <c r="N880" s="25" t="e">
        <f t="shared" ca="1" si="11"/>
        <v>#REF!</v>
      </c>
      <c r="O880" s="27" t="e">
        <f t="shared" ca="1" si="12"/>
        <v>#REF!</v>
      </c>
      <c r="P880" s="24" t="e">
        <f t="shared" ca="1" si="13"/>
        <v>#REF!</v>
      </c>
      <c r="Q880" s="28" t="str">
        <f t="shared" si="48"/>
        <v/>
      </c>
      <c r="R880" s="29" t="str">
        <f t="shared" si="14"/>
        <v/>
      </c>
      <c r="S880" s="29" t="str">
        <f t="shared" si="15"/>
        <v/>
      </c>
      <c r="T880" s="28" t="str">
        <f t="shared" si="16"/>
        <v/>
      </c>
      <c r="U880" s="30">
        <f ca="1">VLOOKUP(H880,variables!J$10:K$130,2,FALSE)</f>
        <v>0.94202898550724634</v>
      </c>
      <c r="V880" s="28"/>
      <c r="W880" s="28"/>
      <c r="X880" s="28"/>
      <c r="Y880" s="28"/>
      <c r="Z880" s="28"/>
      <c r="AA880" s="28"/>
      <c r="AB880" s="28"/>
      <c r="AC880" s="28"/>
    </row>
    <row r="881" spans="1:29" ht="14.25" hidden="1">
      <c r="A881" s="22" t="b">
        <f t="shared" si="55"/>
        <v>0</v>
      </c>
      <c r="B881" s="23" t="str">
        <f t="shared" si="56"/>
        <v>salles avant 03/2017!</v>
      </c>
      <c r="C881" s="24">
        <f t="shared" si="57"/>
        <v>881</v>
      </c>
      <c r="D881" s="24" t="e">
        <f t="shared" ca="1" si="2"/>
        <v>#REF!</v>
      </c>
      <c r="E881" s="25" t="e">
        <f t="shared" ca="1" si="3"/>
        <v>#REF!</v>
      </c>
      <c r="F881" s="25" t="e">
        <f t="shared" ca="1" si="4"/>
        <v>#REF!</v>
      </c>
      <c r="G881" s="26" t="e">
        <f t="shared" ca="1" si="5"/>
        <v>#REF!</v>
      </c>
      <c r="H881" s="24" t="s">
        <v>472</v>
      </c>
      <c r="I881" s="24" t="e">
        <f t="shared" ca="1" si="6"/>
        <v>#REF!</v>
      </c>
      <c r="J881" s="24" t="e">
        <f t="shared" ca="1" si="7"/>
        <v>#REF!</v>
      </c>
      <c r="K881" s="24" t="e">
        <f t="shared" ca="1" si="8"/>
        <v>#REF!</v>
      </c>
      <c r="L881" s="24" t="e">
        <f t="shared" ca="1" si="9"/>
        <v>#REF!</v>
      </c>
      <c r="M881" s="24" t="e">
        <f t="shared" ca="1" si="10"/>
        <v>#REF!</v>
      </c>
      <c r="N881" s="25" t="e">
        <f t="shared" ca="1" si="11"/>
        <v>#REF!</v>
      </c>
      <c r="O881" s="27" t="e">
        <f t="shared" ca="1" si="12"/>
        <v>#REF!</v>
      </c>
      <c r="P881" s="24" t="e">
        <f t="shared" ca="1" si="13"/>
        <v>#REF!</v>
      </c>
      <c r="Q881" s="28" t="str">
        <f t="shared" si="48"/>
        <v/>
      </c>
      <c r="R881" s="29" t="str">
        <f t="shared" si="14"/>
        <v/>
      </c>
      <c r="S881" s="29" t="str">
        <f t="shared" si="15"/>
        <v/>
      </c>
      <c r="T881" s="28" t="str">
        <f t="shared" si="16"/>
        <v/>
      </c>
      <c r="U881" s="30">
        <f ca="1">VLOOKUP(H881,variables!J$10:K$130,2,FALSE)</f>
        <v>0.96666666666666667</v>
      </c>
      <c r="V881" s="28"/>
      <c r="W881" s="28"/>
      <c r="X881" s="28"/>
      <c r="Y881" s="28"/>
      <c r="Z881" s="28"/>
      <c r="AA881" s="28"/>
      <c r="AB881" s="28"/>
      <c r="AC881" s="28"/>
    </row>
    <row r="882" spans="1:29" ht="14.25" hidden="1">
      <c r="A882" s="22" t="b">
        <f t="shared" si="55"/>
        <v>0</v>
      </c>
      <c r="B882" s="23" t="str">
        <f t="shared" si="56"/>
        <v>salles avant 03/2017!</v>
      </c>
      <c r="C882" s="24">
        <f t="shared" si="57"/>
        <v>882</v>
      </c>
      <c r="D882" s="24" t="e">
        <f t="shared" ca="1" si="2"/>
        <v>#REF!</v>
      </c>
      <c r="E882" s="25" t="e">
        <f t="shared" ca="1" si="3"/>
        <v>#REF!</v>
      </c>
      <c r="F882" s="25" t="e">
        <f t="shared" ca="1" si="4"/>
        <v>#REF!</v>
      </c>
      <c r="G882" s="26" t="e">
        <f t="shared" ca="1" si="5"/>
        <v>#REF!</v>
      </c>
      <c r="H882" s="24" t="s">
        <v>162</v>
      </c>
      <c r="I882" s="24" t="e">
        <f t="shared" ca="1" si="6"/>
        <v>#REF!</v>
      </c>
      <c r="J882" s="24" t="e">
        <f t="shared" ca="1" si="7"/>
        <v>#REF!</v>
      </c>
      <c r="K882" s="24" t="e">
        <f t="shared" ca="1" si="8"/>
        <v>#REF!</v>
      </c>
      <c r="L882" s="24" t="e">
        <f t="shared" ca="1" si="9"/>
        <v>#REF!</v>
      </c>
      <c r="M882" s="24" t="e">
        <f t="shared" ca="1" si="10"/>
        <v>#REF!</v>
      </c>
      <c r="N882" s="25" t="e">
        <f t="shared" ca="1" si="11"/>
        <v>#REF!</v>
      </c>
      <c r="O882" s="27" t="e">
        <f t="shared" ca="1" si="12"/>
        <v>#REF!</v>
      </c>
      <c r="P882" s="24" t="e">
        <f t="shared" ca="1" si="13"/>
        <v>#REF!</v>
      </c>
      <c r="Q882" s="28" t="str">
        <f t="shared" si="48"/>
        <v/>
      </c>
      <c r="R882" s="29" t="str">
        <f t="shared" si="14"/>
        <v/>
      </c>
      <c r="S882" s="29" t="str">
        <f t="shared" si="15"/>
        <v/>
      </c>
      <c r="T882" s="28" t="str">
        <f t="shared" si="16"/>
        <v/>
      </c>
      <c r="U882" s="30">
        <f>VLOOKUP(H882,variables!J$10:K$130,2,FALSE)</f>
        <v>5.3E-3</v>
      </c>
      <c r="V882" s="28"/>
      <c r="W882" s="28"/>
      <c r="X882" s="28"/>
      <c r="Y882" s="28"/>
      <c r="Z882" s="28"/>
      <c r="AA882" s="28"/>
      <c r="AB882" s="28"/>
      <c r="AC882" s="28"/>
    </row>
    <row r="883" spans="1:29" ht="14.25" hidden="1">
      <c r="A883" s="22" t="b">
        <f t="shared" si="55"/>
        <v>0</v>
      </c>
      <c r="B883" s="23" t="str">
        <f t="shared" si="56"/>
        <v>salles avant 03/2017!</v>
      </c>
      <c r="C883" s="24">
        <f t="shared" si="57"/>
        <v>883</v>
      </c>
      <c r="D883" s="24" t="e">
        <f t="shared" ca="1" si="2"/>
        <v>#REF!</v>
      </c>
      <c r="E883" s="25" t="e">
        <f t="shared" ca="1" si="3"/>
        <v>#REF!</v>
      </c>
      <c r="F883" s="25" t="e">
        <f t="shared" ca="1" si="4"/>
        <v>#REF!</v>
      </c>
      <c r="G883" s="26" t="e">
        <f t="shared" ca="1" si="5"/>
        <v>#REF!</v>
      </c>
      <c r="H883" s="24" t="s">
        <v>489</v>
      </c>
      <c r="I883" s="24" t="e">
        <f t="shared" ca="1" si="6"/>
        <v>#REF!</v>
      </c>
      <c r="J883" s="24" t="e">
        <f t="shared" ca="1" si="7"/>
        <v>#REF!</v>
      </c>
      <c r="K883" s="24" t="e">
        <f t="shared" ca="1" si="8"/>
        <v>#REF!</v>
      </c>
      <c r="L883" s="24" t="e">
        <f t="shared" ca="1" si="9"/>
        <v>#REF!</v>
      </c>
      <c r="M883" s="24" t="e">
        <f t="shared" ca="1" si="10"/>
        <v>#REF!</v>
      </c>
      <c r="N883" s="25" t="e">
        <f t="shared" ca="1" si="11"/>
        <v>#REF!</v>
      </c>
      <c r="O883" s="27" t="e">
        <f t="shared" ca="1" si="12"/>
        <v>#REF!</v>
      </c>
      <c r="P883" s="24" t="e">
        <f t="shared" ca="1" si="13"/>
        <v>#REF!</v>
      </c>
      <c r="Q883" s="28" t="str">
        <f t="shared" si="48"/>
        <v/>
      </c>
      <c r="R883" s="29" t="str">
        <f t="shared" si="14"/>
        <v/>
      </c>
      <c r="S883" s="29" t="str">
        <f t="shared" si="15"/>
        <v/>
      </c>
      <c r="T883" s="28" t="str">
        <f t="shared" si="16"/>
        <v/>
      </c>
      <c r="U883" s="30">
        <f ca="1">VLOOKUP(H883,variables!J$10:K$130,2,FALSE)</f>
        <v>1</v>
      </c>
      <c r="V883" s="28"/>
      <c r="W883" s="28"/>
      <c r="X883" s="28"/>
      <c r="Y883" s="28"/>
      <c r="Z883" s="28"/>
      <c r="AA883" s="28"/>
      <c r="AB883" s="28"/>
      <c r="AC883" s="28"/>
    </row>
    <row r="884" spans="1:29" ht="14.25">
      <c r="A884" s="22" t="b">
        <f t="shared" si="55"/>
        <v>1</v>
      </c>
      <c r="B884" s="23" t="str">
        <f t="shared" si="56"/>
        <v>salles avant 03/2017!</v>
      </c>
      <c r="C884" s="24">
        <f t="shared" si="57"/>
        <v>884</v>
      </c>
      <c r="D884" s="24" t="e">
        <f t="shared" ca="1" si="2"/>
        <v>#REF!</v>
      </c>
      <c r="E884" s="25" t="e">
        <f t="shared" ca="1" si="3"/>
        <v>#REF!</v>
      </c>
      <c r="F884" s="25" t="e">
        <f t="shared" ca="1" si="4"/>
        <v>#REF!</v>
      </c>
      <c r="G884" s="26" t="e">
        <f t="shared" ca="1" si="5"/>
        <v>#REF!</v>
      </c>
      <c r="H884" s="24" t="s">
        <v>140</v>
      </c>
      <c r="I884" s="24" t="e">
        <f t="shared" ca="1" si="6"/>
        <v>#REF!</v>
      </c>
      <c r="J884" s="24" t="e">
        <f t="shared" ca="1" si="7"/>
        <v>#REF!</v>
      </c>
      <c r="K884" s="24" t="e">
        <f t="shared" ca="1" si="8"/>
        <v>#REF!</v>
      </c>
      <c r="L884" s="24" t="e">
        <f t="shared" ca="1" si="9"/>
        <v>#REF!</v>
      </c>
      <c r="M884" s="24" t="e">
        <f t="shared" ca="1" si="10"/>
        <v>#REF!</v>
      </c>
      <c r="N884" s="25" t="e">
        <f t="shared" ca="1" si="11"/>
        <v>#REF!</v>
      </c>
      <c r="O884" s="27" t="e">
        <f t="shared" ca="1" si="12"/>
        <v>#REF!</v>
      </c>
      <c r="P884" s="24" t="e">
        <f t="shared" ca="1" si="13"/>
        <v>#REF!</v>
      </c>
      <c r="Q884" s="28" t="e">
        <f t="shared" ca="1" si="48"/>
        <v>#REF!</v>
      </c>
      <c r="R884" s="29" t="e">
        <f t="shared" ca="1" si="14"/>
        <v>#REF!</v>
      </c>
      <c r="S884" s="29" t="e">
        <f t="shared" ca="1" si="15"/>
        <v>#REF!</v>
      </c>
      <c r="T884" s="28" t="e">
        <f t="shared" ca="1" si="16"/>
        <v>#REF!</v>
      </c>
      <c r="U884" s="30">
        <f ca="1">VLOOKUP(H884,variables!J$10:K$130,2,FALSE)</f>
        <v>0.93262411347517726</v>
      </c>
      <c r="V884" s="28"/>
      <c r="W884" s="28"/>
      <c r="X884" s="28"/>
      <c r="Y884" s="28"/>
      <c r="Z884" s="28"/>
      <c r="AA884" s="28"/>
      <c r="AB884" s="28"/>
      <c r="AC884" s="28"/>
    </row>
    <row r="885" spans="1:29" ht="14.25" hidden="1">
      <c r="A885" s="22" t="b">
        <f t="shared" si="55"/>
        <v>0</v>
      </c>
      <c r="B885" s="23" t="str">
        <f t="shared" si="56"/>
        <v>salles avant 03/2017!</v>
      </c>
      <c r="C885" s="24">
        <f t="shared" si="57"/>
        <v>885</v>
      </c>
      <c r="D885" s="24" t="e">
        <f t="shared" ca="1" si="2"/>
        <v>#REF!</v>
      </c>
      <c r="E885" s="25" t="e">
        <f t="shared" ca="1" si="3"/>
        <v>#REF!</v>
      </c>
      <c r="F885" s="25" t="e">
        <f t="shared" ca="1" si="4"/>
        <v>#REF!</v>
      </c>
      <c r="G885" s="26" t="e">
        <f t="shared" ca="1" si="5"/>
        <v>#REF!</v>
      </c>
      <c r="H885" s="24" t="s">
        <v>246</v>
      </c>
      <c r="I885" s="24" t="e">
        <f t="shared" ca="1" si="6"/>
        <v>#REF!</v>
      </c>
      <c r="J885" s="24" t="e">
        <f t="shared" ca="1" si="7"/>
        <v>#REF!</v>
      </c>
      <c r="K885" s="24" t="e">
        <f t="shared" ca="1" si="8"/>
        <v>#REF!</v>
      </c>
      <c r="L885" s="24" t="e">
        <f t="shared" ca="1" si="9"/>
        <v>#REF!</v>
      </c>
      <c r="M885" s="24" t="e">
        <f t="shared" ca="1" si="10"/>
        <v>#REF!</v>
      </c>
      <c r="N885" s="25" t="e">
        <f t="shared" ca="1" si="11"/>
        <v>#REF!</v>
      </c>
      <c r="O885" s="27" t="e">
        <f t="shared" ca="1" si="12"/>
        <v>#REF!</v>
      </c>
      <c r="P885" s="24" t="e">
        <f t="shared" ca="1" si="13"/>
        <v>#REF!</v>
      </c>
      <c r="Q885" s="28" t="str">
        <f t="shared" si="48"/>
        <v/>
      </c>
      <c r="R885" s="29" t="str">
        <f t="shared" si="14"/>
        <v/>
      </c>
      <c r="S885" s="29" t="str">
        <f t="shared" si="15"/>
        <v/>
      </c>
      <c r="T885" s="28" t="str">
        <f t="shared" si="16"/>
        <v/>
      </c>
      <c r="U885" s="30">
        <f ca="1">VLOOKUP(H885,variables!J$10:K$130,2,FALSE)</f>
        <v>0.94444444444444442</v>
      </c>
      <c r="V885" s="28"/>
      <c r="W885" s="28"/>
      <c r="X885" s="28"/>
      <c r="Y885" s="28"/>
      <c r="Z885" s="28"/>
      <c r="AA885" s="28"/>
      <c r="AB885" s="28"/>
      <c r="AC885" s="28"/>
    </row>
    <row r="886" spans="1:29" ht="14.25" hidden="1">
      <c r="A886" s="22" t="b">
        <f t="shared" si="55"/>
        <v>0</v>
      </c>
      <c r="B886" s="23" t="str">
        <f t="shared" si="56"/>
        <v>salles avant 03/2017!</v>
      </c>
      <c r="C886" s="24">
        <f t="shared" si="57"/>
        <v>886</v>
      </c>
      <c r="D886" s="24" t="e">
        <f t="shared" ca="1" si="2"/>
        <v>#REF!</v>
      </c>
      <c r="E886" s="25" t="e">
        <f t="shared" ca="1" si="3"/>
        <v>#REF!</v>
      </c>
      <c r="F886" s="25" t="e">
        <f t="shared" ca="1" si="4"/>
        <v>#REF!</v>
      </c>
      <c r="G886" s="26" t="e">
        <f t="shared" ca="1" si="5"/>
        <v>#REF!</v>
      </c>
      <c r="H886" s="24" t="s">
        <v>246</v>
      </c>
      <c r="I886" s="24" t="e">
        <f t="shared" ca="1" si="6"/>
        <v>#REF!</v>
      </c>
      <c r="J886" s="24" t="e">
        <f t="shared" ca="1" si="7"/>
        <v>#REF!</v>
      </c>
      <c r="K886" s="24" t="e">
        <f t="shared" ca="1" si="8"/>
        <v>#REF!</v>
      </c>
      <c r="L886" s="24" t="e">
        <f t="shared" ca="1" si="9"/>
        <v>#REF!</v>
      </c>
      <c r="M886" s="24" t="e">
        <f t="shared" ca="1" si="10"/>
        <v>#REF!</v>
      </c>
      <c r="N886" s="25" t="e">
        <f t="shared" ca="1" si="11"/>
        <v>#REF!</v>
      </c>
      <c r="O886" s="27" t="e">
        <f t="shared" ca="1" si="12"/>
        <v>#REF!</v>
      </c>
      <c r="P886" s="24" t="e">
        <f t="shared" ca="1" si="13"/>
        <v>#REF!</v>
      </c>
      <c r="Q886" s="28" t="str">
        <f t="shared" si="48"/>
        <v/>
      </c>
      <c r="R886" s="29" t="str">
        <f t="shared" si="14"/>
        <v/>
      </c>
      <c r="S886" s="29" t="str">
        <f t="shared" si="15"/>
        <v/>
      </c>
      <c r="T886" s="28" t="str">
        <f t="shared" si="16"/>
        <v/>
      </c>
      <c r="U886" s="30">
        <f ca="1">VLOOKUP(H886,variables!J$10:K$130,2,FALSE)</f>
        <v>0.94444444444444442</v>
      </c>
      <c r="V886" s="28"/>
      <c r="W886" s="28"/>
      <c r="X886" s="28"/>
      <c r="Y886" s="28"/>
      <c r="Z886" s="28"/>
      <c r="AA886" s="28"/>
      <c r="AB886" s="28"/>
      <c r="AC886" s="28"/>
    </row>
    <row r="887" spans="1:29" ht="14.25" hidden="1">
      <c r="A887" s="22" t="b">
        <f t="shared" si="55"/>
        <v>0</v>
      </c>
      <c r="B887" s="23" t="str">
        <f t="shared" si="56"/>
        <v>salles avant 03/2017!</v>
      </c>
      <c r="C887" s="24">
        <f t="shared" si="57"/>
        <v>887</v>
      </c>
      <c r="D887" s="24" t="e">
        <f t="shared" ca="1" si="2"/>
        <v>#REF!</v>
      </c>
      <c r="E887" s="25" t="e">
        <f t="shared" ca="1" si="3"/>
        <v>#REF!</v>
      </c>
      <c r="F887" s="25" t="e">
        <f t="shared" ca="1" si="4"/>
        <v>#REF!</v>
      </c>
      <c r="G887" s="26" t="e">
        <f t="shared" ca="1" si="5"/>
        <v>#REF!</v>
      </c>
      <c r="H887" s="24" t="s">
        <v>162</v>
      </c>
      <c r="I887" s="24" t="e">
        <f t="shared" ca="1" si="6"/>
        <v>#REF!</v>
      </c>
      <c r="J887" s="24" t="e">
        <f t="shared" ca="1" si="7"/>
        <v>#REF!</v>
      </c>
      <c r="K887" s="24" t="e">
        <f t="shared" ca="1" si="8"/>
        <v>#REF!</v>
      </c>
      <c r="L887" s="24" t="e">
        <f t="shared" ca="1" si="9"/>
        <v>#REF!</v>
      </c>
      <c r="M887" s="24" t="e">
        <f t="shared" ca="1" si="10"/>
        <v>#REF!</v>
      </c>
      <c r="N887" s="25" t="e">
        <f t="shared" ca="1" si="11"/>
        <v>#REF!</v>
      </c>
      <c r="O887" s="27" t="e">
        <f t="shared" ca="1" si="12"/>
        <v>#REF!</v>
      </c>
      <c r="P887" s="24" t="e">
        <f t="shared" ca="1" si="13"/>
        <v>#REF!</v>
      </c>
      <c r="Q887" s="28" t="str">
        <f t="shared" si="48"/>
        <v/>
      </c>
      <c r="R887" s="29" t="str">
        <f t="shared" si="14"/>
        <v/>
      </c>
      <c r="S887" s="29" t="str">
        <f t="shared" si="15"/>
        <v/>
      </c>
      <c r="T887" s="28" t="str">
        <f t="shared" si="16"/>
        <v/>
      </c>
      <c r="U887" s="30">
        <f>VLOOKUP(H887,variables!J$10:K$130,2,FALSE)</f>
        <v>5.3E-3</v>
      </c>
      <c r="V887" s="28"/>
      <c r="W887" s="28"/>
      <c r="X887" s="28"/>
      <c r="Y887" s="28"/>
      <c r="Z887" s="28"/>
      <c r="AA887" s="28"/>
      <c r="AB887" s="28"/>
      <c r="AC887" s="28"/>
    </row>
    <row r="888" spans="1:29" ht="14.25" hidden="1">
      <c r="A888" s="22" t="b">
        <f t="shared" si="55"/>
        <v>0</v>
      </c>
      <c r="B888" s="23" t="str">
        <f t="shared" si="56"/>
        <v>salles avant 03/2017!</v>
      </c>
      <c r="C888" s="24">
        <f t="shared" si="57"/>
        <v>888</v>
      </c>
      <c r="D888" s="24" t="e">
        <f t="shared" ca="1" si="2"/>
        <v>#REF!</v>
      </c>
      <c r="E888" s="25" t="e">
        <f t="shared" ca="1" si="3"/>
        <v>#REF!</v>
      </c>
      <c r="F888" s="25" t="e">
        <f t="shared" ca="1" si="4"/>
        <v>#REF!</v>
      </c>
      <c r="G888" s="26" t="e">
        <f t="shared" ca="1" si="5"/>
        <v>#REF!</v>
      </c>
      <c r="H888" s="24" t="s">
        <v>489</v>
      </c>
      <c r="I888" s="24" t="e">
        <f t="shared" ca="1" si="6"/>
        <v>#REF!</v>
      </c>
      <c r="J888" s="24" t="e">
        <f t="shared" ca="1" si="7"/>
        <v>#REF!</v>
      </c>
      <c r="K888" s="24" t="e">
        <f t="shared" ca="1" si="8"/>
        <v>#REF!</v>
      </c>
      <c r="L888" s="24" t="e">
        <f t="shared" ca="1" si="9"/>
        <v>#REF!</v>
      </c>
      <c r="M888" s="24" t="e">
        <f t="shared" ca="1" si="10"/>
        <v>#REF!</v>
      </c>
      <c r="N888" s="25" t="e">
        <f t="shared" ca="1" si="11"/>
        <v>#REF!</v>
      </c>
      <c r="O888" s="27" t="e">
        <f t="shared" ca="1" si="12"/>
        <v>#REF!</v>
      </c>
      <c r="P888" s="24" t="e">
        <f t="shared" ca="1" si="13"/>
        <v>#REF!</v>
      </c>
      <c r="Q888" s="28" t="str">
        <f t="shared" si="48"/>
        <v/>
      </c>
      <c r="R888" s="29" t="str">
        <f t="shared" si="14"/>
        <v/>
      </c>
      <c r="S888" s="29" t="str">
        <f t="shared" si="15"/>
        <v/>
      </c>
      <c r="T888" s="28" t="str">
        <f t="shared" si="16"/>
        <v/>
      </c>
      <c r="U888" s="30">
        <f ca="1">VLOOKUP(H888,variables!J$10:K$130,2,FALSE)</f>
        <v>1</v>
      </c>
      <c r="V888" s="28"/>
      <c r="W888" s="28"/>
      <c r="X888" s="28"/>
      <c r="Y888" s="28"/>
      <c r="Z888" s="28"/>
      <c r="AA888" s="28"/>
      <c r="AB888" s="28"/>
      <c r="AC888" s="28"/>
    </row>
    <row r="889" spans="1:29" ht="14.25">
      <c r="A889" s="22" t="b">
        <f t="shared" si="55"/>
        <v>1</v>
      </c>
      <c r="B889" s="23" t="str">
        <f t="shared" si="56"/>
        <v>salles avant 03/2017!</v>
      </c>
      <c r="C889" s="24">
        <f t="shared" si="57"/>
        <v>889</v>
      </c>
      <c r="D889" s="24" t="e">
        <f t="shared" ca="1" si="2"/>
        <v>#REF!</v>
      </c>
      <c r="E889" s="25" t="e">
        <f t="shared" ca="1" si="3"/>
        <v>#REF!</v>
      </c>
      <c r="F889" s="25" t="e">
        <f t="shared" ca="1" si="4"/>
        <v>#REF!</v>
      </c>
      <c r="G889" s="26" t="e">
        <f t="shared" ca="1" si="5"/>
        <v>#REF!</v>
      </c>
      <c r="H889" s="24" t="s">
        <v>140</v>
      </c>
      <c r="I889" s="24" t="e">
        <f t="shared" ca="1" si="6"/>
        <v>#REF!</v>
      </c>
      <c r="J889" s="24" t="e">
        <f t="shared" ca="1" si="7"/>
        <v>#REF!</v>
      </c>
      <c r="K889" s="24" t="e">
        <f t="shared" ca="1" si="8"/>
        <v>#REF!</v>
      </c>
      <c r="L889" s="24" t="e">
        <f t="shared" ca="1" si="9"/>
        <v>#REF!</v>
      </c>
      <c r="M889" s="24" t="e">
        <f t="shared" ca="1" si="10"/>
        <v>#REF!</v>
      </c>
      <c r="N889" s="25" t="e">
        <f t="shared" ca="1" si="11"/>
        <v>#REF!</v>
      </c>
      <c r="O889" s="27" t="e">
        <f t="shared" ca="1" si="12"/>
        <v>#REF!</v>
      </c>
      <c r="P889" s="24" t="e">
        <f t="shared" ca="1" si="13"/>
        <v>#REF!</v>
      </c>
      <c r="Q889" s="28" t="e">
        <f t="shared" ca="1" si="48"/>
        <v>#REF!</v>
      </c>
      <c r="R889" s="29" t="e">
        <f t="shared" ca="1" si="14"/>
        <v>#REF!</v>
      </c>
      <c r="S889" s="29" t="e">
        <f t="shared" ca="1" si="15"/>
        <v>#REF!</v>
      </c>
      <c r="T889" s="28" t="e">
        <f t="shared" ca="1" si="16"/>
        <v>#REF!</v>
      </c>
      <c r="U889" s="30">
        <f ca="1">VLOOKUP(H889,variables!J$10:K$130,2,FALSE)</f>
        <v>0.93262411347517726</v>
      </c>
      <c r="V889" s="28"/>
      <c r="W889" s="28"/>
      <c r="X889" s="28"/>
      <c r="Y889" s="28"/>
      <c r="Z889" s="28"/>
      <c r="AA889" s="28"/>
      <c r="AB889" s="28"/>
      <c r="AC889" s="28"/>
    </row>
    <row r="890" spans="1:29" ht="14.25" hidden="1">
      <c r="A890" s="22" t="b">
        <f t="shared" si="55"/>
        <v>0</v>
      </c>
      <c r="B890" s="23" t="str">
        <f t="shared" si="56"/>
        <v>salles avant 03/2017!</v>
      </c>
      <c r="C890" s="24">
        <f t="shared" si="57"/>
        <v>890</v>
      </c>
      <c r="D890" s="24" t="e">
        <f t="shared" ca="1" si="2"/>
        <v>#REF!</v>
      </c>
      <c r="E890" s="25" t="e">
        <f t="shared" ca="1" si="3"/>
        <v>#REF!</v>
      </c>
      <c r="F890" s="25" t="e">
        <f t="shared" ca="1" si="4"/>
        <v>#REF!</v>
      </c>
      <c r="G890" s="26" t="e">
        <f t="shared" ca="1" si="5"/>
        <v>#REF!</v>
      </c>
      <c r="H890" s="24" t="s">
        <v>237</v>
      </c>
      <c r="I890" s="24" t="e">
        <f t="shared" ca="1" si="6"/>
        <v>#REF!</v>
      </c>
      <c r="J890" s="24" t="e">
        <f t="shared" ca="1" si="7"/>
        <v>#REF!</v>
      </c>
      <c r="K890" s="24" t="e">
        <f t="shared" ca="1" si="8"/>
        <v>#REF!</v>
      </c>
      <c r="L890" s="24" t="e">
        <f t="shared" ca="1" si="9"/>
        <v>#REF!</v>
      </c>
      <c r="M890" s="24" t="e">
        <f t="shared" ca="1" si="10"/>
        <v>#REF!</v>
      </c>
      <c r="N890" s="25" t="e">
        <f t="shared" ca="1" si="11"/>
        <v>#REF!</v>
      </c>
      <c r="O890" s="27" t="e">
        <f t="shared" ca="1" si="12"/>
        <v>#REF!</v>
      </c>
      <c r="P890" s="24" t="e">
        <f t="shared" ca="1" si="13"/>
        <v>#REF!</v>
      </c>
      <c r="Q890" s="28" t="str">
        <f t="shared" si="48"/>
        <v/>
      </c>
      <c r="R890" s="29" t="str">
        <f t="shared" si="14"/>
        <v/>
      </c>
      <c r="S890" s="29" t="str">
        <f t="shared" si="15"/>
        <v/>
      </c>
      <c r="T890" s="28" t="str">
        <f t="shared" si="16"/>
        <v/>
      </c>
      <c r="U890" s="30">
        <f ca="1">VLOOKUP(H890,variables!J$10:K$130,2,FALSE)</f>
        <v>1</v>
      </c>
      <c r="V890" s="28"/>
      <c r="W890" s="28"/>
      <c r="X890" s="28"/>
      <c r="Y890" s="28"/>
      <c r="Z890" s="28"/>
      <c r="AA890" s="28"/>
      <c r="AB890" s="28"/>
      <c r="AC890" s="28"/>
    </row>
    <row r="891" spans="1:29" ht="14.25" hidden="1">
      <c r="A891" s="22" t="b">
        <f t="shared" si="55"/>
        <v>0</v>
      </c>
      <c r="B891" s="23" t="str">
        <f t="shared" si="56"/>
        <v>salles avant 03/2017!</v>
      </c>
      <c r="C891" s="24">
        <f t="shared" si="57"/>
        <v>891</v>
      </c>
      <c r="D891" s="24" t="e">
        <f t="shared" ca="1" si="2"/>
        <v>#REF!</v>
      </c>
      <c r="E891" s="25" t="e">
        <f t="shared" ca="1" si="3"/>
        <v>#REF!</v>
      </c>
      <c r="F891" s="25" t="e">
        <f t="shared" ca="1" si="4"/>
        <v>#REF!</v>
      </c>
      <c r="G891" s="26" t="e">
        <f t="shared" ca="1" si="5"/>
        <v>#REF!</v>
      </c>
      <c r="H891" s="24" t="s">
        <v>246</v>
      </c>
      <c r="I891" s="24" t="e">
        <f t="shared" ca="1" si="6"/>
        <v>#REF!</v>
      </c>
      <c r="J891" s="24" t="e">
        <f t="shared" ca="1" si="7"/>
        <v>#REF!</v>
      </c>
      <c r="K891" s="24" t="e">
        <f t="shared" ca="1" si="8"/>
        <v>#REF!</v>
      </c>
      <c r="L891" s="24" t="e">
        <f t="shared" ca="1" si="9"/>
        <v>#REF!</v>
      </c>
      <c r="M891" s="24" t="e">
        <f t="shared" ca="1" si="10"/>
        <v>#REF!</v>
      </c>
      <c r="N891" s="25" t="e">
        <f t="shared" ca="1" si="11"/>
        <v>#REF!</v>
      </c>
      <c r="O891" s="27" t="e">
        <f t="shared" ca="1" si="12"/>
        <v>#REF!</v>
      </c>
      <c r="P891" s="24" t="e">
        <f t="shared" ca="1" si="13"/>
        <v>#REF!</v>
      </c>
      <c r="Q891" s="28" t="str">
        <f t="shared" si="48"/>
        <v/>
      </c>
      <c r="R891" s="29" t="str">
        <f t="shared" si="14"/>
        <v/>
      </c>
      <c r="S891" s="29" t="str">
        <f t="shared" si="15"/>
        <v/>
      </c>
      <c r="T891" s="28" t="str">
        <f t="shared" si="16"/>
        <v/>
      </c>
      <c r="U891" s="30">
        <f ca="1">VLOOKUP(H891,variables!J$10:K$130,2,FALSE)</f>
        <v>0.94444444444444442</v>
      </c>
      <c r="V891" s="28"/>
      <c r="W891" s="28"/>
      <c r="X891" s="28"/>
      <c r="Y891" s="28"/>
      <c r="Z891" s="28"/>
      <c r="AA891" s="28"/>
      <c r="AB891" s="28"/>
      <c r="AC891" s="28"/>
    </row>
    <row r="892" spans="1:29" ht="14.25" hidden="1">
      <c r="A892" s="22" t="b">
        <f t="shared" si="55"/>
        <v>0</v>
      </c>
      <c r="B892" s="23" t="str">
        <f t="shared" si="56"/>
        <v>salles avant 03/2017!</v>
      </c>
      <c r="C892" s="24">
        <f t="shared" si="57"/>
        <v>892</v>
      </c>
      <c r="D892" s="24" t="e">
        <f t="shared" ca="1" si="2"/>
        <v>#REF!</v>
      </c>
      <c r="E892" s="25" t="e">
        <f t="shared" ca="1" si="3"/>
        <v>#REF!</v>
      </c>
      <c r="F892" s="25" t="e">
        <f t="shared" ca="1" si="4"/>
        <v>#REF!</v>
      </c>
      <c r="G892" s="26" t="e">
        <f t="shared" ca="1" si="5"/>
        <v>#REF!</v>
      </c>
      <c r="H892" s="24" t="s">
        <v>464</v>
      </c>
      <c r="I892" s="24" t="e">
        <f t="shared" ca="1" si="6"/>
        <v>#REF!</v>
      </c>
      <c r="J892" s="24" t="e">
        <f t="shared" ca="1" si="7"/>
        <v>#REF!</v>
      </c>
      <c r="K892" s="24" t="e">
        <f t="shared" ca="1" si="8"/>
        <v>#REF!</v>
      </c>
      <c r="L892" s="24" t="e">
        <f t="shared" ca="1" si="9"/>
        <v>#REF!</v>
      </c>
      <c r="M892" s="24" t="e">
        <f t="shared" ca="1" si="10"/>
        <v>#REF!</v>
      </c>
      <c r="N892" s="25" t="e">
        <f t="shared" ca="1" si="11"/>
        <v>#REF!</v>
      </c>
      <c r="O892" s="27" t="e">
        <f t="shared" ca="1" si="12"/>
        <v>#REF!</v>
      </c>
      <c r="P892" s="24" t="e">
        <f t="shared" ca="1" si="13"/>
        <v>#REF!</v>
      </c>
      <c r="Q892" s="28" t="str">
        <f t="shared" si="48"/>
        <v/>
      </c>
      <c r="R892" s="29" t="str">
        <f t="shared" si="14"/>
        <v/>
      </c>
      <c r="S892" s="29" t="str">
        <f t="shared" si="15"/>
        <v/>
      </c>
      <c r="T892" s="28" t="str">
        <f t="shared" si="16"/>
        <v/>
      </c>
      <c r="U892" s="30">
        <f ca="1">VLOOKUP(H892,variables!J$10:K$130,2,FALSE)</f>
        <v>0.98148148148148151</v>
      </c>
      <c r="V892" s="28"/>
      <c r="W892" s="28"/>
      <c r="X892" s="28"/>
      <c r="Y892" s="28"/>
      <c r="Z892" s="28"/>
      <c r="AA892" s="28"/>
      <c r="AB892" s="28"/>
      <c r="AC892" s="28"/>
    </row>
    <row r="893" spans="1:29" ht="14.25" hidden="1">
      <c r="A893" s="22" t="b">
        <f t="shared" si="55"/>
        <v>0</v>
      </c>
      <c r="B893" s="23" t="str">
        <f t="shared" si="56"/>
        <v>salles avant 03/2017!</v>
      </c>
      <c r="C893" s="24">
        <f t="shared" si="57"/>
        <v>893</v>
      </c>
      <c r="D893" s="24" t="e">
        <f t="shared" ca="1" si="2"/>
        <v>#REF!</v>
      </c>
      <c r="E893" s="25" t="e">
        <f t="shared" ca="1" si="3"/>
        <v>#REF!</v>
      </c>
      <c r="F893" s="25" t="e">
        <f t="shared" ca="1" si="4"/>
        <v>#REF!</v>
      </c>
      <c r="G893" s="26" t="e">
        <f t="shared" ca="1" si="5"/>
        <v>#REF!</v>
      </c>
      <c r="H893" s="24" t="s">
        <v>162</v>
      </c>
      <c r="I893" s="24" t="e">
        <f t="shared" ca="1" si="6"/>
        <v>#REF!</v>
      </c>
      <c r="J893" s="24" t="e">
        <f t="shared" ca="1" si="7"/>
        <v>#REF!</v>
      </c>
      <c r="K893" s="24" t="e">
        <f t="shared" ca="1" si="8"/>
        <v>#REF!</v>
      </c>
      <c r="L893" s="24" t="e">
        <f t="shared" ca="1" si="9"/>
        <v>#REF!</v>
      </c>
      <c r="M893" s="24" t="e">
        <f t="shared" ca="1" si="10"/>
        <v>#REF!</v>
      </c>
      <c r="N893" s="25" t="e">
        <f t="shared" ca="1" si="11"/>
        <v>#REF!</v>
      </c>
      <c r="O893" s="27" t="e">
        <f t="shared" ca="1" si="12"/>
        <v>#REF!</v>
      </c>
      <c r="P893" s="24" t="e">
        <f t="shared" ca="1" si="13"/>
        <v>#REF!</v>
      </c>
      <c r="Q893" s="28" t="str">
        <f t="shared" si="48"/>
        <v/>
      </c>
      <c r="R893" s="29" t="str">
        <f t="shared" si="14"/>
        <v/>
      </c>
      <c r="S893" s="29" t="str">
        <f t="shared" si="15"/>
        <v/>
      </c>
      <c r="T893" s="28" t="str">
        <f t="shared" si="16"/>
        <v/>
      </c>
      <c r="U893" s="30">
        <f>VLOOKUP(H893,variables!J$10:K$130,2,FALSE)</f>
        <v>5.3E-3</v>
      </c>
      <c r="V893" s="28"/>
      <c r="W893" s="28"/>
      <c r="X893" s="28"/>
      <c r="Y893" s="28"/>
      <c r="Z893" s="28"/>
      <c r="AA893" s="28"/>
      <c r="AB893" s="28"/>
      <c r="AC893" s="28"/>
    </row>
    <row r="894" spans="1:29" ht="14.25" hidden="1">
      <c r="A894" s="22" t="b">
        <f t="shared" si="55"/>
        <v>0</v>
      </c>
      <c r="B894" s="23" t="str">
        <f t="shared" si="56"/>
        <v>salles avant 03/2017!</v>
      </c>
      <c r="C894" s="24">
        <f t="shared" si="57"/>
        <v>894</v>
      </c>
      <c r="D894" s="24" t="e">
        <f t="shared" ca="1" si="2"/>
        <v>#REF!</v>
      </c>
      <c r="E894" s="25" t="e">
        <f t="shared" ca="1" si="3"/>
        <v>#REF!</v>
      </c>
      <c r="F894" s="25" t="e">
        <f t="shared" ca="1" si="4"/>
        <v>#REF!</v>
      </c>
      <c r="G894" s="26" t="e">
        <f t="shared" ca="1" si="5"/>
        <v>#REF!</v>
      </c>
      <c r="H894" s="24" t="s">
        <v>596</v>
      </c>
      <c r="I894" s="24" t="e">
        <f t="shared" ca="1" si="6"/>
        <v>#REF!</v>
      </c>
      <c r="J894" s="24" t="e">
        <f t="shared" ca="1" si="7"/>
        <v>#REF!</v>
      </c>
      <c r="K894" s="24" t="e">
        <f t="shared" ca="1" si="8"/>
        <v>#REF!</v>
      </c>
      <c r="L894" s="24" t="e">
        <f t="shared" ca="1" si="9"/>
        <v>#REF!</v>
      </c>
      <c r="M894" s="24" t="e">
        <f t="shared" ca="1" si="10"/>
        <v>#REF!</v>
      </c>
      <c r="N894" s="25" t="e">
        <f t="shared" ca="1" si="11"/>
        <v>#REF!</v>
      </c>
      <c r="O894" s="27" t="e">
        <f t="shared" ca="1" si="12"/>
        <v>#REF!</v>
      </c>
      <c r="P894" s="24" t="e">
        <f t="shared" ca="1" si="13"/>
        <v>#REF!</v>
      </c>
      <c r="Q894" s="28" t="str">
        <f t="shared" si="48"/>
        <v/>
      </c>
      <c r="R894" s="29" t="str">
        <f t="shared" si="14"/>
        <v/>
      </c>
      <c r="S894" s="29" t="str">
        <f t="shared" si="15"/>
        <v/>
      </c>
      <c r="T894" s="28" t="str">
        <f t="shared" si="16"/>
        <v/>
      </c>
      <c r="U894" s="30">
        <f ca="1">VLOOKUP(H894,variables!J$10:K$130,2,FALSE)</f>
        <v>1</v>
      </c>
      <c r="V894" s="28"/>
      <c r="W894" s="28"/>
      <c r="X894" s="28"/>
      <c r="Y894" s="28"/>
      <c r="Z894" s="28"/>
      <c r="AA894" s="28"/>
      <c r="AB894" s="28"/>
      <c r="AC894" s="28"/>
    </row>
    <row r="895" spans="1:29" ht="14.25" hidden="1">
      <c r="A895" s="22" t="b">
        <f t="shared" si="55"/>
        <v>0</v>
      </c>
      <c r="B895" s="23" t="str">
        <f t="shared" si="56"/>
        <v>salles avant 03/2017!</v>
      </c>
      <c r="C895" s="24">
        <f t="shared" si="57"/>
        <v>895</v>
      </c>
      <c r="D895" s="24" t="e">
        <f t="shared" ca="1" si="2"/>
        <v>#REF!</v>
      </c>
      <c r="E895" s="25" t="e">
        <f t="shared" ca="1" si="3"/>
        <v>#REF!</v>
      </c>
      <c r="F895" s="25" t="e">
        <f t="shared" ca="1" si="4"/>
        <v>#REF!</v>
      </c>
      <c r="G895" s="26" t="e">
        <f t="shared" ca="1" si="5"/>
        <v>#REF!</v>
      </c>
      <c r="H895" s="24" t="s">
        <v>60</v>
      </c>
      <c r="I895" s="24" t="e">
        <f t="shared" ca="1" si="6"/>
        <v>#REF!</v>
      </c>
      <c r="J895" s="24" t="e">
        <f t="shared" ca="1" si="7"/>
        <v>#REF!</v>
      </c>
      <c r="K895" s="24" t="e">
        <f t="shared" ca="1" si="8"/>
        <v>#REF!</v>
      </c>
      <c r="L895" s="24" t="e">
        <f t="shared" ca="1" si="9"/>
        <v>#REF!</v>
      </c>
      <c r="M895" s="24" t="e">
        <f t="shared" ca="1" si="10"/>
        <v>#REF!</v>
      </c>
      <c r="N895" s="25" t="e">
        <f t="shared" ca="1" si="11"/>
        <v>#REF!</v>
      </c>
      <c r="O895" s="27" t="e">
        <f t="shared" ca="1" si="12"/>
        <v>#REF!</v>
      </c>
      <c r="P895" s="24" t="e">
        <f t="shared" ca="1" si="13"/>
        <v>#REF!</v>
      </c>
      <c r="Q895" s="28" t="str">
        <f t="shared" si="48"/>
        <v/>
      </c>
      <c r="R895" s="29" t="str">
        <f t="shared" si="14"/>
        <v/>
      </c>
      <c r="S895" s="29" t="str">
        <f t="shared" si="15"/>
        <v/>
      </c>
      <c r="T895" s="28" t="str">
        <f t="shared" si="16"/>
        <v/>
      </c>
      <c r="U895" s="30">
        <f ca="1">VLOOKUP(H895,variables!J$10:K$130,2,FALSE)</f>
        <v>1</v>
      </c>
      <c r="V895" s="28"/>
      <c r="W895" s="28"/>
      <c r="X895" s="28"/>
      <c r="Y895" s="28"/>
      <c r="Z895" s="28"/>
      <c r="AA895" s="28"/>
      <c r="AB895" s="28"/>
      <c r="AC895" s="28"/>
    </row>
    <row r="896" spans="1:29" ht="14.25" hidden="1">
      <c r="A896" s="22" t="b">
        <f t="shared" si="55"/>
        <v>0</v>
      </c>
      <c r="B896" s="23" t="str">
        <f t="shared" si="56"/>
        <v>salles avant 03/2017!</v>
      </c>
      <c r="C896" s="24">
        <f t="shared" si="57"/>
        <v>896</v>
      </c>
      <c r="D896" s="24" t="e">
        <f t="shared" ca="1" si="2"/>
        <v>#REF!</v>
      </c>
      <c r="E896" s="25" t="e">
        <f t="shared" ca="1" si="3"/>
        <v>#REF!</v>
      </c>
      <c r="F896" s="25" t="e">
        <f t="shared" ca="1" si="4"/>
        <v>#REF!</v>
      </c>
      <c r="G896" s="26" t="e">
        <f t="shared" ca="1" si="5"/>
        <v>#REF!</v>
      </c>
      <c r="H896" s="24" t="s">
        <v>13</v>
      </c>
      <c r="I896" s="24" t="e">
        <f t="shared" ca="1" si="6"/>
        <v>#REF!</v>
      </c>
      <c r="J896" s="24" t="e">
        <f t="shared" ca="1" si="7"/>
        <v>#REF!</v>
      </c>
      <c r="K896" s="24" t="e">
        <f t="shared" ca="1" si="8"/>
        <v>#REF!</v>
      </c>
      <c r="L896" s="24" t="e">
        <f t="shared" ca="1" si="9"/>
        <v>#REF!</v>
      </c>
      <c r="M896" s="24" t="e">
        <f t="shared" ca="1" si="10"/>
        <v>#REF!</v>
      </c>
      <c r="N896" s="25" t="e">
        <f t="shared" ca="1" si="11"/>
        <v>#REF!</v>
      </c>
      <c r="O896" s="27" t="e">
        <f t="shared" ca="1" si="12"/>
        <v>#REF!</v>
      </c>
      <c r="P896" s="24" t="e">
        <f t="shared" ca="1" si="13"/>
        <v>#REF!</v>
      </c>
      <c r="Q896" s="28" t="str">
        <f t="shared" si="48"/>
        <v/>
      </c>
      <c r="R896" s="29" t="str">
        <f t="shared" si="14"/>
        <v/>
      </c>
      <c r="S896" s="29" t="str">
        <f t="shared" si="15"/>
        <v/>
      </c>
      <c r="T896" s="28" t="str">
        <f t="shared" si="16"/>
        <v/>
      </c>
      <c r="U896" s="30">
        <f>VLOOKUP(H896,variables!J$10:K$130,2,FALSE)</f>
        <v>0</v>
      </c>
      <c r="V896" s="28"/>
      <c r="W896" s="28"/>
      <c r="X896" s="28"/>
      <c r="Y896" s="28"/>
      <c r="Z896" s="28"/>
      <c r="AA896" s="28"/>
      <c r="AB896" s="28"/>
      <c r="AC896" s="28"/>
    </row>
    <row r="897" spans="1:29" ht="14.25" hidden="1">
      <c r="A897" s="22" t="b">
        <f t="shared" si="55"/>
        <v>0</v>
      </c>
      <c r="B897" s="23" t="str">
        <f t="shared" si="56"/>
        <v>salles avant 03/2017!</v>
      </c>
      <c r="C897" s="24">
        <f t="shared" si="57"/>
        <v>897</v>
      </c>
      <c r="D897" s="24" t="e">
        <f t="shared" ca="1" si="2"/>
        <v>#REF!</v>
      </c>
      <c r="E897" s="25" t="e">
        <f t="shared" ca="1" si="3"/>
        <v>#REF!</v>
      </c>
      <c r="F897" s="25" t="e">
        <f t="shared" ca="1" si="4"/>
        <v>#REF!</v>
      </c>
      <c r="G897" s="26" t="e">
        <f t="shared" ca="1" si="5"/>
        <v>#REF!</v>
      </c>
      <c r="H897" s="24" t="s">
        <v>518</v>
      </c>
      <c r="I897" s="24" t="e">
        <f t="shared" ca="1" si="6"/>
        <v>#REF!</v>
      </c>
      <c r="J897" s="24" t="e">
        <f t="shared" ca="1" si="7"/>
        <v>#REF!</v>
      </c>
      <c r="K897" s="24" t="e">
        <f t="shared" ca="1" si="8"/>
        <v>#REF!</v>
      </c>
      <c r="L897" s="24" t="e">
        <f t="shared" ca="1" si="9"/>
        <v>#REF!</v>
      </c>
      <c r="M897" s="24" t="e">
        <f t="shared" ca="1" si="10"/>
        <v>#REF!</v>
      </c>
      <c r="N897" s="25" t="e">
        <f t="shared" ca="1" si="11"/>
        <v>#REF!</v>
      </c>
      <c r="O897" s="27" t="e">
        <f t="shared" ca="1" si="12"/>
        <v>#REF!</v>
      </c>
      <c r="P897" s="24" t="e">
        <f t="shared" ca="1" si="13"/>
        <v>#REF!</v>
      </c>
      <c r="Q897" s="28" t="str">
        <f t="shared" si="48"/>
        <v/>
      </c>
      <c r="R897" s="29" t="str">
        <f t="shared" si="14"/>
        <v/>
      </c>
      <c r="S897" s="29" t="str">
        <f t="shared" si="15"/>
        <v/>
      </c>
      <c r="T897" s="28" t="str">
        <f t="shared" si="16"/>
        <v/>
      </c>
      <c r="U897" s="30">
        <f ca="1">VLOOKUP(H897,variables!J$10:K$130,2,FALSE)</f>
        <v>0.96666666666666667</v>
      </c>
      <c r="V897" s="28"/>
      <c r="W897" s="28"/>
      <c r="X897" s="28"/>
      <c r="Y897" s="28"/>
      <c r="Z897" s="28"/>
      <c r="AA897" s="28"/>
      <c r="AB897" s="28"/>
      <c r="AC897" s="28"/>
    </row>
    <row r="898" spans="1:29" ht="14.25" hidden="1">
      <c r="A898" s="22" t="b">
        <f t="shared" ref="A898:A961" si="58">NOT(IF(ISERR(SEARCH(qui,H898)),TRUE,FALSE))</f>
        <v>0</v>
      </c>
      <c r="B898" s="23" t="str">
        <f t="shared" ref="B898:B961" si="59">IF(ROW()&lt;=Tun,Oun,IF(ROW()&lt;=(Tun+Tdeux),Odeux,IF(ROW()&lt;=Tun+Tdeux+Ttrois,Otrois,FALSE)))</f>
        <v>salles avant 03/2017!</v>
      </c>
      <c r="C898" s="24">
        <f t="shared" si="57"/>
        <v>898</v>
      </c>
      <c r="D898" s="24" t="e">
        <f t="shared" ca="1" si="2"/>
        <v>#REF!</v>
      </c>
      <c r="E898" s="25" t="e">
        <f t="shared" ca="1" si="3"/>
        <v>#REF!</v>
      </c>
      <c r="F898" s="25" t="e">
        <f t="shared" ca="1" si="4"/>
        <v>#REF!</v>
      </c>
      <c r="G898" s="26" t="e">
        <f t="shared" ca="1" si="5"/>
        <v>#REF!</v>
      </c>
      <c r="H898" s="24" t="s">
        <v>13</v>
      </c>
      <c r="I898" s="24" t="e">
        <f t="shared" ca="1" si="6"/>
        <v>#REF!</v>
      </c>
      <c r="J898" s="24" t="e">
        <f t="shared" ca="1" si="7"/>
        <v>#REF!</v>
      </c>
      <c r="K898" s="24" t="e">
        <f t="shared" ca="1" si="8"/>
        <v>#REF!</v>
      </c>
      <c r="L898" s="24" t="e">
        <f t="shared" ca="1" si="9"/>
        <v>#REF!</v>
      </c>
      <c r="M898" s="24" t="e">
        <f t="shared" ca="1" si="10"/>
        <v>#REF!</v>
      </c>
      <c r="N898" s="25" t="e">
        <f t="shared" ca="1" si="11"/>
        <v>#REF!</v>
      </c>
      <c r="O898" s="27" t="e">
        <f t="shared" ca="1" si="12"/>
        <v>#REF!</v>
      </c>
      <c r="P898" s="24" t="e">
        <f t="shared" ca="1" si="13"/>
        <v>#REF!</v>
      </c>
      <c r="Q898" s="28" t="str">
        <f t="shared" si="48"/>
        <v/>
      </c>
      <c r="R898" s="29" t="str">
        <f t="shared" si="14"/>
        <v/>
      </c>
      <c r="S898" s="29" t="str">
        <f t="shared" si="15"/>
        <v/>
      </c>
      <c r="T898" s="28" t="str">
        <f t="shared" si="16"/>
        <v/>
      </c>
      <c r="U898" s="30">
        <f>VLOOKUP(H898,variables!J$10:K$130,2,FALSE)</f>
        <v>0</v>
      </c>
      <c r="V898" s="28"/>
      <c r="W898" s="28"/>
      <c r="X898" s="28"/>
      <c r="Y898" s="28"/>
      <c r="Z898" s="28"/>
      <c r="AA898" s="28"/>
      <c r="AB898" s="28"/>
      <c r="AC898" s="28"/>
    </row>
    <row r="899" spans="1:29" ht="14.25" hidden="1">
      <c r="A899" s="22" t="b">
        <f t="shared" si="58"/>
        <v>0</v>
      </c>
      <c r="B899" s="23" t="str">
        <f t="shared" si="59"/>
        <v>salles avant 03/2017!</v>
      </c>
      <c r="C899" s="24">
        <f t="shared" ref="C899:C962" si="60">IF(ROW()&lt;=Tun,ROW(),IF(ROW()&lt;=(Tun+Tdeux),ROW()-Tun+1,IF(ROW()&lt;=Tun+Tdeux+Ttrois,ROW()-Tun-Tdeux+1,"")))</f>
        <v>899</v>
      </c>
      <c r="D899" s="24" t="e">
        <f t="shared" ca="1" si="2"/>
        <v>#REF!</v>
      </c>
      <c r="E899" s="25" t="e">
        <f t="shared" ca="1" si="3"/>
        <v>#REF!</v>
      </c>
      <c r="F899" s="25" t="e">
        <f t="shared" ca="1" si="4"/>
        <v>#REF!</v>
      </c>
      <c r="G899" s="26" t="e">
        <f t="shared" ca="1" si="5"/>
        <v>#REF!</v>
      </c>
      <c r="H899" s="24" t="s">
        <v>13</v>
      </c>
      <c r="I899" s="24" t="e">
        <f t="shared" ca="1" si="6"/>
        <v>#REF!</v>
      </c>
      <c r="J899" s="24" t="e">
        <f t="shared" ca="1" si="7"/>
        <v>#REF!</v>
      </c>
      <c r="K899" s="24" t="e">
        <f t="shared" ca="1" si="8"/>
        <v>#REF!</v>
      </c>
      <c r="L899" s="24" t="e">
        <f t="shared" ca="1" si="9"/>
        <v>#REF!</v>
      </c>
      <c r="M899" s="24" t="e">
        <f t="shared" ca="1" si="10"/>
        <v>#REF!</v>
      </c>
      <c r="N899" s="25" t="e">
        <f t="shared" ca="1" si="11"/>
        <v>#REF!</v>
      </c>
      <c r="O899" s="27" t="e">
        <f t="shared" ca="1" si="12"/>
        <v>#REF!</v>
      </c>
      <c r="P899" s="24" t="e">
        <f t="shared" ca="1" si="13"/>
        <v>#REF!</v>
      </c>
      <c r="Q899" s="28" t="str">
        <f t="shared" si="48"/>
        <v/>
      </c>
      <c r="R899" s="29" t="str">
        <f t="shared" si="14"/>
        <v/>
      </c>
      <c r="S899" s="29" t="str">
        <f t="shared" si="15"/>
        <v/>
      </c>
      <c r="T899" s="28" t="str">
        <f t="shared" si="16"/>
        <v/>
      </c>
      <c r="U899" s="30">
        <f>VLOOKUP(H899,variables!J$10:K$130,2,FALSE)</f>
        <v>0</v>
      </c>
      <c r="V899" s="28"/>
      <c r="W899" s="28"/>
      <c r="X899" s="28"/>
      <c r="Y899" s="28"/>
      <c r="Z899" s="28"/>
      <c r="AA899" s="28"/>
      <c r="AB899" s="28"/>
      <c r="AC899" s="28"/>
    </row>
    <row r="900" spans="1:29" ht="14.25" hidden="1">
      <c r="A900" s="22" t="b">
        <f t="shared" si="58"/>
        <v>0</v>
      </c>
      <c r="B900" s="23" t="str">
        <f t="shared" si="59"/>
        <v>salles avant 03/2017!</v>
      </c>
      <c r="C900" s="24">
        <f t="shared" si="60"/>
        <v>900</v>
      </c>
      <c r="D900" s="24" t="e">
        <f t="shared" ca="1" si="2"/>
        <v>#REF!</v>
      </c>
      <c r="E900" s="25" t="e">
        <f t="shared" ca="1" si="3"/>
        <v>#REF!</v>
      </c>
      <c r="F900" s="25" t="e">
        <f t="shared" ca="1" si="4"/>
        <v>#REF!</v>
      </c>
      <c r="G900" s="26" t="e">
        <f t="shared" ca="1" si="5"/>
        <v>#REF!</v>
      </c>
      <c r="H900" s="24" t="s">
        <v>13</v>
      </c>
      <c r="I900" s="24" t="e">
        <f t="shared" ca="1" si="6"/>
        <v>#REF!</v>
      </c>
      <c r="J900" s="24" t="e">
        <f t="shared" ca="1" si="7"/>
        <v>#REF!</v>
      </c>
      <c r="K900" s="24" t="e">
        <f t="shared" ca="1" si="8"/>
        <v>#REF!</v>
      </c>
      <c r="L900" s="24" t="e">
        <f t="shared" ca="1" si="9"/>
        <v>#REF!</v>
      </c>
      <c r="M900" s="24" t="e">
        <f t="shared" ca="1" si="10"/>
        <v>#REF!</v>
      </c>
      <c r="N900" s="25" t="e">
        <f t="shared" ca="1" si="11"/>
        <v>#REF!</v>
      </c>
      <c r="O900" s="27" t="e">
        <f t="shared" ca="1" si="12"/>
        <v>#REF!</v>
      </c>
      <c r="P900" s="24" t="e">
        <f t="shared" ca="1" si="13"/>
        <v>#REF!</v>
      </c>
      <c r="Q900" s="28" t="str">
        <f t="shared" si="48"/>
        <v/>
      </c>
      <c r="R900" s="29" t="str">
        <f t="shared" si="14"/>
        <v/>
      </c>
      <c r="S900" s="29" t="str">
        <f t="shared" si="15"/>
        <v/>
      </c>
      <c r="T900" s="28" t="str">
        <f t="shared" si="16"/>
        <v/>
      </c>
      <c r="U900" s="30">
        <f>VLOOKUP(H900,variables!J$10:K$130,2,FALSE)</f>
        <v>0</v>
      </c>
      <c r="V900" s="28"/>
      <c r="W900" s="28"/>
      <c r="X900" s="28"/>
      <c r="Y900" s="28"/>
      <c r="Z900" s="28"/>
      <c r="AA900" s="28"/>
      <c r="AB900" s="28"/>
      <c r="AC900" s="28"/>
    </row>
    <row r="901" spans="1:29" ht="14.25" hidden="1">
      <c r="A901" s="22" t="b">
        <f t="shared" si="58"/>
        <v>0</v>
      </c>
      <c r="B901" s="23" t="str">
        <f t="shared" si="59"/>
        <v>salles avant 03/2017!</v>
      </c>
      <c r="C901" s="24">
        <f t="shared" si="60"/>
        <v>901</v>
      </c>
      <c r="D901" s="24" t="e">
        <f t="shared" ca="1" si="2"/>
        <v>#REF!</v>
      </c>
      <c r="E901" s="25" t="e">
        <f t="shared" ca="1" si="3"/>
        <v>#REF!</v>
      </c>
      <c r="F901" s="25" t="e">
        <f t="shared" ca="1" si="4"/>
        <v>#REF!</v>
      </c>
      <c r="G901" s="26" t="e">
        <f t="shared" ca="1" si="5"/>
        <v>#REF!</v>
      </c>
      <c r="H901" s="24" t="s">
        <v>13</v>
      </c>
      <c r="I901" s="24" t="e">
        <f t="shared" ca="1" si="6"/>
        <v>#REF!</v>
      </c>
      <c r="J901" s="24" t="e">
        <f t="shared" ca="1" si="7"/>
        <v>#REF!</v>
      </c>
      <c r="K901" s="24" t="e">
        <f t="shared" ca="1" si="8"/>
        <v>#REF!</v>
      </c>
      <c r="L901" s="24" t="e">
        <f t="shared" ca="1" si="9"/>
        <v>#REF!</v>
      </c>
      <c r="M901" s="24" t="e">
        <f t="shared" ca="1" si="10"/>
        <v>#REF!</v>
      </c>
      <c r="N901" s="25" t="e">
        <f t="shared" ca="1" si="11"/>
        <v>#REF!</v>
      </c>
      <c r="O901" s="27" t="e">
        <f t="shared" ca="1" si="12"/>
        <v>#REF!</v>
      </c>
      <c r="P901" s="24" t="e">
        <f t="shared" ca="1" si="13"/>
        <v>#REF!</v>
      </c>
      <c r="Q901" s="28" t="str">
        <f t="shared" si="48"/>
        <v/>
      </c>
      <c r="R901" s="29" t="str">
        <f t="shared" si="14"/>
        <v/>
      </c>
      <c r="S901" s="29" t="str">
        <f t="shared" si="15"/>
        <v/>
      </c>
      <c r="T901" s="28" t="str">
        <f t="shared" si="16"/>
        <v/>
      </c>
      <c r="U901" s="30">
        <f>VLOOKUP(H901,variables!J$10:K$130,2,FALSE)</f>
        <v>0</v>
      </c>
      <c r="V901" s="28"/>
      <c r="W901" s="28"/>
      <c r="X901" s="28"/>
      <c r="Y901" s="28"/>
      <c r="Z901" s="28"/>
      <c r="AA901" s="28"/>
      <c r="AB901" s="28"/>
      <c r="AC901" s="28"/>
    </row>
    <row r="902" spans="1:29" ht="14.25" hidden="1">
      <c r="A902" s="22" t="b">
        <f t="shared" si="58"/>
        <v>0</v>
      </c>
      <c r="B902" s="23" t="str">
        <f t="shared" si="59"/>
        <v>salles avant 03/2017!</v>
      </c>
      <c r="C902" s="24">
        <f t="shared" si="60"/>
        <v>902</v>
      </c>
      <c r="D902" s="24" t="e">
        <f t="shared" ca="1" si="2"/>
        <v>#REF!</v>
      </c>
      <c r="E902" s="25" t="e">
        <f t="shared" ca="1" si="3"/>
        <v>#REF!</v>
      </c>
      <c r="F902" s="25" t="e">
        <f t="shared" ca="1" si="4"/>
        <v>#REF!</v>
      </c>
      <c r="G902" s="26" t="e">
        <f t="shared" ca="1" si="5"/>
        <v>#REF!</v>
      </c>
      <c r="H902" s="24" t="s">
        <v>518</v>
      </c>
      <c r="I902" s="24" t="e">
        <f t="shared" ca="1" si="6"/>
        <v>#REF!</v>
      </c>
      <c r="J902" s="24" t="e">
        <f t="shared" ca="1" si="7"/>
        <v>#REF!</v>
      </c>
      <c r="K902" s="24" t="e">
        <f t="shared" ca="1" si="8"/>
        <v>#REF!</v>
      </c>
      <c r="L902" s="24" t="e">
        <f t="shared" ca="1" si="9"/>
        <v>#REF!</v>
      </c>
      <c r="M902" s="24" t="e">
        <f t="shared" ca="1" si="10"/>
        <v>#REF!</v>
      </c>
      <c r="N902" s="25" t="e">
        <f t="shared" ca="1" si="11"/>
        <v>#REF!</v>
      </c>
      <c r="O902" s="27" t="e">
        <f t="shared" ca="1" si="12"/>
        <v>#REF!</v>
      </c>
      <c r="P902" s="24" t="e">
        <f t="shared" ca="1" si="13"/>
        <v>#REF!</v>
      </c>
      <c r="Q902" s="28" t="str">
        <f t="shared" si="48"/>
        <v/>
      </c>
      <c r="R902" s="29" t="str">
        <f t="shared" si="14"/>
        <v/>
      </c>
      <c r="S902" s="29" t="str">
        <f t="shared" si="15"/>
        <v/>
      </c>
      <c r="T902" s="28" t="str">
        <f t="shared" si="16"/>
        <v/>
      </c>
      <c r="U902" s="30">
        <f ca="1">VLOOKUP(H902,variables!J$10:K$130,2,FALSE)</f>
        <v>0.96666666666666667</v>
      </c>
      <c r="V902" s="28"/>
      <c r="W902" s="28"/>
      <c r="X902" s="28"/>
      <c r="Y902" s="28"/>
      <c r="Z902" s="28"/>
      <c r="AA902" s="28"/>
      <c r="AB902" s="28"/>
      <c r="AC902" s="28"/>
    </row>
    <row r="903" spans="1:29" ht="14.25" hidden="1">
      <c r="A903" s="22" t="b">
        <f t="shared" si="58"/>
        <v>0</v>
      </c>
      <c r="B903" s="23" t="str">
        <f t="shared" si="59"/>
        <v>salles avant 03/2017!</v>
      </c>
      <c r="C903" s="24">
        <f t="shared" si="60"/>
        <v>903</v>
      </c>
      <c r="D903" s="24" t="e">
        <f t="shared" ca="1" si="2"/>
        <v>#REF!</v>
      </c>
      <c r="E903" s="25" t="e">
        <f t="shared" ca="1" si="3"/>
        <v>#REF!</v>
      </c>
      <c r="F903" s="25" t="e">
        <f t="shared" ca="1" si="4"/>
        <v>#REF!</v>
      </c>
      <c r="G903" s="26" t="e">
        <f t="shared" ca="1" si="5"/>
        <v>#REF!</v>
      </c>
      <c r="H903" s="24" t="s">
        <v>357</v>
      </c>
      <c r="I903" s="24" t="e">
        <f t="shared" ca="1" si="6"/>
        <v>#REF!</v>
      </c>
      <c r="J903" s="24" t="e">
        <f t="shared" ca="1" si="7"/>
        <v>#REF!</v>
      </c>
      <c r="K903" s="24" t="e">
        <f t="shared" ca="1" si="8"/>
        <v>#REF!</v>
      </c>
      <c r="L903" s="24" t="e">
        <f t="shared" ca="1" si="9"/>
        <v>#REF!</v>
      </c>
      <c r="M903" s="24" t="e">
        <f t="shared" ca="1" si="10"/>
        <v>#REF!</v>
      </c>
      <c r="N903" s="25" t="e">
        <f t="shared" ca="1" si="11"/>
        <v>#REF!</v>
      </c>
      <c r="O903" s="27" t="e">
        <f t="shared" ca="1" si="12"/>
        <v>#REF!</v>
      </c>
      <c r="P903" s="24" t="e">
        <f t="shared" ca="1" si="13"/>
        <v>#REF!</v>
      </c>
      <c r="Q903" s="28" t="str">
        <f t="shared" si="48"/>
        <v/>
      </c>
      <c r="R903" s="29" t="str">
        <f t="shared" si="14"/>
        <v/>
      </c>
      <c r="S903" s="29" t="str">
        <f t="shared" si="15"/>
        <v/>
      </c>
      <c r="T903" s="28" t="str">
        <f t="shared" si="16"/>
        <v/>
      </c>
      <c r="U903" s="30">
        <f ca="1">VLOOKUP(H903,variables!J$10:K$130,2,FALSE)</f>
        <v>0.97058823529411764</v>
      </c>
      <c r="V903" s="28"/>
      <c r="W903" s="28"/>
      <c r="X903" s="28"/>
      <c r="Y903" s="28"/>
      <c r="Z903" s="28"/>
      <c r="AA903" s="28"/>
      <c r="AB903" s="28"/>
      <c r="AC903" s="28"/>
    </row>
    <row r="904" spans="1:29" ht="14.25" hidden="1">
      <c r="A904" s="22" t="b">
        <f t="shared" si="58"/>
        <v>0</v>
      </c>
      <c r="B904" s="23" t="str">
        <f t="shared" si="59"/>
        <v>salles avant 03/2017!</v>
      </c>
      <c r="C904" s="24">
        <f t="shared" si="60"/>
        <v>904</v>
      </c>
      <c r="D904" s="24" t="e">
        <f t="shared" ca="1" si="2"/>
        <v>#REF!</v>
      </c>
      <c r="E904" s="25" t="e">
        <f t="shared" ca="1" si="3"/>
        <v>#REF!</v>
      </c>
      <c r="F904" s="25" t="e">
        <f t="shared" ca="1" si="4"/>
        <v>#REF!</v>
      </c>
      <c r="G904" s="26" t="e">
        <f t="shared" ca="1" si="5"/>
        <v>#REF!</v>
      </c>
      <c r="H904" s="24" t="s">
        <v>423</v>
      </c>
      <c r="I904" s="24" t="e">
        <f t="shared" ca="1" si="6"/>
        <v>#REF!</v>
      </c>
      <c r="J904" s="24" t="e">
        <f t="shared" ca="1" si="7"/>
        <v>#REF!</v>
      </c>
      <c r="K904" s="24" t="e">
        <f t="shared" ca="1" si="8"/>
        <v>#REF!</v>
      </c>
      <c r="L904" s="24" t="e">
        <f t="shared" ca="1" si="9"/>
        <v>#REF!</v>
      </c>
      <c r="M904" s="24" t="e">
        <f t="shared" ca="1" si="10"/>
        <v>#REF!</v>
      </c>
      <c r="N904" s="25" t="e">
        <f t="shared" ca="1" si="11"/>
        <v>#REF!</v>
      </c>
      <c r="O904" s="27" t="e">
        <f t="shared" ca="1" si="12"/>
        <v>#REF!</v>
      </c>
      <c r="P904" s="24" t="e">
        <f t="shared" ca="1" si="13"/>
        <v>#REF!</v>
      </c>
      <c r="Q904" s="28" t="str">
        <f t="shared" si="48"/>
        <v/>
      </c>
      <c r="R904" s="29" t="str">
        <f t="shared" si="14"/>
        <v/>
      </c>
      <c r="S904" s="29" t="str">
        <f t="shared" si="15"/>
        <v/>
      </c>
      <c r="T904" s="28" t="str">
        <f t="shared" si="16"/>
        <v/>
      </c>
      <c r="U904" s="30">
        <f ca="1">VLOOKUP(H904,variables!J$10:K$130,2,FALSE)</f>
        <v>0.97619047619047616</v>
      </c>
      <c r="V904" s="28"/>
      <c r="W904" s="28"/>
      <c r="X904" s="28"/>
      <c r="Y904" s="28"/>
      <c r="Z904" s="28"/>
      <c r="AA904" s="28"/>
      <c r="AB904" s="28"/>
      <c r="AC904" s="28"/>
    </row>
    <row r="905" spans="1:29" ht="14.25" hidden="1">
      <c r="A905" s="22" t="b">
        <f t="shared" si="58"/>
        <v>0</v>
      </c>
      <c r="B905" s="23" t="str">
        <f t="shared" si="59"/>
        <v>salles avant 03/2017!</v>
      </c>
      <c r="C905" s="24">
        <f t="shared" si="60"/>
        <v>905</v>
      </c>
      <c r="D905" s="24" t="e">
        <f t="shared" ca="1" si="2"/>
        <v>#REF!</v>
      </c>
      <c r="E905" s="25" t="e">
        <f t="shared" ca="1" si="3"/>
        <v>#REF!</v>
      </c>
      <c r="F905" s="25" t="e">
        <f t="shared" ca="1" si="4"/>
        <v>#REF!</v>
      </c>
      <c r="G905" s="26" t="e">
        <f t="shared" ca="1" si="5"/>
        <v>#REF!</v>
      </c>
      <c r="H905" s="24" t="s">
        <v>43</v>
      </c>
      <c r="I905" s="24" t="e">
        <f t="shared" ca="1" si="6"/>
        <v>#REF!</v>
      </c>
      <c r="J905" s="24" t="e">
        <f t="shared" ca="1" si="7"/>
        <v>#REF!</v>
      </c>
      <c r="K905" s="24" t="e">
        <f t="shared" ca="1" si="8"/>
        <v>#REF!</v>
      </c>
      <c r="L905" s="24" t="e">
        <f t="shared" ca="1" si="9"/>
        <v>#REF!</v>
      </c>
      <c r="M905" s="24" t="e">
        <f t="shared" ca="1" si="10"/>
        <v>#REF!</v>
      </c>
      <c r="N905" s="25" t="e">
        <f t="shared" ca="1" si="11"/>
        <v>#REF!</v>
      </c>
      <c r="O905" s="27" t="e">
        <f t="shared" ca="1" si="12"/>
        <v>#REF!</v>
      </c>
      <c r="P905" s="24" t="e">
        <f t="shared" ca="1" si="13"/>
        <v>#REF!</v>
      </c>
      <c r="Q905" s="28" t="str">
        <f t="shared" si="48"/>
        <v/>
      </c>
      <c r="R905" s="29" t="str">
        <f t="shared" si="14"/>
        <v/>
      </c>
      <c r="S905" s="29" t="str">
        <f t="shared" si="15"/>
        <v/>
      </c>
      <c r="T905" s="28" t="str">
        <f t="shared" si="16"/>
        <v/>
      </c>
      <c r="U905" s="30">
        <f ca="1">VLOOKUP(H905,variables!J$10:K$130,2,FALSE)</f>
        <v>1</v>
      </c>
      <c r="V905" s="28"/>
      <c r="W905" s="28"/>
      <c r="X905" s="28"/>
      <c r="Y905" s="28"/>
      <c r="Z905" s="28"/>
      <c r="AA905" s="28"/>
      <c r="AB905" s="28"/>
      <c r="AC905" s="28"/>
    </row>
    <row r="906" spans="1:29" ht="14.25" hidden="1">
      <c r="A906" s="22" t="b">
        <f t="shared" si="58"/>
        <v>0</v>
      </c>
      <c r="B906" s="23" t="str">
        <f t="shared" si="59"/>
        <v>salles avant 03/2017!</v>
      </c>
      <c r="C906" s="24">
        <f t="shared" si="60"/>
        <v>906</v>
      </c>
      <c r="D906" s="24" t="e">
        <f t="shared" ca="1" si="2"/>
        <v>#REF!</v>
      </c>
      <c r="E906" s="25" t="e">
        <f t="shared" ca="1" si="3"/>
        <v>#REF!</v>
      </c>
      <c r="F906" s="25" t="e">
        <f t="shared" ca="1" si="4"/>
        <v>#REF!</v>
      </c>
      <c r="G906" s="26" t="e">
        <f t="shared" ca="1" si="5"/>
        <v>#REF!</v>
      </c>
      <c r="H906" s="24" t="s">
        <v>357</v>
      </c>
      <c r="I906" s="24" t="e">
        <f t="shared" ca="1" si="6"/>
        <v>#REF!</v>
      </c>
      <c r="J906" s="24" t="e">
        <f t="shared" ca="1" si="7"/>
        <v>#REF!</v>
      </c>
      <c r="K906" s="24" t="e">
        <f t="shared" ca="1" si="8"/>
        <v>#REF!</v>
      </c>
      <c r="L906" s="24" t="e">
        <f t="shared" ca="1" si="9"/>
        <v>#REF!</v>
      </c>
      <c r="M906" s="24" t="e">
        <f t="shared" ca="1" si="10"/>
        <v>#REF!</v>
      </c>
      <c r="N906" s="25" t="e">
        <f t="shared" ca="1" si="11"/>
        <v>#REF!</v>
      </c>
      <c r="O906" s="27" t="e">
        <f t="shared" ca="1" si="12"/>
        <v>#REF!</v>
      </c>
      <c r="P906" s="24" t="e">
        <f t="shared" ca="1" si="13"/>
        <v>#REF!</v>
      </c>
      <c r="Q906" s="28" t="str">
        <f t="shared" si="48"/>
        <v/>
      </c>
      <c r="R906" s="29" t="str">
        <f t="shared" si="14"/>
        <v/>
      </c>
      <c r="S906" s="29" t="str">
        <f t="shared" si="15"/>
        <v/>
      </c>
      <c r="T906" s="28" t="str">
        <f t="shared" si="16"/>
        <v/>
      </c>
      <c r="U906" s="30">
        <f ca="1">VLOOKUP(H906,variables!J$10:K$130,2,FALSE)</f>
        <v>0.97058823529411764</v>
      </c>
      <c r="V906" s="28"/>
      <c r="W906" s="28"/>
      <c r="X906" s="28"/>
      <c r="Y906" s="28"/>
      <c r="Z906" s="28"/>
      <c r="AA906" s="28"/>
      <c r="AB906" s="28"/>
      <c r="AC906" s="28"/>
    </row>
    <row r="907" spans="1:29" ht="14.25" hidden="1">
      <c r="A907" s="22" t="b">
        <f t="shared" si="58"/>
        <v>0</v>
      </c>
      <c r="B907" s="23" t="str">
        <f t="shared" si="59"/>
        <v>salles avant 03/2017!</v>
      </c>
      <c r="C907" s="24">
        <f t="shared" si="60"/>
        <v>907</v>
      </c>
      <c r="D907" s="24" t="e">
        <f t="shared" ca="1" si="2"/>
        <v>#REF!</v>
      </c>
      <c r="E907" s="25" t="e">
        <f t="shared" ca="1" si="3"/>
        <v>#REF!</v>
      </c>
      <c r="F907" s="25" t="e">
        <f t="shared" ca="1" si="4"/>
        <v>#REF!</v>
      </c>
      <c r="G907" s="26" t="e">
        <f t="shared" ca="1" si="5"/>
        <v>#REF!</v>
      </c>
      <c r="H907" s="24" t="s">
        <v>246</v>
      </c>
      <c r="I907" s="24" t="e">
        <f t="shared" ca="1" si="6"/>
        <v>#REF!</v>
      </c>
      <c r="J907" s="24" t="e">
        <f t="shared" ca="1" si="7"/>
        <v>#REF!</v>
      </c>
      <c r="K907" s="24" t="e">
        <f t="shared" ca="1" si="8"/>
        <v>#REF!</v>
      </c>
      <c r="L907" s="24" t="e">
        <f t="shared" ca="1" si="9"/>
        <v>#REF!</v>
      </c>
      <c r="M907" s="24" t="e">
        <f t="shared" ca="1" si="10"/>
        <v>#REF!</v>
      </c>
      <c r="N907" s="25" t="e">
        <f t="shared" ca="1" si="11"/>
        <v>#REF!</v>
      </c>
      <c r="O907" s="27" t="e">
        <f t="shared" ca="1" si="12"/>
        <v>#REF!</v>
      </c>
      <c r="P907" s="24" t="e">
        <f t="shared" ca="1" si="13"/>
        <v>#REF!</v>
      </c>
      <c r="Q907" s="28" t="str">
        <f t="shared" si="48"/>
        <v/>
      </c>
      <c r="R907" s="29" t="str">
        <f t="shared" si="14"/>
        <v/>
      </c>
      <c r="S907" s="29" t="str">
        <f t="shared" si="15"/>
        <v/>
      </c>
      <c r="T907" s="28" t="str">
        <f t="shared" si="16"/>
        <v/>
      </c>
      <c r="U907" s="30">
        <f ca="1">VLOOKUP(H907,variables!J$10:K$130,2,FALSE)</f>
        <v>0.94444444444444442</v>
      </c>
      <c r="V907" s="28"/>
      <c r="W907" s="28"/>
      <c r="X907" s="28"/>
      <c r="Y907" s="28"/>
      <c r="Z907" s="28"/>
      <c r="AA907" s="28"/>
      <c r="AB907" s="28"/>
      <c r="AC907" s="28"/>
    </row>
    <row r="908" spans="1:29" ht="14.25" hidden="1">
      <c r="A908" s="22" t="b">
        <f t="shared" si="58"/>
        <v>0</v>
      </c>
      <c r="B908" s="23" t="str">
        <f t="shared" si="59"/>
        <v>salles avant 03/2017!</v>
      </c>
      <c r="C908" s="24">
        <f t="shared" si="60"/>
        <v>908</v>
      </c>
      <c r="D908" s="24" t="e">
        <f t="shared" ca="1" si="2"/>
        <v>#REF!</v>
      </c>
      <c r="E908" s="25" t="e">
        <f t="shared" ca="1" si="3"/>
        <v>#REF!</v>
      </c>
      <c r="F908" s="25" t="e">
        <f t="shared" ca="1" si="4"/>
        <v>#REF!</v>
      </c>
      <c r="G908" s="26" t="e">
        <f t="shared" ca="1" si="5"/>
        <v>#REF!</v>
      </c>
      <c r="H908" s="24" t="s">
        <v>458</v>
      </c>
      <c r="I908" s="24" t="e">
        <f t="shared" ca="1" si="6"/>
        <v>#REF!</v>
      </c>
      <c r="J908" s="24" t="e">
        <f t="shared" ca="1" si="7"/>
        <v>#REF!</v>
      </c>
      <c r="K908" s="24" t="e">
        <f t="shared" ca="1" si="8"/>
        <v>#REF!</v>
      </c>
      <c r="L908" s="24" t="e">
        <f t="shared" ca="1" si="9"/>
        <v>#REF!</v>
      </c>
      <c r="M908" s="24" t="e">
        <f t="shared" ca="1" si="10"/>
        <v>#REF!</v>
      </c>
      <c r="N908" s="25" t="e">
        <f t="shared" ca="1" si="11"/>
        <v>#REF!</v>
      </c>
      <c r="O908" s="27" t="e">
        <f t="shared" ca="1" si="12"/>
        <v>#REF!</v>
      </c>
      <c r="P908" s="24" t="e">
        <f t="shared" ca="1" si="13"/>
        <v>#REF!</v>
      </c>
      <c r="Q908" s="28" t="str">
        <f t="shared" si="48"/>
        <v/>
      </c>
      <c r="R908" s="29" t="str">
        <f t="shared" si="14"/>
        <v/>
      </c>
      <c r="S908" s="29" t="str">
        <f t="shared" si="15"/>
        <v/>
      </c>
      <c r="T908" s="28" t="str">
        <f t="shared" si="16"/>
        <v/>
      </c>
      <c r="U908" s="30">
        <f ca="1">VLOOKUP(H908,variables!J$10:K$130,2,FALSE)</f>
        <v>0.95</v>
      </c>
      <c r="V908" s="28"/>
      <c r="W908" s="28"/>
      <c r="X908" s="28"/>
      <c r="Y908" s="28"/>
      <c r="Z908" s="28"/>
      <c r="AA908" s="28"/>
      <c r="AB908" s="28"/>
      <c r="AC908" s="28"/>
    </row>
    <row r="909" spans="1:29" ht="14.25" hidden="1">
      <c r="A909" s="22" t="b">
        <f t="shared" si="58"/>
        <v>0</v>
      </c>
      <c r="B909" s="23" t="str">
        <f t="shared" si="59"/>
        <v>salles avant 03/2017!</v>
      </c>
      <c r="C909" s="24">
        <f t="shared" si="60"/>
        <v>909</v>
      </c>
      <c r="D909" s="24" t="e">
        <f t="shared" ca="1" si="2"/>
        <v>#REF!</v>
      </c>
      <c r="E909" s="25" t="e">
        <f t="shared" ca="1" si="3"/>
        <v>#REF!</v>
      </c>
      <c r="F909" s="25" t="e">
        <f t="shared" ca="1" si="4"/>
        <v>#REF!</v>
      </c>
      <c r="G909" s="26" t="e">
        <f t="shared" ca="1" si="5"/>
        <v>#REF!</v>
      </c>
      <c r="H909" s="24" t="s">
        <v>357</v>
      </c>
      <c r="I909" s="24" t="e">
        <f t="shared" ca="1" si="6"/>
        <v>#REF!</v>
      </c>
      <c r="J909" s="24" t="e">
        <f t="shared" ca="1" si="7"/>
        <v>#REF!</v>
      </c>
      <c r="K909" s="24" t="e">
        <f t="shared" ca="1" si="8"/>
        <v>#REF!</v>
      </c>
      <c r="L909" s="24" t="e">
        <f t="shared" ca="1" si="9"/>
        <v>#REF!</v>
      </c>
      <c r="M909" s="24" t="e">
        <f t="shared" ca="1" si="10"/>
        <v>#REF!</v>
      </c>
      <c r="N909" s="25" t="e">
        <f t="shared" ca="1" si="11"/>
        <v>#REF!</v>
      </c>
      <c r="O909" s="27" t="e">
        <f t="shared" ca="1" si="12"/>
        <v>#REF!</v>
      </c>
      <c r="P909" s="24" t="e">
        <f t="shared" ca="1" si="13"/>
        <v>#REF!</v>
      </c>
      <c r="Q909" s="28" t="str">
        <f t="shared" si="48"/>
        <v/>
      </c>
      <c r="R909" s="29" t="str">
        <f t="shared" si="14"/>
        <v/>
      </c>
      <c r="S909" s="29" t="str">
        <f t="shared" si="15"/>
        <v/>
      </c>
      <c r="T909" s="28" t="str">
        <f t="shared" si="16"/>
        <v/>
      </c>
      <c r="U909" s="30">
        <f ca="1">VLOOKUP(H909,variables!J$10:K$130,2,FALSE)</f>
        <v>0.97058823529411764</v>
      </c>
      <c r="V909" s="28"/>
      <c r="W909" s="28"/>
      <c r="X909" s="28"/>
      <c r="Y909" s="28"/>
      <c r="Z909" s="28"/>
      <c r="AA909" s="28"/>
      <c r="AB909" s="28"/>
      <c r="AC909" s="28"/>
    </row>
    <row r="910" spans="1:29" ht="14.25" hidden="1">
      <c r="A910" s="22" t="b">
        <f t="shared" si="58"/>
        <v>0</v>
      </c>
      <c r="B910" s="23" t="str">
        <f t="shared" si="59"/>
        <v>salles avant 03/2017!</v>
      </c>
      <c r="C910" s="24">
        <f t="shared" si="60"/>
        <v>910</v>
      </c>
      <c r="D910" s="24" t="e">
        <f t="shared" ca="1" si="2"/>
        <v>#REF!</v>
      </c>
      <c r="E910" s="25" t="e">
        <f t="shared" ca="1" si="3"/>
        <v>#REF!</v>
      </c>
      <c r="F910" s="25" t="e">
        <f t="shared" ca="1" si="4"/>
        <v>#REF!</v>
      </c>
      <c r="G910" s="26" t="e">
        <f t="shared" ca="1" si="5"/>
        <v>#REF!</v>
      </c>
      <c r="H910" s="24" t="s">
        <v>81</v>
      </c>
      <c r="I910" s="24" t="e">
        <f t="shared" ca="1" si="6"/>
        <v>#REF!</v>
      </c>
      <c r="J910" s="24" t="e">
        <f t="shared" ca="1" si="7"/>
        <v>#REF!</v>
      </c>
      <c r="K910" s="24" t="e">
        <f t="shared" ca="1" si="8"/>
        <v>#REF!</v>
      </c>
      <c r="L910" s="24" t="e">
        <f t="shared" ca="1" si="9"/>
        <v>#REF!</v>
      </c>
      <c r="M910" s="24" t="e">
        <f t="shared" ca="1" si="10"/>
        <v>#REF!</v>
      </c>
      <c r="N910" s="25" t="e">
        <f t="shared" ca="1" si="11"/>
        <v>#REF!</v>
      </c>
      <c r="O910" s="27" t="e">
        <f t="shared" ca="1" si="12"/>
        <v>#REF!</v>
      </c>
      <c r="P910" s="24" t="e">
        <f t="shared" ca="1" si="13"/>
        <v>#REF!</v>
      </c>
      <c r="Q910" s="28" t="str">
        <f t="shared" si="48"/>
        <v/>
      </c>
      <c r="R910" s="29" t="str">
        <f t="shared" si="14"/>
        <v/>
      </c>
      <c r="S910" s="29" t="str">
        <f t="shared" si="15"/>
        <v/>
      </c>
      <c r="T910" s="28" t="str">
        <f t="shared" si="16"/>
        <v/>
      </c>
      <c r="U910" s="30">
        <f ca="1">VLOOKUP(H910,variables!J$10:K$130,2,FALSE)</f>
        <v>0.97619047619047616</v>
      </c>
      <c r="V910" s="28"/>
      <c r="W910" s="28"/>
      <c r="X910" s="28"/>
      <c r="Y910" s="28"/>
      <c r="Z910" s="28"/>
      <c r="AA910" s="28"/>
      <c r="AB910" s="28"/>
      <c r="AC910" s="28"/>
    </row>
    <row r="911" spans="1:29" ht="14.25">
      <c r="A911" s="22" t="b">
        <f t="shared" si="58"/>
        <v>1</v>
      </c>
      <c r="B911" s="23" t="str">
        <f t="shared" si="59"/>
        <v>salles avant 03/2017!</v>
      </c>
      <c r="C911" s="24">
        <f t="shared" si="60"/>
        <v>911</v>
      </c>
      <c r="D911" s="24" t="e">
        <f t="shared" ca="1" si="2"/>
        <v>#REF!</v>
      </c>
      <c r="E911" s="25" t="e">
        <f t="shared" ca="1" si="3"/>
        <v>#REF!</v>
      </c>
      <c r="F911" s="25" t="e">
        <f t="shared" ca="1" si="4"/>
        <v>#REF!</v>
      </c>
      <c r="G911" s="26" t="e">
        <f t="shared" ca="1" si="5"/>
        <v>#REF!</v>
      </c>
      <c r="H911" s="24" t="s">
        <v>140</v>
      </c>
      <c r="I911" s="24" t="e">
        <f t="shared" ca="1" si="6"/>
        <v>#REF!</v>
      </c>
      <c r="J911" s="24" t="e">
        <f t="shared" ca="1" si="7"/>
        <v>#REF!</v>
      </c>
      <c r="K911" s="24" t="e">
        <f t="shared" ca="1" si="8"/>
        <v>#REF!</v>
      </c>
      <c r="L911" s="24" t="e">
        <f t="shared" ca="1" si="9"/>
        <v>#REF!</v>
      </c>
      <c r="M911" s="24" t="e">
        <f t="shared" ca="1" si="10"/>
        <v>#REF!</v>
      </c>
      <c r="N911" s="25" t="e">
        <f t="shared" ca="1" si="11"/>
        <v>#REF!</v>
      </c>
      <c r="O911" s="27" t="e">
        <f t="shared" ca="1" si="12"/>
        <v>#REF!</v>
      </c>
      <c r="P911" s="24" t="e">
        <f t="shared" ca="1" si="13"/>
        <v>#REF!</v>
      </c>
      <c r="Q911" s="28" t="e">
        <f t="shared" ca="1" si="48"/>
        <v>#REF!</v>
      </c>
      <c r="R911" s="29" t="e">
        <f t="shared" ca="1" si="14"/>
        <v>#REF!</v>
      </c>
      <c r="S911" s="29" t="e">
        <f t="shared" ca="1" si="15"/>
        <v>#REF!</v>
      </c>
      <c r="T911" s="28" t="e">
        <f t="shared" ca="1" si="16"/>
        <v>#REF!</v>
      </c>
      <c r="U911" s="30">
        <f ca="1">VLOOKUP(H911,variables!J$10:K$130,2,FALSE)</f>
        <v>0.93262411347517726</v>
      </c>
      <c r="V911" s="28"/>
      <c r="W911" s="28"/>
      <c r="X911" s="28"/>
      <c r="Y911" s="28"/>
      <c r="Z911" s="28"/>
      <c r="AA911" s="28"/>
      <c r="AB911" s="28"/>
      <c r="AC911" s="28"/>
    </row>
    <row r="912" spans="1:29" ht="14.25" hidden="1">
      <c r="A912" s="22" t="b">
        <f t="shared" si="58"/>
        <v>0</v>
      </c>
      <c r="B912" s="23" t="str">
        <f t="shared" si="59"/>
        <v>salles avant 03/2017!</v>
      </c>
      <c r="C912" s="24">
        <f t="shared" si="60"/>
        <v>912</v>
      </c>
      <c r="D912" s="24" t="e">
        <f t="shared" ca="1" si="2"/>
        <v>#REF!</v>
      </c>
      <c r="E912" s="25" t="e">
        <f t="shared" ca="1" si="3"/>
        <v>#REF!</v>
      </c>
      <c r="F912" s="25" t="e">
        <f t="shared" ca="1" si="4"/>
        <v>#REF!</v>
      </c>
      <c r="G912" s="26" t="e">
        <f t="shared" ca="1" si="5"/>
        <v>#REF!</v>
      </c>
      <c r="H912" s="24" t="s">
        <v>357</v>
      </c>
      <c r="I912" s="24" t="e">
        <f t="shared" ca="1" si="6"/>
        <v>#REF!</v>
      </c>
      <c r="J912" s="24" t="e">
        <f t="shared" ca="1" si="7"/>
        <v>#REF!</v>
      </c>
      <c r="K912" s="24" t="e">
        <f t="shared" ca="1" si="8"/>
        <v>#REF!</v>
      </c>
      <c r="L912" s="24" t="e">
        <f t="shared" ca="1" si="9"/>
        <v>#REF!</v>
      </c>
      <c r="M912" s="24" t="e">
        <f t="shared" ca="1" si="10"/>
        <v>#REF!</v>
      </c>
      <c r="N912" s="25" t="e">
        <f t="shared" ca="1" si="11"/>
        <v>#REF!</v>
      </c>
      <c r="O912" s="27" t="e">
        <f t="shared" ca="1" si="12"/>
        <v>#REF!</v>
      </c>
      <c r="P912" s="24" t="e">
        <f t="shared" ca="1" si="13"/>
        <v>#REF!</v>
      </c>
      <c r="Q912" s="28" t="str">
        <f t="shared" si="48"/>
        <v/>
      </c>
      <c r="R912" s="29" t="str">
        <f t="shared" si="14"/>
        <v/>
      </c>
      <c r="S912" s="29" t="str">
        <f t="shared" si="15"/>
        <v/>
      </c>
      <c r="T912" s="28" t="str">
        <f t="shared" si="16"/>
        <v/>
      </c>
      <c r="U912" s="30">
        <f ca="1">VLOOKUP(H912,variables!J$10:K$130,2,FALSE)</f>
        <v>0.97058823529411764</v>
      </c>
      <c r="V912" s="28"/>
      <c r="W912" s="28"/>
      <c r="X912" s="28"/>
      <c r="Y912" s="28"/>
      <c r="Z912" s="28"/>
      <c r="AA912" s="28"/>
      <c r="AB912" s="28"/>
      <c r="AC912" s="28"/>
    </row>
    <row r="913" spans="1:29" ht="14.25" hidden="1">
      <c r="A913" s="22" t="b">
        <f t="shared" si="58"/>
        <v>0</v>
      </c>
      <c r="B913" s="23" t="str">
        <f t="shared" si="59"/>
        <v>salles avant 03/2017!</v>
      </c>
      <c r="C913" s="24">
        <f t="shared" si="60"/>
        <v>913</v>
      </c>
      <c r="D913" s="24" t="e">
        <f t="shared" ca="1" si="2"/>
        <v>#REF!</v>
      </c>
      <c r="E913" s="25" t="e">
        <f t="shared" ca="1" si="3"/>
        <v>#REF!</v>
      </c>
      <c r="F913" s="25" t="e">
        <f t="shared" ca="1" si="4"/>
        <v>#REF!</v>
      </c>
      <c r="G913" s="26" t="e">
        <f t="shared" ca="1" si="5"/>
        <v>#REF!</v>
      </c>
      <c r="H913" s="24" t="s">
        <v>112</v>
      </c>
      <c r="I913" s="24" t="e">
        <f t="shared" ca="1" si="6"/>
        <v>#REF!</v>
      </c>
      <c r="J913" s="24" t="e">
        <f t="shared" ca="1" si="7"/>
        <v>#REF!</v>
      </c>
      <c r="K913" s="24" t="e">
        <f t="shared" ca="1" si="8"/>
        <v>#REF!</v>
      </c>
      <c r="L913" s="24" t="e">
        <f t="shared" ca="1" si="9"/>
        <v>#REF!</v>
      </c>
      <c r="M913" s="24" t="e">
        <f t="shared" ca="1" si="10"/>
        <v>#REF!</v>
      </c>
      <c r="N913" s="25" t="e">
        <f t="shared" ca="1" si="11"/>
        <v>#REF!</v>
      </c>
      <c r="O913" s="27" t="e">
        <f t="shared" ca="1" si="12"/>
        <v>#REF!</v>
      </c>
      <c r="P913" s="24" t="e">
        <f t="shared" ca="1" si="13"/>
        <v>#REF!</v>
      </c>
      <c r="Q913" s="28" t="str">
        <f t="shared" si="48"/>
        <v/>
      </c>
      <c r="R913" s="29" t="str">
        <f t="shared" si="14"/>
        <v/>
      </c>
      <c r="S913" s="29" t="str">
        <f t="shared" si="15"/>
        <v/>
      </c>
      <c r="T913" s="28" t="str">
        <f t="shared" si="16"/>
        <v/>
      </c>
      <c r="U913" s="30">
        <f ca="1">VLOOKUP(H913,variables!J$10:K$130,2,FALSE)</f>
        <v>1</v>
      </c>
      <c r="V913" s="28"/>
      <c r="W913" s="28"/>
      <c r="X913" s="28"/>
      <c r="Y913" s="28"/>
      <c r="Z913" s="28"/>
      <c r="AA913" s="28"/>
      <c r="AB913" s="28"/>
      <c r="AC913" s="28"/>
    </row>
    <row r="914" spans="1:29" ht="14.25" hidden="1">
      <c r="A914" s="22" t="b">
        <f t="shared" si="58"/>
        <v>0</v>
      </c>
      <c r="B914" s="23" t="str">
        <f t="shared" si="59"/>
        <v>salles avant 03/2017!</v>
      </c>
      <c r="C914" s="24">
        <f t="shared" si="60"/>
        <v>914</v>
      </c>
      <c r="D914" s="24" t="e">
        <f t="shared" ca="1" si="2"/>
        <v>#REF!</v>
      </c>
      <c r="E914" s="25" t="e">
        <f t="shared" ca="1" si="3"/>
        <v>#REF!</v>
      </c>
      <c r="F914" s="25" t="e">
        <f t="shared" ca="1" si="4"/>
        <v>#REF!</v>
      </c>
      <c r="G914" s="26" t="e">
        <f t="shared" ca="1" si="5"/>
        <v>#REF!</v>
      </c>
      <c r="H914" s="24" t="s">
        <v>83</v>
      </c>
      <c r="I914" s="24" t="e">
        <f t="shared" ca="1" si="6"/>
        <v>#REF!</v>
      </c>
      <c r="J914" s="24" t="e">
        <f t="shared" ca="1" si="7"/>
        <v>#REF!</v>
      </c>
      <c r="K914" s="24" t="e">
        <f t="shared" ca="1" si="8"/>
        <v>#REF!</v>
      </c>
      <c r="L914" s="24" t="e">
        <f t="shared" ca="1" si="9"/>
        <v>#REF!</v>
      </c>
      <c r="M914" s="24" t="e">
        <f t="shared" ca="1" si="10"/>
        <v>#REF!</v>
      </c>
      <c r="N914" s="25" t="e">
        <f t="shared" ca="1" si="11"/>
        <v>#REF!</v>
      </c>
      <c r="O914" s="27" t="e">
        <f t="shared" ca="1" si="12"/>
        <v>#REF!</v>
      </c>
      <c r="P914" s="24" t="e">
        <f t="shared" ca="1" si="13"/>
        <v>#REF!</v>
      </c>
      <c r="Q914" s="28" t="str">
        <f t="shared" si="48"/>
        <v/>
      </c>
      <c r="R914" s="29" t="str">
        <f t="shared" si="14"/>
        <v/>
      </c>
      <c r="S914" s="29" t="str">
        <f t="shared" si="15"/>
        <v/>
      </c>
      <c r="T914" s="28" t="str">
        <f t="shared" si="16"/>
        <v/>
      </c>
      <c r="U914" s="30">
        <f>VLOOKUP(H914,variables!J$10:K$130,2,FALSE)</f>
        <v>5.3E-3</v>
      </c>
      <c r="V914" s="28"/>
      <c r="W914" s="28"/>
      <c r="X914" s="28"/>
      <c r="Y914" s="28"/>
      <c r="Z914" s="28"/>
      <c r="AA914" s="28"/>
      <c r="AB914" s="28"/>
      <c r="AC914" s="28"/>
    </row>
    <row r="915" spans="1:29" ht="14.25" hidden="1">
      <c r="A915" s="22" t="b">
        <f t="shared" si="58"/>
        <v>0</v>
      </c>
      <c r="B915" s="23" t="str">
        <f t="shared" si="59"/>
        <v>salles avant 03/2017!</v>
      </c>
      <c r="C915" s="24">
        <f t="shared" si="60"/>
        <v>915</v>
      </c>
      <c r="D915" s="24" t="e">
        <f t="shared" ca="1" si="2"/>
        <v>#REF!</v>
      </c>
      <c r="E915" s="25" t="e">
        <f t="shared" ca="1" si="3"/>
        <v>#REF!</v>
      </c>
      <c r="F915" s="25" t="e">
        <f t="shared" ca="1" si="4"/>
        <v>#REF!</v>
      </c>
      <c r="G915" s="26" t="e">
        <f t="shared" ca="1" si="5"/>
        <v>#REF!</v>
      </c>
      <c r="H915" s="24" t="s">
        <v>357</v>
      </c>
      <c r="I915" s="24" t="e">
        <f t="shared" ca="1" si="6"/>
        <v>#REF!</v>
      </c>
      <c r="J915" s="24" t="e">
        <f t="shared" ca="1" si="7"/>
        <v>#REF!</v>
      </c>
      <c r="K915" s="24" t="e">
        <f t="shared" ca="1" si="8"/>
        <v>#REF!</v>
      </c>
      <c r="L915" s="24" t="e">
        <f t="shared" ca="1" si="9"/>
        <v>#REF!</v>
      </c>
      <c r="M915" s="24" t="e">
        <f t="shared" ca="1" si="10"/>
        <v>#REF!</v>
      </c>
      <c r="N915" s="25" t="e">
        <f t="shared" ca="1" si="11"/>
        <v>#REF!</v>
      </c>
      <c r="O915" s="27" t="e">
        <f t="shared" ca="1" si="12"/>
        <v>#REF!</v>
      </c>
      <c r="P915" s="24" t="e">
        <f t="shared" ca="1" si="13"/>
        <v>#REF!</v>
      </c>
      <c r="Q915" s="28" t="str">
        <f t="shared" si="48"/>
        <v/>
      </c>
      <c r="R915" s="29" t="str">
        <f t="shared" si="14"/>
        <v/>
      </c>
      <c r="S915" s="29" t="str">
        <f t="shared" si="15"/>
        <v/>
      </c>
      <c r="T915" s="28" t="str">
        <f t="shared" si="16"/>
        <v/>
      </c>
      <c r="U915" s="30">
        <f ca="1">VLOOKUP(H915,variables!J$10:K$130,2,FALSE)</f>
        <v>0.97058823529411764</v>
      </c>
      <c r="V915" s="28"/>
      <c r="W915" s="28"/>
      <c r="X915" s="28"/>
      <c r="Y915" s="28"/>
      <c r="Z915" s="28"/>
      <c r="AA915" s="28"/>
      <c r="AB915" s="28"/>
      <c r="AC915" s="28"/>
    </row>
    <row r="916" spans="1:29" ht="14.25" hidden="1">
      <c r="A916" s="22" t="b">
        <f t="shared" si="58"/>
        <v>0</v>
      </c>
      <c r="B916" s="23" t="str">
        <f t="shared" si="59"/>
        <v>salles avant 03/2017!</v>
      </c>
      <c r="C916" s="24">
        <f t="shared" si="60"/>
        <v>916</v>
      </c>
      <c r="D916" s="24" t="e">
        <f t="shared" ca="1" si="2"/>
        <v>#REF!</v>
      </c>
      <c r="E916" s="25" t="e">
        <f t="shared" ca="1" si="3"/>
        <v>#REF!</v>
      </c>
      <c r="F916" s="25" t="e">
        <f t="shared" ca="1" si="4"/>
        <v>#REF!</v>
      </c>
      <c r="G916" s="26" t="e">
        <f t="shared" ca="1" si="5"/>
        <v>#REF!</v>
      </c>
      <c r="H916" s="24" t="s">
        <v>212</v>
      </c>
      <c r="I916" s="24" t="e">
        <f t="shared" ca="1" si="6"/>
        <v>#REF!</v>
      </c>
      <c r="J916" s="24" t="e">
        <f t="shared" ca="1" si="7"/>
        <v>#REF!</v>
      </c>
      <c r="K916" s="24" t="e">
        <f t="shared" ca="1" si="8"/>
        <v>#REF!</v>
      </c>
      <c r="L916" s="24" t="e">
        <f t="shared" ca="1" si="9"/>
        <v>#REF!</v>
      </c>
      <c r="M916" s="24" t="e">
        <f t="shared" ca="1" si="10"/>
        <v>#REF!</v>
      </c>
      <c r="N916" s="25" t="e">
        <f t="shared" ca="1" si="11"/>
        <v>#REF!</v>
      </c>
      <c r="O916" s="27" t="e">
        <f t="shared" ca="1" si="12"/>
        <v>#REF!</v>
      </c>
      <c r="P916" s="24" t="e">
        <f t="shared" ca="1" si="13"/>
        <v>#REF!</v>
      </c>
      <c r="Q916" s="28" t="str">
        <f t="shared" si="48"/>
        <v/>
      </c>
      <c r="R916" s="29" t="str">
        <f t="shared" si="14"/>
        <v/>
      </c>
      <c r="S916" s="29" t="str">
        <f t="shared" si="15"/>
        <v/>
      </c>
      <c r="T916" s="28" t="str">
        <f t="shared" si="16"/>
        <v/>
      </c>
      <c r="U916" s="30">
        <f ca="1">VLOOKUP(H916,variables!J$10:K$130,2,FALSE)</f>
        <v>0.98148148148148151</v>
      </c>
      <c r="V916" s="28"/>
      <c r="W916" s="28"/>
      <c r="X916" s="28"/>
      <c r="Y916" s="28"/>
      <c r="Z916" s="28"/>
      <c r="AA916" s="28"/>
      <c r="AB916" s="28"/>
      <c r="AC916" s="28"/>
    </row>
    <row r="917" spans="1:29" ht="14.25" hidden="1">
      <c r="A917" s="22" t="b">
        <f t="shared" si="58"/>
        <v>0</v>
      </c>
      <c r="B917" s="23" t="str">
        <f t="shared" si="59"/>
        <v>salles avant 03/2017!</v>
      </c>
      <c r="C917" s="24">
        <f t="shared" si="60"/>
        <v>917</v>
      </c>
      <c r="D917" s="24" t="e">
        <f t="shared" ca="1" si="2"/>
        <v>#REF!</v>
      </c>
      <c r="E917" s="25" t="e">
        <f t="shared" ca="1" si="3"/>
        <v>#REF!</v>
      </c>
      <c r="F917" s="25" t="e">
        <f t="shared" ca="1" si="4"/>
        <v>#REF!</v>
      </c>
      <c r="G917" s="26" t="e">
        <f t="shared" ca="1" si="5"/>
        <v>#REF!</v>
      </c>
      <c r="H917" s="24" t="s">
        <v>81</v>
      </c>
      <c r="I917" s="24" t="e">
        <f t="shared" ca="1" si="6"/>
        <v>#REF!</v>
      </c>
      <c r="J917" s="24" t="e">
        <f t="shared" ca="1" si="7"/>
        <v>#REF!</v>
      </c>
      <c r="K917" s="24" t="e">
        <f t="shared" ca="1" si="8"/>
        <v>#REF!</v>
      </c>
      <c r="L917" s="24" t="e">
        <f t="shared" ca="1" si="9"/>
        <v>#REF!</v>
      </c>
      <c r="M917" s="24" t="e">
        <f t="shared" ca="1" si="10"/>
        <v>#REF!</v>
      </c>
      <c r="N917" s="25" t="e">
        <f t="shared" ca="1" si="11"/>
        <v>#REF!</v>
      </c>
      <c r="O917" s="27" t="e">
        <f t="shared" ca="1" si="12"/>
        <v>#REF!</v>
      </c>
      <c r="P917" s="24" t="e">
        <f t="shared" ca="1" si="13"/>
        <v>#REF!</v>
      </c>
      <c r="Q917" s="28" t="str">
        <f t="shared" si="48"/>
        <v/>
      </c>
      <c r="R917" s="29" t="str">
        <f t="shared" si="14"/>
        <v/>
      </c>
      <c r="S917" s="29" t="str">
        <f t="shared" si="15"/>
        <v/>
      </c>
      <c r="T917" s="28" t="str">
        <f t="shared" si="16"/>
        <v/>
      </c>
      <c r="U917" s="30">
        <f ca="1">VLOOKUP(H917,variables!J$10:K$130,2,FALSE)</f>
        <v>0.97619047619047616</v>
      </c>
      <c r="V917" s="28"/>
      <c r="W917" s="28"/>
      <c r="X917" s="28"/>
      <c r="Y917" s="28"/>
      <c r="Z917" s="28"/>
      <c r="AA917" s="28"/>
      <c r="AB917" s="28"/>
      <c r="AC917" s="28"/>
    </row>
    <row r="918" spans="1:29" ht="14.25" hidden="1">
      <c r="A918" s="22" t="b">
        <f t="shared" si="58"/>
        <v>0</v>
      </c>
      <c r="B918" s="23" t="str">
        <f t="shared" si="59"/>
        <v>salles avant 03/2017!</v>
      </c>
      <c r="C918" s="24">
        <f t="shared" si="60"/>
        <v>918</v>
      </c>
      <c r="D918" s="24" t="e">
        <f t="shared" ca="1" si="2"/>
        <v>#REF!</v>
      </c>
      <c r="E918" s="25" t="e">
        <f t="shared" ca="1" si="3"/>
        <v>#REF!</v>
      </c>
      <c r="F918" s="25" t="e">
        <f t="shared" ca="1" si="4"/>
        <v>#REF!</v>
      </c>
      <c r="G918" s="26" t="e">
        <f t="shared" ca="1" si="5"/>
        <v>#REF!</v>
      </c>
      <c r="H918" s="24" t="s">
        <v>357</v>
      </c>
      <c r="I918" s="24" t="e">
        <f t="shared" ca="1" si="6"/>
        <v>#REF!</v>
      </c>
      <c r="J918" s="24" t="e">
        <f t="shared" ca="1" si="7"/>
        <v>#REF!</v>
      </c>
      <c r="K918" s="24" t="e">
        <f t="shared" ca="1" si="8"/>
        <v>#REF!</v>
      </c>
      <c r="L918" s="24" t="e">
        <f t="shared" ca="1" si="9"/>
        <v>#REF!</v>
      </c>
      <c r="M918" s="24" t="e">
        <f t="shared" ca="1" si="10"/>
        <v>#REF!</v>
      </c>
      <c r="N918" s="25" t="e">
        <f t="shared" ca="1" si="11"/>
        <v>#REF!</v>
      </c>
      <c r="O918" s="27" t="e">
        <f t="shared" ca="1" si="12"/>
        <v>#REF!</v>
      </c>
      <c r="P918" s="24" t="e">
        <f t="shared" ca="1" si="13"/>
        <v>#REF!</v>
      </c>
      <c r="Q918" s="28" t="str">
        <f t="shared" si="48"/>
        <v/>
      </c>
      <c r="R918" s="29" t="str">
        <f t="shared" si="14"/>
        <v/>
      </c>
      <c r="S918" s="29" t="str">
        <f t="shared" si="15"/>
        <v/>
      </c>
      <c r="T918" s="28" t="str">
        <f t="shared" si="16"/>
        <v/>
      </c>
      <c r="U918" s="30">
        <f ca="1">VLOOKUP(H918,variables!J$10:K$130,2,FALSE)</f>
        <v>0.97058823529411764</v>
      </c>
      <c r="V918" s="28"/>
      <c r="W918" s="28"/>
      <c r="X918" s="28"/>
      <c r="Y918" s="28"/>
      <c r="Z918" s="28"/>
      <c r="AA918" s="28"/>
      <c r="AB918" s="28"/>
      <c r="AC918" s="28"/>
    </row>
    <row r="919" spans="1:29" ht="14.25" hidden="1">
      <c r="A919" s="22" t="b">
        <f t="shared" si="58"/>
        <v>0</v>
      </c>
      <c r="B919" s="23" t="str">
        <f t="shared" si="59"/>
        <v>salles avant 03/2017!</v>
      </c>
      <c r="C919" s="24">
        <f t="shared" si="60"/>
        <v>919</v>
      </c>
      <c r="D919" s="24" t="e">
        <f t="shared" ca="1" si="2"/>
        <v>#REF!</v>
      </c>
      <c r="E919" s="25" t="e">
        <f t="shared" ca="1" si="3"/>
        <v>#REF!</v>
      </c>
      <c r="F919" s="25" t="e">
        <f t="shared" ca="1" si="4"/>
        <v>#REF!</v>
      </c>
      <c r="G919" s="26" t="e">
        <f t="shared" ca="1" si="5"/>
        <v>#REF!</v>
      </c>
      <c r="H919" s="24" t="s">
        <v>237</v>
      </c>
      <c r="I919" s="24" t="e">
        <f t="shared" ca="1" si="6"/>
        <v>#REF!</v>
      </c>
      <c r="J919" s="24" t="e">
        <f t="shared" ca="1" si="7"/>
        <v>#REF!</v>
      </c>
      <c r="K919" s="24" t="e">
        <f t="shared" ca="1" si="8"/>
        <v>#REF!</v>
      </c>
      <c r="L919" s="24" t="e">
        <f t="shared" ca="1" si="9"/>
        <v>#REF!</v>
      </c>
      <c r="M919" s="24" t="e">
        <f t="shared" ca="1" si="10"/>
        <v>#REF!</v>
      </c>
      <c r="N919" s="25" t="e">
        <f t="shared" ca="1" si="11"/>
        <v>#REF!</v>
      </c>
      <c r="O919" s="27" t="e">
        <f t="shared" ca="1" si="12"/>
        <v>#REF!</v>
      </c>
      <c r="P919" s="24" t="e">
        <f t="shared" ca="1" si="13"/>
        <v>#REF!</v>
      </c>
      <c r="Q919" s="28" t="str">
        <f t="shared" si="48"/>
        <v/>
      </c>
      <c r="R919" s="29" t="str">
        <f t="shared" si="14"/>
        <v/>
      </c>
      <c r="S919" s="29" t="str">
        <f t="shared" si="15"/>
        <v/>
      </c>
      <c r="T919" s="28" t="str">
        <f t="shared" si="16"/>
        <v/>
      </c>
      <c r="U919" s="30">
        <f ca="1">VLOOKUP(H919,variables!J$10:K$130,2,FALSE)</f>
        <v>1</v>
      </c>
      <c r="V919" s="28"/>
      <c r="W919" s="28"/>
      <c r="X919" s="28"/>
      <c r="Y919" s="28"/>
      <c r="Z919" s="28"/>
      <c r="AA919" s="28"/>
      <c r="AB919" s="28"/>
      <c r="AC919" s="28"/>
    </row>
    <row r="920" spans="1:29" ht="14.25" hidden="1">
      <c r="A920" s="22" t="b">
        <f t="shared" si="58"/>
        <v>0</v>
      </c>
      <c r="B920" s="23" t="str">
        <f t="shared" si="59"/>
        <v>salles avant 03/2017!</v>
      </c>
      <c r="C920" s="24">
        <f t="shared" si="60"/>
        <v>920</v>
      </c>
      <c r="D920" s="24" t="e">
        <f t="shared" ca="1" si="2"/>
        <v>#REF!</v>
      </c>
      <c r="E920" s="25" t="e">
        <f t="shared" ca="1" si="3"/>
        <v>#REF!</v>
      </c>
      <c r="F920" s="25" t="e">
        <f t="shared" ca="1" si="4"/>
        <v>#REF!</v>
      </c>
      <c r="G920" s="26" t="e">
        <f t="shared" ca="1" si="5"/>
        <v>#REF!</v>
      </c>
      <c r="H920" s="24" t="s">
        <v>237</v>
      </c>
      <c r="I920" s="24" t="e">
        <f t="shared" ca="1" si="6"/>
        <v>#REF!</v>
      </c>
      <c r="J920" s="24" t="e">
        <f t="shared" ca="1" si="7"/>
        <v>#REF!</v>
      </c>
      <c r="K920" s="24" t="e">
        <f t="shared" ca="1" si="8"/>
        <v>#REF!</v>
      </c>
      <c r="L920" s="24" t="e">
        <f t="shared" ca="1" si="9"/>
        <v>#REF!</v>
      </c>
      <c r="M920" s="24" t="e">
        <f t="shared" ca="1" si="10"/>
        <v>#REF!</v>
      </c>
      <c r="N920" s="25" t="e">
        <f t="shared" ca="1" si="11"/>
        <v>#REF!</v>
      </c>
      <c r="O920" s="27" t="e">
        <f t="shared" ca="1" si="12"/>
        <v>#REF!</v>
      </c>
      <c r="P920" s="24" t="e">
        <f t="shared" ca="1" si="13"/>
        <v>#REF!</v>
      </c>
      <c r="Q920" s="28" t="str">
        <f t="shared" si="48"/>
        <v/>
      </c>
      <c r="R920" s="29" t="str">
        <f t="shared" si="14"/>
        <v/>
      </c>
      <c r="S920" s="29" t="str">
        <f t="shared" si="15"/>
        <v/>
      </c>
      <c r="T920" s="28" t="str">
        <f t="shared" si="16"/>
        <v/>
      </c>
      <c r="U920" s="30">
        <f ca="1">VLOOKUP(H920,variables!J$10:K$130,2,FALSE)</f>
        <v>1</v>
      </c>
      <c r="V920" s="28"/>
      <c r="W920" s="28"/>
      <c r="X920" s="28"/>
      <c r="Y920" s="28"/>
      <c r="Z920" s="28"/>
      <c r="AA920" s="28"/>
      <c r="AB920" s="28"/>
      <c r="AC920" s="28"/>
    </row>
    <row r="921" spans="1:29" ht="14.25" hidden="1">
      <c r="A921" s="22" t="b">
        <f t="shared" si="58"/>
        <v>0</v>
      </c>
      <c r="B921" s="23" t="str">
        <f t="shared" si="59"/>
        <v>salles avant 03/2017!</v>
      </c>
      <c r="C921" s="24">
        <f t="shared" si="60"/>
        <v>921</v>
      </c>
      <c r="D921" s="24" t="e">
        <f t="shared" ca="1" si="2"/>
        <v>#REF!</v>
      </c>
      <c r="E921" s="25" t="e">
        <f t="shared" ca="1" si="3"/>
        <v>#REF!</v>
      </c>
      <c r="F921" s="25" t="e">
        <f t="shared" ca="1" si="4"/>
        <v>#REF!</v>
      </c>
      <c r="G921" s="26" t="e">
        <f t="shared" ca="1" si="5"/>
        <v>#REF!</v>
      </c>
      <c r="H921" s="24" t="s">
        <v>13</v>
      </c>
      <c r="I921" s="24" t="e">
        <f t="shared" ca="1" si="6"/>
        <v>#REF!</v>
      </c>
      <c r="J921" s="24" t="e">
        <f t="shared" ca="1" si="7"/>
        <v>#REF!</v>
      </c>
      <c r="K921" s="24" t="e">
        <f t="shared" ca="1" si="8"/>
        <v>#REF!</v>
      </c>
      <c r="L921" s="24" t="e">
        <f t="shared" ca="1" si="9"/>
        <v>#REF!</v>
      </c>
      <c r="M921" s="24" t="e">
        <f t="shared" ca="1" si="10"/>
        <v>#REF!</v>
      </c>
      <c r="N921" s="25" t="e">
        <f t="shared" ca="1" si="11"/>
        <v>#REF!</v>
      </c>
      <c r="O921" s="27" t="e">
        <f t="shared" ca="1" si="12"/>
        <v>#REF!</v>
      </c>
      <c r="P921" s="24" t="e">
        <f t="shared" ca="1" si="13"/>
        <v>#REF!</v>
      </c>
      <c r="Q921" s="28" t="str">
        <f t="shared" si="48"/>
        <v/>
      </c>
      <c r="R921" s="29" t="str">
        <f t="shared" si="14"/>
        <v/>
      </c>
      <c r="S921" s="29" t="str">
        <f t="shared" si="15"/>
        <v/>
      </c>
      <c r="T921" s="28" t="str">
        <f t="shared" si="16"/>
        <v/>
      </c>
      <c r="U921" s="30">
        <f>VLOOKUP(H921,variables!J$10:K$130,2,FALSE)</f>
        <v>0</v>
      </c>
      <c r="V921" s="28"/>
      <c r="W921" s="28"/>
      <c r="X921" s="28"/>
      <c r="Y921" s="28"/>
      <c r="Z921" s="28"/>
      <c r="AA921" s="28"/>
      <c r="AB921" s="28"/>
      <c r="AC921" s="28"/>
    </row>
    <row r="922" spans="1:29" ht="14.25" hidden="1">
      <c r="A922" s="22" t="b">
        <f t="shared" si="58"/>
        <v>0</v>
      </c>
      <c r="B922" s="23" t="str">
        <f t="shared" si="59"/>
        <v>salles avant 03/2017!</v>
      </c>
      <c r="C922" s="24">
        <f t="shared" si="60"/>
        <v>922</v>
      </c>
      <c r="D922" s="24" t="e">
        <f t="shared" ca="1" si="2"/>
        <v>#REF!</v>
      </c>
      <c r="E922" s="25" t="e">
        <f t="shared" ca="1" si="3"/>
        <v>#REF!</v>
      </c>
      <c r="F922" s="25" t="e">
        <f t="shared" ca="1" si="4"/>
        <v>#REF!</v>
      </c>
      <c r="G922" s="26" t="e">
        <f t="shared" ca="1" si="5"/>
        <v>#REF!</v>
      </c>
      <c r="H922" s="24" t="s">
        <v>83</v>
      </c>
      <c r="I922" s="24" t="e">
        <f t="shared" ca="1" si="6"/>
        <v>#REF!</v>
      </c>
      <c r="J922" s="24" t="e">
        <f t="shared" ca="1" si="7"/>
        <v>#REF!</v>
      </c>
      <c r="K922" s="24" t="e">
        <f t="shared" ca="1" si="8"/>
        <v>#REF!</v>
      </c>
      <c r="L922" s="24" t="e">
        <f t="shared" ca="1" si="9"/>
        <v>#REF!</v>
      </c>
      <c r="M922" s="24" t="e">
        <f t="shared" ca="1" si="10"/>
        <v>#REF!</v>
      </c>
      <c r="N922" s="25" t="e">
        <f t="shared" ca="1" si="11"/>
        <v>#REF!</v>
      </c>
      <c r="O922" s="27" t="e">
        <f t="shared" ca="1" si="12"/>
        <v>#REF!</v>
      </c>
      <c r="P922" s="24" t="e">
        <f t="shared" ca="1" si="13"/>
        <v>#REF!</v>
      </c>
      <c r="Q922" s="28" t="str">
        <f t="shared" si="48"/>
        <v/>
      </c>
      <c r="R922" s="29" t="str">
        <f t="shared" si="14"/>
        <v/>
      </c>
      <c r="S922" s="29" t="str">
        <f t="shared" si="15"/>
        <v/>
      </c>
      <c r="T922" s="28" t="str">
        <f t="shared" si="16"/>
        <v/>
      </c>
      <c r="U922" s="30">
        <f>VLOOKUP(H922,variables!J$10:K$130,2,FALSE)</f>
        <v>5.3E-3</v>
      </c>
      <c r="V922" s="28"/>
      <c r="W922" s="28"/>
      <c r="X922" s="28"/>
      <c r="Y922" s="28"/>
      <c r="Z922" s="28"/>
      <c r="AA922" s="28"/>
      <c r="AB922" s="28"/>
      <c r="AC922" s="28"/>
    </row>
    <row r="923" spans="1:29" ht="14.25" hidden="1">
      <c r="A923" s="22" t="b">
        <f t="shared" si="58"/>
        <v>0</v>
      </c>
      <c r="B923" s="23" t="str">
        <f t="shared" si="59"/>
        <v>salles avant 03/2017!</v>
      </c>
      <c r="C923" s="24">
        <f t="shared" si="60"/>
        <v>923</v>
      </c>
      <c r="D923" s="24" t="e">
        <f t="shared" ca="1" si="2"/>
        <v>#REF!</v>
      </c>
      <c r="E923" s="25" t="e">
        <f t="shared" ca="1" si="3"/>
        <v>#REF!</v>
      </c>
      <c r="F923" s="25" t="e">
        <f t="shared" ca="1" si="4"/>
        <v>#REF!</v>
      </c>
      <c r="G923" s="26" t="e">
        <f t="shared" ca="1" si="5"/>
        <v>#REF!</v>
      </c>
      <c r="H923" s="24" t="s">
        <v>88</v>
      </c>
      <c r="I923" s="24" t="e">
        <f t="shared" ca="1" si="6"/>
        <v>#REF!</v>
      </c>
      <c r="J923" s="24" t="e">
        <f t="shared" ca="1" si="7"/>
        <v>#REF!</v>
      </c>
      <c r="K923" s="24" t="e">
        <f t="shared" ca="1" si="8"/>
        <v>#REF!</v>
      </c>
      <c r="L923" s="24" t="e">
        <f t="shared" ca="1" si="9"/>
        <v>#REF!</v>
      </c>
      <c r="M923" s="24" t="e">
        <f t="shared" ca="1" si="10"/>
        <v>#REF!</v>
      </c>
      <c r="N923" s="25" t="e">
        <f t="shared" ca="1" si="11"/>
        <v>#REF!</v>
      </c>
      <c r="O923" s="27" t="e">
        <f t="shared" ca="1" si="12"/>
        <v>#REF!</v>
      </c>
      <c r="P923" s="24" t="e">
        <f t="shared" ca="1" si="13"/>
        <v>#REF!</v>
      </c>
      <c r="Q923" s="28" t="str">
        <f t="shared" si="48"/>
        <v/>
      </c>
      <c r="R923" s="29" t="str">
        <f t="shared" si="14"/>
        <v/>
      </c>
      <c r="S923" s="29" t="str">
        <f t="shared" si="15"/>
        <v/>
      </c>
      <c r="T923" s="28" t="str">
        <f t="shared" si="16"/>
        <v/>
      </c>
      <c r="U923" s="30">
        <f ca="1">VLOOKUP(H923,variables!J$10:K$130,2,FALSE)</f>
        <v>0.94202898550724634</v>
      </c>
      <c r="V923" s="28"/>
      <c r="W923" s="28"/>
      <c r="X923" s="28"/>
      <c r="Y923" s="28"/>
      <c r="Z923" s="28"/>
      <c r="AA923" s="28"/>
      <c r="AB923" s="28"/>
      <c r="AC923" s="28"/>
    </row>
    <row r="924" spans="1:29" ht="14.25" hidden="1">
      <c r="A924" s="22" t="b">
        <f t="shared" si="58"/>
        <v>0</v>
      </c>
      <c r="B924" s="23" t="str">
        <f t="shared" si="59"/>
        <v>salles avant 03/2017!</v>
      </c>
      <c r="C924" s="24">
        <f t="shared" si="60"/>
        <v>924</v>
      </c>
      <c r="D924" s="24" t="e">
        <f t="shared" ca="1" si="2"/>
        <v>#REF!</v>
      </c>
      <c r="E924" s="25" t="e">
        <f t="shared" ca="1" si="3"/>
        <v>#REF!</v>
      </c>
      <c r="F924" s="25" t="e">
        <f t="shared" ca="1" si="4"/>
        <v>#REF!</v>
      </c>
      <c r="G924" s="26" t="e">
        <f t="shared" ca="1" si="5"/>
        <v>#REF!</v>
      </c>
      <c r="H924" s="24" t="s">
        <v>246</v>
      </c>
      <c r="I924" s="24" t="e">
        <f t="shared" ca="1" si="6"/>
        <v>#REF!</v>
      </c>
      <c r="J924" s="24" t="e">
        <f t="shared" ca="1" si="7"/>
        <v>#REF!</v>
      </c>
      <c r="K924" s="24" t="e">
        <f t="shared" ca="1" si="8"/>
        <v>#REF!</v>
      </c>
      <c r="L924" s="24" t="e">
        <f t="shared" ca="1" si="9"/>
        <v>#REF!</v>
      </c>
      <c r="M924" s="24" t="e">
        <f t="shared" ca="1" si="10"/>
        <v>#REF!</v>
      </c>
      <c r="N924" s="25" t="e">
        <f t="shared" ca="1" si="11"/>
        <v>#REF!</v>
      </c>
      <c r="O924" s="27" t="e">
        <f t="shared" ca="1" si="12"/>
        <v>#REF!</v>
      </c>
      <c r="P924" s="24" t="e">
        <f t="shared" ca="1" si="13"/>
        <v>#REF!</v>
      </c>
      <c r="Q924" s="28" t="str">
        <f t="shared" si="48"/>
        <v/>
      </c>
      <c r="R924" s="29" t="str">
        <f t="shared" si="14"/>
        <v/>
      </c>
      <c r="S924" s="29" t="str">
        <f t="shared" si="15"/>
        <v/>
      </c>
      <c r="T924" s="28" t="str">
        <f t="shared" si="16"/>
        <v/>
      </c>
      <c r="U924" s="30">
        <f ca="1">VLOOKUP(H924,variables!J$10:K$130,2,FALSE)</f>
        <v>0.94444444444444442</v>
      </c>
      <c r="V924" s="28"/>
      <c r="W924" s="28"/>
      <c r="X924" s="28"/>
      <c r="Y924" s="28"/>
      <c r="Z924" s="28"/>
      <c r="AA924" s="28"/>
      <c r="AB924" s="28"/>
      <c r="AC924" s="28"/>
    </row>
    <row r="925" spans="1:29" ht="14.25" hidden="1">
      <c r="A925" s="22" t="b">
        <f t="shared" si="58"/>
        <v>0</v>
      </c>
      <c r="B925" s="23" t="str">
        <f t="shared" si="59"/>
        <v>salles avant 03/2017!</v>
      </c>
      <c r="C925" s="24">
        <f t="shared" si="60"/>
        <v>925</v>
      </c>
      <c r="D925" s="24" t="e">
        <f t="shared" ca="1" si="2"/>
        <v>#REF!</v>
      </c>
      <c r="E925" s="25" t="e">
        <f t="shared" ca="1" si="3"/>
        <v>#REF!</v>
      </c>
      <c r="F925" s="25" t="e">
        <f t="shared" ca="1" si="4"/>
        <v>#REF!</v>
      </c>
      <c r="G925" s="26" t="e">
        <f t="shared" ca="1" si="5"/>
        <v>#REF!</v>
      </c>
      <c r="H925" s="24" t="s">
        <v>88</v>
      </c>
      <c r="I925" s="24" t="e">
        <f t="shared" ca="1" si="6"/>
        <v>#REF!</v>
      </c>
      <c r="J925" s="24" t="e">
        <f t="shared" ca="1" si="7"/>
        <v>#REF!</v>
      </c>
      <c r="K925" s="24" t="e">
        <f t="shared" ca="1" si="8"/>
        <v>#REF!</v>
      </c>
      <c r="L925" s="24" t="e">
        <f t="shared" ca="1" si="9"/>
        <v>#REF!</v>
      </c>
      <c r="M925" s="24" t="e">
        <f t="shared" ca="1" si="10"/>
        <v>#REF!</v>
      </c>
      <c r="N925" s="25" t="e">
        <f t="shared" ca="1" si="11"/>
        <v>#REF!</v>
      </c>
      <c r="O925" s="27" t="e">
        <f t="shared" ca="1" si="12"/>
        <v>#REF!</v>
      </c>
      <c r="P925" s="24" t="e">
        <f t="shared" ca="1" si="13"/>
        <v>#REF!</v>
      </c>
      <c r="Q925" s="28" t="str">
        <f t="shared" si="48"/>
        <v/>
      </c>
      <c r="R925" s="29" t="str">
        <f t="shared" si="14"/>
        <v/>
      </c>
      <c r="S925" s="29" t="str">
        <f t="shared" si="15"/>
        <v/>
      </c>
      <c r="T925" s="28" t="str">
        <f t="shared" si="16"/>
        <v/>
      </c>
      <c r="U925" s="30">
        <f ca="1">VLOOKUP(H925,variables!J$10:K$130,2,FALSE)</f>
        <v>0.94202898550724634</v>
      </c>
      <c r="V925" s="28"/>
      <c r="W925" s="28"/>
      <c r="X925" s="28"/>
      <c r="Y925" s="28"/>
      <c r="Z925" s="28"/>
      <c r="AA925" s="28"/>
      <c r="AB925" s="28"/>
      <c r="AC925" s="28"/>
    </row>
    <row r="926" spans="1:29" ht="14.25" hidden="1">
      <c r="A926" s="22" t="b">
        <f t="shared" si="58"/>
        <v>0</v>
      </c>
      <c r="B926" s="23" t="str">
        <f t="shared" si="59"/>
        <v>salles avant 03/2017!</v>
      </c>
      <c r="C926" s="24">
        <f t="shared" si="60"/>
        <v>926</v>
      </c>
      <c r="D926" s="24" t="e">
        <f t="shared" ca="1" si="2"/>
        <v>#REF!</v>
      </c>
      <c r="E926" s="25" t="e">
        <f t="shared" ca="1" si="3"/>
        <v>#REF!</v>
      </c>
      <c r="F926" s="25" t="e">
        <f t="shared" ca="1" si="4"/>
        <v>#REF!</v>
      </c>
      <c r="G926" s="26" t="e">
        <f t="shared" ca="1" si="5"/>
        <v>#REF!</v>
      </c>
      <c r="H926" s="24" t="s">
        <v>515</v>
      </c>
      <c r="I926" s="24" t="e">
        <f t="shared" ca="1" si="6"/>
        <v>#REF!</v>
      </c>
      <c r="J926" s="24" t="e">
        <f t="shared" ca="1" si="7"/>
        <v>#REF!</v>
      </c>
      <c r="K926" s="24" t="e">
        <f t="shared" ca="1" si="8"/>
        <v>#REF!</v>
      </c>
      <c r="L926" s="24" t="e">
        <f t="shared" ca="1" si="9"/>
        <v>#REF!</v>
      </c>
      <c r="M926" s="24" t="e">
        <f t="shared" ca="1" si="10"/>
        <v>#REF!</v>
      </c>
      <c r="N926" s="25" t="e">
        <f t="shared" ca="1" si="11"/>
        <v>#REF!</v>
      </c>
      <c r="O926" s="27" t="e">
        <f t="shared" ca="1" si="12"/>
        <v>#REF!</v>
      </c>
      <c r="P926" s="24" t="e">
        <f t="shared" ca="1" si="13"/>
        <v>#REF!</v>
      </c>
      <c r="Q926" s="28" t="str">
        <f t="shared" si="48"/>
        <v/>
      </c>
      <c r="R926" s="29" t="str">
        <f t="shared" si="14"/>
        <v/>
      </c>
      <c r="S926" s="29" t="str">
        <f t="shared" si="15"/>
        <v/>
      </c>
      <c r="T926" s="28" t="str">
        <f t="shared" si="16"/>
        <v/>
      </c>
      <c r="U926" s="30">
        <f ca="1">VLOOKUP(H926,variables!J$10:K$130,2,FALSE)</f>
        <v>1</v>
      </c>
      <c r="V926" s="28"/>
      <c r="W926" s="28"/>
      <c r="X926" s="28"/>
      <c r="Y926" s="28"/>
      <c r="Z926" s="28"/>
      <c r="AA926" s="28"/>
      <c r="AB926" s="28"/>
      <c r="AC926" s="28"/>
    </row>
    <row r="927" spans="1:29" ht="14.25" hidden="1">
      <c r="A927" s="22" t="b">
        <f t="shared" si="58"/>
        <v>0</v>
      </c>
      <c r="B927" s="23" t="str">
        <f t="shared" si="59"/>
        <v>salles avant 03/2017!</v>
      </c>
      <c r="C927" s="24">
        <f t="shared" si="60"/>
        <v>927</v>
      </c>
      <c r="D927" s="24" t="e">
        <f t="shared" ca="1" si="2"/>
        <v>#REF!</v>
      </c>
      <c r="E927" s="25" t="e">
        <f t="shared" ca="1" si="3"/>
        <v>#REF!</v>
      </c>
      <c r="F927" s="25" t="e">
        <f t="shared" ca="1" si="4"/>
        <v>#REF!</v>
      </c>
      <c r="G927" s="26" t="e">
        <f t="shared" ca="1" si="5"/>
        <v>#REF!</v>
      </c>
      <c r="H927" s="24" t="s">
        <v>246</v>
      </c>
      <c r="I927" s="24" t="e">
        <f t="shared" ca="1" si="6"/>
        <v>#REF!</v>
      </c>
      <c r="J927" s="24" t="e">
        <f t="shared" ca="1" si="7"/>
        <v>#REF!</v>
      </c>
      <c r="K927" s="24" t="e">
        <f t="shared" ca="1" si="8"/>
        <v>#REF!</v>
      </c>
      <c r="L927" s="24" t="e">
        <f t="shared" ca="1" si="9"/>
        <v>#REF!</v>
      </c>
      <c r="M927" s="24" t="e">
        <f t="shared" ca="1" si="10"/>
        <v>#REF!</v>
      </c>
      <c r="N927" s="25" t="e">
        <f t="shared" ca="1" si="11"/>
        <v>#REF!</v>
      </c>
      <c r="O927" s="27" t="e">
        <f t="shared" ca="1" si="12"/>
        <v>#REF!</v>
      </c>
      <c r="P927" s="24" t="e">
        <f t="shared" ca="1" si="13"/>
        <v>#REF!</v>
      </c>
      <c r="Q927" s="28" t="str">
        <f t="shared" si="48"/>
        <v/>
      </c>
      <c r="R927" s="29" t="str">
        <f t="shared" si="14"/>
        <v/>
      </c>
      <c r="S927" s="29" t="str">
        <f t="shared" si="15"/>
        <v/>
      </c>
      <c r="T927" s="28" t="str">
        <f t="shared" si="16"/>
        <v/>
      </c>
      <c r="U927" s="30">
        <f ca="1">VLOOKUP(H927,variables!J$10:K$130,2,FALSE)</f>
        <v>0.94444444444444442</v>
      </c>
      <c r="V927" s="28"/>
      <c r="W927" s="28"/>
      <c r="X927" s="28"/>
      <c r="Y927" s="28"/>
      <c r="Z927" s="28"/>
      <c r="AA927" s="28"/>
      <c r="AB927" s="28"/>
      <c r="AC927" s="28"/>
    </row>
    <row r="928" spans="1:29" ht="14.25" hidden="1">
      <c r="A928" s="22" t="b">
        <f t="shared" si="58"/>
        <v>0</v>
      </c>
      <c r="B928" s="23" t="str">
        <f t="shared" si="59"/>
        <v>salles avant 03/2017!</v>
      </c>
      <c r="C928" s="24">
        <f t="shared" si="60"/>
        <v>928</v>
      </c>
      <c r="D928" s="24" t="e">
        <f t="shared" ca="1" si="2"/>
        <v>#REF!</v>
      </c>
      <c r="E928" s="25" t="e">
        <f t="shared" ca="1" si="3"/>
        <v>#REF!</v>
      </c>
      <c r="F928" s="25" t="e">
        <f t="shared" ca="1" si="4"/>
        <v>#REF!</v>
      </c>
      <c r="G928" s="26" t="e">
        <f t="shared" ca="1" si="5"/>
        <v>#REF!</v>
      </c>
      <c r="H928" s="24" t="s">
        <v>88</v>
      </c>
      <c r="I928" s="24" t="e">
        <f t="shared" ca="1" si="6"/>
        <v>#REF!</v>
      </c>
      <c r="J928" s="24" t="e">
        <f t="shared" ca="1" si="7"/>
        <v>#REF!</v>
      </c>
      <c r="K928" s="24" t="e">
        <f t="shared" ca="1" si="8"/>
        <v>#REF!</v>
      </c>
      <c r="L928" s="24" t="e">
        <f t="shared" ca="1" si="9"/>
        <v>#REF!</v>
      </c>
      <c r="M928" s="24" t="e">
        <f t="shared" ca="1" si="10"/>
        <v>#REF!</v>
      </c>
      <c r="N928" s="25" t="e">
        <f t="shared" ca="1" si="11"/>
        <v>#REF!</v>
      </c>
      <c r="O928" s="27" t="e">
        <f t="shared" ca="1" si="12"/>
        <v>#REF!</v>
      </c>
      <c r="P928" s="24" t="e">
        <f t="shared" ca="1" si="13"/>
        <v>#REF!</v>
      </c>
      <c r="Q928" s="28" t="str">
        <f t="shared" si="48"/>
        <v/>
      </c>
      <c r="R928" s="29" t="str">
        <f t="shared" si="14"/>
        <v/>
      </c>
      <c r="S928" s="29" t="str">
        <f t="shared" si="15"/>
        <v/>
      </c>
      <c r="T928" s="28" t="str">
        <f t="shared" si="16"/>
        <v/>
      </c>
      <c r="U928" s="30">
        <f ca="1">VLOOKUP(H928,variables!J$10:K$130,2,FALSE)</f>
        <v>0.94202898550724634</v>
      </c>
      <c r="V928" s="28"/>
      <c r="W928" s="28"/>
      <c r="X928" s="28"/>
      <c r="Y928" s="28"/>
      <c r="Z928" s="28"/>
      <c r="AA928" s="28"/>
      <c r="AB928" s="28"/>
      <c r="AC928" s="28"/>
    </row>
    <row r="929" spans="1:29" ht="14.25" hidden="1">
      <c r="A929" s="22" t="b">
        <f t="shared" si="58"/>
        <v>0</v>
      </c>
      <c r="B929" s="23" t="str">
        <f t="shared" si="59"/>
        <v>salles avant 03/2017!</v>
      </c>
      <c r="C929" s="24">
        <f t="shared" si="60"/>
        <v>929</v>
      </c>
      <c r="D929" s="24" t="e">
        <f t="shared" ca="1" si="2"/>
        <v>#REF!</v>
      </c>
      <c r="E929" s="25" t="e">
        <f t="shared" ca="1" si="3"/>
        <v>#REF!</v>
      </c>
      <c r="F929" s="25" t="e">
        <f t="shared" ca="1" si="4"/>
        <v>#REF!</v>
      </c>
      <c r="G929" s="26" t="e">
        <f t="shared" ca="1" si="5"/>
        <v>#REF!</v>
      </c>
      <c r="H929" s="24" t="s">
        <v>458</v>
      </c>
      <c r="I929" s="24" t="e">
        <f t="shared" ca="1" si="6"/>
        <v>#REF!</v>
      </c>
      <c r="J929" s="24" t="e">
        <f t="shared" ca="1" si="7"/>
        <v>#REF!</v>
      </c>
      <c r="K929" s="24" t="e">
        <f t="shared" ca="1" si="8"/>
        <v>#REF!</v>
      </c>
      <c r="L929" s="24" t="e">
        <f t="shared" ca="1" si="9"/>
        <v>#REF!</v>
      </c>
      <c r="M929" s="24" t="e">
        <f t="shared" ca="1" si="10"/>
        <v>#REF!</v>
      </c>
      <c r="N929" s="25" t="e">
        <f t="shared" ca="1" si="11"/>
        <v>#REF!</v>
      </c>
      <c r="O929" s="27" t="e">
        <f t="shared" ca="1" si="12"/>
        <v>#REF!</v>
      </c>
      <c r="P929" s="24" t="e">
        <f t="shared" ca="1" si="13"/>
        <v>#REF!</v>
      </c>
      <c r="Q929" s="28" t="str">
        <f t="shared" si="48"/>
        <v/>
      </c>
      <c r="R929" s="29" t="str">
        <f t="shared" si="14"/>
        <v/>
      </c>
      <c r="S929" s="29" t="str">
        <f t="shared" si="15"/>
        <v/>
      </c>
      <c r="T929" s="28" t="str">
        <f t="shared" si="16"/>
        <v/>
      </c>
      <c r="U929" s="30">
        <f ca="1">VLOOKUP(H929,variables!J$10:K$130,2,FALSE)</f>
        <v>0.95</v>
      </c>
      <c r="V929" s="28"/>
      <c r="W929" s="28"/>
      <c r="X929" s="28"/>
      <c r="Y929" s="28"/>
      <c r="Z929" s="28"/>
      <c r="AA929" s="28"/>
      <c r="AB929" s="28"/>
      <c r="AC929" s="28"/>
    </row>
    <row r="930" spans="1:29" ht="14.25" hidden="1">
      <c r="A930" s="22" t="b">
        <f t="shared" si="58"/>
        <v>0</v>
      </c>
      <c r="B930" s="23" t="str">
        <f t="shared" si="59"/>
        <v>salles avant 03/2017!</v>
      </c>
      <c r="C930" s="24">
        <f t="shared" si="60"/>
        <v>930</v>
      </c>
      <c r="D930" s="24" t="e">
        <f t="shared" ca="1" si="2"/>
        <v>#REF!</v>
      </c>
      <c r="E930" s="25" t="e">
        <f t="shared" ca="1" si="3"/>
        <v>#REF!</v>
      </c>
      <c r="F930" s="25" t="e">
        <f t="shared" ca="1" si="4"/>
        <v>#REF!</v>
      </c>
      <c r="G930" s="26" t="e">
        <f t="shared" ca="1" si="5"/>
        <v>#REF!</v>
      </c>
      <c r="H930" s="24" t="s">
        <v>458</v>
      </c>
      <c r="I930" s="24" t="e">
        <f t="shared" ca="1" si="6"/>
        <v>#REF!</v>
      </c>
      <c r="J930" s="24" t="e">
        <f t="shared" ca="1" si="7"/>
        <v>#REF!</v>
      </c>
      <c r="K930" s="24" t="e">
        <f t="shared" ca="1" si="8"/>
        <v>#REF!</v>
      </c>
      <c r="L930" s="24" t="e">
        <f t="shared" ca="1" si="9"/>
        <v>#REF!</v>
      </c>
      <c r="M930" s="24" t="e">
        <f t="shared" ca="1" si="10"/>
        <v>#REF!</v>
      </c>
      <c r="N930" s="25" t="e">
        <f t="shared" ca="1" si="11"/>
        <v>#REF!</v>
      </c>
      <c r="O930" s="27" t="e">
        <f t="shared" ca="1" si="12"/>
        <v>#REF!</v>
      </c>
      <c r="P930" s="24" t="e">
        <f t="shared" ca="1" si="13"/>
        <v>#REF!</v>
      </c>
      <c r="Q930" s="28" t="str">
        <f t="shared" si="48"/>
        <v/>
      </c>
      <c r="R930" s="29" t="str">
        <f t="shared" si="14"/>
        <v/>
      </c>
      <c r="S930" s="29" t="str">
        <f t="shared" si="15"/>
        <v/>
      </c>
      <c r="T930" s="28" t="str">
        <f t="shared" si="16"/>
        <v/>
      </c>
      <c r="U930" s="30">
        <f ca="1">VLOOKUP(H930,variables!J$10:K$130,2,FALSE)</f>
        <v>0.95</v>
      </c>
      <c r="V930" s="28"/>
      <c r="W930" s="28"/>
      <c r="X930" s="28"/>
      <c r="Y930" s="28"/>
      <c r="Z930" s="28"/>
      <c r="AA930" s="28"/>
      <c r="AB930" s="28"/>
      <c r="AC930" s="28"/>
    </row>
    <row r="931" spans="1:29" ht="14.25" hidden="1">
      <c r="A931" s="22" t="b">
        <f t="shared" si="58"/>
        <v>0</v>
      </c>
      <c r="B931" s="23" t="str">
        <f t="shared" si="59"/>
        <v>salles avant 03/2017!</v>
      </c>
      <c r="C931" s="24">
        <f t="shared" si="60"/>
        <v>931</v>
      </c>
      <c r="D931" s="24" t="e">
        <f t="shared" ca="1" si="2"/>
        <v>#REF!</v>
      </c>
      <c r="E931" s="25" t="e">
        <f t="shared" ca="1" si="3"/>
        <v>#REF!</v>
      </c>
      <c r="F931" s="25" t="e">
        <f t="shared" ca="1" si="4"/>
        <v>#REF!</v>
      </c>
      <c r="G931" s="26" t="e">
        <f t="shared" ca="1" si="5"/>
        <v>#REF!</v>
      </c>
      <c r="H931" s="24" t="s">
        <v>83</v>
      </c>
      <c r="I931" s="24" t="e">
        <f t="shared" ca="1" si="6"/>
        <v>#REF!</v>
      </c>
      <c r="J931" s="24" t="e">
        <f t="shared" ca="1" si="7"/>
        <v>#REF!</v>
      </c>
      <c r="K931" s="24" t="e">
        <f t="shared" ca="1" si="8"/>
        <v>#REF!</v>
      </c>
      <c r="L931" s="24" t="e">
        <f t="shared" ca="1" si="9"/>
        <v>#REF!</v>
      </c>
      <c r="M931" s="24" t="e">
        <f t="shared" ca="1" si="10"/>
        <v>#REF!</v>
      </c>
      <c r="N931" s="25" t="e">
        <f t="shared" ca="1" si="11"/>
        <v>#REF!</v>
      </c>
      <c r="O931" s="27" t="e">
        <f t="shared" ca="1" si="12"/>
        <v>#REF!</v>
      </c>
      <c r="P931" s="24" t="e">
        <f t="shared" ca="1" si="13"/>
        <v>#REF!</v>
      </c>
      <c r="Q931" s="28" t="str">
        <f t="shared" si="48"/>
        <v/>
      </c>
      <c r="R931" s="29" t="str">
        <f t="shared" si="14"/>
        <v/>
      </c>
      <c r="S931" s="29" t="str">
        <f t="shared" si="15"/>
        <v/>
      </c>
      <c r="T931" s="28" t="str">
        <f t="shared" si="16"/>
        <v/>
      </c>
      <c r="U931" s="30">
        <f>VLOOKUP(H931,variables!J$10:K$130,2,FALSE)</f>
        <v>5.3E-3</v>
      </c>
      <c r="V931" s="28"/>
      <c r="W931" s="28"/>
      <c r="X931" s="28"/>
      <c r="Y931" s="28"/>
      <c r="Z931" s="28"/>
      <c r="AA931" s="28"/>
      <c r="AB931" s="28"/>
      <c r="AC931" s="28"/>
    </row>
    <row r="932" spans="1:29" ht="14.25" hidden="1">
      <c r="A932" s="22" t="b">
        <f t="shared" si="58"/>
        <v>0</v>
      </c>
      <c r="B932" s="23" t="str">
        <f t="shared" si="59"/>
        <v>salles avant 03/2017!</v>
      </c>
      <c r="C932" s="24">
        <f t="shared" si="60"/>
        <v>932</v>
      </c>
      <c r="D932" s="24" t="e">
        <f t="shared" ca="1" si="2"/>
        <v>#REF!</v>
      </c>
      <c r="E932" s="25" t="e">
        <f t="shared" ca="1" si="3"/>
        <v>#REF!</v>
      </c>
      <c r="F932" s="25" t="e">
        <f t="shared" ca="1" si="4"/>
        <v>#REF!</v>
      </c>
      <c r="G932" s="26" t="e">
        <f t="shared" ca="1" si="5"/>
        <v>#REF!</v>
      </c>
      <c r="H932" s="24" t="s">
        <v>246</v>
      </c>
      <c r="I932" s="24" t="e">
        <f t="shared" ca="1" si="6"/>
        <v>#REF!</v>
      </c>
      <c r="J932" s="24" t="e">
        <f t="shared" ca="1" si="7"/>
        <v>#REF!</v>
      </c>
      <c r="K932" s="24" t="e">
        <f t="shared" ca="1" si="8"/>
        <v>#REF!</v>
      </c>
      <c r="L932" s="24" t="e">
        <f t="shared" ca="1" si="9"/>
        <v>#REF!</v>
      </c>
      <c r="M932" s="24" t="e">
        <f t="shared" ca="1" si="10"/>
        <v>#REF!</v>
      </c>
      <c r="N932" s="25" t="e">
        <f t="shared" ca="1" si="11"/>
        <v>#REF!</v>
      </c>
      <c r="O932" s="27" t="e">
        <f t="shared" ca="1" si="12"/>
        <v>#REF!</v>
      </c>
      <c r="P932" s="24" t="e">
        <f t="shared" ca="1" si="13"/>
        <v>#REF!</v>
      </c>
      <c r="Q932" s="28" t="str">
        <f t="shared" si="48"/>
        <v/>
      </c>
      <c r="R932" s="29" t="str">
        <f t="shared" si="14"/>
        <v/>
      </c>
      <c r="S932" s="29" t="str">
        <f t="shared" si="15"/>
        <v/>
      </c>
      <c r="T932" s="28" t="str">
        <f t="shared" si="16"/>
        <v/>
      </c>
      <c r="U932" s="30">
        <f ca="1">VLOOKUP(H932,variables!J$10:K$130,2,FALSE)</f>
        <v>0.94444444444444442</v>
      </c>
      <c r="V932" s="28"/>
      <c r="W932" s="28"/>
      <c r="X932" s="28"/>
      <c r="Y932" s="28"/>
      <c r="Z932" s="28"/>
      <c r="AA932" s="28"/>
      <c r="AB932" s="28"/>
      <c r="AC932" s="28"/>
    </row>
    <row r="933" spans="1:29" ht="14.25" hidden="1">
      <c r="A933" s="22" t="b">
        <f t="shared" si="58"/>
        <v>0</v>
      </c>
      <c r="B933" s="23" t="str">
        <f t="shared" si="59"/>
        <v>salles avant 03/2017!</v>
      </c>
      <c r="C933" s="24">
        <f t="shared" si="60"/>
        <v>933</v>
      </c>
      <c r="D933" s="24" t="e">
        <f t="shared" ca="1" si="2"/>
        <v>#REF!</v>
      </c>
      <c r="E933" s="25" t="e">
        <f t="shared" ca="1" si="3"/>
        <v>#REF!</v>
      </c>
      <c r="F933" s="25" t="e">
        <f t="shared" ca="1" si="4"/>
        <v>#REF!</v>
      </c>
      <c r="G933" s="26" t="e">
        <f t="shared" ca="1" si="5"/>
        <v>#REF!</v>
      </c>
      <c r="H933" s="24" t="s">
        <v>162</v>
      </c>
      <c r="I933" s="24" t="e">
        <f t="shared" ca="1" si="6"/>
        <v>#REF!</v>
      </c>
      <c r="J933" s="24" t="e">
        <f t="shared" ca="1" si="7"/>
        <v>#REF!</v>
      </c>
      <c r="K933" s="24" t="e">
        <f t="shared" ca="1" si="8"/>
        <v>#REF!</v>
      </c>
      <c r="L933" s="24" t="e">
        <f t="shared" ca="1" si="9"/>
        <v>#REF!</v>
      </c>
      <c r="M933" s="24" t="e">
        <f t="shared" ca="1" si="10"/>
        <v>#REF!</v>
      </c>
      <c r="N933" s="25" t="e">
        <f t="shared" ca="1" si="11"/>
        <v>#REF!</v>
      </c>
      <c r="O933" s="27" t="e">
        <f t="shared" ca="1" si="12"/>
        <v>#REF!</v>
      </c>
      <c r="P933" s="24" t="e">
        <f t="shared" ca="1" si="13"/>
        <v>#REF!</v>
      </c>
      <c r="Q933" s="28" t="str">
        <f t="shared" si="48"/>
        <v/>
      </c>
      <c r="R933" s="29" t="str">
        <f t="shared" si="14"/>
        <v/>
      </c>
      <c r="S933" s="29" t="str">
        <f t="shared" si="15"/>
        <v/>
      </c>
      <c r="T933" s="28" t="str">
        <f t="shared" si="16"/>
        <v/>
      </c>
      <c r="U933" s="30">
        <f>VLOOKUP(H933,variables!J$10:K$130,2,FALSE)</f>
        <v>5.3E-3</v>
      </c>
      <c r="V933" s="28"/>
      <c r="W933" s="28"/>
      <c r="X933" s="28"/>
      <c r="Y933" s="28"/>
      <c r="Z933" s="28"/>
      <c r="AA933" s="28"/>
      <c r="AB933" s="28"/>
      <c r="AC933" s="28"/>
    </row>
    <row r="934" spans="1:29" ht="14.25" hidden="1">
      <c r="A934" s="22" t="b">
        <f t="shared" si="58"/>
        <v>0</v>
      </c>
      <c r="B934" s="23" t="str">
        <f t="shared" si="59"/>
        <v>salles avant 03/2017!</v>
      </c>
      <c r="C934" s="24">
        <f t="shared" si="60"/>
        <v>934</v>
      </c>
      <c r="D934" s="24" t="e">
        <f t="shared" ca="1" si="2"/>
        <v>#REF!</v>
      </c>
      <c r="E934" s="25" t="e">
        <f t="shared" ca="1" si="3"/>
        <v>#REF!</v>
      </c>
      <c r="F934" s="25" t="e">
        <f t="shared" ca="1" si="4"/>
        <v>#REF!</v>
      </c>
      <c r="G934" s="26" t="e">
        <f t="shared" ca="1" si="5"/>
        <v>#REF!</v>
      </c>
      <c r="H934" s="24" t="s">
        <v>489</v>
      </c>
      <c r="I934" s="24" t="e">
        <f t="shared" ca="1" si="6"/>
        <v>#REF!</v>
      </c>
      <c r="J934" s="24" t="e">
        <f t="shared" ca="1" si="7"/>
        <v>#REF!</v>
      </c>
      <c r="K934" s="24" t="e">
        <f t="shared" ca="1" si="8"/>
        <v>#REF!</v>
      </c>
      <c r="L934" s="24" t="e">
        <f t="shared" ca="1" si="9"/>
        <v>#REF!</v>
      </c>
      <c r="M934" s="24" t="e">
        <f t="shared" ca="1" si="10"/>
        <v>#REF!</v>
      </c>
      <c r="N934" s="25" t="e">
        <f t="shared" ca="1" si="11"/>
        <v>#REF!</v>
      </c>
      <c r="O934" s="27" t="e">
        <f t="shared" ca="1" si="12"/>
        <v>#REF!</v>
      </c>
      <c r="P934" s="24" t="e">
        <f t="shared" ca="1" si="13"/>
        <v>#REF!</v>
      </c>
      <c r="Q934" s="28" t="str">
        <f t="shared" si="48"/>
        <v/>
      </c>
      <c r="R934" s="29" t="str">
        <f t="shared" si="14"/>
        <v/>
      </c>
      <c r="S934" s="29" t="str">
        <f t="shared" si="15"/>
        <v/>
      </c>
      <c r="T934" s="28" t="str">
        <f t="shared" si="16"/>
        <v/>
      </c>
      <c r="U934" s="30">
        <f ca="1">VLOOKUP(H934,variables!J$10:K$130,2,FALSE)</f>
        <v>1</v>
      </c>
      <c r="V934" s="28"/>
      <c r="W934" s="28"/>
      <c r="X934" s="28"/>
      <c r="Y934" s="28"/>
      <c r="Z934" s="28"/>
      <c r="AA934" s="28"/>
      <c r="AB934" s="28"/>
      <c r="AC934" s="28"/>
    </row>
    <row r="935" spans="1:29" ht="14.25" hidden="1">
      <c r="A935" s="22" t="b">
        <f t="shared" si="58"/>
        <v>0</v>
      </c>
      <c r="B935" s="23" t="str">
        <f t="shared" si="59"/>
        <v>salles avant 03/2017!</v>
      </c>
      <c r="C935" s="24">
        <f t="shared" si="60"/>
        <v>935</v>
      </c>
      <c r="D935" s="24" t="e">
        <f t="shared" ca="1" si="2"/>
        <v>#REF!</v>
      </c>
      <c r="E935" s="25" t="e">
        <f t="shared" ca="1" si="3"/>
        <v>#REF!</v>
      </c>
      <c r="F935" s="25" t="e">
        <f t="shared" ca="1" si="4"/>
        <v>#REF!</v>
      </c>
      <c r="G935" s="26" t="e">
        <f t="shared" ca="1" si="5"/>
        <v>#REF!</v>
      </c>
      <c r="H935" s="24" t="s">
        <v>458</v>
      </c>
      <c r="I935" s="24" t="e">
        <f t="shared" ca="1" si="6"/>
        <v>#REF!</v>
      </c>
      <c r="J935" s="24" t="e">
        <f t="shared" ca="1" si="7"/>
        <v>#REF!</v>
      </c>
      <c r="K935" s="24" t="e">
        <f t="shared" ca="1" si="8"/>
        <v>#REF!</v>
      </c>
      <c r="L935" s="24" t="e">
        <f t="shared" ca="1" si="9"/>
        <v>#REF!</v>
      </c>
      <c r="M935" s="24" t="e">
        <f t="shared" ca="1" si="10"/>
        <v>#REF!</v>
      </c>
      <c r="N935" s="25" t="e">
        <f t="shared" ca="1" si="11"/>
        <v>#REF!</v>
      </c>
      <c r="O935" s="27" t="e">
        <f t="shared" ca="1" si="12"/>
        <v>#REF!</v>
      </c>
      <c r="P935" s="24" t="e">
        <f t="shared" ca="1" si="13"/>
        <v>#REF!</v>
      </c>
      <c r="Q935" s="28" t="str">
        <f t="shared" si="48"/>
        <v/>
      </c>
      <c r="R935" s="29" t="str">
        <f t="shared" si="14"/>
        <v/>
      </c>
      <c r="S935" s="29" t="str">
        <f t="shared" si="15"/>
        <v/>
      </c>
      <c r="T935" s="28" t="str">
        <f t="shared" si="16"/>
        <v/>
      </c>
      <c r="U935" s="30">
        <f ca="1">VLOOKUP(H935,variables!J$10:K$130,2,FALSE)</f>
        <v>0.95</v>
      </c>
      <c r="V935" s="28"/>
      <c r="W935" s="28"/>
      <c r="X935" s="28"/>
      <c r="Y935" s="28"/>
      <c r="Z935" s="28"/>
      <c r="AA935" s="28"/>
      <c r="AB935" s="28"/>
      <c r="AC935" s="28"/>
    </row>
    <row r="936" spans="1:29" ht="14.25" hidden="1">
      <c r="A936" s="22" t="b">
        <f t="shared" si="58"/>
        <v>0</v>
      </c>
      <c r="B936" s="23" t="str">
        <f t="shared" si="59"/>
        <v>salles avant 03/2017!</v>
      </c>
      <c r="C936" s="24">
        <f t="shared" si="60"/>
        <v>936</v>
      </c>
      <c r="D936" s="24" t="e">
        <f t="shared" ca="1" si="2"/>
        <v>#REF!</v>
      </c>
      <c r="E936" s="25" t="e">
        <f t="shared" ca="1" si="3"/>
        <v>#REF!</v>
      </c>
      <c r="F936" s="25" t="e">
        <f t="shared" ca="1" si="4"/>
        <v>#REF!</v>
      </c>
      <c r="G936" s="26" t="e">
        <f t="shared" ca="1" si="5"/>
        <v>#REF!</v>
      </c>
      <c r="H936" s="24" t="s">
        <v>496</v>
      </c>
      <c r="I936" s="24" t="e">
        <f t="shared" ca="1" si="6"/>
        <v>#REF!</v>
      </c>
      <c r="J936" s="24" t="e">
        <f t="shared" ca="1" si="7"/>
        <v>#REF!</v>
      </c>
      <c r="K936" s="24" t="e">
        <f t="shared" ca="1" si="8"/>
        <v>#REF!</v>
      </c>
      <c r="L936" s="24" t="e">
        <f t="shared" ca="1" si="9"/>
        <v>#REF!</v>
      </c>
      <c r="M936" s="24" t="e">
        <f t="shared" ca="1" si="10"/>
        <v>#REF!</v>
      </c>
      <c r="N936" s="25" t="e">
        <f t="shared" ca="1" si="11"/>
        <v>#REF!</v>
      </c>
      <c r="O936" s="27" t="e">
        <f t="shared" ca="1" si="12"/>
        <v>#REF!</v>
      </c>
      <c r="P936" s="24" t="e">
        <f t="shared" ca="1" si="13"/>
        <v>#REF!</v>
      </c>
      <c r="Q936" s="28" t="str">
        <f t="shared" si="48"/>
        <v/>
      </c>
      <c r="R936" s="29" t="str">
        <f t="shared" si="14"/>
        <v/>
      </c>
      <c r="S936" s="29" t="str">
        <f t="shared" si="15"/>
        <v/>
      </c>
      <c r="T936" s="28" t="str">
        <f t="shared" si="16"/>
        <v/>
      </c>
      <c r="U936" s="30">
        <f ca="1">VLOOKUP(H936,variables!J$10:K$130,2,FALSE)</f>
        <v>1</v>
      </c>
      <c r="V936" s="28"/>
      <c r="W936" s="28"/>
      <c r="X936" s="28"/>
      <c r="Y936" s="28"/>
      <c r="Z936" s="28"/>
      <c r="AA936" s="28"/>
      <c r="AB936" s="28"/>
      <c r="AC936" s="28"/>
    </row>
    <row r="937" spans="1:29" ht="14.25" hidden="1">
      <c r="A937" s="22" t="b">
        <f t="shared" si="58"/>
        <v>0</v>
      </c>
      <c r="B937" s="23" t="str">
        <f t="shared" si="59"/>
        <v>salles avant 03/2017!</v>
      </c>
      <c r="C937" s="24">
        <f t="shared" si="60"/>
        <v>937</v>
      </c>
      <c r="D937" s="24" t="e">
        <f t="shared" ca="1" si="2"/>
        <v>#REF!</v>
      </c>
      <c r="E937" s="25" t="e">
        <f t="shared" ca="1" si="3"/>
        <v>#REF!</v>
      </c>
      <c r="F937" s="25" t="e">
        <f t="shared" ca="1" si="4"/>
        <v>#REF!</v>
      </c>
      <c r="G937" s="26" t="e">
        <f t="shared" ca="1" si="5"/>
        <v>#REF!</v>
      </c>
      <c r="H937" s="24" t="s">
        <v>458</v>
      </c>
      <c r="I937" s="24" t="e">
        <f t="shared" ca="1" si="6"/>
        <v>#REF!</v>
      </c>
      <c r="J937" s="24" t="e">
        <f t="shared" ca="1" si="7"/>
        <v>#REF!</v>
      </c>
      <c r="K937" s="24" t="e">
        <f t="shared" ca="1" si="8"/>
        <v>#REF!</v>
      </c>
      <c r="L937" s="24" t="e">
        <f t="shared" ca="1" si="9"/>
        <v>#REF!</v>
      </c>
      <c r="M937" s="24" t="e">
        <f t="shared" ca="1" si="10"/>
        <v>#REF!</v>
      </c>
      <c r="N937" s="25" t="e">
        <f t="shared" ca="1" si="11"/>
        <v>#REF!</v>
      </c>
      <c r="O937" s="27" t="e">
        <f t="shared" ca="1" si="12"/>
        <v>#REF!</v>
      </c>
      <c r="P937" s="24" t="e">
        <f t="shared" ca="1" si="13"/>
        <v>#REF!</v>
      </c>
      <c r="Q937" s="28" t="str">
        <f t="shared" si="48"/>
        <v/>
      </c>
      <c r="R937" s="29" t="str">
        <f t="shared" si="14"/>
        <v/>
      </c>
      <c r="S937" s="29" t="str">
        <f t="shared" si="15"/>
        <v/>
      </c>
      <c r="T937" s="28" t="str">
        <f t="shared" si="16"/>
        <v/>
      </c>
      <c r="U937" s="30">
        <f ca="1">VLOOKUP(H937,variables!J$10:K$130,2,FALSE)</f>
        <v>0.95</v>
      </c>
      <c r="V937" s="28"/>
      <c r="W937" s="28"/>
      <c r="X937" s="28"/>
      <c r="Y937" s="28"/>
      <c r="Z937" s="28"/>
      <c r="AA937" s="28"/>
      <c r="AB937" s="28"/>
      <c r="AC937" s="28"/>
    </row>
    <row r="938" spans="1:29" ht="14.25" hidden="1">
      <c r="A938" s="22" t="b">
        <f t="shared" si="58"/>
        <v>0</v>
      </c>
      <c r="B938" s="23" t="str">
        <f t="shared" si="59"/>
        <v>salles avant 03/2017!</v>
      </c>
      <c r="C938" s="24">
        <f t="shared" si="60"/>
        <v>938</v>
      </c>
      <c r="D938" s="24" t="e">
        <f t="shared" ca="1" si="2"/>
        <v>#REF!</v>
      </c>
      <c r="E938" s="25" t="e">
        <f t="shared" ca="1" si="3"/>
        <v>#REF!</v>
      </c>
      <c r="F938" s="25" t="e">
        <f t="shared" ca="1" si="4"/>
        <v>#REF!</v>
      </c>
      <c r="G938" s="26" t="e">
        <f t="shared" ca="1" si="5"/>
        <v>#REF!</v>
      </c>
      <c r="H938" s="24" t="s">
        <v>359</v>
      </c>
      <c r="I938" s="24" t="e">
        <f t="shared" ca="1" si="6"/>
        <v>#REF!</v>
      </c>
      <c r="J938" s="24" t="e">
        <f t="shared" ca="1" si="7"/>
        <v>#REF!</v>
      </c>
      <c r="K938" s="24" t="e">
        <f t="shared" ca="1" si="8"/>
        <v>#REF!</v>
      </c>
      <c r="L938" s="24" t="e">
        <f t="shared" ca="1" si="9"/>
        <v>#REF!</v>
      </c>
      <c r="M938" s="24" t="e">
        <f t="shared" ca="1" si="10"/>
        <v>#REF!</v>
      </c>
      <c r="N938" s="25" t="e">
        <f t="shared" ca="1" si="11"/>
        <v>#REF!</v>
      </c>
      <c r="O938" s="27" t="e">
        <f t="shared" ca="1" si="12"/>
        <v>#REF!</v>
      </c>
      <c r="P938" s="24" t="e">
        <f t="shared" ca="1" si="13"/>
        <v>#REF!</v>
      </c>
      <c r="Q938" s="28" t="str">
        <f t="shared" si="48"/>
        <v/>
      </c>
      <c r="R938" s="29" t="str">
        <f t="shared" si="14"/>
        <v/>
      </c>
      <c r="S938" s="29" t="str">
        <f t="shared" si="15"/>
        <v/>
      </c>
      <c r="T938" s="28" t="str">
        <f t="shared" si="16"/>
        <v/>
      </c>
      <c r="U938" s="30">
        <f ca="1">VLOOKUP(H938,variables!J$10:K$130,2,FALSE)</f>
        <v>1</v>
      </c>
      <c r="V938" s="28"/>
      <c r="W938" s="28"/>
      <c r="X938" s="28"/>
      <c r="Y938" s="28"/>
      <c r="Z938" s="28"/>
      <c r="AA938" s="28"/>
      <c r="AB938" s="28"/>
      <c r="AC938" s="28"/>
    </row>
    <row r="939" spans="1:29" ht="14.25" hidden="1">
      <c r="A939" s="22" t="b">
        <f t="shared" si="58"/>
        <v>0</v>
      </c>
      <c r="B939" s="23" t="str">
        <f t="shared" si="59"/>
        <v>salles avant 03/2017!</v>
      </c>
      <c r="C939" s="24">
        <f t="shared" si="60"/>
        <v>939</v>
      </c>
      <c r="D939" s="24" t="e">
        <f t="shared" ca="1" si="2"/>
        <v>#REF!</v>
      </c>
      <c r="E939" s="25" t="e">
        <f t="shared" ca="1" si="3"/>
        <v>#REF!</v>
      </c>
      <c r="F939" s="25" t="e">
        <f t="shared" ca="1" si="4"/>
        <v>#REF!</v>
      </c>
      <c r="G939" s="26" t="e">
        <f t="shared" ca="1" si="5"/>
        <v>#REF!</v>
      </c>
      <c r="H939" s="24" t="s">
        <v>359</v>
      </c>
      <c r="I939" s="24" t="e">
        <f t="shared" ca="1" si="6"/>
        <v>#REF!</v>
      </c>
      <c r="J939" s="24" t="e">
        <f t="shared" ca="1" si="7"/>
        <v>#REF!</v>
      </c>
      <c r="K939" s="24" t="e">
        <f t="shared" ca="1" si="8"/>
        <v>#REF!</v>
      </c>
      <c r="L939" s="24" t="e">
        <f t="shared" ca="1" si="9"/>
        <v>#REF!</v>
      </c>
      <c r="M939" s="24" t="e">
        <f t="shared" ca="1" si="10"/>
        <v>#REF!</v>
      </c>
      <c r="N939" s="25" t="e">
        <f t="shared" ca="1" si="11"/>
        <v>#REF!</v>
      </c>
      <c r="O939" s="27" t="e">
        <f t="shared" ca="1" si="12"/>
        <v>#REF!</v>
      </c>
      <c r="P939" s="24" t="e">
        <f t="shared" ca="1" si="13"/>
        <v>#REF!</v>
      </c>
      <c r="Q939" s="28" t="str">
        <f t="shared" si="48"/>
        <v/>
      </c>
      <c r="R939" s="29" t="str">
        <f t="shared" si="14"/>
        <v/>
      </c>
      <c r="S939" s="29" t="str">
        <f t="shared" si="15"/>
        <v/>
      </c>
      <c r="T939" s="28" t="str">
        <f t="shared" si="16"/>
        <v/>
      </c>
      <c r="U939" s="30">
        <f ca="1">VLOOKUP(H939,variables!J$10:K$130,2,FALSE)</f>
        <v>1</v>
      </c>
      <c r="V939" s="28"/>
      <c r="W939" s="28"/>
      <c r="X939" s="28"/>
      <c r="Y939" s="28"/>
      <c r="Z939" s="28"/>
      <c r="AA939" s="28"/>
      <c r="AB939" s="28"/>
      <c r="AC939" s="28"/>
    </row>
    <row r="940" spans="1:29" ht="14.25" hidden="1">
      <c r="A940" s="22" t="b">
        <f t="shared" si="58"/>
        <v>0</v>
      </c>
      <c r="B940" s="23" t="str">
        <f t="shared" si="59"/>
        <v>salles avant 03/2017!</v>
      </c>
      <c r="C940" s="24">
        <f t="shared" si="60"/>
        <v>940</v>
      </c>
      <c r="D940" s="24" t="e">
        <f t="shared" ca="1" si="2"/>
        <v>#REF!</v>
      </c>
      <c r="E940" s="25" t="e">
        <f t="shared" ca="1" si="3"/>
        <v>#REF!</v>
      </c>
      <c r="F940" s="25" t="e">
        <f t="shared" ca="1" si="4"/>
        <v>#REF!</v>
      </c>
      <c r="G940" s="26" t="e">
        <f t="shared" ca="1" si="5"/>
        <v>#REF!</v>
      </c>
      <c r="H940" s="24" t="s">
        <v>162</v>
      </c>
      <c r="I940" s="24" t="e">
        <f t="shared" ca="1" si="6"/>
        <v>#REF!</v>
      </c>
      <c r="J940" s="24" t="e">
        <f t="shared" ca="1" si="7"/>
        <v>#REF!</v>
      </c>
      <c r="K940" s="24" t="e">
        <f t="shared" ca="1" si="8"/>
        <v>#REF!</v>
      </c>
      <c r="L940" s="24" t="e">
        <f t="shared" ca="1" si="9"/>
        <v>#REF!</v>
      </c>
      <c r="M940" s="24" t="e">
        <f t="shared" ca="1" si="10"/>
        <v>#REF!</v>
      </c>
      <c r="N940" s="25" t="e">
        <f t="shared" ca="1" si="11"/>
        <v>#REF!</v>
      </c>
      <c r="O940" s="27" t="e">
        <f t="shared" ca="1" si="12"/>
        <v>#REF!</v>
      </c>
      <c r="P940" s="24" t="e">
        <f t="shared" ca="1" si="13"/>
        <v>#REF!</v>
      </c>
      <c r="Q940" s="28" t="str">
        <f t="shared" si="48"/>
        <v/>
      </c>
      <c r="R940" s="29" t="str">
        <f t="shared" si="14"/>
        <v/>
      </c>
      <c r="S940" s="29" t="str">
        <f t="shared" si="15"/>
        <v/>
      </c>
      <c r="T940" s="28" t="str">
        <f t="shared" si="16"/>
        <v/>
      </c>
      <c r="U940" s="30">
        <f>VLOOKUP(H940,variables!J$10:K$130,2,FALSE)</f>
        <v>5.3E-3</v>
      </c>
      <c r="V940" s="28"/>
      <c r="W940" s="28"/>
      <c r="X940" s="28"/>
      <c r="Y940" s="28"/>
      <c r="Z940" s="28"/>
      <c r="AA940" s="28"/>
      <c r="AB940" s="28"/>
      <c r="AC940" s="28"/>
    </row>
    <row r="941" spans="1:29" ht="14.25" hidden="1">
      <c r="A941" s="22" t="b">
        <f t="shared" si="58"/>
        <v>0</v>
      </c>
      <c r="B941" s="23" t="str">
        <f t="shared" si="59"/>
        <v>salles avant 03/2017!</v>
      </c>
      <c r="C941" s="24">
        <f t="shared" si="60"/>
        <v>941</v>
      </c>
      <c r="D941" s="24" t="e">
        <f t="shared" ca="1" si="2"/>
        <v>#REF!</v>
      </c>
      <c r="E941" s="25" t="e">
        <f t="shared" ca="1" si="3"/>
        <v>#REF!</v>
      </c>
      <c r="F941" s="25" t="e">
        <f t="shared" ca="1" si="4"/>
        <v>#REF!</v>
      </c>
      <c r="G941" s="26" t="e">
        <f t="shared" ca="1" si="5"/>
        <v>#REF!</v>
      </c>
      <c r="H941" s="24" t="s">
        <v>458</v>
      </c>
      <c r="I941" s="24" t="e">
        <f t="shared" ca="1" si="6"/>
        <v>#REF!</v>
      </c>
      <c r="J941" s="24" t="e">
        <f t="shared" ca="1" si="7"/>
        <v>#REF!</v>
      </c>
      <c r="K941" s="24" t="e">
        <f t="shared" ca="1" si="8"/>
        <v>#REF!</v>
      </c>
      <c r="L941" s="24" t="e">
        <f t="shared" ca="1" si="9"/>
        <v>#REF!</v>
      </c>
      <c r="M941" s="24" t="e">
        <f t="shared" ca="1" si="10"/>
        <v>#REF!</v>
      </c>
      <c r="N941" s="25" t="e">
        <f t="shared" ca="1" si="11"/>
        <v>#REF!</v>
      </c>
      <c r="O941" s="27" t="e">
        <f t="shared" ca="1" si="12"/>
        <v>#REF!</v>
      </c>
      <c r="P941" s="24" t="e">
        <f t="shared" ca="1" si="13"/>
        <v>#REF!</v>
      </c>
      <c r="Q941" s="28" t="str">
        <f t="shared" si="48"/>
        <v/>
      </c>
      <c r="R941" s="29" t="str">
        <f t="shared" si="14"/>
        <v/>
      </c>
      <c r="S941" s="29" t="str">
        <f t="shared" si="15"/>
        <v/>
      </c>
      <c r="T941" s="28" t="str">
        <f t="shared" si="16"/>
        <v/>
      </c>
      <c r="U941" s="30">
        <f ca="1">VLOOKUP(H941,variables!J$10:K$130,2,FALSE)</f>
        <v>0.95</v>
      </c>
      <c r="V941" s="28"/>
      <c r="W941" s="28"/>
      <c r="X941" s="28"/>
      <c r="Y941" s="28"/>
      <c r="Z941" s="28"/>
      <c r="AA941" s="28"/>
      <c r="AB941" s="28"/>
      <c r="AC941" s="28"/>
    </row>
    <row r="942" spans="1:29" ht="14.25" hidden="1">
      <c r="A942" s="22" t="b">
        <f t="shared" si="58"/>
        <v>0</v>
      </c>
      <c r="B942" s="23" t="str">
        <f t="shared" si="59"/>
        <v>salles avant 03/2017!</v>
      </c>
      <c r="C942" s="24">
        <f t="shared" si="60"/>
        <v>942</v>
      </c>
      <c r="D942" s="24" t="e">
        <f t="shared" ca="1" si="2"/>
        <v>#REF!</v>
      </c>
      <c r="E942" s="25" t="e">
        <f t="shared" ca="1" si="3"/>
        <v>#REF!</v>
      </c>
      <c r="F942" s="25" t="e">
        <f t="shared" ca="1" si="4"/>
        <v>#REF!</v>
      </c>
      <c r="G942" s="26" t="e">
        <f t="shared" ca="1" si="5"/>
        <v>#REF!</v>
      </c>
      <c r="H942" s="24" t="s">
        <v>112</v>
      </c>
      <c r="I942" s="24" t="e">
        <f t="shared" ca="1" si="6"/>
        <v>#REF!</v>
      </c>
      <c r="J942" s="24" t="e">
        <f t="shared" ca="1" si="7"/>
        <v>#REF!</v>
      </c>
      <c r="K942" s="24" t="e">
        <f t="shared" ca="1" si="8"/>
        <v>#REF!</v>
      </c>
      <c r="L942" s="24" t="e">
        <f t="shared" ca="1" si="9"/>
        <v>#REF!</v>
      </c>
      <c r="M942" s="24" t="e">
        <f t="shared" ca="1" si="10"/>
        <v>#REF!</v>
      </c>
      <c r="N942" s="25" t="e">
        <f t="shared" ca="1" si="11"/>
        <v>#REF!</v>
      </c>
      <c r="O942" s="27" t="e">
        <f t="shared" ca="1" si="12"/>
        <v>#REF!</v>
      </c>
      <c r="P942" s="24" t="e">
        <f t="shared" ca="1" si="13"/>
        <v>#REF!</v>
      </c>
      <c r="Q942" s="28" t="str">
        <f t="shared" si="48"/>
        <v/>
      </c>
      <c r="R942" s="29" t="str">
        <f t="shared" si="14"/>
        <v/>
      </c>
      <c r="S942" s="29" t="str">
        <f t="shared" si="15"/>
        <v/>
      </c>
      <c r="T942" s="28" t="str">
        <f t="shared" si="16"/>
        <v/>
      </c>
      <c r="U942" s="30">
        <f ca="1">VLOOKUP(H942,variables!J$10:K$130,2,FALSE)</f>
        <v>1</v>
      </c>
      <c r="V942" s="28"/>
      <c r="W942" s="28"/>
      <c r="X942" s="28"/>
      <c r="Y942" s="28"/>
      <c r="Z942" s="28"/>
      <c r="AA942" s="28"/>
      <c r="AB942" s="28"/>
      <c r="AC942" s="28"/>
    </row>
    <row r="943" spans="1:29" ht="14.25" hidden="1">
      <c r="A943" s="22" t="b">
        <f t="shared" si="58"/>
        <v>0</v>
      </c>
      <c r="B943" s="23" t="str">
        <f t="shared" si="59"/>
        <v>salles avant 03/2017!</v>
      </c>
      <c r="C943" s="24">
        <f t="shared" si="60"/>
        <v>943</v>
      </c>
      <c r="D943" s="24" t="e">
        <f t="shared" ca="1" si="2"/>
        <v>#REF!</v>
      </c>
      <c r="E943" s="25" t="e">
        <f t="shared" ca="1" si="3"/>
        <v>#REF!</v>
      </c>
      <c r="F943" s="25" t="e">
        <f t="shared" ca="1" si="4"/>
        <v>#REF!</v>
      </c>
      <c r="G943" s="26" t="e">
        <f t="shared" ca="1" si="5"/>
        <v>#REF!</v>
      </c>
      <c r="H943" s="24" t="s">
        <v>60</v>
      </c>
      <c r="I943" s="24" t="e">
        <f t="shared" ca="1" si="6"/>
        <v>#REF!</v>
      </c>
      <c r="J943" s="24" t="e">
        <f t="shared" ca="1" si="7"/>
        <v>#REF!</v>
      </c>
      <c r="K943" s="24" t="e">
        <f t="shared" ca="1" si="8"/>
        <v>#REF!</v>
      </c>
      <c r="L943" s="24" t="e">
        <f t="shared" ca="1" si="9"/>
        <v>#REF!</v>
      </c>
      <c r="M943" s="24" t="e">
        <f t="shared" ca="1" si="10"/>
        <v>#REF!</v>
      </c>
      <c r="N943" s="25" t="e">
        <f t="shared" ca="1" si="11"/>
        <v>#REF!</v>
      </c>
      <c r="O943" s="27" t="e">
        <f t="shared" ca="1" si="12"/>
        <v>#REF!</v>
      </c>
      <c r="P943" s="24" t="e">
        <f t="shared" ca="1" si="13"/>
        <v>#REF!</v>
      </c>
      <c r="Q943" s="28" t="str">
        <f t="shared" si="48"/>
        <v/>
      </c>
      <c r="R943" s="29" t="str">
        <f t="shared" si="14"/>
        <v/>
      </c>
      <c r="S943" s="29" t="str">
        <f t="shared" si="15"/>
        <v/>
      </c>
      <c r="T943" s="28" t="str">
        <f t="shared" si="16"/>
        <v/>
      </c>
      <c r="U943" s="30">
        <f ca="1">VLOOKUP(H943,variables!J$10:K$130,2,FALSE)</f>
        <v>1</v>
      </c>
      <c r="V943" s="28"/>
      <c r="W943" s="28"/>
      <c r="X943" s="28"/>
      <c r="Y943" s="28"/>
      <c r="Z943" s="28"/>
      <c r="AA943" s="28"/>
      <c r="AB943" s="28"/>
      <c r="AC943" s="28"/>
    </row>
    <row r="944" spans="1:29" ht="14.25">
      <c r="A944" s="22" t="b">
        <f t="shared" si="58"/>
        <v>1</v>
      </c>
      <c r="B944" s="23" t="str">
        <f t="shared" si="59"/>
        <v>salles avant 03/2017!</v>
      </c>
      <c r="C944" s="24">
        <f t="shared" si="60"/>
        <v>944</v>
      </c>
      <c r="D944" s="24" t="e">
        <f t="shared" ca="1" si="2"/>
        <v>#REF!</v>
      </c>
      <c r="E944" s="25" t="e">
        <f t="shared" ca="1" si="3"/>
        <v>#REF!</v>
      </c>
      <c r="F944" s="25" t="e">
        <f t="shared" ca="1" si="4"/>
        <v>#REF!</v>
      </c>
      <c r="G944" s="26" t="e">
        <f t="shared" ca="1" si="5"/>
        <v>#REF!</v>
      </c>
      <c r="H944" s="24" t="s">
        <v>140</v>
      </c>
      <c r="I944" s="24" t="e">
        <f t="shared" ca="1" si="6"/>
        <v>#REF!</v>
      </c>
      <c r="J944" s="24" t="e">
        <f t="shared" ca="1" si="7"/>
        <v>#REF!</v>
      </c>
      <c r="K944" s="24" t="e">
        <f t="shared" ca="1" si="8"/>
        <v>#REF!</v>
      </c>
      <c r="L944" s="24" t="e">
        <f t="shared" ca="1" si="9"/>
        <v>#REF!</v>
      </c>
      <c r="M944" s="24" t="e">
        <f t="shared" ca="1" si="10"/>
        <v>#REF!</v>
      </c>
      <c r="N944" s="25" t="e">
        <f t="shared" ca="1" si="11"/>
        <v>#REF!</v>
      </c>
      <c r="O944" s="27" t="e">
        <f t="shared" ca="1" si="12"/>
        <v>#REF!</v>
      </c>
      <c r="P944" s="24" t="e">
        <f t="shared" ca="1" si="13"/>
        <v>#REF!</v>
      </c>
      <c r="Q944" s="28" t="e">
        <f t="shared" ca="1" si="48"/>
        <v>#REF!</v>
      </c>
      <c r="R944" s="29" t="e">
        <f t="shared" ca="1" si="14"/>
        <v>#REF!</v>
      </c>
      <c r="S944" s="29" t="e">
        <f t="shared" ca="1" si="15"/>
        <v>#REF!</v>
      </c>
      <c r="T944" s="28" t="e">
        <f t="shared" ca="1" si="16"/>
        <v>#REF!</v>
      </c>
      <c r="U944" s="30">
        <f ca="1">VLOOKUP(H944,variables!J$10:K$130,2,FALSE)</f>
        <v>0.93262411347517726</v>
      </c>
      <c r="V944" s="28"/>
      <c r="W944" s="28"/>
      <c r="X944" s="28"/>
      <c r="Y944" s="28"/>
      <c r="Z944" s="28"/>
      <c r="AA944" s="28"/>
      <c r="AB944" s="28"/>
      <c r="AC944" s="28"/>
    </row>
    <row r="945" spans="1:29" ht="14.25" hidden="1">
      <c r="A945" s="22" t="b">
        <f t="shared" si="58"/>
        <v>0</v>
      </c>
      <c r="B945" s="23" t="str">
        <f t="shared" si="59"/>
        <v>salles avant 03/2017!</v>
      </c>
      <c r="C945" s="24">
        <f t="shared" si="60"/>
        <v>945</v>
      </c>
      <c r="D945" s="24" t="e">
        <f t="shared" ca="1" si="2"/>
        <v>#REF!</v>
      </c>
      <c r="E945" s="25" t="e">
        <f t="shared" ca="1" si="3"/>
        <v>#REF!</v>
      </c>
      <c r="F945" s="25" t="e">
        <f t="shared" ca="1" si="4"/>
        <v>#REF!</v>
      </c>
      <c r="G945" s="26" t="e">
        <f t="shared" ca="1" si="5"/>
        <v>#REF!</v>
      </c>
      <c r="H945" s="24" t="s">
        <v>357</v>
      </c>
      <c r="I945" s="24" t="e">
        <f t="shared" ca="1" si="6"/>
        <v>#REF!</v>
      </c>
      <c r="J945" s="24" t="e">
        <f t="shared" ca="1" si="7"/>
        <v>#REF!</v>
      </c>
      <c r="K945" s="24" t="e">
        <f t="shared" ca="1" si="8"/>
        <v>#REF!</v>
      </c>
      <c r="L945" s="24" t="e">
        <f t="shared" ca="1" si="9"/>
        <v>#REF!</v>
      </c>
      <c r="M945" s="24" t="e">
        <f t="shared" ca="1" si="10"/>
        <v>#REF!</v>
      </c>
      <c r="N945" s="25" t="e">
        <f t="shared" ca="1" si="11"/>
        <v>#REF!</v>
      </c>
      <c r="O945" s="27" t="e">
        <f t="shared" ca="1" si="12"/>
        <v>#REF!</v>
      </c>
      <c r="P945" s="24" t="e">
        <f t="shared" ca="1" si="13"/>
        <v>#REF!</v>
      </c>
      <c r="Q945" s="28" t="str">
        <f t="shared" si="48"/>
        <v/>
      </c>
      <c r="R945" s="29" t="str">
        <f t="shared" si="14"/>
        <v/>
      </c>
      <c r="S945" s="29" t="str">
        <f t="shared" si="15"/>
        <v/>
      </c>
      <c r="T945" s="28" t="str">
        <f t="shared" si="16"/>
        <v/>
      </c>
      <c r="U945" s="30">
        <f ca="1">VLOOKUP(H945,variables!J$10:K$130,2,FALSE)</f>
        <v>0.97058823529411764</v>
      </c>
      <c r="V945" s="28"/>
      <c r="W945" s="28"/>
      <c r="X945" s="28"/>
      <c r="Y945" s="28"/>
      <c r="Z945" s="28"/>
      <c r="AA945" s="28"/>
      <c r="AB945" s="28"/>
      <c r="AC945" s="28"/>
    </row>
    <row r="946" spans="1:29" ht="14.25">
      <c r="A946" s="22" t="b">
        <f t="shared" si="58"/>
        <v>1</v>
      </c>
      <c r="B946" s="23" t="str">
        <f t="shared" si="59"/>
        <v>salles avant 03/2017!</v>
      </c>
      <c r="C946" s="24">
        <f t="shared" si="60"/>
        <v>946</v>
      </c>
      <c r="D946" s="24" t="e">
        <f t="shared" ca="1" si="2"/>
        <v>#REF!</v>
      </c>
      <c r="E946" s="25" t="e">
        <f t="shared" ca="1" si="3"/>
        <v>#REF!</v>
      </c>
      <c r="F946" s="25" t="e">
        <f t="shared" ca="1" si="4"/>
        <v>#REF!</v>
      </c>
      <c r="G946" s="26" t="e">
        <f t="shared" ca="1" si="5"/>
        <v>#REF!</v>
      </c>
      <c r="H946" s="24" t="s">
        <v>140</v>
      </c>
      <c r="I946" s="24" t="e">
        <f t="shared" ca="1" si="6"/>
        <v>#REF!</v>
      </c>
      <c r="J946" s="24" t="e">
        <f t="shared" ca="1" si="7"/>
        <v>#REF!</v>
      </c>
      <c r="K946" s="24" t="e">
        <f t="shared" ca="1" si="8"/>
        <v>#REF!</v>
      </c>
      <c r="L946" s="24" t="e">
        <f t="shared" ca="1" si="9"/>
        <v>#REF!</v>
      </c>
      <c r="M946" s="24" t="e">
        <f t="shared" ca="1" si="10"/>
        <v>#REF!</v>
      </c>
      <c r="N946" s="25" t="e">
        <f t="shared" ca="1" si="11"/>
        <v>#REF!</v>
      </c>
      <c r="O946" s="27" t="e">
        <f t="shared" ca="1" si="12"/>
        <v>#REF!</v>
      </c>
      <c r="P946" s="24" t="e">
        <f t="shared" ca="1" si="13"/>
        <v>#REF!</v>
      </c>
      <c r="Q946" s="28" t="e">
        <f t="shared" ca="1" si="48"/>
        <v>#REF!</v>
      </c>
      <c r="R946" s="29" t="e">
        <f t="shared" ca="1" si="14"/>
        <v>#REF!</v>
      </c>
      <c r="S946" s="29" t="e">
        <f t="shared" ca="1" si="15"/>
        <v>#REF!</v>
      </c>
      <c r="T946" s="28" t="e">
        <f t="shared" ca="1" si="16"/>
        <v>#REF!</v>
      </c>
      <c r="U946" s="30">
        <f ca="1">VLOOKUP(H946,variables!J$10:K$130,2,FALSE)</f>
        <v>0.93262411347517726</v>
      </c>
      <c r="V946" s="28"/>
      <c r="W946" s="28"/>
      <c r="X946" s="28"/>
      <c r="Y946" s="28"/>
      <c r="Z946" s="28"/>
      <c r="AA946" s="28"/>
      <c r="AB946" s="28"/>
      <c r="AC946" s="28"/>
    </row>
    <row r="947" spans="1:29" ht="14.25" hidden="1">
      <c r="A947" s="22" t="b">
        <f t="shared" si="58"/>
        <v>0</v>
      </c>
      <c r="B947" s="23" t="str">
        <f t="shared" si="59"/>
        <v>salles avant 03/2017!</v>
      </c>
      <c r="C947" s="24">
        <f t="shared" si="60"/>
        <v>947</v>
      </c>
      <c r="D947" s="24" t="e">
        <f t="shared" ca="1" si="2"/>
        <v>#REF!</v>
      </c>
      <c r="E947" s="25" t="e">
        <f t="shared" ca="1" si="3"/>
        <v>#REF!</v>
      </c>
      <c r="F947" s="25" t="e">
        <f t="shared" ca="1" si="4"/>
        <v>#REF!</v>
      </c>
      <c r="G947" s="26" t="e">
        <f t="shared" ca="1" si="5"/>
        <v>#REF!</v>
      </c>
      <c r="H947" s="24" t="s">
        <v>423</v>
      </c>
      <c r="I947" s="24" t="e">
        <f t="shared" ca="1" si="6"/>
        <v>#REF!</v>
      </c>
      <c r="J947" s="24" t="e">
        <f t="shared" ca="1" si="7"/>
        <v>#REF!</v>
      </c>
      <c r="K947" s="24" t="e">
        <f t="shared" ca="1" si="8"/>
        <v>#REF!</v>
      </c>
      <c r="L947" s="24" t="e">
        <f t="shared" ca="1" si="9"/>
        <v>#REF!</v>
      </c>
      <c r="M947" s="24" t="e">
        <f t="shared" ca="1" si="10"/>
        <v>#REF!</v>
      </c>
      <c r="N947" s="25" t="e">
        <f t="shared" ca="1" si="11"/>
        <v>#REF!</v>
      </c>
      <c r="O947" s="27" t="e">
        <f t="shared" ca="1" si="12"/>
        <v>#REF!</v>
      </c>
      <c r="P947" s="24" t="e">
        <f t="shared" ca="1" si="13"/>
        <v>#REF!</v>
      </c>
      <c r="Q947" s="28" t="str">
        <f t="shared" si="48"/>
        <v/>
      </c>
      <c r="R947" s="29" t="str">
        <f t="shared" si="14"/>
        <v/>
      </c>
      <c r="S947" s="29" t="str">
        <f t="shared" si="15"/>
        <v/>
      </c>
      <c r="T947" s="28" t="str">
        <f t="shared" si="16"/>
        <v/>
      </c>
      <c r="U947" s="30">
        <f ca="1">VLOOKUP(H947,variables!J$10:K$130,2,FALSE)</f>
        <v>0.97619047619047616</v>
      </c>
      <c r="V947" s="28"/>
      <c r="W947" s="28"/>
      <c r="X947" s="28"/>
      <c r="Y947" s="28"/>
      <c r="Z947" s="28"/>
      <c r="AA947" s="28"/>
      <c r="AB947" s="28"/>
      <c r="AC947" s="28"/>
    </row>
    <row r="948" spans="1:29" ht="14.25" hidden="1">
      <c r="A948" s="22" t="b">
        <f t="shared" si="58"/>
        <v>0</v>
      </c>
      <c r="B948" s="23" t="str">
        <f t="shared" si="59"/>
        <v>salles avant 03/2017!</v>
      </c>
      <c r="C948" s="24">
        <f t="shared" si="60"/>
        <v>948</v>
      </c>
      <c r="D948" s="24" t="e">
        <f t="shared" ca="1" si="2"/>
        <v>#REF!</v>
      </c>
      <c r="E948" s="25" t="e">
        <f t="shared" ca="1" si="3"/>
        <v>#REF!</v>
      </c>
      <c r="F948" s="25" t="e">
        <f t="shared" ca="1" si="4"/>
        <v>#REF!</v>
      </c>
      <c r="G948" s="26" t="e">
        <f t="shared" ca="1" si="5"/>
        <v>#REF!</v>
      </c>
      <c r="H948" s="24" t="s">
        <v>317</v>
      </c>
      <c r="I948" s="24" t="e">
        <f t="shared" ca="1" si="6"/>
        <v>#REF!</v>
      </c>
      <c r="J948" s="24" t="e">
        <f t="shared" ca="1" si="7"/>
        <v>#REF!</v>
      </c>
      <c r="K948" s="24" t="e">
        <f t="shared" ca="1" si="8"/>
        <v>#REF!</v>
      </c>
      <c r="L948" s="24" t="e">
        <f t="shared" ca="1" si="9"/>
        <v>#REF!</v>
      </c>
      <c r="M948" s="24" t="e">
        <f t="shared" ca="1" si="10"/>
        <v>#REF!</v>
      </c>
      <c r="N948" s="25" t="e">
        <f t="shared" ca="1" si="11"/>
        <v>#REF!</v>
      </c>
      <c r="O948" s="27" t="e">
        <f t="shared" ca="1" si="12"/>
        <v>#REF!</v>
      </c>
      <c r="P948" s="24" t="e">
        <f t="shared" ca="1" si="13"/>
        <v>#REF!</v>
      </c>
      <c r="Q948" s="28" t="str">
        <f t="shared" si="48"/>
        <v/>
      </c>
      <c r="R948" s="29" t="str">
        <f t="shared" si="14"/>
        <v/>
      </c>
      <c r="S948" s="29" t="str">
        <f t="shared" si="15"/>
        <v/>
      </c>
      <c r="T948" s="28" t="str">
        <f t="shared" si="16"/>
        <v/>
      </c>
      <c r="U948" s="30">
        <f ca="1">VLOOKUP(H948,variables!J$10:K$130,2,FALSE)</f>
        <v>0.96666666666666667</v>
      </c>
      <c r="V948" s="28"/>
      <c r="W948" s="28"/>
      <c r="X948" s="28"/>
      <c r="Y948" s="28"/>
      <c r="Z948" s="28"/>
      <c r="AA948" s="28"/>
      <c r="AB948" s="28"/>
      <c r="AC948" s="28"/>
    </row>
    <row r="949" spans="1:29" ht="14.25" hidden="1">
      <c r="A949" s="22" t="b">
        <f t="shared" si="58"/>
        <v>0</v>
      </c>
      <c r="B949" s="23" t="str">
        <f t="shared" si="59"/>
        <v>salles avant 03/2017!</v>
      </c>
      <c r="C949" s="24">
        <f t="shared" si="60"/>
        <v>949</v>
      </c>
      <c r="D949" s="24" t="e">
        <f t="shared" ca="1" si="2"/>
        <v>#REF!</v>
      </c>
      <c r="E949" s="25" t="e">
        <f t="shared" ca="1" si="3"/>
        <v>#REF!</v>
      </c>
      <c r="F949" s="25" t="e">
        <f t="shared" ca="1" si="4"/>
        <v>#REF!</v>
      </c>
      <c r="G949" s="26" t="e">
        <f t="shared" ca="1" si="5"/>
        <v>#REF!</v>
      </c>
      <c r="H949" s="24" t="s">
        <v>515</v>
      </c>
      <c r="I949" s="24" t="e">
        <f t="shared" ca="1" si="6"/>
        <v>#REF!</v>
      </c>
      <c r="J949" s="24" t="e">
        <f t="shared" ca="1" si="7"/>
        <v>#REF!</v>
      </c>
      <c r="K949" s="24" t="e">
        <f t="shared" ca="1" si="8"/>
        <v>#REF!</v>
      </c>
      <c r="L949" s="24" t="e">
        <f t="shared" ca="1" si="9"/>
        <v>#REF!</v>
      </c>
      <c r="M949" s="24" t="e">
        <f t="shared" ca="1" si="10"/>
        <v>#REF!</v>
      </c>
      <c r="N949" s="25" t="e">
        <f t="shared" ca="1" si="11"/>
        <v>#REF!</v>
      </c>
      <c r="O949" s="27" t="e">
        <f t="shared" ca="1" si="12"/>
        <v>#REF!</v>
      </c>
      <c r="P949" s="24" t="e">
        <f t="shared" ca="1" si="13"/>
        <v>#REF!</v>
      </c>
      <c r="Q949" s="28" t="str">
        <f t="shared" si="48"/>
        <v/>
      </c>
      <c r="R949" s="29" t="str">
        <f t="shared" si="14"/>
        <v/>
      </c>
      <c r="S949" s="29" t="str">
        <f t="shared" si="15"/>
        <v/>
      </c>
      <c r="T949" s="28" t="str">
        <f t="shared" si="16"/>
        <v/>
      </c>
      <c r="U949" s="30">
        <f ca="1">VLOOKUP(H949,variables!J$10:K$130,2,FALSE)</f>
        <v>1</v>
      </c>
      <c r="V949" s="28"/>
      <c r="W949" s="28"/>
      <c r="X949" s="28"/>
      <c r="Y949" s="28"/>
      <c r="Z949" s="28"/>
      <c r="AA949" s="28"/>
      <c r="AB949" s="28"/>
      <c r="AC949" s="28"/>
    </row>
    <row r="950" spans="1:29" ht="14.25" hidden="1">
      <c r="A950" s="22" t="b">
        <f t="shared" si="58"/>
        <v>0</v>
      </c>
      <c r="B950" s="23" t="str">
        <f t="shared" si="59"/>
        <v>salles avant 03/2017!</v>
      </c>
      <c r="C950" s="24">
        <f t="shared" si="60"/>
        <v>950</v>
      </c>
      <c r="D950" s="24" t="e">
        <f t="shared" ca="1" si="2"/>
        <v>#REF!</v>
      </c>
      <c r="E950" s="25" t="e">
        <f t="shared" ca="1" si="3"/>
        <v>#REF!</v>
      </c>
      <c r="F950" s="25" t="e">
        <f t="shared" ca="1" si="4"/>
        <v>#REF!</v>
      </c>
      <c r="G950" s="26" t="e">
        <f t="shared" ca="1" si="5"/>
        <v>#REF!</v>
      </c>
      <c r="H950" s="24" t="s">
        <v>357</v>
      </c>
      <c r="I950" s="24" t="e">
        <f t="shared" ca="1" si="6"/>
        <v>#REF!</v>
      </c>
      <c r="J950" s="24" t="e">
        <f t="shared" ca="1" si="7"/>
        <v>#REF!</v>
      </c>
      <c r="K950" s="24" t="e">
        <f t="shared" ca="1" si="8"/>
        <v>#REF!</v>
      </c>
      <c r="L950" s="24" t="e">
        <f t="shared" ca="1" si="9"/>
        <v>#REF!</v>
      </c>
      <c r="M950" s="24" t="e">
        <f t="shared" ca="1" si="10"/>
        <v>#REF!</v>
      </c>
      <c r="N950" s="25" t="e">
        <f t="shared" ca="1" si="11"/>
        <v>#REF!</v>
      </c>
      <c r="O950" s="27" t="e">
        <f t="shared" ca="1" si="12"/>
        <v>#REF!</v>
      </c>
      <c r="P950" s="24" t="e">
        <f t="shared" ca="1" si="13"/>
        <v>#REF!</v>
      </c>
      <c r="Q950" s="28" t="str">
        <f t="shared" si="48"/>
        <v/>
      </c>
      <c r="R950" s="29" t="str">
        <f t="shared" si="14"/>
        <v/>
      </c>
      <c r="S950" s="29" t="str">
        <f t="shared" si="15"/>
        <v/>
      </c>
      <c r="T950" s="28" t="str">
        <f t="shared" si="16"/>
        <v/>
      </c>
      <c r="U950" s="30">
        <f ca="1">VLOOKUP(H950,variables!J$10:K$130,2,FALSE)</f>
        <v>0.97058823529411764</v>
      </c>
      <c r="V950" s="28"/>
      <c r="W950" s="28"/>
      <c r="X950" s="28"/>
      <c r="Y950" s="28"/>
      <c r="Z950" s="28"/>
      <c r="AA950" s="28"/>
      <c r="AB950" s="28"/>
      <c r="AC950" s="28"/>
    </row>
    <row r="951" spans="1:29" ht="14.25" hidden="1">
      <c r="A951" s="22" t="b">
        <f t="shared" si="58"/>
        <v>0</v>
      </c>
      <c r="B951" s="23" t="str">
        <f t="shared" si="59"/>
        <v>salles avant 03/2017!</v>
      </c>
      <c r="C951" s="24">
        <f t="shared" si="60"/>
        <v>951</v>
      </c>
      <c r="D951" s="24" t="e">
        <f t="shared" ca="1" si="2"/>
        <v>#REF!</v>
      </c>
      <c r="E951" s="25" t="e">
        <f t="shared" ca="1" si="3"/>
        <v>#REF!</v>
      </c>
      <c r="F951" s="25" t="e">
        <f t="shared" ca="1" si="4"/>
        <v>#REF!</v>
      </c>
      <c r="G951" s="26" t="e">
        <f t="shared" ca="1" si="5"/>
        <v>#REF!</v>
      </c>
      <c r="H951" s="24" t="s">
        <v>299</v>
      </c>
      <c r="I951" s="24" t="e">
        <f t="shared" ca="1" si="6"/>
        <v>#REF!</v>
      </c>
      <c r="J951" s="24" t="e">
        <f t="shared" ca="1" si="7"/>
        <v>#REF!</v>
      </c>
      <c r="K951" s="24" t="e">
        <f t="shared" ca="1" si="8"/>
        <v>#REF!</v>
      </c>
      <c r="L951" s="24" t="e">
        <f t="shared" ca="1" si="9"/>
        <v>#REF!</v>
      </c>
      <c r="M951" s="24" t="e">
        <f t="shared" ca="1" si="10"/>
        <v>#REF!</v>
      </c>
      <c r="N951" s="25" t="e">
        <f t="shared" ca="1" si="11"/>
        <v>#REF!</v>
      </c>
      <c r="O951" s="27" t="e">
        <f t="shared" ca="1" si="12"/>
        <v>#REF!</v>
      </c>
      <c r="P951" s="24" t="e">
        <f t="shared" ca="1" si="13"/>
        <v>#REF!</v>
      </c>
      <c r="Q951" s="28" t="str">
        <f t="shared" si="48"/>
        <v/>
      </c>
      <c r="R951" s="29" t="str">
        <f t="shared" si="14"/>
        <v/>
      </c>
      <c r="S951" s="29" t="str">
        <f t="shared" si="15"/>
        <v/>
      </c>
      <c r="T951" s="28" t="str">
        <f t="shared" si="16"/>
        <v/>
      </c>
      <c r="U951" s="30">
        <f ca="1">VLOOKUP(H951,variables!J$10:K$130,2,FALSE)</f>
        <v>0.96666666666666667</v>
      </c>
      <c r="V951" s="28"/>
      <c r="W951" s="28"/>
      <c r="X951" s="28"/>
      <c r="Y951" s="28"/>
      <c r="Z951" s="28"/>
      <c r="AA951" s="28"/>
      <c r="AB951" s="28"/>
      <c r="AC951" s="28"/>
    </row>
    <row r="952" spans="1:29" ht="14.25" hidden="1">
      <c r="A952" s="22" t="b">
        <f t="shared" si="58"/>
        <v>0</v>
      </c>
      <c r="B952" s="23" t="str">
        <f t="shared" si="59"/>
        <v>salles avant 03/2017!</v>
      </c>
      <c r="C952" s="24">
        <f t="shared" si="60"/>
        <v>952</v>
      </c>
      <c r="D952" s="24" t="e">
        <f t="shared" ca="1" si="2"/>
        <v>#REF!</v>
      </c>
      <c r="E952" s="25" t="e">
        <f t="shared" ca="1" si="3"/>
        <v>#REF!</v>
      </c>
      <c r="F952" s="25" t="e">
        <f t="shared" ca="1" si="4"/>
        <v>#REF!</v>
      </c>
      <c r="G952" s="26" t="e">
        <f t="shared" ca="1" si="5"/>
        <v>#REF!</v>
      </c>
      <c r="H952" s="24" t="s">
        <v>34</v>
      </c>
      <c r="I952" s="24" t="e">
        <f t="shared" ca="1" si="6"/>
        <v>#REF!</v>
      </c>
      <c r="J952" s="24" t="e">
        <f t="shared" ca="1" si="7"/>
        <v>#REF!</v>
      </c>
      <c r="K952" s="24" t="e">
        <f t="shared" ca="1" si="8"/>
        <v>#REF!</v>
      </c>
      <c r="L952" s="24" t="e">
        <f t="shared" ca="1" si="9"/>
        <v>#REF!</v>
      </c>
      <c r="M952" s="24" t="e">
        <f t="shared" ca="1" si="10"/>
        <v>#REF!</v>
      </c>
      <c r="N952" s="25" t="e">
        <f t="shared" ca="1" si="11"/>
        <v>#REF!</v>
      </c>
      <c r="O952" s="27" t="e">
        <f t="shared" ca="1" si="12"/>
        <v>#REF!</v>
      </c>
      <c r="P952" s="24" t="e">
        <f t="shared" ca="1" si="13"/>
        <v>#REF!</v>
      </c>
      <c r="Q952" s="28" t="str">
        <f t="shared" si="48"/>
        <v/>
      </c>
      <c r="R952" s="29" t="str">
        <f t="shared" si="14"/>
        <v/>
      </c>
      <c r="S952" s="29" t="str">
        <f t="shared" si="15"/>
        <v/>
      </c>
      <c r="T952" s="28" t="str">
        <f t="shared" si="16"/>
        <v/>
      </c>
      <c r="U952" s="30">
        <f ca="1">VLOOKUP(H952,variables!J$10:K$130,2,FALSE)</f>
        <v>1</v>
      </c>
      <c r="V952" s="28"/>
      <c r="W952" s="28"/>
      <c r="X952" s="28"/>
      <c r="Y952" s="28"/>
      <c r="Z952" s="28"/>
      <c r="AA952" s="28"/>
      <c r="AB952" s="28"/>
      <c r="AC952" s="28"/>
    </row>
    <row r="953" spans="1:29" ht="14.25" hidden="1">
      <c r="A953" s="22" t="b">
        <f t="shared" si="58"/>
        <v>0</v>
      </c>
      <c r="B953" s="23" t="str">
        <f t="shared" si="59"/>
        <v>salles avant 03/2017!</v>
      </c>
      <c r="C953" s="24">
        <f t="shared" si="60"/>
        <v>953</v>
      </c>
      <c r="D953" s="24" t="e">
        <f t="shared" ca="1" si="2"/>
        <v>#REF!</v>
      </c>
      <c r="E953" s="25" t="e">
        <f t="shared" ca="1" si="3"/>
        <v>#REF!</v>
      </c>
      <c r="F953" s="25" t="e">
        <f t="shared" ca="1" si="4"/>
        <v>#REF!</v>
      </c>
      <c r="G953" s="26" t="e">
        <f t="shared" ca="1" si="5"/>
        <v>#REF!</v>
      </c>
      <c r="H953" s="24" t="s">
        <v>210</v>
      </c>
      <c r="I953" s="24" t="e">
        <f t="shared" ca="1" si="6"/>
        <v>#REF!</v>
      </c>
      <c r="J953" s="24" t="e">
        <f t="shared" ca="1" si="7"/>
        <v>#REF!</v>
      </c>
      <c r="K953" s="24" t="e">
        <f t="shared" ca="1" si="8"/>
        <v>#REF!</v>
      </c>
      <c r="L953" s="24" t="e">
        <f t="shared" ca="1" si="9"/>
        <v>#REF!</v>
      </c>
      <c r="M953" s="24" t="e">
        <f t="shared" ca="1" si="10"/>
        <v>#REF!</v>
      </c>
      <c r="N953" s="25" t="e">
        <f t="shared" ca="1" si="11"/>
        <v>#REF!</v>
      </c>
      <c r="O953" s="27" t="e">
        <f t="shared" ca="1" si="12"/>
        <v>#REF!</v>
      </c>
      <c r="P953" s="24" t="e">
        <f t="shared" ca="1" si="13"/>
        <v>#REF!</v>
      </c>
      <c r="Q953" s="28" t="str">
        <f t="shared" si="48"/>
        <v/>
      </c>
      <c r="R953" s="29" t="str">
        <f t="shared" si="14"/>
        <v/>
      </c>
      <c r="S953" s="29" t="str">
        <f t="shared" si="15"/>
        <v/>
      </c>
      <c r="T953" s="28" t="str">
        <f t="shared" si="16"/>
        <v/>
      </c>
      <c r="U953" s="30">
        <f ca="1">VLOOKUP(H953,variables!J$10:K$130,2,FALSE)</f>
        <v>1</v>
      </c>
      <c r="V953" s="28"/>
      <c r="W953" s="28"/>
      <c r="X953" s="28"/>
      <c r="Y953" s="28"/>
      <c r="Z953" s="28"/>
      <c r="AA953" s="28"/>
      <c r="AB953" s="28"/>
      <c r="AC953" s="28"/>
    </row>
    <row r="954" spans="1:29" ht="14.25" hidden="1">
      <c r="A954" s="22" t="b">
        <f t="shared" si="58"/>
        <v>0</v>
      </c>
      <c r="B954" s="23" t="str">
        <f t="shared" si="59"/>
        <v>salles avant 03/2017!</v>
      </c>
      <c r="C954" s="24">
        <f t="shared" si="60"/>
        <v>954</v>
      </c>
      <c r="D954" s="24" t="e">
        <f t="shared" ca="1" si="2"/>
        <v>#REF!</v>
      </c>
      <c r="E954" s="25" t="e">
        <f t="shared" ca="1" si="3"/>
        <v>#REF!</v>
      </c>
      <c r="F954" s="25" t="e">
        <f t="shared" ca="1" si="4"/>
        <v>#REF!</v>
      </c>
      <c r="G954" s="26" t="e">
        <f t="shared" ca="1" si="5"/>
        <v>#REF!</v>
      </c>
      <c r="H954" s="24" t="s">
        <v>357</v>
      </c>
      <c r="I954" s="24" t="e">
        <f t="shared" ca="1" si="6"/>
        <v>#REF!</v>
      </c>
      <c r="J954" s="24" t="e">
        <f t="shared" ca="1" si="7"/>
        <v>#REF!</v>
      </c>
      <c r="K954" s="24" t="e">
        <f t="shared" ca="1" si="8"/>
        <v>#REF!</v>
      </c>
      <c r="L954" s="24" t="e">
        <f t="shared" ca="1" si="9"/>
        <v>#REF!</v>
      </c>
      <c r="M954" s="24" t="e">
        <f t="shared" ca="1" si="10"/>
        <v>#REF!</v>
      </c>
      <c r="N954" s="25" t="e">
        <f t="shared" ca="1" si="11"/>
        <v>#REF!</v>
      </c>
      <c r="O954" s="27" t="e">
        <f t="shared" ca="1" si="12"/>
        <v>#REF!</v>
      </c>
      <c r="P954" s="24" t="e">
        <f t="shared" ca="1" si="13"/>
        <v>#REF!</v>
      </c>
      <c r="Q954" s="28" t="str">
        <f t="shared" si="48"/>
        <v/>
      </c>
      <c r="R954" s="29" t="str">
        <f t="shared" si="14"/>
        <v/>
      </c>
      <c r="S954" s="29" t="str">
        <f t="shared" si="15"/>
        <v/>
      </c>
      <c r="T954" s="28" t="str">
        <f t="shared" si="16"/>
        <v/>
      </c>
      <c r="U954" s="30">
        <f ca="1">VLOOKUP(H954,variables!J$10:K$130,2,FALSE)</f>
        <v>0.97058823529411764</v>
      </c>
      <c r="V954" s="28"/>
      <c r="W954" s="28"/>
      <c r="X954" s="28"/>
      <c r="Y954" s="28"/>
      <c r="Z954" s="28"/>
      <c r="AA954" s="28"/>
      <c r="AB954" s="28"/>
      <c r="AC954" s="28"/>
    </row>
    <row r="955" spans="1:29" ht="14.25" hidden="1">
      <c r="A955" s="22" t="b">
        <f t="shared" si="58"/>
        <v>0</v>
      </c>
      <c r="B955" s="23" t="str">
        <f t="shared" si="59"/>
        <v>salles avant 03/2017!</v>
      </c>
      <c r="C955" s="24">
        <f t="shared" si="60"/>
        <v>955</v>
      </c>
      <c r="D955" s="24" t="e">
        <f t="shared" ca="1" si="2"/>
        <v>#REF!</v>
      </c>
      <c r="E955" s="25" t="e">
        <f t="shared" ca="1" si="3"/>
        <v>#REF!</v>
      </c>
      <c r="F955" s="25" t="e">
        <f t="shared" ca="1" si="4"/>
        <v>#REF!</v>
      </c>
      <c r="G955" s="26" t="e">
        <f t="shared" ca="1" si="5"/>
        <v>#REF!</v>
      </c>
      <c r="H955" s="24" t="s">
        <v>554</v>
      </c>
      <c r="I955" s="24" t="e">
        <f t="shared" ca="1" si="6"/>
        <v>#REF!</v>
      </c>
      <c r="J955" s="24" t="e">
        <f t="shared" ca="1" si="7"/>
        <v>#REF!</v>
      </c>
      <c r="K955" s="24" t="e">
        <f t="shared" ca="1" si="8"/>
        <v>#REF!</v>
      </c>
      <c r="L955" s="24" t="e">
        <f t="shared" ca="1" si="9"/>
        <v>#REF!</v>
      </c>
      <c r="M955" s="24" t="e">
        <f t="shared" ca="1" si="10"/>
        <v>#REF!</v>
      </c>
      <c r="N955" s="25" t="e">
        <f t="shared" ca="1" si="11"/>
        <v>#REF!</v>
      </c>
      <c r="O955" s="27" t="e">
        <f t="shared" ca="1" si="12"/>
        <v>#REF!</v>
      </c>
      <c r="P955" s="24" t="e">
        <f t="shared" ca="1" si="13"/>
        <v>#REF!</v>
      </c>
      <c r="Q955" s="28" t="str">
        <f t="shared" si="48"/>
        <v/>
      </c>
      <c r="R955" s="29" t="str">
        <f t="shared" si="14"/>
        <v/>
      </c>
      <c r="S955" s="29" t="str">
        <f t="shared" si="15"/>
        <v/>
      </c>
      <c r="T955" s="28" t="str">
        <f t="shared" si="16"/>
        <v/>
      </c>
      <c r="U955" s="30">
        <f ca="1">VLOOKUP(H955,variables!J$10:K$130,2,FALSE)</f>
        <v>1</v>
      </c>
      <c r="V955" s="28"/>
      <c r="W955" s="28"/>
      <c r="X955" s="28"/>
      <c r="Y955" s="28"/>
      <c r="Z955" s="28"/>
      <c r="AA955" s="28"/>
      <c r="AB955" s="28"/>
      <c r="AC955" s="28"/>
    </row>
    <row r="956" spans="1:29" ht="14.25" hidden="1">
      <c r="A956" s="22" t="b">
        <f t="shared" si="58"/>
        <v>0</v>
      </c>
      <c r="B956" s="23" t="str">
        <f t="shared" si="59"/>
        <v>salles avant 03/2017!</v>
      </c>
      <c r="C956" s="24">
        <f t="shared" si="60"/>
        <v>956</v>
      </c>
      <c r="D956" s="24" t="e">
        <f t="shared" ca="1" si="2"/>
        <v>#REF!</v>
      </c>
      <c r="E956" s="25" t="e">
        <f t="shared" ca="1" si="3"/>
        <v>#REF!</v>
      </c>
      <c r="F956" s="25" t="e">
        <f t="shared" ca="1" si="4"/>
        <v>#REF!</v>
      </c>
      <c r="G956" s="26" t="e">
        <f t="shared" ca="1" si="5"/>
        <v>#REF!</v>
      </c>
      <c r="H956" s="24" t="s">
        <v>501</v>
      </c>
      <c r="I956" s="24" t="e">
        <f t="shared" ca="1" si="6"/>
        <v>#REF!</v>
      </c>
      <c r="J956" s="24" t="e">
        <f t="shared" ca="1" si="7"/>
        <v>#REF!</v>
      </c>
      <c r="K956" s="24" t="e">
        <f t="shared" ca="1" si="8"/>
        <v>#REF!</v>
      </c>
      <c r="L956" s="24" t="e">
        <f t="shared" ca="1" si="9"/>
        <v>#REF!</v>
      </c>
      <c r="M956" s="24" t="e">
        <f t="shared" ca="1" si="10"/>
        <v>#REF!</v>
      </c>
      <c r="N956" s="25" t="e">
        <f t="shared" ca="1" si="11"/>
        <v>#REF!</v>
      </c>
      <c r="O956" s="27" t="e">
        <f t="shared" ca="1" si="12"/>
        <v>#REF!</v>
      </c>
      <c r="P956" s="24" t="e">
        <f t="shared" ca="1" si="13"/>
        <v>#REF!</v>
      </c>
      <c r="Q956" s="28" t="str">
        <f t="shared" si="48"/>
        <v/>
      </c>
      <c r="R956" s="29" t="str">
        <f t="shared" si="14"/>
        <v/>
      </c>
      <c r="S956" s="29" t="str">
        <f t="shared" si="15"/>
        <v/>
      </c>
      <c r="T956" s="28" t="str">
        <f t="shared" si="16"/>
        <v/>
      </c>
      <c r="U956" s="30">
        <f ca="1">VLOOKUP(H956,variables!J$10:K$130,2,FALSE)</f>
        <v>1</v>
      </c>
      <c r="V956" s="28"/>
      <c r="W956" s="28"/>
      <c r="X956" s="28"/>
      <c r="Y956" s="28"/>
      <c r="Z956" s="28"/>
      <c r="AA956" s="28"/>
      <c r="AB956" s="28"/>
      <c r="AC956" s="28"/>
    </row>
    <row r="957" spans="1:29" ht="14.25" hidden="1">
      <c r="A957" s="22" t="b">
        <f t="shared" si="58"/>
        <v>0</v>
      </c>
      <c r="B957" s="23" t="str">
        <f t="shared" si="59"/>
        <v>salles avant 03/2017!</v>
      </c>
      <c r="C957" s="24">
        <f t="shared" si="60"/>
        <v>957</v>
      </c>
      <c r="D957" s="24" t="e">
        <f t="shared" ca="1" si="2"/>
        <v>#REF!</v>
      </c>
      <c r="E957" s="25" t="e">
        <f t="shared" ca="1" si="3"/>
        <v>#REF!</v>
      </c>
      <c r="F957" s="25" t="e">
        <f t="shared" ca="1" si="4"/>
        <v>#REF!</v>
      </c>
      <c r="G957" s="26" t="e">
        <f t="shared" ca="1" si="5"/>
        <v>#REF!</v>
      </c>
      <c r="H957" s="24" t="s">
        <v>357</v>
      </c>
      <c r="I957" s="24" t="e">
        <f t="shared" ca="1" si="6"/>
        <v>#REF!</v>
      </c>
      <c r="J957" s="24" t="e">
        <f t="shared" ca="1" si="7"/>
        <v>#REF!</v>
      </c>
      <c r="K957" s="24" t="e">
        <f t="shared" ca="1" si="8"/>
        <v>#REF!</v>
      </c>
      <c r="L957" s="24" t="e">
        <f t="shared" ca="1" si="9"/>
        <v>#REF!</v>
      </c>
      <c r="M957" s="24" t="e">
        <f t="shared" ca="1" si="10"/>
        <v>#REF!</v>
      </c>
      <c r="N957" s="25" t="e">
        <f t="shared" ca="1" si="11"/>
        <v>#REF!</v>
      </c>
      <c r="O957" s="27" t="e">
        <f t="shared" ca="1" si="12"/>
        <v>#REF!</v>
      </c>
      <c r="P957" s="24" t="e">
        <f t="shared" ca="1" si="13"/>
        <v>#REF!</v>
      </c>
      <c r="Q957" s="28" t="str">
        <f t="shared" si="48"/>
        <v/>
      </c>
      <c r="R957" s="29" t="str">
        <f t="shared" si="14"/>
        <v/>
      </c>
      <c r="S957" s="29" t="str">
        <f t="shared" si="15"/>
        <v/>
      </c>
      <c r="T957" s="28" t="str">
        <f t="shared" si="16"/>
        <v/>
      </c>
      <c r="U957" s="30">
        <f ca="1">VLOOKUP(H957,variables!J$10:K$130,2,FALSE)</f>
        <v>0.97058823529411764</v>
      </c>
      <c r="V957" s="28"/>
      <c r="W957" s="28"/>
      <c r="X957" s="28"/>
      <c r="Y957" s="28"/>
      <c r="Z957" s="28"/>
      <c r="AA957" s="28"/>
      <c r="AB957" s="28"/>
      <c r="AC957" s="28"/>
    </row>
    <row r="958" spans="1:29" ht="14.25" hidden="1">
      <c r="A958" s="22" t="b">
        <f t="shared" si="58"/>
        <v>0</v>
      </c>
      <c r="B958" s="23" t="str">
        <f t="shared" si="59"/>
        <v>salles avant 03/2017!</v>
      </c>
      <c r="C958" s="24">
        <f t="shared" si="60"/>
        <v>958</v>
      </c>
      <c r="D958" s="24" t="e">
        <f t="shared" ca="1" si="2"/>
        <v>#REF!</v>
      </c>
      <c r="E958" s="25" t="e">
        <f t="shared" ca="1" si="3"/>
        <v>#REF!</v>
      </c>
      <c r="F958" s="25" t="e">
        <f t="shared" ca="1" si="4"/>
        <v>#REF!</v>
      </c>
      <c r="G958" s="26" t="e">
        <f t="shared" ca="1" si="5"/>
        <v>#REF!</v>
      </c>
      <c r="H958" s="24" t="s">
        <v>359</v>
      </c>
      <c r="I958" s="24" t="e">
        <f t="shared" ca="1" si="6"/>
        <v>#REF!</v>
      </c>
      <c r="J958" s="24" t="e">
        <f t="shared" ca="1" si="7"/>
        <v>#REF!</v>
      </c>
      <c r="K958" s="24" t="e">
        <f t="shared" ca="1" si="8"/>
        <v>#REF!</v>
      </c>
      <c r="L958" s="24" t="e">
        <f t="shared" ca="1" si="9"/>
        <v>#REF!</v>
      </c>
      <c r="M958" s="24" t="e">
        <f t="shared" ca="1" si="10"/>
        <v>#REF!</v>
      </c>
      <c r="N958" s="25" t="e">
        <f t="shared" ca="1" si="11"/>
        <v>#REF!</v>
      </c>
      <c r="O958" s="27" t="e">
        <f t="shared" ca="1" si="12"/>
        <v>#REF!</v>
      </c>
      <c r="P958" s="24" t="e">
        <f t="shared" ca="1" si="13"/>
        <v>#REF!</v>
      </c>
      <c r="Q958" s="28" t="str">
        <f t="shared" si="48"/>
        <v/>
      </c>
      <c r="R958" s="29" t="str">
        <f t="shared" si="14"/>
        <v/>
      </c>
      <c r="S958" s="29" t="str">
        <f t="shared" si="15"/>
        <v/>
      </c>
      <c r="T958" s="28" t="str">
        <f t="shared" si="16"/>
        <v/>
      </c>
      <c r="U958" s="30">
        <f ca="1">VLOOKUP(H958,variables!J$10:K$130,2,FALSE)</f>
        <v>1</v>
      </c>
      <c r="V958" s="28"/>
      <c r="W958" s="28"/>
      <c r="X958" s="28"/>
      <c r="Y958" s="28"/>
      <c r="Z958" s="28"/>
      <c r="AA958" s="28"/>
      <c r="AB958" s="28"/>
      <c r="AC958" s="28"/>
    </row>
    <row r="959" spans="1:29" ht="14.25" hidden="1">
      <c r="A959" s="22" t="b">
        <f t="shared" si="58"/>
        <v>0</v>
      </c>
      <c r="B959" s="23" t="str">
        <f t="shared" si="59"/>
        <v>salles avant 03/2017!</v>
      </c>
      <c r="C959" s="24">
        <f t="shared" si="60"/>
        <v>959</v>
      </c>
      <c r="D959" s="24" t="e">
        <f t="shared" ca="1" si="2"/>
        <v>#REF!</v>
      </c>
      <c r="E959" s="25" t="e">
        <f t="shared" ca="1" si="3"/>
        <v>#REF!</v>
      </c>
      <c r="F959" s="25" t="e">
        <f t="shared" ca="1" si="4"/>
        <v>#REF!</v>
      </c>
      <c r="G959" s="26" t="e">
        <f t="shared" ca="1" si="5"/>
        <v>#REF!</v>
      </c>
      <c r="H959" s="24" t="s">
        <v>357</v>
      </c>
      <c r="I959" s="24" t="e">
        <f t="shared" ca="1" si="6"/>
        <v>#REF!</v>
      </c>
      <c r="J959" s="24" t="e">
        <f t="shared" ca="1" si="7"/>
        <v>#REF!</v>
      </c>
      <c r="K959" s="24" t="e">
        <f t="shared" ca="1" si="8"/>
        <v>#REF!</v>
      </c>
      <c r="L959" s="24" t="e">
        <f t="shared" ca="1" si="9"/>
        <v>#REF!</v>
      </c>
      <c r="M959" s="24" t="e">
        <f t="shared" ca="1" si="10"/>
        <v>#REF!</v>
      </c>
      <c r="N959" s="25" t="e">
        <f t="shared" ca="1" si="11"/>
        <v>#REF!</v>
      </c>
      <c r="O959" s="27" t="e">
        <f t="shared" ca="1" si="12"/>
        <v>#REF!</v>
      </c>
      <c r="P959" s="24" t="e">
        <f t="shared" ca="1" si="13"/>
        <v>#REF!</v>
      </c>
      <c r="Q959" s="28" t="str">
        <f t="shared" si="48"/>
        <v/>
      </c>
      <c r="R959" s="29" t="str">
        <f t="shared" si="14"/>
        <v/>
      </c>
      <c r="S959" s="29" t="str">
        <f t="shared" si="15"/>
        <v/>
      </c>
      <c r="T959" s="28" t="str">
        <f t="shared" si="16"/>
        <v/>
      </c>
      <c r="U959" s="30">
        <f ca="1">VLOOKUP(H959,variables!J$10:K$130,2,FALSE)</f>
        <v>0.97058823529411764</v>
      </c>
      <c r="V959" s="28"/>
      <c r="W959" s="28"/>
      <c r="X959" s="28"/>
      <c r="Y959" s="28"/>
      <c r="Z959" s="28"/>
      <c r="AA959" s="28"/>
      <c r="AB959" s="28"/>
      <c r="AC959" s="28"/>
    </row>
    <row r="960" spans="1:29" ht="14.25" hidden="1">
      <c r="A960" s="22" t="b">
        <f t="shared" si="58"/>
        <v>0</v>
      </c>
      <c r="B960" s="23" t="str">
        <f t="shared" si="59"/>
        <v>salles avant 03/2017!</v>
      </c>
      <c r="C960" s="24">
        <f t="shared" si="60"/>
        <v>960</v>
      </c>
      <c r="D960" s="24" t="e">
        <f t="shared" ca="1" si="2"/>
        <v>#REF!</v>
      </c>
      <c r="E960" s="25" t="e">
        <f t="shared" ca="1" si="3"/>
        <v>#REF!</v>
      </c>
      <c r="F960" s="25" t="e">
        <f t="shared" ca="1" si="4"/>
        <v>#REF!</v>
      </c>
      <c r="G960" s="26" t="e">
        <f t="shared" ca="1" si="5"/>
        <v>#REF!</v>
      </c>
      <c r="H960" s="24" t="s">
        <v>13</v>
      </c>
      <c r="I960" s="24" t="e">
        <f t="shared" ca="1" si="6"/>
        <v>#REF!</v>
      </c>
      <c r="J960" s="24" t="e">
        <f t="shared" ca="1" si="7"/>
        <v>#REF!</v>
      </c>
      <c r="K960" s="24" t="e">
        <f t="shared" ca="1" si="8"/>
        <v>#REF!</v>
      </c>
      <c r="L960" s="24" t="e">
        <f t="shared" ca="1" si="9"/>
        <v>#REF!</v>
      </c>
      <c r="M960" s="24" t="e">
        <f t="shared" ca="1" si="10"/>
        <v>#REF!</v>
      </c>
      <c r="N960" s="25" t="e">
        <f t="shared" ca="1" si="11"/>
        <v>#REF!</v>
      </c>
      <c r="O960" s="27" t="e">
        <f t="shared" ca="1" si="12"/>
        <v>#REF!</v>
      </c>
      <c r="P960" s="24" t="e">
        <f t="shared" ca="1" si="13"/>
        <v>#REF!</v>
      </c>
      <c r="Q960" s="28" t="str">
        <f t="shared" si="48"/>
        <v/>
      </c>
      <c r="R960" s="29" t="str">
        <f t="shared" si="14"/>
        <v/>
      </c>
      <c r="S960" s="29" t="str">
        <f t="shared" si="15"/>
        <v/>
      </c>
      <c r="T960" s="28" t="str">
        <f t="shared" si="16"/>
        <v/>
      </c>
      <c r="U960" s="30">
        <f>VLOOKUP(H960,variables!J$10:K$130,2,FALSE)</f>
        <v>0</v>
      </c>
      <c r="V960" s="28"/>
      <c r="W960" s="28"/>
      <c r="X960" s="28"/>
      <c r="Y960" s="28"/>
      <c r="Z960" s="28"/>
      <c r="AA960" s="28"/>
      <c r="AB960" s="28"/>
      <c r="AC960" s="28"/>
    </row>
    <row r="961" spans="1:29" ht="14.25" hidden="1">
      <c r="A961" s="22" t="b">
        <f t="shared" si="58"/>
        <v>0</v>
      </c>
      <c r="B961" s="23" t="str">
        <f t="shared" si="59"/>
        <v>salles avant 03/2017!</v>
      </c>
      <c r="C961" s="24">
        <f t="shared" si="60"/>
        <v>961</v>
      </c>
      <c r="D961" s="24" t="e">
        <f t="shared" ca="1" si="2"/>
        <v>#REF!</v>
      </c>
      <c r="E961" s="25" t="e">
        <f t="shared" ca="1" si="3"/>
        <v>#REF!</v>
      </c>
      <c r="F961" s="25" t="e">
        <f t="shared" ca="1" si="4"/>
        <v>#REF!</v>
      </c>
      <c r="G961" s="26" t="e">
        <f t="shared" ca="1" si="5"/>
        <v>#REF!</v>
      </c>
      <c r="H961" s="24" t="s">
        <v>162</v>
      </c>
      <c r="I961" s="24" t="e">
        <f t="shared" ca="1" si="6"/>
        <v>#REF!</v>
      </c>
      <c r="J961" s="24" t="e">
        <f t="shared" ca="1" si="7"/>
        <v>#REF!</v>
      </c>
      <c r="K961" s="24" t="e">
        <f t="shared" ca="1" si="8"/>
        <v>#REF!</v>
      </c>
      <c r="L961" s="24" t="e">
        <f t="shared" ca="1" si="9"/>
        <v>#REF!</v>
      </c>
      <c r="M961" s="24" t="e">
        <f t="shared" ca="1" si="10"/>
        <v>#REF!</v>
      </c>
      <c r="N961" s="25" t="e">
        <f t="shared" ca="1" si="11"/>
        <v>#REF!</v>
      </c>
      <c r="O961" s="27" t="e">
        <f t="shared" ca="1" si="12"/>
        <v>#REF!</v>
      </c>
      <c r="P961" s="24" t="e">
        <f t="shared" ca="1" si="13"/>
        <v>#REF!</v>
      </c>
      <c r="Q961" s="28" t="str">
        <f t="shared" si="48"/>
        <v/>
      </c>
      <c r="R961" s="29" t="str">
        <f t="shared" si="14"/>
        <v/>
      </c>
      <c r="S961" s="29" t="str">
        <f t="shared" si="15"/>
        <v/>
      </c>
      <c r="T961" s="28" t="str">
        <f t="shared" si="16"/>
        <v/>
      </c>
      <c r="U961" s="30">
        <f>VLOOKUP(H961,variables!J$10:K$130,2,FALSE)</f>
        <v>5.3E-3</v>
      </c>
      <c r="V961" s="28"/>
      <c r="W961" s="28"/>
      <c r="X961" s="28"/>
      <c r="Y961" s="28"/>
      <c r="Z961" s="28"/>
      <c r="AA961" s="28"/>
      <c r="AB961" s="28"/>
      <c r="AC961" s="28"/>
    </row>
    <row r="962" spans="1:29" ht="14.25" hidden="1">
      <c r="A962" s="22" t="b">
        <f t="shared" ref="A962:A1025" si="61">NOT(IF(ISERR(SEARCH(qui,H962)),TRUE,FALSE))</f>
        <v>0</v>
      </c>
      <c r="B962" s="23" t="str">
        <f t="shared" ref="B962:B1025" si="62">IF(ROW()&lt;=Tun,Oun,IF(ROW()&lt;=(Tun+Tdeux),Odeux,IF(ROW()&lt;=Tun+Tdeux+Ttrois,Otrois,FALSE)))</f>
        <v>salles avant 03/2017!</v>
      </c>
      <c r="C962" s="24">
        <f t="shared" si="60"/>
        <v>962</v>
      </c>
      <c r="D962" s="24" t="e">
        <f t="shared" ca="1" si="2"/>
        <v>#REF!</v>
      </c>
      <c r="E962" s="25" t="e">
        <f t="shared" ca="1" si="3"/>
        <v>#REF!</v>
      </c>
      <c r="F962" s="25" t="e">
        <f t="shared" ca="1" si="4"/>
        <v>#REF!</v>
      </c>
      <c r="G962" s="26" t="e">
        <f t="shared" ca="1" si="5"/>
        <v>#REF!</v>
      </c>
      <c r="H962" s="24" t="s">
        <v>162</v>
      </c>
      <c r="I962" s="24" t="e">
        <f t="shared" ca="1" si="6"/>
        <v>#REF!</v>
      </c>
      <c r="J962" s="24" t="e">
        <f t="shared" ca="1" si="7"/>
        <v>#REF!</v>
      </c>
      <c r="K962" s="24" t="e">
        <f t="shared" ca="1" si="8"/>
        <v>#REF!</v>
      </c>
      <c r="L962" s="24" t="e">
        <f t="shared" ca="1" si="9"/>
        <v>#REF!</v>
      </c>
      <c r="M962" s="24" t="e">
        <f t="shared" ca="1" si="10"/>
        <v>#REF!</v>
      </c>
      <c r="N962" s="25" t="e">
        <f t="shared" ca="1" si="11"/>
        <v>#REF!</v>
      </c>
      <c r="O962" s="27" t="e">
        <f t="shared" ca="1" si="12"/>
        <v>#REF!</v>
      </c>
      <c r="P962" s="24" t="e">
        <f t="shared" ca="1" si="13"/>
        <v>#REF!</v>
      </c>
      <c r="Q962" s="28" t="str">
        <f t="shared" si="48"/>
        <v/>
      </c>
      <c r="R962" s="29" t="str">
        <f t="shared" si="14"/>
        <v/>
      </c>
      <c r="S962" s="29" t="str">
        <f t="shared" si="15"/>
        <v/>
      </c>
      <c r="T962" s="28" t="str">
        <f t="shared" si="16"/>
        <v/>
      </c>
      <c r="U962" s="30">
        <f>VLOOKUP(H962,variables!J$10:K$130,2,FALSE)</f>
        <v>5.3E-3</v>
      </c>
      <c r="V962" s="28"/>
      <c r="W962" s="28"/>
      <c r="X962" s="28"/>
      <c r="Y962" s="28"/>
      <c r="Z962" s="28"/>
      <c r="AA962" s="28"/>
      <c r="AB962" s="28"/>
      <c r="AC962" s="28"/>
    </row>
    <row r="963" spans="1:29" ht="14.25" hidden="1">
      <c r="A963" s="22" t="b">
        <f t="shared" si="61"/>
        <v>0</v>
      </c>
      <c r="B963" s="23" t="str">
        <f t="shared" si="62"/>
        <v>salles avant 03/2017!</v>
      </c>
      <c r="C963" s="24">
        <f t="shared" ref="C963:C1026" si="63">IF(ROW()&lt;=Tun,ROW(),IF(ROW()&lt;=(Tun+Tdeux),ROW()-Tun+1,IF(ROW()&lt;=Tun+Tdeux+Ttrois,ROW()-Tun-Tdeux+1,"")))</f>
        <v>963</v>
      </c>
      <c r="D963" s="24" t="e">
        <f t="shared" ca="1" si="2"/>
        <v>#REF!</v>
      </c>
      <c r="E963" s="25" t="e">
        <f t="shared" ca="1" si="3"/>
        <v>#REF!</v>
      </c>
      <c r="F963" s="25" t="e">
        <f t="shared" ca="1" si="4"/>
        <v>#REF!</v>
      </c>
      <c r="G963" s="26" t="e">
        <f t="shared" ca="1" si="5"/>
        <v>#REF!</v>
      </c>
      <c r="H963" s="24" t="s">
        <v>88</v>
      </c>
      <c r="I963" s="24" t="e">
        <f t="shared" ca="1" si="6"/>
        <v>#REF!</v>
      </c>
      <c r="J963" s="24" t="e">
        <f t="shared" ca="1" si="7"/>
        <v>#REF!</v>
      </c>
      <c r="K963" s="24" t="e">
        <f t="shared" ca="1" si="8"/>
        <v>#REF!</v>
      </c>
      <c r="L963" s="24" t="e">
        <f t="shared" ca="1" si="9"/>
        <v>#REF!</v>
      </c>
      <c r="M963" s="24" t="e">
        <f t="shared" ca="1" si="10"/>
        <v>#REF!</v>
      </c>
      <c r="N963" s="25" t="e">
        <f t="shared" ca="1" si="11"/>
        <v>#REF!</v>
      </c>
      <c r="O963" s="27" t="e">
        <f t="shared" ca="1" si="12"/>
        <v>#REF!</v>
      </c>
      <c r="P963" s="24" t="e">
        <f t="shared" ca="1" si="13"/>
        <v>#REF!</v>
      </c>
      <c r="Q963" s="28" t="str">
        <f t="shared" si="48"/>
        <v/>
      </c>
      <c r="R963" s="29" t="str">
        <f t="shared" si="14"/>
        <v/>
      </c>
      <c r="S963" s="29" t="str">
        <f t="shared" si="15"/>
        <v/>
      </c>
      <c r="T963" s="28" t="str">
        <f t="shared" si="16"/>
        <v/>
      </c>
      <c r="U963" s="30">
        <f ca="1">VLOOKUP(H963,variables!J$10:K$130,2,FALSE)</f>
        <v>0.94202898550724634</v>
      </c>
      <c r="V963" s="28"/>
      <c r="W963" s="28"/>
      <c r="X963" s="28"/>
      <c r="Y963" s="28"/>
      <c r="Z963" s="28"/>
      <c r="AA963" s="28"/>
      <c r="AB963" s="28"/>
      <c r="AC963" s="28"/>
    </row>
    <row r="964" spans="1:29" ht="14.25" hidden="1">
      <c r="A964" s="22" t="b">
        <f t="shared" si="61"/>
        <v>0</v>
      </c>
      <c r="B964" s="23" t="str">
        <f t="shared" si="62"/>
        <v>salles avant 03/2017!</v>
      </c>
      <c r="C964" s="24">
        <f t="shared" si="63"/>
        <v>964</v>
      </c>
      <c r="D964" s="24" t="e">
        <f t="shared" ca="1" si="2"/>
        <v>#REF!</v>
      </c>
      <c r="E964" s="25" t="e">
        <f t="shared" ca="1" si="3"/>
        <v>#REF!</v>
      </c>
      <c r="F964" s="25" t="e">
        <f t="shared" ca="1" si="4"/>
        <v>#REF!</v>
      </c>
      <c r="G964" s="26" t="e">
        <f t="shared" ca="1" si="5"/>
        <v>#REF!</v>
      </c>
      <c r="H964" s="24" t="s">
        <v>458</v>
      </c>
      <c r="I964" s="24" t="e">
        <f t="shared" ca="1" si="6"/>
        <v>#REF!</v>
      </c>
      <c r="J964" s="24" t="e">
        <f t="shared" ca="1" si="7"/>
        <v>#REF!</v>
      </c>
      <c r="K964" s="24" t="e">
        <f t="shared" ca="1" si="8"/>
        <v>#REF!</v>
      </c>
      <c r="L964" s="24" t="e">
        <f t="shared" ca="1" si="9"/>
        <v>#REF!</v>
      </c>
      <c r="M964" s="24" t="e">
        <f t="shared" ca="1" si="10"/>
        <v>#REF!</v>
      </c>
      <c r="N964" s="25" t="e">
        <f t="shared" ca="1" si="11"/>
        <v>#REF!</v>
      </c>
      <c r="O964" s="27" t="e">
        <f t="shared" ca="1" si="12"/>
        <v>#REF!</v>
      </c>
      <c r="P964" s="24" t="e">
        <f t="shared" ca="1" si="13"/>
        <v>#REF!</v>
      </c>
      <c r="Q964" s="28" t="str">
        <f t="shared" si="48"/>
        <v/>
      </c>
      <c r="R964" s="29" t="str">
        <f t="shared" si="14"/>
        <v/>
      </c>
      <c r="S964" s="29" t="str">
        <f t="shared" si="15"/>
        <v/>
      </c>
      <c r="T964" s="28" t="str">
        <f t="shared" si="16"/>
        <v/>
      </c>
      <c r="U964" s="30">
        <f ca="1">VLOOKUP(H964,variables!J$10:K$130,2,FALSE)</f>
        <v>0.95</v>
      </c>
      <c r="V964" s="28"/>
      <c r="W964" s="28"/>
      <c r="X964" s="28"/>
      <c r="Y964" s="28"/>
      <c r="Z964" s="28"/>
      <c r="AA964" s="28"/>
      <c r="AB964" s="28"/>
      <c r="AC964" s="28"/>
    </row>
    <row r="965" spans="1:29" ht="14.25" hidden="1">
      <c r="A965" s="22" t="b">
        <f t="shared" si="61"/>
        <v>0</v>
      </c>
      <c r="B965" s="23" t="str">
        <f t="shared" si="62"/>
        <v>salles avant 03/2017!</v>
      </c>
      <c r="C965" s="24">
        <f t="shared" si="63"/>
        <v>965</v>
      </c>
      <c r="D965" s="24" t="e">
        <f t="shared" ca="1" si="2"/>
        <v>#REF!</v>
      </c>
      <c r="E965" s="25" t="e">
        <f t="shared" ca="1" si="3"/>
        <v>#REF!</v>
      </c>
      <c r="F965" s="25" t="e">
        <f t="shared" ca="1" si="4"/>
        <v>#REF!</v>
      </c>
      <c r="G965" s="26" t="e">
        <f t="shared" ca="1" si="5"/>
        <v>#REF!</v>
      </c>
      <c r="H965" s="24" t="s">
        <v>88</v>
      </c>
      <c r="I965" s="24" t="e">
        <f t="shared" ca="1" si="6"/>
        <v>#REF!</v>
      </c>
      <c r="J965" s="24" t="e">
        <f t="shared" ca="1" si="7"/>
        <v>#REF!</v>
      </c>
      <c r="K965" s="24" t="e">
        <f t="shared" ca="1" si="8"/>
        <v>#REF!</v>
      </c>
      <c r="L965" s="24" t="e">
        <f t="shared" ca="1" si="9"/>
        <v>#REF!</v>
      </c>
      <c r="M965" s="24" t="e">
        <f t="shared" ca="1" si="10"/>
        <v>#REF!</v>
      </c>
      <c r="N965" s="25" t="e">
        <f t="shared" ca="1" si="11"/>
        <v>#REF!</v>
      </c>
      <c r="O965" s="27" t="e">
        <f t="shared" ca="1" si="12"/>
        <v>#REF!</v>
      </c>
      <c r="P965" s="24" t="e">
        <f t="shared" ca="1" si="13"/>
        <v>#REF!</v>
      </c>
      <c r="Q965" s="28" t="str">
        <f t="shared" si="48"/>
        <v/>
      </c>
      <c r="R965" s="29" t="str">
        <f t="shared" si="14"/>
        <v/>
      </c>
      <c r="S965" s="29" t="str">
        <f t="shared" si="15"/>
        <v/>
      </c>
      <c r="T965" s="28" t="str">
        <f t="shared" si="16"/>
        <v/>
      </c>
      <c r="U965" s="30">
        <f ca="1">VLOOKUP(H965,variables!J$10:K$130,2,FALSE)</f>
        <v>0.94202898550724634</v>
      </c>
      <c r="V965" s="28"/>
      <c r="W965" s="28"/>
      <c r="X965" s="28"/>
      <c r="Y965" s="28"/>
      <c r="Z965" s="28"/>
      <c r="AA965" s="28"/>
      <c r="AB965" s="28"/>
      <c r="AC965" s="28"/>
    </row>
    <row r="966" spans="1:29" ht="14.25" hidden="1">
      <c r="A966" s="22" t="b">
        <f t="shared" si="61"/>
        <v>0</v>
      </c>
      <c r="B966" s="23" t="str">
        <f t="shared" si="62"/>
        <v>salles avant 03/2017!</v>
      </c>
      <c r="C966" s="24">
        <f t="shared" si="63"/>
        <v>966</v>
      </c>
      <c r="D966" s="24" t="e">
        <f t="shared" ca="1" si="2"/>
        <v>#REF!</v>
      </c>
      <c r="E966" s="25" t="e">
        <f t="shared" ca="1" si="3"/>
        <v>#REF!</v>
      </c>
      <c r="F966" s="25" t="e">
        <f t="shared" ca="1" si="4"/>
        <v>#REF!</v>
      </c>
      <c r="G966" s="26" t="e">
        <f t="shared" ca="1" si="5"/>
        <v>#REF!</v>
      </c>
      <c r="H966" s="24" t="s">
        <v>83</v>
      </c>
      <c r="I966" s="24" t="e">
        <f t="shared" ca="1" si="6"/>
        <v>#REF!</v>
      </c>
      <c r="J966" s="24" t="e">
        <f t="shared" ca="1" si="7"/>
        <v>#REF!</v>
      </c>
      <c r="K966" s="24" t="e">
        <f t="shared" ca="1" si="8"/>
        <v>#REF!</v>
      </c>
      <c r="L966" s="24" t="e">
        <f t="shared" ca="1" si="9"/>
        <v>#REF!</v>
      </c>
      <c r="M966" s="24" t="e">
        <f t="shared" ca="1" si="10"/>
        <v>#REF!</v>
      </c>
      <c r="N966" s="25" t="e">
        <f t="shared" ca="1" si="11"/>
        <v>#REF!</v>
      </c>
      <c r="O966" s="27" t="e">
        <f t="shared" ca="1" si="12"/>
        <v>#REF!</v>
      </c>
      <c r="P966" s="24" t="e">
        <f t="shared" ca="1" si="13"/>
        <v>#REF!</v>
      </c>
      <c r="Q966" s="28" t="str">
        <f t="shared" si="48"/>
        <v/>
      </c>
      <c r="R966" s="29" t="str">
        <f t="shared" si="14"/>
        <v/>
      </c>
      <c r="S966" s="29" t="str">
        <f t="shared" si="15"/>
        <v/>
      </c>
      <c r="T966" s="28" t="str">
        <f t="shared" si="16"/>
        <v/>
      </c>
      <c r="U966" s="30">
        <f>VLOOKUP(H966,variables!J$10:K$130,2,FALSE)</f>
        <v>5.3E-3</v>
      </c>
      <c r="V966" s="28"/>
      <c r="W966" s="28"/>
      <c r="X966" s="28"/>
      <c r="Y966" s="28"/>
      <c r="Z966" s="28"/>
      <c r="AA966" s="28"/>
      <c r="AB966" s="28"/>
      <c r="AC966" s="28"/>
    </row>
    <row r="967" spans="1:29" ht="14.25" hidden="1">
      <c r="A967" s="22" t="b">
        <f t="shared" si="61"/>
        <v>0</v>
      </c>
      <c r="B967" s="23" t="str">
        <f t="shared" si="62"/>
        <v>salles avant 03/2017!</v>
      </c>
      <c r="C967" s="24">
        <f t="shared" si="63"/>
        <v>967</v>
      </c>
      <c r="D967" s="24" t="e">
        <f t="shared" ca="1" si="2"/>
        <v>#REF!</v>
      </c>
      <c r="E967" s="25" t="e">
        <f t="shared" ca="1" si="3"/>
        <v>#REF!</v>
      </c>
      <c r="F967" s="25" t="e">
        <f t="shared" ca="1" si="4"/>
        <v>#REF!</v>
      </c>
      <c r="G967" s="26" t="e">
        <f t="shared" ca="1" si="5"/>
        <v>#REF!</v>
      </c>
      <c r="H967" s="24" t="s">
        <v>263</v>
      </c>
      <c r="I967" s="24" t="e">
        <f t="shared" ca="1" si="6"/>
        <v>#REF!</v>
      </c>
      <c r="J967" s="24" t="e">
        <f t="shared" ca="1" si="7"/>
        <v>#REF!</v>
      </c>
      <c r="K967" s="24" t="e">
        <f t="shared" ca="1" si="8"/>
        <v>#REF!</v>
      </c>
      <c r="L967" s="24" t="e">
        <f t="shared" ca="1" si="9"/>
        <v>#REF!</v>
      </c>
      <c r="M967" s="24" t="e">
        <f t="shared" ca="1" si="10"/>
        <v>#REF!</v>
      </c>
      <c r="N967" s="25" t="e">
        <f t="shared" ca="1" si="11"/>
        <v>#REF!</v>
      </c>
      <c r="O967" s="27" t="e">
        <f t="shared" ca="1" si="12"/>
        <v>#REF!</v>
      </c>
      <c r="P967" s="24" t="e">
        <f t="shared" ca="1" si="13"/>
        <v>#REF!</v>
      </c>
      <c r="Q967" s="28" t="str">
        <f t="shared" si="48"/>
        <v/>
      </c>
      <c r="R967" s="29" t="str">
        <f t="shared" si="14"/>
        <v/>
      </c>
      <c r="S967" s="29" t="str">
        <f t="shared" si="15"/>
        <v/>
      </c>
      <c r="T967" s="28" t="str">
        <f t="shared" si="16"/>
        <v/>
      </c>
      <c r="U967" s="30">
        <f ca="1">VLOOKUP(H967,variables!J$10:K$130,2,FALSE)</f>
        <v>1</v>
      </c>
      <c r="V967" s="28"/>
      <c r="W967" s="28"/>
      <c r="X967" s="28"/>
      <c r="Y967" s="28"/>
      <c r="Z967" s="28"/>
      <c r="AA967" s="28"/>
      <c r="AB967" s="28"/>
      <c r="AC967" s="28"/>
    </row>
    <row r="968" spans="1:29" ht="14.25" hidden="1">
      <c r="A968" s="22" t="b">
        <f t="shared" si="61"/>
        <v>0</v>
      </c>
      <c r="B968" s="23" t="str">
        <f t="shared" si="62"/>
        <v>salles avant 03/2017!</v>
      </c>
      <c r="C968" s="24">
        <f t="shared" si="63"/>
        <v>968</v>
      </c>
      <c r="D968" s="24" t="e">
        <f t="shared" ca="1" si="2"/>
        <v>#REF!</v>
      </c>
      <c r="E968" s="25" t="e">
        <f t="shared" ca="1" si="3"/>
        <v>#REF!</v>
      </c>
      <c r="F968" s="25" t="e">
        <f t="shared" ca="1" si="4"/>
        <v>#REF!</v>
      </c>
      <c r="G968" s="26" t="e">
        <f t="shared" ca="1" si="5"/>
        <v>#REF!</v>
      </c>
      <c r="H968" s="24" t="s">
        <v>246</v>
      </c>
      <c r="I968" s="24" t="e">
        <f t="shared" ca="1" si="6"/>
        <v>#REF!</v>
      </c>
      <c r="J968" s="24" t="e">
        <f t="shared" ca="1" si="7"/>
        <v>#REF!</v>
      </c>
      <c r="K968" s="24" t="e">
        <f t="shared" ca="1" si="8"/>
        <v>#REF!</v>
      </c>
      <c r="L968" s="24" t="e">
        <f t="shared" ca="1" si="9"/>
        <v>#REF!</v>
      </c>
      <c r="M968" s="24" t="e">
        <f t="shared" ca="1" si="10"/>
        <v>#REF!</v>
      </c>
      <c r="N968" s="25" t="e">
        <f t="shared" ca="1" si="11"/>
        <v>#REF!</v>
      </c>
      <c r="O968" s="27" t="e">
        <f t="shared" ca="1" si="12"/>
        <v>#REF!</v>
      </c>
      <c r="P968" s="24" t="e">
        <f t="shared" ca="1" si="13"/>
        <v>#REF!</v>
      </c>
      <c r="Q968" s="28" t="str">
        <f t="shared" si="48"/>
        <v/>
      </c>
      <c r="R968" s="29" t="str">
        <f t="shared" si="14"/>
        <v/>
      </c>
      <c r="S968" s="29" t="str">
        <f t="shared" si="15"/>
        <v/>
      </c>
      <c r="T968" s="28" t="str">
        <f t="shared" si="16"/>
        <v/>
      </c>
      <c r="U968" s="30">
        <f ca="1">VLOOKUP(H968,variables!J$10:K$130,2,FALSE)</f>
        <v>0.94444444444444442</v>
      </c>
      <c r="V968" s="28"/>
      <c r="W968" s="28"/>
      <c r="X968" s="28"/>
      <c r="Y968" s="28"/>
      <c r="Z968" s="28"/>
      <c r="AA968" s="28"/>
      <c r="AB968" s="28"/>
      <c r="AC968" s="28"/>
    </row>
    <row r="969" spans="1:29" ht="14.25" hidden="1">
      <c r="A969" s="22" t="b">
        <f t="shared" si="61"/>
        <v>0</v>
      </c>
      <c r="B969" s="23" t="str">
        <f t="shared" si="62"/>
        <v>salles avant 03/2017!</v>
      </c>
      <c r="C969" s="24">
        <f t="shared" si="63"/>
        <v>969</v>
      </c>
      <c r="D969" s="24" t="e">
        <f t="shared" ca="1" si="2"/>
        <v>#REF!</v>
      </c>
      <c r="E969" s="25" t="e">
        <f t="shared" ca="1" si="3"/>
        <v>#REF!</v>
      </c>
      <c r="F969" s="25" t="e">
        <f t="shared" ca="1" si="4"/>
        <v>#REF!</v>
      </c>
      <c r="G969" s="26" t="e">
        <f t="shared" ca="1" si="5"/>
        <v>#REF!</v>
      </c>
      <c r="H969" s="24" t="s">
        <v>458</v>
      </c>
      <c r="I969" s="24" t="e">
        <f t="shared" ca="1" si="6"/>
        <v>#REF!</v>
      </c>
      <c r="J969" s="24" t="e">
        <f t="shared" ca="1" si="7"/>
        <v>#REF!</v>
      </c>
      <c r="K969" s="24" t="e">
        <f t="shared" ca="1" si="8"/>
        <v>#REF!</v>
      </c>
      <c r="L969" s="24" t="e">
        <f t="shared" ca="1" si="9"/>
        <v>#REF!</v>
      </c>
      <c r="M969" s="24" t="e">
        <f t="shared" ca="1" si="10"/>
        <v>#REF!</v>
      </c>
      <c r="N969" s="25" t="e">
        <f t="shared" ca="1" si="11"/>
        <v>#REF!</v>
      </c>
      <c r="O969" s="27" t="e">
        <f t="shared" ca="1" si="12"/>
        <v>#REF!</v>
      </c>
      <c r="P969" s="24" t="e">
        <f t="shared" ca="1" si="13"/>
        <v>#REF!</v>
      </c>
      <c r="Q969" s="28" t="str">
        <f t="shared" si="48"/>
        <v/>
      </c>
      <c r="R969" s="29" t="str">
        <f t="shared" si="14"/>
        <v/>
      </c>
      <c r="S969" s="29" t="str">
        <f t="shared" si="15"/>
        <v/>
      </c>
      <c r="T969" s="28" t="str">
        <f t="shared" si="16"/>
        <v/>
      </c>
      <c r="U969" s="30">
        <f ca="1">VLOOKUP(H969,variables!J$10:K$130,2,FALSE)</f>
        <v>0.95</v>
      </c>
      <c r="V969" s="28"/>
      <c r="W969" s="28"/>
      <c r="X969" s="28"/>
      <c r="Y969" s="28"/>
      <c r="Z969" s="28"/>
      <c r="AA969" s="28"/>
      <c r="AB969" s="28"/>
      <c r="AC969" s="28"/>
    </row>
    <row r="970" spans="1:29" ht="14.25" hidden="1">
      <c r="A970" s="22" t="b">
        <f t="shared" si="61"/>
        <v>0</v>
      </c>
      <c r="B970" s="23" t="str">
        <f t="shared" si="62"/>
        <v>salles avant 03/2017!</v>
      </c>
      <c r="C970" s="24">
        <f t="shared" si="63"/>
        <v>970</v>
      </c>
      <c r="D970" s="24" t="e">
        <f t="shared" ca="1" si="2"/>
        <v>#REF!</v>
      </c>
      <c r="E970" s="25" t="e">
        <f t="shared" ca="1" si="3"/>
        <v>#REF!</v>
      </c>
      <c r="F970" s="25" t="e">
        <f t="shared" ca="1" si="4"/>
        <v>#REF!</v>
      </c>
      <c r="G970" s="26" t="e">
        <f t="shared" ca="1" si="5"/>
        <v>#REF!</v>
      </c>
      <c r="H970" s="24" t="s">
        <v>162</v>
      </c>
      <c r="I970" s="24" t="e">
        <f t="shared" ca="1" si="6"/>
        <v>#REF!</v>
      </c>
      <c r="J970" s="24" t="e">
        <f t="shared" ca="1" si="7"/>
        <v>#REF!</v>
      </c>
      <c r="K970" s="24" t="e">
        <f t="shared" ca="1" si="8"/>
        <v>#REF!</v>
      </c>
      <c r="L970" s="24" t="e">
        <f t="shared" ca="1" si="9"/>
        <v>#REF!</v>
      </c>
      <c r="M970" s="24" t="e">
        <f t="shared" ca="1" si="10"/>
        <v>#REF!</v>
      </c>
      <c r="N970" s="25" t="e">
        <f t="shared" ca="1" si="11"/>
        <v>#REF!</v>
      </c>
      <c r="O970" s="27" t="e">
        <f t="shared" ca="1" si="12"/>
        <v>#REF!</v>
      </c>
      <c r="P970" s="24" t="e">
        <f t="shared" ca="1" si="13"/>
        <v>#REF!</v>
      </c>
      <c r="Q970" s="28" t="str">
        <f t="shared" si="48"/>
        <v/>
      </c>
      <c r="R970" s="29" t="str">
        <f t="shared" si="14"/>
        <v/>
      </c>
      <c r="S970" s="29" t="str">
        <f t="shared" si="15"/>
        <v/>
      </c>
      <c r="T970" s="28" t="str">
        <f t="shared" si="16"/>
        <v/>
      </c>
      <c r="U970" s="30">
        <f>VLOOKUP(H970,variables!J$10:K$130,2,FALSE)</f>
        <v>5.3E-3</v>
      </c>
      <c r="V970" s="28"/>
      <c r="W970" s="28"/>
      <c r="X970" s="28"/>
      <c r="Y970" s="28"/>
      <c r="Z970" s="28"/>
      <c r="AA970" s="28"/>
      <c r="AB970" s="28"/>
      <c r="AC970" s="28"/>
    </row>
    <row r="971" spans="1:29" ht="14.25" hidden="1">
      <c r="A971" s="22" t="b">
        <f t="shared" si="61"/>
        <v>0</v>
      </c>
      <c r="B971" s="23" t="str">
        <f t="shared" si="62"/>
        <v>salles avant 03/2017!</v>
      </c>
      <c r="C971" s="24">
        <f t="shared" si="63"/>
        <v>971</v>
      </c>
      <c r="D971" s="24" t="e">
        <f t="shared" ca="1" si="2"/>
        <v>#REF!</v>
      </c>
      <c r="E971" s="25" t="e">
        <f t="shared" ca="1" si="3"/>
        <v>#REF!</v>
      </c>
      <c r="F971" s="25" t="e">
        <f t="shared" ca="1" si="4"/>
        <v>#REF!</v>
      </c>
      <c r="G971" s="26" t="e">
        <f t="shared" ca="1" si="5"/>
        <v>#REF!</v>
      </c>
      <c r="H971" s="24" t="s">
        <v>489</v>
      </c>
      <c r="I971" s="24" t="e">
        <f t="shared" ca="1" si="6"/>
        <v>#REF!</v>
      </c>
      <c r="J971" s="24" t="e">
        <f t="shared" ca="1" si="7"/>
        <v>#REF!</v>
      </c>
      <c r="K971" s="24" t="e">
        <f t="shared" ca="1" si="8"/>
        <v>#REF!</v>
      </c>
      <c r="L971" s="24" t="e">
        <f t="shared" ca="1" si="9"/>
        <v>#REF!</v>
      </c>
      <c r="M971" s="24" t="e">
        <f t="shared" ca="1" si="10"/>
        <v>#REF!</v>
      </c>
      <c r="N971" s="25" t="e">
        <f t="shared" ca="1" si="11"/>
        <v>#REF!</v>
      </c>
      <c r="O971" s="27" t="e">
        <f t="shared" ca="1" si="12"/>
        <v>#REF!</v>
      </c>
      <c r="P971" s="24" t="e">
        <f t="shared" ca="1" si="13"/>
        <v>#REF!</v>
      </c>
      <c r="Q971" s="28" t="str">
        <f t="shared" si="48"/>
        <v/>
      </c>
      <c r="R971" s="29" t="str">
        <f t="shared" si="14"/>
        <v/>
      </c>
      <c r="S971" s="29" t="str">
        <f t="shared" si="15"/>
        <v/>
      </c>
      <c r="T971" s="28" t="str">
        <f t="shared" si="16"/>
        <v/>
      </c>
      <c r="U971" s="30">
        <f ca="1">VLOOKUP(H971,variables!J$10:K$130,2,FALSE)</f>
        <v>1</v>
      </c>
      <c r="V971" s="28"/>
      <c r="W971" s="28"/>
      <c r="X971" s="28"/>
      <c r="Y971" s="28"/>
      <c r="Z971" s="28"/>
      <c r="AA971" s="28"/>
      <c r="AB971" s="28"/>
      <c r="AC971" s="28"/>
    </row>
    <row r="972" spans="1:29" ht="14.25">
      <c r="A972" s="22" t="b">
        <f t="shared" si="61"/>
        <v>1</v>
      </c>
      <c r="B972" s="23" t="str">
        <f t="shared" si="62"/>
        <v>salles avant 03/2017!</v>
      </c>
      <c r="C972" s="24">
        <f t="shared" si="63"/>
        <v>972</v>
      </c>
      <c r="D972" s="24" t="e">
        <f t="shared" ca="1" si="2"/>
        <v>#REF!</v>
      </c>
      <c r="E972" s="25" t="e">
        <f t="shared" ca="1" si="3"/>
        <v>#REF!</v>
      </c>
      <c r="F972" s="25" t="e">
        <f t="shared" ca="1" si="4"/>
        <v>#REF!</v>
      </c>
      <c r="G972" s="26" t="e">
        <f t="shared" ca="1" si="5"/>
        <v>#REF!</v>
      </c>
      <c r="H972" s="24" t="s">
        <v>140</v>
      </c>
      <c r="I972" s="24" t="e">
        <f t="shared" ca="1" si="6"/>
        <v>#REF!</v>
      </c>
      <c r="J972" s="24" t="e">
        <f t="shared" ca="1" si="7"/>
        <v>#REF!</v>
      </c>
      <c r="K972" s="24" t="e">
        <f t="shared" ca="1" si="8"/>
        <v>#REF!</v>
      </c>
      <c r="L972" s="24" t="e">
        <f t="shared" ca="1" si="9"/>
        <v>#REF!</v>
      </c>
      <c r="M972" s="24" t="e">
        <f t="shared" ca="1" si="10"/>
        <v>#REF!</v>
      </c>
      <c r="N972" s="25" t="e">
        <f t="shared" ca="1" si="11"/>
        <v>#REF!</v>
      </c>
      <c r="O972" s="27" t="e">
        <f t="shared" ca="1" si="12"/>
        <v>#REF!</v>
      </c>
      <c r="P972" s="24" t="e">
        <f t="shared" ca="1" si="13"/>
        <v>#REF!</v>
      </c>
      <c r="Q972" s="28" t="e">
        <f t="shared" ca="1" si="48"/>
        <v>#REF!</v>
      </c>
      <c r="R972" s="29" t="e">
        <f t="shared" ca="1" si="14"/>
        <v>#REF!</v>
      </c>
      <c r="S972" s="29" t="e">
        <f t="shared" ca="1" si="15"/>
        <v>#REF!</v>
      </c>
      <c r="T972" s="28" t="e">
        <f t="shared" ca="1" si="16"/>
        <v>#REF!</v>
      </c>
      <c r="U972" s="30">
        <f ca="1">VLOOKUP(H972,variables!J$10:K$130,2,FALSE)</f>
        <v>0.93262411347517726</v>
      </c>
      <c r="V972" s="28"/>
      <c r="W972" s="28"/>
      <c r="X972" s="28"/>
      <c r="Y972" s="28"/>
      <c r="Z972" s="28"/>
      <c r="AA972" s="28"/>
      <c r="AB972" s="28"/>
      <c r="AC972" s="28"/>
    </row>
    <row r="973" spans="1:29" ht="14.25" hidden="1">
      <c r="A973" s="22" t="b">
        <f t="shared" si="61"/>
        <v>0</v>
      </c>
      <c r="B973" s="23" t="str">
        <f t="shared" si="62"/>
        <v>salles avant 03/2017!</v>
      </c>
      <c r="C973" s="24">
        <f t="shared" si="63"/>
        <v>973</v>
      </c>
      <c r="D973" s="24" t="e">
        <f t="shared" ca="1" si="2"/>
        <v>#REF!</v>
      </c>
      <c r="E973" s="25" t="e">
        <f t="shared" ca="1" si="3"/>
        <v>#REF!</v>
      </c>
      <c r="F973" s="25" t="e">
        <f t="shared" ca="1" si="4"/>
        <v>#REF!</v>
      </c>
      <c r="G973" s="26" t="e">
        <f t="shared" ca="1" si="5"/>
        <v>#REF!</v>
      </c>
      <c r="H973" s="24" t="s">
        <v>458</v>
      </c>
      <c r="I973" s="24" t="e">
        <f t="shared" ca="1" si="6"/>
        <v>#REF!</v>
      </c>
      <c r="J973" s="24" t="e">
        <f t="shared" ca="1" si="7"/>
        <v>#REF!</v>
      </c>
      <c r="K973" s="24" t="e">
        <f t="shared" ca="1" si="8"/>
        <v>#REF!</v>
      </c>
      <c r="L973" s="24" t="e">
        <f t="shared" ca="1" si="9"/>
        <v>#REF!</v>
      </c>
      <c r="M973" s="24" t="e">
        <f t="shared" ca="1" si="10"/>
        <v>#REF!</v>
      </c>
      <c r="N973" s="25" t="e">
        <f t="shared" ca="1" si="11"/>
        <v>#REF!</v>
      </c>
      <c r="O973" s="27" t="e">
        <f t="shared" ca="1" si="12"/>
        <v>#REF!</v>
      </c>
      <c r="P973" s="24" t="e">
        <f t="shared" ca="1" si="13"/>
        <v>#REF!</v>
      </c>
      <c r="Q973" s="28" t="str">
        <f t="shared" si="48"/>
        <v/>
      </c>
      <c r="R973" s="29" t="str">
        <f t="shared" si="14"/>
        <v/>
      </c>
      <c r="S973" s="29" t="str">
        <f t="shared" si="15"/>
        <v/>
      </c>
      <c r="T973" s="28" t="str">
        <f t="shared" si="16"/>
        <v/>
      </c>
      <c r="U973" s="30">
        <f ca="1">VLOOKUP(H973,variables!J$10:K$130,2,FALSE)</f>
        <v>0.95</v>
      </c>
      <c r="V973" s="28"/>
      <c r="W973" s="28"/>
      <c r="X973" s="28"/>
      <c r="Y973" s="28"/>
      <c r="Z973" s="28"/>
      <c r="AA973" s="28"/>
      <c r="AB973" s="28"/>
      <c r="AC973" s="28"/>
    </row>
    <row r="974" spans="1:29" ht="14.25" hidden="1">
      <c r="A974" s="22" t="b">
        <f t="shared" si="61"/>
        <v>0</v>
      </c>
      <c r="B974" s="23" t="str">
        <f t="shared" si="62"/>
        <v>salles avant 03/2017!</v>
      </c>
      <c r="C974" s="24">
        <f t="shared" si="63"/>
        <v>974</v>
      </c>
      <c r="D974" s="24" t="e">
        <f t="shared" ca="1" si="2"/>
        <v>#REF!</v>
      </c>
      <c r="E974" s="25" t="e">
        <f t="shared" ca="1" si="3"/>
        <v>#REF!</v>
      </c>
      <c r="F974" s="25" t="e">
        <f t="shared" ca="1" si="4"/>
        <v>#REF!</v>
      </c>
      <c r="G974" s="26" t="e">
        <f t="shared" ca="1" si="5"/>
        <v>#REF!</v>
      </c>
      <c r="H974" s="24" t="s">
        <v>357</v>
      </c>
      <c r="I974" s="24" t="e">
        <f t="shared" ca="1" si="6"/>
        <v>#REF!</v>
      </c>
      <c r="J974" s="24" t="e">
        <f t="shared" ca="1" si="7"/>
        <v>#REF!</v>
      </c>
      <c r="K974" s="24" t="e">
        <f t="shared" ca="1" si="8"/>
        <v>#REF!</v>
      </c>
      <c r="L974" s="24" t="e">
        <f t="shared" ca="1" si="9"/>
        <v>#REF!</v>
      </c>
      <c r="M974" s="24" t="e">
        <f t="shared" ca="1" si="10"/>
        <v>#REF!</v>
      </c>
      <c r="N974" s="25" t="e">
        <f t="shared" ca="1" si="11"/>
        <v>#REF!</v>
      </c>
      <c r="O974" s="27" t="e">
        <f t="shared" ca="1" si="12"/>
        <v>#REF!</v>
      </c>
      <c r="P974" s="24" t="e">
        <f t="shared" ca="1" si="13"/>
        <v>#REF!</v>
      </c>
      <c r="Q974" s="28" t="str">
        <f t="shared" si="48"/>
        <v/>
      </c>
      <c r="R974" s="29" t="str">
        <f t="shared" si="14"/>
        <v/>
      </c>
      <c r="S974" s="29" t="str">
        <f t="shared" si="15"/>
        <v/>
      </c>
      <c r="T974" s="28" t="str">
        <f t="shared" si="16"/>
        <v/>
      </c>
      <c r="U974" s="30">
        <f ca="1">VLOOKUP(H974,variables!J$10:K$130,2,FALSE)</f>
        <v>0.97058823529411764</v>
      </c>
      <c r="V974" s="28"/>
      <c r="W974" s="28"/>
      <c r="X974" s="28"/>
      <c r="Y974" s="28"/>
      <c r="Z974" s="28"/>
      <c r="AA974" s="28"/>
      <c r="AB974" s="28"/>
      <c r="AC974" s="28"/>
    </row>
    <row r="975" spans="1:29" ht="14.25" hidden="1">
      <c r="A975" s="22" t="b">
        <f t="shared" si="61"/>
        <v>0</v>
      </c>
      <c r="B975" s="23" t="str">
        <f t="shared" si="62"/>
        <v>salles avant 03/2017!</v>
      </c>
      <c r="C975" s="24">
        <f t="shared" si="63"/>
        <v>975</v>
      </c>
      <c r="D975" s="24" t="e">
        <f t="shared" ca="1" si="2"/>
        <v>#REF!</v>
      </c>
      <c r="E975" s="25" t="e">
        <f t="shared" ca="1" si="3"/>
        <v>#REF!</v>
      </c>
      <c r="F975" s="25" t="e">
        <f t="shared" ca="1" si="4"/>
        <v>#REF!</v>
      </c>
      <c r="G975" s="26" t="e">
        <f t="shared" ca="1" si="5"/>
        <v>#REF!</v>
      </c>
      <c r="H975" s="24" t="s">
        <v>88</v>
      </c>
      <c r="I975" s="24" t="e">
        <f t="shared" ca="1" si="6"/>
        <v>#REF!</v>
      </c>
      <c r="J975" s="24" t="e">
        <f t="shared" ca="1" si="7"/>
        <v>#REF!</v>
      </c>
      <c r="K975" s="24" t="e">
        <f t="shared" ca="1" si="8"/>
        <v>#REF!</v>
      </c>
      <c r="L975" s="24" t="e">
        <f t="shared" ca="1" si="9"/>
        <v>#REF!</v>
      </c>
      <c r="M975" s="24" t="e">
        <f t="shared" ca="1" si="10"/>
        <v>#REF!</v>
      </c>
      <c r="N975" s="25" t="e">
        <f t="shared" ca="1" si="11"/>
        <v>#REF!</v>
      </c>
      <c r="O975" s="27" t="e">
        <f t="shared" ca="1" si="12"/>
        <v>#REF!</v>
      </c>
      <c r="P975" s="24" t="e">
        <f t="shared" ca="1" si="13"/>
        <v>#REF!</v>
      </c>
      <c r="Q975" s="28" t="str">
        <f t="shared" si="48"/>
        <v/>
      </c>
      <c r="R975" s="29" t="str">
        <f t="shared" si="14"/>
        <v/>
      </c>
      <c r="S975" s="29" t="str">
        <f t="shared" si="15"/>
        <v/>
      </c>
      <c r="T975" s="28" t="str">
        <f t="shared" si="16"/>
        <v/>
      </c>
      <c r="U975" s="30">
        <f ca="1">VLOOKUP(H975,variables!J$10:K$130,2,FALSE)</f>
        <v>0.94202898550724634</v>
      </c>
      <c r="V975" s="28"/>
      <c r="W975" s="28"/>
      <c r="X975" s="28"/>
      <c r="Y975" s="28"/>
      <c r="Z975" s="28"/>
      <c r="AA975" s="28"/>
      <c r="AB975" s="28"/>
      <c r="AC975" s="28"/>
    </row>
    <row r="976" spans="1:29" ht="14.25" hidden="1">
      <c r="A976" s="22" t="b">
        <f t="shared" si="61"/>
        <v>0</v>
      </c>
      <c r="B976" s="23" t="str">
        <f t="shared" si="62"/>
        <v>salles avant 03/2017!</v>
      </c>
      <c r="C976" s="24">
        <f t="shared" si="63"/>
        <v>976</v>
      </c>
      <c r="D976" s="24" t="e">
        <f t="shared" ca="1" si="2"/>
        <v>#REF!</v>
      </c>
      <c r="E976" s="25" t="e">
        <f t="shared" ca="1" si="3"/>
        <v>#REF!</v>
      </c>
      <c r="F976" s="25" t="e">
        <f t="shared" ca="1" si="4"/>
        <v>#REF!</v>
      </c>
      <c r="G976" s="26" t="e">
        <f t="shared" ca="1" si="5"/>
        <v>#REF!</v>
      </c>
      <c r="H976" s="24" t="s">
        <v>357</v>
      </c>
      <c r="I976" s="24" t="e">
        <f t="shared" ca="1" si="6"/>
        <v>#REF!</v>
      </c>
      <c r="J976" s="24" t="e">
        <f t="shared" ca="1" si="7"/>
        <v>#REF!</v>
      </c>
      <c r="K976" s="24" t="e">
        <f t="shared" ca="1" si="8"/>
        <v>#REF!</v>
      </c>
      <c r="L976" s="24" t="e">
        <f t="shared" ca="1" si="9"/>
        <v>#REF!</v>
      </c>
      <c r="M976" s="24" t="e">
        <f t="shared" ca="1" si="10"/>
        <v>#REF!</v>
      </c>
      <c r="N976" s="25" t="e">
        <f t="shared" ca="1" si="11"/>
        <v>#REF!</v>
      </c>
      <c r="O976" s="27" t="e">
        <f t="shared" ca="1" si="12"/>
        <v>#REF!</v>
      </c>
      <c r="P976" s="24" t="e">
        <f t="shared" ca="1" si="13"/>
        <v>#REF!</v>
      </c>
      <c r="Q976" s="28" t="str">
        <f t="shared" si="48"/>
        <v/>
      </c>
      <c r="R976" s="29" t="str">
        <f t="shared" si="14"/>
        <v/>
      </c>
      <c r="S976" s="29" t="str">
        <f t="shared" si="15"/>
        <v/>
      </c>
      <c r="T976" s="28" t="str">
        <f t="shared" si="16"/>
        <v/>
      </c>
      <c r="U976" s="30">
        <f ca="1">VLOOKUP(H976,variables!J$10:K$130,2,FALSE)</f>
        <v>0.97058823529411764</v>
      </c>
      <c r="V976" s="28"/>
      <c r="W976" s="28"/>
      <c r="X976" s="28"/>
      <c r="Y976" s="28"/>
      <c r="Z976" s="28"/>
      <c r="AA976" s="28"/>
      <c r="AB976" s="28"/>
      <c r="AC976" s="28"/>
    </row>
    <row r="977" spans="1:29" ht="14.25" hidden="1">
      <c r="A977" s="22" t="b">
        <f t="shared" si="61"/>
        <v>0</v>
      </c>
      <c r="B977" s="23" t="str">
        <f t="shared" si="62"/>
        <v>salles avant 03/2017!</v>
      </c>
      <c r="C977" s="24">
        <f t="shared" si="63"/>
        <v>977</v>
      </c>
      <c r="D977" s="24" t="e">
        <f t="shared" ca="1" si="2"/>
        <v>#REF!</v>
      </c>
      <c r="E977" s="25" t="e">
        <f t="shared" ca="1" si="3"/>
        <v>#REF!</v>
      </c>
      <c r="F977" s="25" t="e">
        <f t="shared" ca="1" si="4"/>
        <v>#REF!</v>
      </c>
      <c r="G977" s="26" t="e">
        <f t="shared" ca="1" si="5"/>
        <v>#REF!</v>
      </c>
      <c r="H977" s="24" t="s">
        <v>88</v>
      </c>
      <c r="I977" s="24" t="e">
        <f t="shared" ca="1" si="6"/>
        <v>#REF!</v>
      </c>
      <c r="J977" s="24" t="e">
        <f t="shared" ca="1" si="7"/>
        <v>#REF!</v>
      </c>
      <c r="K977" s="24" t="e">
        <f t="shared" ca="1" si="8"/>
        <v>#REF!</v>
      </c>
      <c r="L977" s="24" t="e">
        <f t="shared" ca="1" si="9"/>
        <v>#REF!</v>
      </c>
      <c r="M977" s="24" t="e">
        <f t="shared" ca="1" si="10"/>
        <v>#REF!</v>
      </c>
      <c r="N977" s="25" t="e">
        <f t="shared" ca="1" si="11"/>
        <v>#REF!</v>
      </c>
      <c r="O977" s="27" t="e">
        <f t="shared" ca="1" si="12"/>
        <v>#REF!</v>
      </c>
      <c r="P977" s="24" t="e">
        <f t="shared" ca="1" si="13"/>
        <v>#REF!</v>
      </c>
      <c r="Q977" s="28" t="str">
        <f t="shared" si="48"/>
        <v/>
      </c>
      <c r="R977" s="29" t="str">
        <f t="shared" si="14"/>
        <v/>
      </c>
      <c r="S977" s="29" t="str">
        <f t="shared" si="15"/>
        <v/>
      </c>
      <c r="T977" s="28" t="str">
        <f t="shared" si="16"/>
        <v/>
      </c>
      <c r="U977" s="30">
        <f ca="1">VLOOKUP(H977,variables!J$10:K$130,2,FALSE)</f>
        <v>0.94202898550724634</v>
      </c>
      <c r="V977" s="28"/>
      <c r="W977" s="28"/>
      <c r="X977" s="28"/>
      <c r="Y977" s="28"/>
      <c r="Z977" s="28"/>
      <c r="AA977" s="28"/>
      <c r="AB977" s="28"/>
      <c r="AC977" s="28"/>
    </row>
    <row r="978" spans="1:29" ht="14.25" hidden="1">
      <c r="A978" s="22" t="b">
        <f t="shared" si="61"/>
        <v>0</v>
      </c>
      <c r="B978" s="23" t="str">
        <f t="shared" si="62"/>
        <v>salles avant 03/2017!</v>
      </c>
      <c r="C978" s="24">
        <f t="shared" si="63"/>
        <v>978</v>
      </c>
      <c r="D978" s="24" t="e">
        <f t="shared" ca="1" si="2"/>
        <v>#REF!</v>
      </c>
      <c r="E978" s="25" t="e">
        <f t="shared" ca="1" si="3"/>
        <v>#REF!</v>
      </c>
      <c r="F978" s="25" t="e">
        <f t="shared" ca="1" si="4"/>
        <v>#REF!</v>
      </c>
      <c r="G978" s="26" t="e">
        <f t="shared" ca="1" si="5"/>
        <v>#REF!</v>
      </c>
      <c r="H978" s="24" t="s">
        <v>88</v>
      </c>
      <c r="I978" s="24" t="e">
        <f t="shared" ca="1" si="6"/>
        <v>#REF!</v>
      </c>
      <c r="J978" s="24" t="e">
        <f t="shared" ca="1" si="7"/>
        <v>#REF!</v>
      </c>
      <c r="K978" s="24" t="e">
        <f t="shared" ca="1" si="8"/>
        <v>#REF!</v>
      </c>
      <c r="L978" s="24" t="e">
        <f t="shared" ca="1" si="9"/>
        <v>#REF!</v>
      </c>
      <c r="M978" s="24" t="e">
        <f t="shared" ca="1" si="10"/>
        <v>#REF!</v>
      </c>
      <c r="N978" s="25" t="e">
        <f t="shared" ca="1" si="11"/>
        <v>#REF!</v>
      </c>
      <c r="O978" s="27" t="e">
        <f t="shared" ca="1" si="12"/>
        <v>#REF!</v>
      </c>
      <c r="P978" s="24" t="e">
        <f t="shared" ca="1" si="13"/>
        <v>#REF!</v>
      </c>
      <c r="Q978" s="28" t="str">
        <f t="shared" si="48"/>
        <v/>
      </c>
      <c r="R978" s="29" t="str">
        <f t="shared" si="14"/>
        <v/>
      </c>
      <c r="S978" s="29" t="str">
        <f t="shared" si="15"/>
        <v/>
      </c>
      <c r="T978" s="28" t="str">
        <f t="shared" si="16"/>
        <v/>
      </c>
      <c r="U978" s="30">
        <f ca="1">VLOOKUP(H978,variables!J$10:K$130,2,FALSE)</f>
        <v>0.94202898550724634</v>
      </c>
      <c r="V978" s="28"/>
      <c r="W978" s="28"/>
      <c r="X978" s="28"/>
      <c r="Y978" s="28"/>
      <c r="Z978" s="28"/>
      <c r="AA978" s="28"/>
      <c r="AB978" s="28"/>
      <c r="AC978" s="28"/>
    </row>
    <row r="979" spans="1:29" ht="14.25" hidden="1">
      <c r="A979" s="22" t="b">
        <f t="shared" si="61"/>
        <v>0</v>
      </c>
      <c r="B979" s="23" t="str">
        <f t="shared" si="62"/>
        <v>salles avant 03/2017!</v>
      </c>
      <c r="C979" s="24">
        <f t="shared" si="63"/>
        <v>979</v>
      </c>
      <c r="D979" s="24" t="e">
        <f t="shared" ca="1" si="2"/>
        <v>#REF!</v>
      </c>
      <c r="E979" s="25" t="e">
        <f t="shared" ca="1" si="3"/>
        <v>#REF!</v>
      </c>
      <c r="F979" s="25" t="e">
        <f t="shared" ca="1" si="4"/>
        <v>#REF!</v>
      </c>
      <c r="G979" s="26" t="e">
        <f t="shared" ca="1" si="5"/>
        <v>#REF!</v>
      </c>
      <c r="H979" s="24" t="s">
        <v>88</v>
      </c>
      <c r="I979" s="24" t="e">
        <f t="shared" ca="1" si="6"/>
        <v>#REF!</v>
      </c>
      <c r="J979" s="24" t="e">
        <f t="shared" ca="1" si="7"/>
        <v>#REF!</v>
      </c>
      <c r="K979" s="24" t="e">
        <f t="shared" ca="1" si="8"/>
        <v>#REF!</v>
      </c>
      <c r="L979" s="24" t="e">
        <f t="shared" ca="1" si="9"/>
        <v>#REF!</v>
      </c>
      <c r="M979" s="24" t="e">
        <f t="shared" ca="1" si="10"/>
        <v>#REF!</v>
      </c>
      <c r="N979" s="25" t="e">
        <f t="shared" ca="1" si="11"/>
        <v>#REF!</v>
      </c>
      <c r="O979" s="27" t="e">
        <f t="shared" ca="1" si="12"/>
        <v>#REF!</v>
      </c>
      <c r="P979" s="24" t="e">
        <f t="shared" ca="1" si="13"/>
        <v>#REF!</v>
      </c>
      <c r="Q979" s="28" t="str">
        <f t="shared" si="48"/>
        <v/>
      </c>
      <c r="R979" s="29" t="str">
        <f t="shared" si="14"/>
        <v/>
      </c>
      <c r="S979" s="29" t="str">
        <f t="shared" si="15"/>
        <v/>
      </c>
      <c r="T979" s="28" t="str">
        <f t="shared" si="16"/>
        <v/>
      </c>
      <c r="U979" s="30">
        <f ca="1">VLOOKUP(H979,variables!J$10:K$130,2,FALSE)</f>
        <v>0.94202898550724634</v>
      </c>
      <c r="V979" s="28"/>
      <c r="W979" s="28"/>
      <c r="X979" s="28"/>
      <c r="Y979" s="28"/>
      <c r="Z979" s="28"/>
      <c r="AA979" s="28"/>
      <c r="AB979" s="28"/>
      <c r="AC979" s="28"/>
    </row>
    <row r="980" spans="1:29" ht="14.25" hidden="1">
      <c r="A980" s="22" t="b">
        <f t="shared" si="61"/>
        <v>0</v>
      </c>
      <c r="B980" s="23" t="str">
        <f t="shared" si="62"/>
        <v>salles avant 03/2017!</v>
      </c>
      <c r="C980" s="24">
        <f t="shared" si="63"/>
        <v>980</v>
      </c>
      <c r="D980" s="24" t="e">
        <f t="shared" ca="1" si="2"/>
        <v>#REF!</v>
      </c>
      <c r="E980" s="25" t="e">
        <f t="shared" ca="1" si="3"/>
        <v>#REF!</v>
      </c>
      <c r="F980" s="25" t="e">
        <f t="shared" ca="1" si="4"/>
        <v>#REF!</v>
      </c>
      <c r="G980" s="26" t="e">
        <f t="shared" ca="1" si="5"/>
        <v>#REF!</v>
      </c>
      <c r="H980" s="24" t="s">
        <v>359</v>
      </c>
      <c r="I980" s="24" t="e">
        <f t="shared" ca="1" si="6"/>
        <v>#REF!</v>
      </c>
      <c r="J980" s="24" t="e">
        <f t="shared" ca="1" si="7"/>
        <v>#REF!</v>
      </c>
      <c r="K980" s="24" t="e">
        <f t="shared" ca="1" si="8"/>
        <v>#REF!</v>
      </c>
      <c r="L980" s="24" t="e">
        <f t="shared" ca="1" si="9"/>
        <v>#REF!</v>
      </c>
      <c r="M980" s="24" t="e">
        <f t="shared" ca="1" si="10"/>
        <v>#REF!</v>
      </c>
      <c r="N980" s="25" t="e">
        <f t="shared" ca="1" si="11"/>
        <v>#REF!</v>
      </c>
      <c r="O980" s="27" t="e">
        <f t="shared" ca="1" si="12"/>
        <v>#REF!</v>
      </c>
      <c r="P980" s="24" t="e">
        <f t="shared" ca="1" si="13"/>
        <v>#REF!</v>
      </c>
      <c r="Q980" s="28" t="str">
        <f t="shared" si="48"/>
        <v/>
      </c>
      <c r="R980" s="29" t="str">
        <f t="shared" si="14"/>
        <v/>
      </c>
      <c r="S980" s="29" t="str">
        <f t="shared" si="15"/>
        <v/>
      </c>
      <c r="T980" s="28" t="str">
        <f t="shared" si="16"/>
        <v/>
      </c>
      <c r="U980" s="30">
        <f ca="1">VLOOKUP(H980,variables!J$10:K$130,2,FALSE)</f>
        <v>1</v>
      </c>
      <c r="V980" s="28"/>
      <c r="W980" s="28"/>
      <c r="X980" s="28"/>
      <c r="Y980" s="28"/>
      <c r="Z980" s="28"/>
      <c r="AA980" s="28"/>
      <c r="AB980" s="28"/>
      <c r="AC980" s="28"/>
    </row>
    <row r="981" spans="1:29" ht="14.25" hidden="1">
      <c r="A981" s="22" t="b">
        <f t="shared" si="61"/>
        <v>0</v>
      </c>
      <c r="B981" s="23" t="str">
        <f t="shared" si="62"/>
        <v>salles avant 03/2017!</v>
      </c>
      <c r="C981" s="24">
        <f t="shared" si="63"/>
        <v>981</v>
      </c>
      <c r="D981" s="24" t="e">
        <f t="shared" ca="1" si="2"/>
        <v>#REF!</v>
      </c>
      <c r="E981" s="25" t="e">
        <f t="shared" ca="1" si="3"/>
        <v>#REF!</v>
      </c>
      <c r="F981" s="25" t="e">
        <f t="shared" ca="1" si="4"/>
        <v>#REF!</v>
      </c>
      <c r="G981" s="26" t="e">
        <f t="shared" ca="1" si="5"/>
        <v>#REF!</v>
      </c>
      <c r="H981" s="24" t="s">
        <v>423</v>
      </c>
      <c r="I981" s="24" t="e">
        <f t="shared" ca="1" si="6"/>
        <v>#REF!</v>
      </c>
      <c r="J981" s="24" t="e">
        <f t="shared" ca="1" si="7"/>
        <v>#REF!</v>
      </c>
      <c r="K981" s="24" t="e">
        <f t="shared" ca="1" si="8"/>
        <v>#REF!</v>
      </c>
      <c r="L981" s="24" t="e">
        <f t="shared" ca="1" si="9"/>
        <v>#REF!</v>
      </c>
      <c r="M981" s="24" t="e">
        <f t="shared" ca="1" si="10"/>
        <v>#REF!</v>
      </c>
      <c r="N981" s="25" t="e">
        <f t="shared" ca="1" si="11"/>
        <v>#REF!</v>
      </c>
      <c r="O981" s="27" t="e">
        <f t="shared" ca="1" si="12"/>
        <v>#REF!</v>
      </c>
      <c r="P981" s="24" t="e">
        <f t="shared" ca="1" si="13"/>
        <v>#REF!</v>
      </c>
      <c r="Q981" s="28" t="str">
        <f t="shared" si="48"/>
        <v/>
      </c>
      <c r="R981" s="29" t="str">
        <f t="shared" si="14"/>
        <v/>
      </c>
      <c r="S981" s="29" t="str">
        <f t="shared" si="15"/>
        <v/>
      </c>
      <c r="T981" s="28" t="str">
        <f t="shared" si="16"/>
        <v/>
      </c>
      <c r="U981" s="30">
        <f ca="1">VLOOKUP(H981,variables!J$10:K$130,2,FALSE)</f>
        <v>0.97619047619047616</v>
      </c>
      <c r="V981" s="28"/>
      <c r="W981" s="28"/>
      <c r="X981" s="28"/>
      <c r="Y981" s="28"/>
      <c r="Z981" s="28"/>
      <c r="AA981" s="28"/>
      <c r="AB981" s="28"/>
      <c r="AC981" s="28"/>
    </row>
    <row r="982" spans="1:29" ht="14.25" hidden="1">
      <c r="A982" s="22" t="b">
        <f t="shared" si="61"/>
        <v>0</v>
      </c>
      <c r="B982" s="23" t="str">
        <f t="shared" si="62"/>
        <v>salles avant 03/2017!</v>
      </c>
      <c r="C982" s="24">
        <f t="shared" si="63"/>
        <v>982</v>
      </c>
      <c r="D982" s="24" t="e">
        <f t="shared" ca="1" si="2"/>
        <v>#REF!</v>
      </c>
      <c r="E982" s="25" t="e">
        <f t="shared" ca="1" si="3"/>
        <v>#REF!</v>
      </c>
      <c r="F982" s="25" t="e">
        <f t="shared" ca="1" si="4"/>
        <v>#REF!</v>
      </c>
      <c r="G982" s="26" t="e">
        <f t="shared" ca="1" si="5"/>
        <v>#REF!</v>
      </c>
      <c r="H982" s="24" t="s">
        <v>489</v>
      </c>
      <c r="I982" s="24" t="e">
        <f t="shared" ca="1" si="6"/>
        <v>#REF!</v>
      </c>
      <c r="J982" s="24" t="e">
        <f t="shared" ca="1" si="7"/>
        <v>#REF!</v>
      </c>
      <c r="K982" s="24" t="e">
        <f t="shared" ca="1" si="8"/>
        <v>#REF!</v>
      </c>
      <c r="L982" s="24" t="e">
        <f t="shared" ca="1" si="9"/>
        <v>#REF!</v>
      </c>
      <c r="M982" s="24" t="e">
        <f t="shared" ca="1" si="10"/>
        <v>#REF!</v>
      </c>
      <c r="N982" s="25" t="e">
        <f t="shared" ca="1" si="11"/>
        <v>#REF!</v>
      </c>
      <c r="O982" s="27" t="e">
        <f t="shared" ca="1" si="12"/>
        <v>#REF!</v>
      </c>
      <c r="P982" s="24" t="e">
        <f t="shared" ca="1" si="13"/>
        <v>#REF!</v>
      </c>
      <c r="Q982" s="28" t="str">
        <f t="shared" si="48"/>
        <v/>
      </c>
      <c r="R982" s="29" t="str">
        <f t="shared" si="14"/>
        <v/>
      </c>
      <c r="S982" s="29" t="str">
        <f t="shared" si="15"/>
        <v/>
      </c>
      <c r="T982" s="28" t="str">
        <f t="shared" si="16"/>
        <v/>
      </c>
      <c r="U982" s="30">
        <f ca="1">VLOOKUP(H982,variables!J$10:K$130,2,FALSE)</f>
        <v>1</v>
      </c>
      <c r="V982" s="28"/>
      <c r="W982" s="28"/>
      <c r="X982" s="28"/>
      <c r="Y982" s="28"/>
      <c r="Z982" s="28"/>
      <c r="AA982" s="28"/>
      <c r="AB982" s="28"/>
      <c r="AC982" s="28"/>
    </row>
    <row r="983" spans="1:29" ht="14.25" hidden="1">
      <c r="A983" s="22" t="b">
        <f t="shared" si="61"/>
        <v>0</v>
      </c>
      <c r="B983" s="23" t="str">
        <f t="shared" si="62"/>
        <v>salles avant 03/2017!</v>
      </c>
      <c r="C983" s="24">
        <f t="shared" si="63"/>
        <v>983</v>
      </c>
      <c r="D983" s="24" t="e">
        <f t="shared" ca="1" si="2"/>
        <v>#REF!</v>
      </c>
      <c r="E983" s="25" t="e">
        <f t="shared" ca="1" si="3"/>
        <v>#REF!</v>
      </c>
      <c r="F983" s="25" t="e">
        <f t="shared" ca="1" si="4"/>
        <v>#REF!</v>
      </c>
      <c r="G983" s="26" t="e">
        <f t="shared" ca="1" si="5"/>
        <v>#REF!</v>
      </c>
      <c r="H983" s="24" t="s">
        <v>464</v>
      </c>
      <c r="I983" s="24" t="e">
        <f t="shared" ca="1" si="6"/>
        <v>#REF!</v>
      </c>
      <c r="J983" s="24" t="e">
        <f t="shared" ca="1" si="7"/>
        <v>#REF!</v>
      </c>
      <c r="K983" s="24" t="e">
        <f t="shared" ca="1" si="8"/>
        <v>#REF!</v>
      </c>
      <c r="L983" s="24" t="e">
        <f t="shared" ca="1" si="9"/>
        <v>#REF!</v>
      </c>
      <c r="M983" s="24" t="e">
        <f t="shared" ca="1" si="10"/>
        <v>#REF!</v>
      </c>
      <c r="N983" s="25" t="e">
        <f t="shared" ca="1" si="11"/>
        <v>#REF!</v>
      </c>
      <c r="O983" s="27" t="e">
        <f t="shared" ca="1" si="12"/>
        <v>#REF!</v>
      </c>
      <c r="P983" s="24" t="e">
        <f t="shared" ca="1" si="13"/>
        <v>#REF!</v>
      </c>
      <c r="Q983" s="28" t="str">
        <f t="shared" si="48"/>
        <v/>
      </c>
      <c r="R983" s="29" t="str">
        <f t="shared" si="14"/>
        <v/>
      </c>
      <c r="S983" s="29" t="str">
        <f t="shared" si="15"/>
        <v/>
      </c>
      <c r="T983" s="28" t="str">
        <f t="shared" si="16"/>
        <v/>
      </c>
      <c r="U983" s="30">
        <f ca="1">VLOOKUP(H983,variables!J$10:K$130,2,FALSE)</f>
        <v>0.98148148148148151</v>
      </c>
      <c r="V983" s="28"/>
      <c r="W983" s="28"/>
      <c r="X983" s="28"/>
      <c r="Y983" s="28"/>
      <c r="Z983" s="28"/>
      <c r="AA983" s="28"/>
      <c r="AB983" s="28"/>
      <c r="AC983" s="28"/>
    </row>
    <row r="984" spans="1:29" ht="14.25" hidden="1">
      <c r="A984" s="22" t="b">
        <f t="shared" si="61"/>
        <v>0</v>
      </c>
      <c r="B984" s="23" t="str">
        <f t="shared" si="62"/>
        <v>salles avant 03/2017!</v>
      </c>
      <c r="C984" s="24">
        <f t="shared" si="63"/>
        <v>984</v>
      </c>
      <c r="D984" s="24" t="e">
        <f t="shared" ca="1" si="2"/>
        <v>#REF!</v>
      </c>
      <c r="E984" s="25" t="e">
        <f t="shared" ca="1" si="3"/>
        <v>#REF!</v>
      </c>
      <c r="F984" s="25" t="e">
        <f t="shared" ca="1" si="4"/>
        <v>#REF!</v>
      </c>
      <c r="G984" s="26" t="e">
        <f t="shared" ca="1" si="5"/>
        <v>#REF!</v>
      </c>
      <c r="H984" s="24" t="s">
        <v>88</v>
      </c>
      <c r="I984" s="24" t="e">
        <f t="shared" ca="1" si="6"/>
        <v>#REF!</v>
      </c>
      <c r="J984" s="24" t="e">
        <f t="shared" ca="1" si="7"/>
        <v>#REF!</v>
      </c>
      <c r="K984" s="24" t="e">
        <f t="shared" ca="1" si="8"/>
        <v>#REF!</v>
      </c>
      <c r="L984" s="24" t="e">
        <f t="shared" ca="1" si="9"/>
        <v>#REF!</v>
      </c>
      <c r="M984" s="24" t="e">
        <f t="shared" ca="1" si="10"/>
        <v>#REF!</v>
      </c>
      <c r="N984" s="25" t="e">
        <f t="shared" ca="1" si="11"/>
        <v>#REF!</v>
      </c>
      <c r="O984" s="27" t="e">
        <f t="shared" ca="1" si="12"/>
        <v>#REF!</v>
      </c>
      <c r="P984" s="24" t="e">
        <f t="shared" ca="1" si="13"/>
        <v>#REF!</v>
      </c>
      <c r="Q984" s="28" t="str">
        <f t="shared" si="48"/>
        <v/>
      </c>
      <c r="R984" s="29" t="str">
        <f t="shared" si="14"/>
        <v/>
      </c>
      <c r="S984" s="29" t="str">
        <f t="shared" si="15"/>
        <v/>
      </c>
      <c r="T984" s="28" t="str">
        <f t="shared" si="16"/>
        <v/>
      </c>
      <c r="U984" s="30">
        <f ca="1">VLOOKUP(H984,variables!J$10:K$130,2,FALSE)</f>
        <v>0.94202898550724634</v>
      </c>
      <c r="V984" s="28"/>
      <c r="W984" s="28"/>
      <c r="X984" s="28"/>
      <c r="Y984" s="28"/>
      <c r="Z984" s="28"/>
      <c r="AA984" s="28"/>
      <c r="AB984" s="28"/>
      <c r="AC984" s="28"/>
    </row>
    <row r="985" spans="1:29" ht="14.25" hidden="1">
      <c r="A985" s="22" t="b">
        <f t="shared" si="61"/>
        <v>0</v>
      </c>
      <c r="B985" s="23" t="str">
        <f t="shared" si="62"/>
        <v>salles avant 03/2017!</v>
      </c>
      <c r="C985" s="24">
        <f t="shared" si="63"/>
        <v>985</v>
      </c>
      <c r="D985" s="24" t="e">
        <f t="shared" ca="1" si="2"/>
        <v>#REF!</v>
      </c>
      <c r="E985" s="25" t="e">
        <f t="shared" ca="1" si="3"/>
        <v>#REF!</v>
      </c>
      <c r="F985" s="25" t="e">
        <f t="shared" ca="1" si="4"/>
        <v>#REF!</v>
      </c>
      <c r="G985" s="26" t="e">
        <f t="shared" ca="1" si="5"/>
        <v>#REF!</v>
      </c>
      <c r="H985" s="24" t="s">
        <v>112</v>
      </c>
      <c r="I985" s="24" t="e">
        <f t="shared" ca="1" si="6"/>
        <v>#REF!</v>
      </c>
      <c r="J985" s="24" t="e">
        <f t="shared" ca="1" si="7"/>
        <v>#REF!</v>
      </c>
      <c r="K985" s="24" t="e">
        <f t="shared" ca="1" si="8"/>
        <v>#REF!</v>
      </c>
      <c r="L985" s="24" t="e">
        <f t="shared" ca="1" si="9"/>
        <v>#REF!</v>
      </c>
      <c r="M985" s="24" t="e">
        <f t="shared" ca="1" si="10"/>
        <v>#REF!</v>
      </c>
      <c r="N985" s="25" t="e">
        <f t="shared" ca="1" si="11"/>
        <v>#REF!</v>
      </c>
      <c r="O985" s="27" t="e">
        <f t="shared" ca="1" si="12"/>
        <v>#REF!</v>
      </c>
      <c r="P985" s="24" t="e">
        <f t="shared" ca="1" si="13"/>
        <v>#REF!</v>
      </c>
      <c r="Q985" s="28" t="str">
        <f t="shared" si="48"/>
        <v/>
      </c>
      <c r="R985" s="29" t="str">
        <f t="shared" si="14"/>
        <v/>
      </c>
      <c r="S985" s="29" t="str">
        <f t="shared" si="15"/>
        <v/>
      </c>
      <c r="T985" s="28" t="str">
        <f t="shared" si="16"/>
        <v/>
      </c>
      <c r="U985" s="30">
        <f ca="1">VLOOKUP(H985,variables!J$10:K$130,2,FALSE)</f>
        <v>1</v>
      </c>
      <c r="V985" s="28"/>
      <c r="W985" s="28"/>
      <c r="X985" s="28"/>
      <c r="Y985" s="28"/>
      <c r="Z985" s="28"/>
      <c r="AA985" s="28"/>
      <c r="AB985" s="28"/>
      <c r="AC985" s="28"/>
    </row>
    <row r="986" spans="1:29" ht="14.25" hidden="1">
      <c r="A986" s="22" t="b">
        <f t="shared" si="61"/>
        <v>0</v>
      </c>
      <c r="B986" s="23" t="str">
        <f t="shared" si="62"/>
        <v>salles avant 03/2017!</v>
      </c>
      <c r="C986" s="24">
        <f t="shared" si="63"/>
        <v>986</v>
      </c>
      <c r="D986" s="24" t="e">
        <f t="shared" ca="1" si="2"/>
        <v>#REF!</v>
      </c>
      <c r="E986" s="25" t="e">
        <f t="shared" ca="1" si="3"/>
        <v>#REF!</v>
      </c>
      <c r="F986" s="25" t="e">
        <f t="shared" ca="1" si="4"/>
        <v>#REF!</v>
      </c>
      <c r="G986" s="26" t="e">
        <f t="shared" ca="1" si="5"/>
        <v>#REF!</v>
      </c>
      <c r="H986" s="24" t="s">
        <v>299</v>
      </c>
      <c r="I986" s="24" t="e">
        <f t="shared" ca="1" si="6"/>
        <v>#REF!</v>
      </c>
      <c r="J986" s="24" t="e">
        <f t="shared" ca="1" si="7"/>
        <v>#REF!</v>
      </c>
      <c r="K986" s="24" t="e">
        <f t="shared" ca="1" si="8"/>
        <v>#REF!</v>
      </c>
      <c r="L986" s="24" t="e">
        <f t="shared" ca="1" si="9"/>
        <v>#REF!</v>
      </c>
      <c r="M986" s="24" t="e">
        <f t="shared" ca="1" si="10"/>
        <v>#REF!</v>
      </c>
      <c r="N986" s="25" t="e">
        <f t="shared" ca="1" si="11"/>
        <v>#REF!</v>
      </c>
      <c r="O986" s="27" t="e">
        <f t="shared" ca="1" si="12"/>
        <v>#REF!</v>
      </c>
      <c r="P986" s="24" t="e">
        <f t="shared" ca="1" si="13"/>
        <v>#REF!</v>
      </c>
      <c r="Q986" s="28" t="str">
        <f t="shared" si="48"/>
        <v/>
      </c>
      <c r="R986" s="29" t="str">
        <f t="shared" si="14"/>
        <v/>
      </c>
      <c r="S986" s="29" t="str">
        <f t="shared" si="15"/>
        <v/>
      </c>
      <c r="T986" s="28" t="str">
        <f t="shared" si="16"/>
        <v/>
      </c>
      <c r="U986" s="30">
        <f ca="1">VLOOKUP(H986,variables!J$10:K$130,2,FALSE)</f>
        <v>0.96666666666666667</v>
      </c>
      <c r="V986" s="28"/>
      <c r="W986" s="28"/>
      <c r="X986" s="28"/>
      <c r="Y986" s="28"/>
      <c r="Z986" s="28"/>
      <c r="AA986" s="28"/>
      <c r="AB986" s="28"/>
      <c r="AC986" s="28"/>
    </row>
    <row r="987" spans="1:29" ht="14.25" hidden="1">
      <c r="A987" s="22" t="b">
        <f t="shared" si="61"/>
        <v>0</v>
      </c>
      <c r="B987" s="23" t="str">
        <f t="shared" si="62"/>
        <v>salles avant 03/2017!</v>
      </c>
      <c r="C987" s="24">
        <f t="shared" si="63"/>
        <v>987</v>
      </c>
      <c r="D987" s="24" t="e">
        <f t="shared" ca="1" si="2"/>
        <v>#REF!</v>
      </c>
      <c r="E987" s="25" t="e">
        <f t="shared" ca="1" si="3"/>
        <v>#REF!</v>
      </c>
      <c r="F987" s="25" t="e">
        <f t="shared" ca="1" si="4"/>
        <v>#REF!</v>
      </c>
      <c r="G987" s="26" t="e">
        <f t="shared" ca="1" si="5"/>
        <v>#REF!</v>
      </c>
      <c r="H987" s="24" t="s">
        <v>88</v>
      </c>
      <c r="I987" s="24" t="e">
        <f t="shared" ca="1" si="6"/>
        <v>#REF!</v>
      </c>
      <c r="J987" s="24" t="e">
        <f t="shared" ca="1" si="7"/>
        <v>#REF!</v>
      </c>
      <c r="K987" s="24" t="e">
        <f t="shared" ca="1" si="8"/>
        <v>#REF!</v>
      </c>
      <c r="L987" s="24" t="e">
        <f t="shared" ca="1" si="9"/>
        <v>#REF!</v>
      </c>
      <c r="M987" s="24" t="e">
        <f t="shared" ca="1" si="10"/>
        <v>#REF!</v>
      </c>
      <c r="N987" s="25" t="e">
        <f t="shared" ca="1" si="11"/>
        <v>#REF!</v>
      </c>
      <c r="O987" s="27" t="e">
        <f t="shared" ca="1" si="12"/>
        <v>#REF!</v>
      </c>
      <c r="P987" s="24" t="e">
        <f t="shared" ca="1" si="13"/>
        <v>#REF!</v>
      </c>
      <c r="Q987" s="28" t="str">
        <f t="shared" si="48"/>
        <v/>
      </c>
      <c r="R987" s="29" t="str">
        <f t="shared" si="14"/>
        <v/>
      </c>
      <c r="S987" s="29" t="str">
        <f t="shared" si="15"/>
        <v/>
      </c>
      <c r="T987" s="28" t="str">
        <f t="shared" si="16"/>
        <v/>
      </c>
      <c r="U987" s="30">
        <f ca="1">VLOOKUP(H987,variables!J$10:K$130,2,FALSE)</f>
        <v>0.94202898550724634</v>
      </c>
      <c r="V987" s="28"/>
      <c r="W987" s="28"/>
      <c r="X987" s="28"/>
      <c r="Y987" s="28"/>
      <c r="Z987" s="28"/>
      <c r="AA987" s="28"/>
      <c r="AB987" s="28"/>
      <c r="AC987" s="28"/>
    </row>
    <row r="988" spans="1:29" ht="14.25" hidden="1">
      <c r="A988" s="22" t="b">
        <f t="shared" si="61"/>
        <v>0</v>
      </c>
      <c r="B988" s="23" t="str">
        <f t="shared" si="62"/>
        <v>salles avant 03/2017!</v>
      </c>
      <c r="C988" s="24">
        <f t="shared" si="63"/>
        <v>988</v>
      </c>
      <c r="D988" s="24" t="e">
        <f t="shared" ca="1" si="2"/>
        <v>#REF!</v>
      </c>
      <c r="E988" s="25" t="e">
        <f t="shared" ca="1" si="3"/>
        <v>#REF!</v>
      </c>
      <c r="F988" s="25" t="e">
        <f t="shared" ca="1" si="4"/>
        <v>#REF!</v>
      </c>
      <c r="G988" s="26" t="e">
        <f t="shared" ca="1" si="5"/>
        <v>#REF!</v>
      </c>
      <c r="H988" s="24" t="s">
        <v>210</v>
      </c>
      <c r="I988" s="24" t="e">
        <f t="shared" ca="1" si="6"/>
        <v>#REF!</v>
      </c>
      <c r="J988" s="24" t="e">
        <f t="shared" ca="1" si="7"/>
        <v>#REF!</v>
      </c>
      <c r="K988" s="24" t="e">
        <f t="shared" ca="1" si="8"/>
        <v>#REF!</v>
      </c>
      <c r="L988" s="24" t="e">
        <f t="shared" ca="1" si="9"/>
        <v>#REF!</v>
      </c>
      <c r="M988" s="24" t="e">
        <f t="shared" ca="1" si="10"/>
        <v>#REF!</v>
      </c>
      <c r="N988" s="25" t="e">
        <f t="shared" ca="1" si="11"/>
        <v>#REF!</v>
      </c>
      <c r="O988" s="27" t="e">
        <f t="shared" ca="1" si="12"/>
        <v>#REF!</v>
      </c>
      <c r="P988" s="24" t="e">
        <f t="shared" ca="1" si="13"/>
        <v>#REF!</v>
      </c>
      <c r="Q988" s="28" t="str">
        <f t="shared" si="48"/>
        <v/>
      </c>
      <c r="R988" s="29" t="str">
        <f t="shared" si="14"/>
        <v/>
      </c>
      <c r="S988" s="29" t="str">
        <f t="shared" si="15"/>
        <v/>
      </c>
      <c r="T988" s="28" t="str">
        <f t="shared" si="16"/>
        <v/>
      </c>
      <c r="U988" s="30">
        <f ca="1">VLOOKUP(H988,variables!J$10:K$130,2,FALSE)</f>
        <v>1</v>
      </c>
      <c r="V988" s="28"/>
      <c r="W988" s="28"/>
      <c r="X988" s="28"/>
      <c r="Y988" s="28"/>
      <c r="Z988" s="28"/>
      <c r="AA988" s="28"/>
      <c r="AB988" s="28"/>
      <c r="AC988" s="28"/>
    </row>
    <row r="989" spans="1:29" ht="14.25" hidden="1">
      <c r="A989" s="22" t="b">
        <f t="shared" si="61"/>
        <v>0</v>
      </c>
      <c r="B989" s="23" t="str">
        <f t="shared" si="62"/>
        <v>salles avant 03/2017!</v>
      </c>
      <c r="C989" s="24">
        <f t="shared" si="63"/>
        <v>989</v>
      </c>
      <c r="D989" s="24" t="e">
        <f t="shared" ca="1" si="2"/>
        <v>#REF!</v>
      </c>
      <c r="E989" s="25" t="e">
        <f t="shared" ca="1" si="3"/>
        <v>#REF!</v>
      </c>
      <c r="F989" s="25" t="e">
        <f t="shared" ca="1" si="4"/>
        <v>#REF!</v>
      </c>
      <c r="G989" s="26" t="e">
        <f t="shared" ca="1" si="5"/>
        <v>#REF!</v>
      </c>
      <c r="H989" s="24" t="s">
        <v>263</v>
      </c>
      <c r="I989" s="24" t="e">
        <f t="shared" ca="1" si="6"/>
        <v>#REF!</v>
      </c>
      <c r="J989" s="24" t="e">
        <f t="shared" ca="1" si="7"/>
        <v>#REF!</v>
      </c>
      <c r="K989" s="24" t="e">
        <f t="shared" ca="1" si="8"/>
        <v>#REF!</v>
      </c>
      <c r="L989" s="24" t="e">
        <f t="shared" ca="1" si="9"/>
        <v>#REF!</v>
      </c>
      <c r="M989" s="24" t="e">
        <f t="shared" ca="1" si="10"/>
        <v>#REF!</v>
      </c>
      <c r="N989" s="25" t="e">
        <f t="shared" ca="1" si="11"/>
        <v>#REF!</v>
      </c>
      <c r="O989" s="27" t="e">
        <f t="shared" ca="1" si="12"/>
        <v>#REF!</v>
      </c>
      <c r="P989" s="24" t="e">
        <f t="shared" ca="1" si="13"/>
        <v>#REF!</v>
      </c>
      <c r="Q989" s="28" t="str">
        <f t="shared" si="48"/>
        <v/>
      </c>
      <c r="R989" s="29" t="str">
        <f t="shared" si="14"/>
        <v/>
      </c>
      <c r="S989" s="29" t="str">
        <f t="shared" si="15"/>
        <v/>
      </c>
      <c r="T989" s="28" t="str">
        <f t="shared" si="16"/>
        <v/>
      </c>
      <c r="U989" s="30">
        <f ca="1">VLOOKUP(H989,variables!J$10:K$130,2,FALSE)</f>
        <v>1</v>
      </c>
      <c r="V989" s="28"/>
      <c r="W989" s="28"/>
      <c r="X989" s="28"/>
      <c r="Y989" s="28"/>
      <c r="Z989" s="28"/>
      <c r="AA989" s="28"/>
      <c r="AB989" s="28"/>
      <c r="AC989" s="28"/>
    </row>
    <row r="990" spans="1:29" ht="14.25">
      <c r="A990" s="22" t="b">
        <f t="shared" si="61"/>
        <v>1</v>
      </c>
      <c r="B990" s="23" t="str">
        <f t="shared" si="62"/>
        <v>salles avant 03/2017!</v>
      </c>
      <c r="C990" s="24">
        <f t="shared" si="63"/>
        <v>990</v>
      </c>
      <c r="D990" s="24" t="e">
        <f t="shared" ca="1" si="2"/>
        <v>#REF!</v>
      </c>
      <c r="E990" s="25" t="e">
        <f t="shared" ca="1" si="3"/>
        <v>#REF!</v>
      </c>
      <c r="F990" s="25" t="e">
        <f t="shared" ca="1" si="4"/>
        <v>#REF!</v>
      </c>
      <c r="G990" s="26" t="e">
        <f t="shared" ca="1" si="5"/>
        <v>#REF!</v>
      </c>
      <c r="H990" s="24" t="s">
        <v>140</v>
      </c>
      <c r="I990" s="24" t="e">
        <f t="shared" ca="1" si="6"/>
        <v>#REF!</v>
      </c>
      <c r="J990" s="24" t="e">
        <f t="shared" ca="1" si="7"/>
        <v>#REF!</v>
      </c>
      <c r="K990" s="24" t="e">
        <f t="shared" ca="1" si="8"/>
        <v>#REF!</v>
      </c>
      <c r="L990" s="24" t="e">
        <f t="shared" ca="1" si="9"/>
        <v>#REF!</v>
      </c>
      <c r="M990" s="24" t="e">
        <f t="shared" ca="1" si="10"/>
        <v>#REF!</v>
      </c>
      <c r="N990" s="25" t="e">
        <f t="shared" ca="1" si="11"/>
        <v>#REF!</v>
      </c>
      <c r="O990" s="27" t="e">
        <f t="shared" ca="1" si="12"/>
        <v>#REF!</v>
      </c>
      <c r="P990" s="24" t="e">
        <f t="shared" ca="1" si="13"/>
        <v>#REF!</v>
      </c>
      <c r="Q990" s="28" t="e">
        <f t="shared" ca="1" si="48"/>
        <v>#REF!</v>
      </c>
      <c r="R990" s="29" t="e">
        <f t="shared" ca="1" si="14"/>
        <v>#REF!</v>
      </c>
      <c r="S990" s="29" t="e">
        <f t="shared" ca="1" si="15"/>
        <v>#REF!</v>
      </c>
      <c r="T990" s="28" t="e">
        <f t="shared" ca="1" si="16"/>
        <v>#REF!</v>
      </c>
      <c r="U990" s="30">
        <f ca="1">VLOOKUP(H990,variables!J$10:K$130,2,FALSE)</f>
        <v>0.93262411347517726</v>
      </c>
      <c r="V990" s="28"/>
      <c r="W990" s="28"/>
      <c r="X990" s="28"/>
      <c r="Y990" s="28"/>
      <c r="Z990" s="28"/>
      <c r="AA990" s="28"/>
      <c r="AB990" s="28"/>
      <c r="AC990" s="28"/>
    </row>
    <row r="991" spans="1:29" ht="14.25" hidden="1">
      <c r="A991" s="22" t="b">
        <f t="shared" si="61"/>
        <v>0</v>
      </c>
      <c r="B991" s="23" t="str">
        <f t="shared" si="62"/>
        <v>salles avant 03/2017!</v>
      </c>
      <c r="C991" s="24">
        <f t="shared" si="63"/>
        <v>991</v>
      </c>
      <c r="D991" s="24" t="e">
        <f t="shared" ca="1" si="2"/>
        <v>#REF!</v>
      </c>
      <c r="E991" s="25" t="e">
        <f t="shared" ca="1" si="3"/>
        <v>#REF!</v>
      </c>
      <c r="F991" s="25" t="e">
        <f t="shared" ca="1" si="4"/>
        <v>#REF!</v>
      </c>
      <c r="G991" s="26" t="e">
        <f t="shared" ca="1" si="5"/>
        <v>#REF!</v>
      </c>
      <c r="H991" s="24" t="s">
        <v>81</v>
      </c>
      <c r="I991" s="24" t="e">
        <f t="shared" ca="1" si="6"/>
        <v>#REF!</v>
      </c>
      <c r="J991" s="24" t="e">
        <f t="shared" ca="1" si="7"/>
        <v>#REF!</v>
      </c>
      <c r="K991" s="24" t="e">
        <f t="shared" ca="1" si="8"/>
        <v>#REF!</v>
      </c>
      <c r="L991" s="24" t="e">
        <f t="shared" ca="1" si="9"/>
        <v>#REF!</v>
      </c>
      <c r="M991" s="24" t="e">
        <f t="shared" ca="1" si="10"/>
        <v>#REF!</v>
      </c>
      <c r="N991" s="25" t="e">
        <f t="shared" ca="1" si="11"/>
        <v>#REF!</v>
      </c>
      <c r="O991" s="27" t="e">
        <f t="shared" ca="1" si="12"/>
        <v>#REF!</v>
      </c>
      <c r="P991" s="24" t="e">
        <f t="shared" ca="1" si="13"/>
        <v>#REF!</v>
      </c>
      <c r="Q991" s="28" t="str">
        <f t="shared" si="48"/>
        <v/>
      </c>
      <c r="R991" s="29" t="str">
        <f t="shared" si="14"/>
        <v/>
      </c>
      <c r="S991" s="29" t="str">
        <f t="shared" si="15"/>
        <v/>
      </c>
      <c r="T991" s="28" t="str">
        <f t="shared" si="16"/>
        <v/>
      </c>
      <c r="U991" s="30">
        <f ca="1">VLOOKUP(H991,variables!J$10:K$130,2,FALSE)</f>
        <v>0.97619047619047616</v>
      </c>
      <c r="V991" s="28"/>
      <c r="W991" s="28"/>
      <c r="X991" s="28"/>
      <c r="Y991" s="28"/>
      <c r="Z991" s="28"/>
      <c r="AA991" s="28"/>
      <c r="AB991" s="28"/>
      <c r="AC991" s="28"/>
    </row>
    <row r="992" spans="1:29" ht="14.25" hidden="1">
      <c r="A992" s="22" t="b">
        <f t="shared" si="61"/>
        <v>0</v>
      </c>
      <c r="B992" s="23" t="str">
        <f t="shared" si="62"/>
        <v>salles avant 03/2017!</v>
      </c>
      <c r="C992" s="24">
        <f t="shared" si="63"/>
        <v>992</v>
      </c>
      <c r="D992" s="24" t="e">
        <f t="shared" ca="1" si="2"/>
        <v>#REF!</v>
      </c>
      <c r="E992" s="25" t="e">
        <f t="shared" ca="1" si="3"/>
        <v>#REF!</v>
      </c>
      <c r="F992" s="25" t="e">
        <f t="shared" ca="1" si="4"/>
        <v>#REF!</v>
      </c>
      <c r="G992" s="26" t="e">
        <f t="shared" ca="1" si="5"/>
        <v>#REF!</v>
      </c>
      <c r="H992" s="24" t="s">
        <v>34</v>
      </c>
      <c r="I992" s="24" t="e">
        <f t="shared" ca="1" si="6"/>
        <v>#REF!</v>
      </c>
      <c r="J992" s="24" t="e">
        <f t="shared" ca="1" si="7"/>
        <v>#REF!</v>
      </c>
      <c r="K992" s="24" t="e">
        <f t="shared" ca="1" si="8"/>
        <v>#REF!</v>
      </c>
      <c r="L992" s="24" t="e">
        <f t="shared" ca="1" si="9"/>
        <v>#REF!</v>
      </c>
      <c r="M992" s="24" t="e">
        <f t="shared" ca="1" si="10"/>
        <v>#REF!</v>
      </c>
      <c r="N992" s="25" t="e">
        <f t="shared" ca="1" si="11"/>
        <v>#REF!</v>
      </c>
      <c r="O992" s="27" t="e">
        <f t="shared" ca="1" si="12"/>
        <v>#REF!</v>
      </c>
      <c r="P992" s="24" t="e">
        <f t="shared" ca="1" si="13"/>
        <v>#REF!</v>
      </c>
      <c r="Q992" s="28" t="str">
        <f t="shared" si="48"/>
        <v/>
      </c>
      <c r="R992" s="29" t="str">
        <f t="shared" si="14"/>
        <v/>
      </c>
      <c r="S992" s="29" t="str">
        <f t="shared" si="15"/>
        <v/>
      </c>
      <c r="T992" s="28" t="str">
        <f t="shared" si="16"/>
        <v/>
      </c>
      <c r="U992" s="30">
        <f ca="1">VLOOKUP(H992,variables!J$10:K$130,2,FALSE)</f>
        <v>1</v>
      </c>
      <c r="V992" s="28"/>
      <c r="W992" s="28"/>
      <c r="X992" s="28"/>
      <c r="Y992" s="28"/>
      <c r="Z992" s="28"/>
      <c r="AA992" s="28"/>
      <c r="AB992" s="28"/>
      <c r="AC992" s="28"/>
    </row>
    <row r="993" spans="1:29" ht="14.25" hidden="1">
      <c r="A993" s="22" t="b">
        <f t="shared" si="61"/>
        <v>0</v>
      </c>
      <c r="B993" s="23" t="str">
        <f t="shared" si="62"/>
        <v>salles avant 03/2017!</v>
      </c>
      <c r="C993" s="24">
        <f t="shared" si="63"/>
        <v>993</v>
      </c>
      <c r="D993" s="24" t="e">
        <f t="shared" ca="1" si="2"/>
        <v>#REF!</v>
      </c>
      <c r="E993" s="25" t="e">
        <f t="shared" ca="1" si="3"/>
        <v>#REF!</v>
      </c>
      <c r="F993" s="25" t="e">
        <f t="shared" ca="1" si="4"/>
        <v>#REF!</v>
      </c>
      <c r="G993" s="26" t="e">
        <f t="shared" ca="1" si="5"/>
        <v>#REF!</v>
      </c>
      <c r="H993" s="24" t="s">
        <v>237</v>
      </c>
      <c r="I993" s="24" t="e">
        <f t="shared" ca="1" si="6"/>
        <v>#REF!</v>
      </c>
      <c r="J993" s="24" t="e">
        <f t="shared" ca="1" si="7"/>
        <v>#REF!</v>
      </c>
      <c r="K993" s="24" t="e">
        <f t="shared" ca="1" si="8"/>
        <v>#REF!</v>
      </c>
      <c r="L993" s="24" t="e">
        <f t="shared" ca="1" si="9"/>
        <v>#REF!</v>
      </c>
      <c r="M993" s="24" t="e">
        <f t="shared" ca="1" si="10"/>
        <v>#REF!</v>
      </c>
      <c r="N993" s="25" t="e">
        <f t="shared" ca="1" si="11"/>
        <v>#REF!</v>
      </c>
      <c r="O993" s="27" t="e">
        <f t="shared" ca="1" si="12"/>
        <v>#REF!</v>
      </c>
      <c r="P993" s="24" t="e">
        <f t="shared" ca="1" si="13"/>
        <v>#REF!</v>
      </c>
      <c r="Q993" s="28" t="str">
        <f t="shared" si="48"/>
        <v/>
      </c>
      <c r="R993" s="29" t="str">
        <f t="shared" si="14"/>
        <v/>
      </c>
      <c r="S993" s="29" t="str">
        <f t="shared" si="15"/>
        <v/>
      </c>
      <c r="T993" s="28" t="str">
        <f t="shared" si="16"/>
        <v/>
      </c>
      <c r="U993" s="30">
        <f ca="1">VLOOKUP(H993,variables!J$10:K$130,2,FALSE)</f>
        <v>1</v>
      </c>
      <c r="V993" s="28"/>
      <c r="W993" s="28"/>
      <c r="X993" s="28"/>
      <c r="Y993" s="28"/>
      <c r="Z993" s="28"/>
      <c r="AA993" s="28"/>
      <c r="AB993" s="28"/>
      <c r="AC993" s="28"/>
    </row>
    <row r="994" spans="1:29" ht="14.25" hidden="1">
      <c r="A994" s="22" t="b">
        <f t="shared" si="61"/>
        <v>0</v>
      </c>
      <c r="B994" s="23" t="str">
        <f t="shared" si="62"/>
        <v>salles avant 03/2017!</v>
      </c>
      <c r="C994" s="24">
        <f t="shared" si="63"/>
        <v>994</v>
      </c>
      <c r="D994" s="24" t="e">
        <f t="shared" ca="1" si="2"/>
        <v>#REF!</v>
      </c>
      <c r="E994" s="25" t="e">
        <f t="shared" ca="1" si="3"/>
        <v>#REF!</v>
      </c>
      <c r="F994" s="25" t="e">
        <f t="shared" ca="1" si="4"/>
        <v>#REF!</v>
      </c>
      <c r="G994" s="26" t="e">
        <f t="shared" ca="1" si="5"/>
        <v>#REF!</v>
      </c>
      <c r="H994" s="24" t="s">
        <v>237</v>
      </c>
      <c r="I994" s="24" t="e">
        <f t="shared" ca="1" si="6"/>
        <v>#REF!</v>
      </c>
      <c r="J994" s="24" t="e">
        <f t="shared" ca="1" si="7"/>
        <v>#REF!</v>
      </c>
      <c r="K994" s="24" t="e">
        <f t="shared" ca="1" si="8"/>
        <v>#REF!</v>
      </c>
      <c r="L994" s="24" t="e">
        <f t="shared" ca="1" si="9"/>
        <v>#REF!</v>
      </c>
      <c r="M994" s="24" t="e">
        <f t="shared" ca="1" si="10"/>
        <v>#REF!</v>
      </c>
      <c r="N994" s="25" t="e">
        <f t="shared" ca="1" si="11"/>
        <v>#REF!</v>
      </c>
      <c r="O994" s="27" t="e">
        <f t="shared" ca="1" si="12"/>
        <v>#REF!</v>
      </c>
      <c r="P994" s="24" t="e">
        <f t="shared" ca="1" si="13"/>
        <v>#REF!</v>
      </c>
      <c r="Q994" s="28" t="str">
        <f t="shared" si="48"/>
        <v/>
      </c>
      <c r="R994" s="29" t="str">
        <f t="shared" si="14"/>
        <v/>
      </c>
      <c r="S994" s="29" t="str">
        <f t="shared" si="15"/>
        <v/>
      </c>
      <c r="T994" s="28" t="str">
        <f t="shared" si="16"/>
        <v/>
      </c>
      <c r="U994" s="30">
        <f ca="1">VLOOKUP(H994,variables!J$10:K$130,2,FALSE)</f>
        <v>1</v>
      </c>
      <c r="V994" s="28"/>
      <c r="W994" s="28"/>
      <c r="X994" s="28"/>
      <c r="Y994" s="28"/>
      <c r="Z994" s="28"/>
      <c r="AA994" s="28"/>
      <c r="AB994" s="28"/>
      <c r="AC994" s="28"/>
    </row>
    <row r="995" spans="1:29" ht="14.25" hidden="1">
      <c r="A995" s="22" t="b">
        <f t="shared" si="61"/>
        <v>0</v>
      </c>
      <c r="B995" s="23" t="str">
        <f t="shared" si="62"/>
        <v>salles avant 03/2017!</v>
      </c>
      <c r="C995" s="24">
        <f t="shared" si="63"/>
        <v>995</v>
      </c>
      <c r="D995" s="24" t="e">
        <f t="shared" ca="1" si="2"/>
        <v>#REF!</v>
      </c>
      <c r="E995" s="25" t="e">
        <f t="shared" ca="1" si="3"/>
        <v>#REF!</v>
      </c>
      <c r="F995" s="25" t="e">
        <f t="shared" ca="1" si="4"/>
        <v>#REF!</v>
      </c>
      <c r="G995" s="26" t="e">
        <f t="shared" ca="1" si="5"/>
        <v>#REF!</v>
      </c>
      <c r="H995" s="24" t="s">
        <v>246</v>
      </c>
      <c r="I995" s="24" t="e">
        <f t="shared" ca="1" si="6"/>
        <v>#REF!</v>
      </c>
      <c r="J995" s="24" t="e">
        <f t="shared" ca="1" si="7"/>
        <v>#REF!</v>
      </c>
      <c r="K995" s="24" t="e">
        <f t="shared" ca="1" si="8"/>
        <v>#REF!</v>
      </c>
      <c r="L995" s="24" t="e">
        <f t="shared" ca="1" si="9"/>
        <v>#REF!</v>
      </c>
      <c r="M995" s="24" t="e">
        <f t="shared" ca="1" si="10"/>
        <v>#REF!</v>
      </c>
      <c r="N995" s="25" t="e">
        <f t="shared" ca="1" si="11"/>
        <v>#REF!</v>
      </c>
      <c r="O995" s="27" t="e">
        <f t="shared" ca="1" si="12"/>
        <v>#REF!</v>
      </c>
      <c r="P995" s="24" t="e">
        <f t="shared" ca="1" si="13"/>
        <v>#REF!</v>
      </c>
      <c r="Q995" s="28" t="str">
        <f t="shared" si="48"/>
        <v/>
      </c>
      <c r="R995" s="29" t="str">
        <f t="shared" si="14"/>
        <v/>
      </c>
      <c r="S995" s="29" t="str">
        <f t="shared" si="15"/>
        <v/>
      </c>
      <c r="T995" s="28" t="str">
        <f t="shared" si="16"/>
        <v/>
      </c>
      <c r="U995" s="30">
        <f ca="1">VLOOKUP(H995,variables!J$10:K$130,2,FALSE)</f>
        <v>0.94444444444444442</v>
      </c>
      <c r="V995" s="28"/>
      <c r="W995" s="28"/>
      <c r="X995" s="28"/>
      <c r="Y995" s="28"/>
      <c r="Z995" s="28"/>
      <c r="AA995" s="28"/>
      <c r="AB995" s="28"/>
      <c r="AC995" s="28"/>
    </row>
    <row r="996" spans="1:29" ht="14.25" hidden="1">
      <c r="A996" s="22" t="b">
        <f t="shared" si="61"/>
        <v>0</v>
      </c>
      <c r="B996" s="23" t="str">
        <f t="shared" si="62"/>
        <v>salles avant 03/2017!</v>
      </c>
      <c r="C996" s="24">
        <f t="shared" si="63"/>
        <v>996</v>
      </c>
      <c r="D996" s="24" t="e">
        <f t="shared" ca="1" si="2"/>
        <v>#REF!</v>
      </c>
      <c r="E996" s="25" t="e">
        <f t="shared" ca="1" si="3"/>
        <v>#REF!</v>
      </c>
      <c r="F996" s="25" t="e">
        <f t="shared" ca="1" si="4"/>
        <v>#REF!</v>
      </c>
      <c r="G996" s="26" t="e">
        <f t="shared" ca="1" si="5"/>
        <v>#REF!</v>
      </c>
      <c r="H996" s="24" t="s">
        <v>88</v>
      </c>
      <c r="I996" s="24" t="e">
        <f t="shared" ca="1" si="6"/>
        <v>#REF!</v>
      </c>
      <c r="J996" s="24" t="e">
        <f t="shared" ca="1" si="7"/>
        <v>#REF!</v>
      </c>
      <c r="K996" s="24" t="e">
        <f t="shared" ca="1" si="8"/>
        <v>#REF!</v>
      </c>
      <c r="L996" s="24" t="e">
        <f t="shared" ca="1" si="9"/>
        <v>#REF!</v>
      </c>
      <c r="M996" s="24" t="e">
        <f t="shared" ca="1" si="10"/>
        <v>#REF!</v>
      </c>
      <c r="N996" s="25" t="e">
        <f t="shared" ca="1" si="11"/>
        <v>#REF!</v>
      </c>
      <c r="O996" s="27" t="e">
        <f t="shared" ca="1" si="12"/>
        <v>#REF!</v>
      </c>
      <c r="P996" s="24" t="e">
        <f t="shared" ca="1" si="13"/>
        <v>#REF!</v>
      </c>
      <c r="Q996" s="28" t="str">
        <f t="shared" si="48"/>
        <v/>
      </c>
      <c r="R996" s="29" t="str">
        <f t="shared" si="14"/>
        <v/>
      </c>
      <c r="S996" s="29" t="str">
        <f t="shared" si="15"/>
        <v/>
      </c>
      <c r="T996" s="28" t="str">
        <f t="shared" si="16"/>
        <v/>
      </c>
      <c r="U996" s="30">
        <f ca="1">VLOOKUP(H996,variables!J$10:K$130,2,FALSE)</f>
        <v>0.94202898550724634</v>
      </c>
      <c r="V996" s="28"/>
      <c r="W996" s="28"/>
      <c r="X996" s="28"/>
      <c r="Y996" s="28"/>
      <c r="Z996" s="28"/>
      <c r="AA996" s="28"/>
      <c r="AB996" s="28"/>
      <c r="AC996" s="28"/>
    </row>
    <row r="997" spans="1:29" ht="14.25" hidden="1">
      <c r="A997" s="22" t="b">
        <f t="shared" si="61"/>
        <v>0</v>
      </c>
      <c r="B997" s="23" t="str">
        <f t="shared" si="62"/>
        <v>salles avant 03/2017!</v>
      </c>
      <c r="C997" s="24">
        <f t="shared" si="63"/>
        <v>997</v>
      </c>
      <c r="D997" s="24" t="e">
        <f t="shared" ca="1" si="2"/>
        <v>#REF!</v>
      </c>
      <c r="E997" s="25" t="e">
        <f t="shared" ca="1" si="3"/>
        <v>#REF!</v>
      </c>
      <c r="F997" s="25" t="e">
        <f t="shared" ca="1" si="4"/>
        <v>#REF!</v>
      </c>
      <c r="G997" s="26" t="e">
        <f t="shared" ca="1" si="5"/>
        <v>#REF!</v>
      </c>
      <c r="H997" s="24" t="s">
        <v>88</v>
      </c>
      <c r="I997" s="24" t="e">
        <f t="shared" ca="1" si="6"/>
        <v>#REF!</v>
      </c>
      <c r="J997" s="24" t="e">
        <f t="shared" ca="1" si="7"/>
        <v>#REF!</v>
      </c>
      <c r="K997" s="24" t="e">
        <f t="shared" ca="1" si="8"/>
        <v>#REF!</v>
      </c>
      <c r="L997" s="24" t="e">
        <f t="shared" ca="1" si="9"/>
        <v>#REF!</v>
      </c>
      <c r="M997" s="24" t="e">
        <f t="shared" ca="1" si="10"/>
        <v>#REF!</v>
      </c>
      <c r="N997" s="25" t="e">
        <f t="shared" ca="1" si="11"/>
        <v>#REF!</v>
      </c>
      <c r="O997" s="27" t="e">
        <f t="shared" ca="1" si="12"/>
        <v>#REF!</v>
      </c>
      <c r="P997" s="24" t="e">
        <f t="shared" ca="1" si="13"/>
        <v>#REF!</v>
      </c>
      <c r="Q997" s="28" t="str">
        <f t="shared" si="48"/>
        <v/>
      </c>
      <c r="R997" s="29" t="str">
        <f t="shared" si="14"/>
        <v/>
      </c>
      <c r="S997" s="29" t="str">
        <f t="shared" si="15"/>
        <v/>
      </c>
      <c r="T997" s="28" t="str">
        <f t="shared" si="16"/>
        <v/>
      </c>
      <c r="U997" s="30">
        <f ca="1">VLOOKUP(H997,variables!J$10:K$130,2,FALSE)</f>
        <v>0.94202898550724634</v>
      </c>
      <c r="V997" s="28"/>
      <c r="W997" s="28"/>
      <c r="X997" s="28"/>
      <c r="Y997" s="28"/>
      <c r="Z997" s="28"/>
      <c r="AA997" s="28"/>
      <c r="AB997" s="28"/>
      <c r="AC997" s="28"/>
    </row>
    <row r="998" spans="1:29" ht="14.25" hidden="1">
      <c r="A998" s="22" t="b">
        <f t="shared" si="61"/>
        <v>0</v>
      </c>
      <c r="B998" s="23" t="str">
        <f t="shared" si="62"/>
        <v>salles avant 03/2017!</v>
      </c>
      <c r="C998" s="24">
        <f t="shared" si="63"/>
        <v>998</v>
      </c>
      <c r="D998" s="24" t="e">
        <f t="shared" ca="1" si="2"/>
        <v>#REF!</v>
      </c>
      <c r="E998" s="25" t="e">
        <f t="shared" ca="1" si="3"/>
        <v>#REF!</v>
      </c>
      <c r="F998" s="25" t="e">
        <f t="shared" ca="1" si="4"/>
        <v>#REF!</v>
      </c>
      <c r="G998" s="26" t="e">
        <f t="shared" ca="1" si="5"/>
        <v>#REF!</v>
      </c>
      <c r="H998" s="24" t="s">
        <v>88</v>
      </c>
      <c r="I998" s="24" t="e">
        <f t="shared" ca="1" si="6"/>
        <v>#REF!</v>
      </c>
      <c r="J998" s="24" t="e">
        <f t="shared" ca="1" si="7"/>
        <v>#REF!</v>
      </c>
      <c r="K998" s="24" t="e">
        <f t="shared" ca="1" si="8"/>
        <v>#REF!</v>
      </c>
      <c r="L998" s="24" t="e">
        <f t="shared" ca="1" si="9"/>
        <v>#REF!</v>
      </c>
      <c r="M998" s="24" t="e">
        <f t="shared" ca="1" si="10"/>
        <v>#REF!</v>
      </c>
      <c r="N998" s="25" t="e">
        <f t="shared" ca="1" si="11"/>
        <v>#REF!</v>
      </c>
      <c r="O998" s="27" t="e">
        <f t="shared" ca="1" si="12"/>
        <v>#REF!</v>
      </c>
      <c r="P998" s="24" t="e">
        <f t="shared" ca="1" si="13"/>
        <v>#REF!</v>
      </c>
      <c r="Q998" s="28" t="str">
        <f t="shared" si="48"/>
        <v/>
      </c>
      <c r="R998" s="29" t="str">
        <f t="shared" si="14"/>
        <v/>
      </c>
      <c r="S998" s="29" t="str">
        <f t="shared" si="15"/>
        <v/>
      </c>
      <c r="T998" s="28" t="str">
        <f t="shared" si="16"/>
        <v/>
      </c>
      <c r="U998" s="30">
        <f ca="1">VLOOKUP(H998,variables!J$10:K$130,2,FALSE)</f>
        <v>0.94202898550724634</v>
      </c>
      <c r="V998" s="28"/>
      <c r="W998" s="28"/>
      <c r="X998" s="28"/>
      <c r="Y998" s="28"/>
      <c r="Z998" s="28"/>
      <c r="AA998" s="28"/>
      <c r="AB998" s="28"/>
      <c r="AC998" s="28"/>
    </row>
    <row r="999" spans="1:29" ht="14.25" hidden="1">
      <c r="A999" s="22" t="b">
        <f t="shared" si="61"/>
        <v>0</v>
      </c>
      <c r="B999" s="23" t="str">
        <f t="shared" si="62"/>
        <v>salles avant 03/2017!</v>
      </c>
      <c r="C999" s="24">
        <f t="shared" si="63"/>
        <v>999</v>
      </c>
      <c r="D999" s="24" t="e">
        <f t="shared" ca="1" si="2"/>
        <v>#REF!</v>
      </c>
      <c r="E999" s="25" t="e">
        <f t="shared" ca="1" si="3"/>
        <v>#REF!</v>
      </c>
      <c r="F999" s="25" t="e">
        <f t="shared" ca="1" si="4"/>
        <v>#REF!</v>
      </c>
      <c r="G999" s="26" t="e">
        <f t="shared" ca="1" si="5"/>
        <v>#REF!</v>
      </c>
      <c r="H999" s="24" t="s">
        <v>458</v>
      </c>
      <c r="I999" s="24" t="e">
        <f t="shared" ca="1" si="6"/>
        <v>#REF!</v>
      </c>
      <c r="J999" s="24" t="e">
        <f t="shared" ca="1" si="7"/>
        <v>#REF!</v>
      </c>
      <c r="K999" s="24" t="e">
        <f t="shared" ca="1" si="8"/>
        <v>#REF!</v>
      </c>
      <c r="L999" s="24" t="e">
        <f t="shared" ca="1" si="9"/>
        <v>#REF!</v>
      </c>
      <c r="M999" s="24" t="e">
        <f t="shared" ca="1" si="10"/>
        <v>#REF!</v>
      </c>
      <c r="N999" s="25" t="e">
        <f t="shared" ca="1" si="11"/>
        <v>#REF!</v>
      </c>
      <c r="O999" s="27" t="e">
        <f t="shared" ca="1" si="12"/>
        <v>#REF!</v>
      </c>
      <c r="P999" s="24" t="e">
        <f t="shared" ca="1" si="13"/>
        <v>#REF!</v>
      </c>
      <c r="Q999" s="28" t="str">
        <f t="shared" si="48"/>
        <v/>
      </c>
      <c r="R999" s="29" t="str">
        <f t="shared" si="14"/>
        <v/>
      </c>
      <c r="S999" s="29" t="str">
        <f t="shared" si="15"/>
        <v/>
      </c>
      <c r="T999" s="28" t="str">
        <f t="shared" si="16"/>
        <v/>
      </c>
      <c r="U999" s="30">
        <f ca="1">VLOOKUP(H999,variables!J$10:K$130,2,FALSE)</f>
        <v>0.95</v>
      </c>
      <c r="V999" s="28"/>
      <c r="W999" s="28"/>
      <c r="X999" s="28"/>
      <c r="Y999" s="28"/>
      <c r="Z999" s="28"/>
      <c r="AA999" s="28"/>
      <c r="AB999" s="28"/>
      <c r="AC999" s="28"/>
    </row>
    <row r="1000" spans="1:29" ht="14.25" hidden="1">
      <c r="A1000" s="22" t="b">
        <f t="shared" si="61"/>
        <v>0</v>
      </c>
      <c r="B1000" s="23" t="str">
        <f t="shared" si="62"/>
        <v>salles avant 03/2017!</v>
      </c>
      <c r="C1000" s="24">
        <f t="shared" si="63"/>
        <v>1000</v>
      </c>
      <c r="D1000" s="24" t="e">
        <f t="shared" ca="1" si="2"/>
        <v>#REF!</v>
      </c>
      <c r="E1000" s="25" t="e">
        <f t="shared" ca="1" si="3"/>
        <v>#REF!</v>
      </c>
      <c r="F1000" s="25" t="e">
        <f t="shared" ca="1" si="4"/>
        <v>#REF!</v>
      </c>
      <c r="G1000" s="26" t="e">
        <f t="shared" ca="1" si="5"/>
        <v>#REF!</v>
      </c>
      <c r="H1000" s="24" t="s">
        <v>246</v>
      </c>
      <c r="I1000" s="24" t="e">
        <f t="shared" ca="1" si="6"/>
        <v>#REF!</v>
      </c>
      <c r="J1000" s="24" t="e">
        <f t="shared" ca="1" si="7"/>
        <v>#REF!</v>
      </c>
      <c r="K1000" s="24" t="e">
        <f t="shared" ca="1" si="8"/>
        <v>#REF!</v>
      </c>
      <c r="L1000" s="24" t="e">
        <f t="shared" ca="1" si="9"/>
        <v>#REF!</v>
      </c>
      <c r="M1000" s="24" t="e">
        <f t="shared" ca="1" si="10"/>
        <v>#REF!</v>
      </c>
      <c r="N1000" s="25" t="e">
        <f t="shared" ca="1" si="11"/>
        <v>#REF!</v>
      </c>
      <c r="O1000" s="27" t="e">
        <f t="shared" ca="1" si="12"/>
        <v>#REF!</v>
      </c>
      <c r="P1000" s="24" t="e">
        <f t="shared" ca="1" si="13"/>
        <v>#REF!</v>
      </c>
      <c r="Q1000" s="28" t="str">
        <f t="shared" si="48"/>
        <v/>
      </c>
      <c r="R1000" s="29" t="str">
        <f t="shared" si="14"/>
        <v/>
      </c>
      <c r="S1000" s="29" t="str">
        <f t="shared" si="15"/>
        <v/>
      </c>
      <c r="T1000" s="28" t="str">
        <f t="shared" si="16"/>
        <v/>
      </c>
      <c r="U1000" s="30">
        <f ca="1">VLOOKUP(H1000,variables!J$10:K$130,2,FALSE)</f>
        <v>0.94444444444444442</v>
      </c>
      <c r="V1000" s="28"/>
      <c r="W1000" s="28"/>
      <c r="X1000" s="28"/>
      <c r="Y1000" s="28"/>
      <c r="Z1000" s="28"/>
      <c r="AA1000" s="28"/>
      <c r="AB1000" s="28"/>
      <c r="AC1000" s="28"/>
    </row>
    <row r="1001" spans="1:29" ht="14.25">
      <c r="A1001" s="22" t="b">
        <f t="shared" si="61"/>
        <v>1</v>
      </c>
      <c r="B1001" s="23" t="str">
        <f t="shared" si="62"/>
        <v>salles avant 03/2017!</v>
      </c>
      <c r="C1001" s="24">
        <f t="shared" si="63"/>
        <v>1001</v>
      </c>
      <c r="D1001" s="24" t="e">
        <f t="shared" ca="1" si="2"/>
        <v>#REF!</v>
      </c>
      <c r="E1001" s="25" t="e">
        <f t="shared" ca="1" si="3"/>
        <v>#REF!</v>
      </c>
      <c r="F1001" s="25" t="e">
        <f t="shared" ca="1" si="4"/>
        <v>#REF!</v>
      </c>
      <c r="G1001" s="26" t="e">
        <f t="shared" ca="1" si="5"/>
        <v>#REF!</v>
      </c>
      <c r="H1001" s="24" t="s">
        <v>140</v>
      </c>
      <c r="I1001" s="24" t="e">
        <f t="shared" ca="1" si="6"/>
        <v>#REF!</v>
      </c>
      <c r="J1001" s="24" t="e">
        <f t="shared" ca="1" si="7"/>
        <v>#REF!</v>
      </c>
      <c r="K1001" s="24" t="e">
        <f t="shared" ca="1" si="8"/>
        <v>#REF!</v>
      </c>
      <c r="L1001" s="24" t="e">
        <f t="shared" ca="1" si="9"/>
        <v>#REF!</v>
      </c>
      <c r="M1001" s="24" t="e">
        <f t="shared" ca="1" si="10"/>
        <v>#REF!</v>
      </c>
      <c r="N1001" s="25" t="e">
        <f t="shared" ca="1" si="11"/>
        <v>#REF!</v>
      </c>
      <c r="O1001" s="27" t="e">
        <f t="shared" ca="1" si="12"/>
        <v>#REF!</v>
      </c>
      <c r="P1001" s="24" t="e">
        <f t="shared" ca="1" si="13"/>
        <v>#REF!</v>
      </c>
      <c r="Q1001" s="28" t="e">
        <f t="shared" ca="1" si="48"/>
        <v>#REF!</v>
      </c>
      <c r="R1001" s="29" t="e">
        <f t="shared" ca="1" si="14"/>
        <v>#REF!</v>
      </c>
      <c r="S1001" s="29" t="e">
        <f t="shared" ca="1" si="15"/>
        <v>#REF!</v>
      </c>
      <c r="T1001" s="28" t="e">
        <f t="shared" ca="1" si="16"/>
        <v>#REF!</v>
      </c>
      <c r="U1001" s="30">
        <f ca="1">VLOOKUP(H1001,variables!J$10:K$130,2,FALSE)</f>
        <v>0.93262411347517726</v>
      </c>
      <c r="V1001" s="28"/>
      <c r="W1001" s="28"/>
      <c r="X1001" s="28"/>
      <c r="Y1001" s="28"/>
      <c r="Z1001" s="28"/>
      <c r="AA1001" s="28"/>
      <c r="AB1001" s="28"/>
      <c r="AC1001" s="28"/>
    </row>
    <row r="1002" spans="1:29" ht="14.25" hidden="1">
      <c r="A1002" s="22" t="b">
        <f t="shared" si="61"/>
        <v>0</v>
      </c>
      <c r="B1002" s="23" t="str">
        <f t="shared" si="62"/>
        <v>salles avant 03/2017!</v>
      </c>
      <c r="C1002" s="24">
        <f t="shared" si="63"/>
        <v>1002</v>
      </c>
      <c r="D1002" s="24" t="e">
        <f t="shared" ca="1" si="2"/>
        <v>#REF!</v>
      </c>
      <c r="E1002" s="25" t="e">
        <f t="shared" ca="1" si="3"/>
        <v>#REF!</v>
      </c>
      <c r="F1002" s="25" t="e">
        <f t="shared" ca="1" si="4"/>
        <v>#REF!</v>
      </c>
      <c r="G1002" s="26" t="e">
        <f t="shared" ca="1" si="5"/>
        <v>#REF!</v>
      </c>
      <c r="H1002" s="24" t="s">
        <v>246</v>
      </c>
      <c r="I1002" s="24" t="e">
        <f t="shared" ca="1" si="6"/>
        <v>#REF!</v>
      </c>
      <c r="J1002" s="24" t="e">
        <f t="shared" ca="1" si="7"/>
        <v>#REF!</v>
      </c>
      <c r="K1002" s="24" t="e">
        <f t="shared" ca="1" si="8"/>
        <v>#REF!</v>
      </c>
      <c r="L1002" s="24" t="e">
        <f t="shared" ca="1" si="9"/>
        <v>#REF!</v>
      </c>
      <c r="M1002" s="24" t="e">
        <f t="shared" ca="1" si="10"/>
        <v>#REF!</v>
      </c>
      <c r="N1002" s="25" t="e">
        <f t="shared" ca="1" si="11"/>
        <v>#REF!</v>
      </c>
      <c r="O1002" s="27" t="e">
        <f t="shared" ca="1" si="12"/>
        <v>#REF!</v>
      </c>
      <c r="P1002" s="24" t="e">
        <f t="shared" ca="1" si="13"/>
        <v>#REF!</v>
      </c>
      <c r="Q1002" s="28" t="str">
        <f t="shared" si="48"/>
        <v/>
      </c>
      <c r="R1002" s="29" t="str">
        <f t="shared" si="14"/>
        <v/>
      </c>
      <c r="S1002" s="29" t="str">
        <f t="shared" si="15"/>
        <v/>
      </c>
      <c r="T1002" s="28" t="str">
        <f t="shared" si="16"/>
        <v/>
      </c>
      <c r="U1002" s="30">
        <f ca="1">VLOOKUP(H1002,variables!J$10:K$130,2,FALSE)</f>
        <v>0.94444444444444442</v>
      </c>
      <c r="V1002" s="28"/>
      <c r="W1002" s="28"/>
      <c r="X1002" s="28"/>
      <c r="Y1002" s="28"/>
      <c r="Z1002" s="28"/>
      <c r="AA1002" s="28"/>
      <c r="AB1002" s="28"/>
      <c r="AC1002" s="28"/>
    </row>
    <row r="1003" spans="1:29" ht="14.25" hidden="1">
      <c r="A1003" s="22" t="b">
        <f t="shared" si="61"/>
        <v>0</v>
      </c>
      <c r="B1003" s="23" t="str">
        <f t="shared" si="62"/>
        <v>salles avant 03/2017!</v>
      </c>
      <c r="C1003" s="24">
        <f t="shared" si="63"/>
        <v>1003</v>
      </c>
      <c r="D1003" s="24" t="e">
        <f t="shared" ca="1" si="2"/>
        <v>#REF!</v>
      </c>
      <c r="E1003" s="25" t="e">
        <f t="shared" ca="1" si="3"/>
        <v>#REF!</v>
      </c>
      <c r="F1003" s="25" t="e">
        <f t="shared" ca="1" si="4"/>
        <v>#REF!</v>
      </c>
      <c r="G1003" s="26" t="e">
        <f t="shared" ca="1" si="5"/>
        <v>#REF!</v>
      </c>
      <c r="H1003" s="24" t="s">
        <v>162</v>
      </c>
      <c r="I1003" s="24" t="e">
        <f t="shared" ca="1" si="6"/>
        <v>#REF!</v>
      </c>
      <c r="J1003" s="24" t="e">
        <f t="shared" ca="1" si="7"/>
        <v>#REF!</v>
      </c>
      <c r="K1003" s="24" t="e">
        <f t="shared" ca="1" si="8"/>
        <v>#REF!</v>
      </c>
      <c r="L1003" s="24" t="e">
        <f t="shared" ca="1" si="9"/>
        <v>#REF!</v>
      </c>
      <c r="M1003" s="24" t="e">
        <f t="shared" ca="1" si="10"/>
        <v>#REF!</v>
      </c>
      <c r="N1003" s="25" t="e">
        <f t="shared" ca="1" si="11"/>
        <v>#REF!</v>
      </c>
      <c r="O1003" s="27" t="e">
        <f t="shared" ca="1" si="12"/>
        <v>#REF!</v>
      </c>
      <c r="P1003" s="24" t="e">
        <f t="shared" ca="1" si="13"/>
        <v>#REF!</v>
      </c>
      <c r="Q1003" s="28" t="str">
        <f t="shared" si="48"/>
        <v/>
      </c>
      <c r="R1003" s="29" t="str">
        <f t="shared" si="14"/>
        <v/>
      </c>
      <c r="S1003" s="29" t="str">
        <f t="shared" si="15"/>
        <v/>
      </c>
      <c r="T1003" s="28" t="str">
        <f t="shared" si="16"/>
        <v/>
      </c>
      <c r="U1003" s="30">
        <f>VLOOKUP(H1003,variables!J$10:K$130,2,FALSE)</f>
        <v>5.3E-3</v>
      </c>
      <c r="V1003" s="28"/>
      <c r="W1003" s="28"/>
      <c r="X1003" s="28"/>
      <c r="Y1003" s="28"/>
      <c r="Z1003" s="28"/>
      <c r="AA1003" s="28"/>
      <c r="AB1003" s="28"/>
      <c r="AC1003" s="28"/>
    </row>
    <row r="1004" spans="1:29" ht="14.25" hidden="1">
      <c r="A1004" s="22" t="b">
        <f t="shared" si="61"/>
        <v>0</v>
      </c>
      <c r="B1004" s="23" t="str">
        <f t="shared" si="62"/>
        <v>salles avant 03/2017!</v>
      </c>
      <c r="C1004" s="24">
        <f t="shared" si="63"/>
        <v>1004</v>
      </c>
      <c r="D1004" s="24" t="e">
        <f t="shared" ca="1" si="2"/>
        <v>#REF!</v>
      </c>
      <c r="E1004" s="25" t="e">
        <f t="shared" ca="1" si="3"/>
        <v>#REF!</v>
      </c>
      <c r="F1004" s="25" t="e">
        <f t="shared" ca="1" si="4"/>
        <v>#REF!</v>
      </c>
      <c r="G1004" s="26" t="e">
        <f t="shared" ca="1" si="5"/>
        <v>#REF!</v>
      </c>
      <c r="H1004" s="24" t="s">
        <v>162</v>
      </c>
      <c r="I1004" s="24" t="e">
        <f t="shared" ca="1" si="6"/>
        <v>#REF!</v>
      </c>
      <c r="J1004" s="24" t="e">
        <f t="shared" ca="1" si="7"/>
        <v>#REF!</v>
      </c>
      <c r="K1004" s="24" t="e">
        <f t="shared" ca="1" si="8"/>
        <v>#REF!</v>
      </c>
      <c r="L1004" s="24" t="e">
        <f t="shared" ca="1" si="9"/>
        <v>#REF!</v>
      </c>
      <c r="M1004" s="24" t="e">
        <f t="shared" ca="1" si="10"/>
        <v>#REF!</v>
      </c>
      <c r="N1004" s="25" t="e">
        <f t="shared" ca="1" si="11"/>
        <v>#REF!</v>
      </c>
      <c r="O1004" s="27" t="e">
        <f t="shared" ca="1" si="12"/>
        <v>#REF!</v>
      </c>
      <c r="P1004" s="24" t="e">
        <f t="shared" ca="1" si="13"/>
        <v>#REF!</v>
      </c>
      <c r="Q1004" s="28" t="str">
        <f t="shared" si="48"/>
        <v/>
      </c>
      <c r="R1004" s="29" t="str">
        <f t="shared" si="14"/>
        <v/>
      </c>
      <c r="S1004" s="29" t="str">
        <f t="shared" si="15"/>
        <v/>
      </c>
      <c r="T1004" s="28" t="str">
        <f t="shared" si="16"/>
        <v/>
      </c>
      <c r="U1004" s="30">
        <f>VLOOKUP(H1004,variables!J$10:K$130,2,FALSE)</f>
        <v>5.3E-3</v>
      </c>
      <c r="V1004" s="28"/>
      <c r="W1004" s="28"/>
      <c r="X1004" s="28"/>
      <c r="Y1004" s="28"/>
      <c r="Z1004" s="28"/>
      <c r="AA1004" s="28"/>
      <c r="AB1004" s="28"/>
      <c r="AC1004" s="28"/>
    </row>
    <row r="1005" spans="1:29" ht="14.25" hidden="1">
      <c r="A1005" s="22" t="b">
        <f t="shared" si="61"/>
        <v>0</v>
      </c>
      <c r="B1005" s="23" t="str">
        <f t="shared" si="62"/>
        <v>salles avant 03/2017!</v>
      </c>
      <c r="C1005" s="24">
        <f t="shared" si="63"/>
        <v>1005</v>
      </c>
      <c r="D1005" s="24" t="e">
        <f t="shared" ca="1" si="2"/>
        <v>#REF!</v>
      </c>
      <c r="E1005" s="25" t="e">
        <f t="shared" ca="1" si="3"/>
        <v>#REF!</v>
      </c>
      <c r="F1005" s="25" t="e">
        <f t="shared" ca="1" si="4"/>
        <v>#REF!</v>
      </c>
      <c r="G1005" s="26" t="e">
        <f t="shared" ca="1" si="5"/>
        <v>#REF!</v>
      </c>
      <c r="H1005" s="24" t="s">
        <v>43</v>
      </c>
      <c r="I1005" s="24" t="e">
        <f t="shared" ca="1" si="6"/>
        <v>#REF!</v>
      </c>
      <c r="J1005" s="24" t="e">
        <f t="shared" ca="1" si="7"/>
        <v>#REF!</v>
      </c>
      <c r="K1005" s="24" t="e">
        <f t="shared" ca="1" si="8"/>
        <v>#REF!</v>
      </c>
      <c r="L1005" s="24" t="e">
        <f t="shared" ca="1" si="9"/>
        <v>#REF!</v>
      </c>
      <c r="M1005" s="24" t="e">
        <f t="shared" ca="1" si="10"/>
        <v>#REF!</v>
      </c>
      <c r="N1005" s="25" t="e">
        <f t="shared" ca="1" si="11"/>
        <v>#REF!</v>
      </c>
      <c r="O1005" s="27" t="e">
        <f t="shared" ca="1" si="12"/>
        <v>#REF!</v>
      </c>
      <c r="P1005" s="24" t="e">
        <f t="shared" ca="1" si="13"/>
        <v>#REF!</v>
      </c>
      <c r="Q1005" s="28" t="str">
        <f t="shared" si="48"/>
        <v/>
      </c>
      <c r="R1005" s="29" t="str">
        <f t="shared" si="14"/>
        <v/>
      </c>
      <c r="S1005" s="29" t="str">
        <f t="shared" si="15"/>
        <v/>
      </c>
      <c r="T1005" s="28" t="str">
        <f t="shared" si="16"/>
        <v/>
      </c>
      <c r="U1005" s="30">
        <f ca="1">VLOOKUP(H1005,variables!J$10:K$130,2,FALSE)</f>
        <v>1</v>
      </c>
      <c r="V1005" s="28"/>
      <c r="W1005" s="28"/>
      <c r="X1005" s="28"/>
      <c r="Y1005" s="28"/>
      <c r="Z1005" s="28"/>
      <c r="AA1005" s="28"/>
      <c r="AB1005" s="28"/>
      <c r="AC1005" s="28"/>
    </row>
    <row r="1006" spans="1:29" ht="14.25" hidden="1">
      <c r="A1006" s="22" t="b">
        <f t="shared" si="61"/>
        <v>0</v>
      </c>
      <c r="B1006" s="23" t="str">
        <f t="shared" si="62"/>
        <v>salles avant 03/2017!</v>
      </c>
      <c r="C1006" s="24">
        <f t="shared" si="63"/>
        <v>1006</v>
      </c>
      <c r="D1006" s="24" t="e">
        <f t="shared" ca="1" si="2"/>
        <v>#REF!</v>
      </c>
      <c r="E1006" s="25" t="e">
        <f t="shared" ca="1" si="3"/>
        <v>#REF!</v>
      </c>
      <c r="F1006" s="25" t="e">
        <f t="shared" ca="1" si="4"/>
        <v>#REF!</v>
      </c>
      <c r="G1006" s="26" t="e">
        <f t="shared" ca="1" si="5"/>
        <v>#REF!</v>
      </c>
      <c r="H1006" s="24" t="s">
        <v>515</v>
      </c>
      <c r="I1006" s="24" t="e">
        <f t="shared" ca="1" si="6"/>
        <v>#REF!</v>
      </c>
      <c r="J1006" s="24" t="e">
        <f t="shared" ca="1" si="7"/>
        <v>#REF!</v>
      </c>
      <c r="K1006" s="24" t="e">
        <f t="shared" ca="1" si="8"/>
        <v>#REF!</v>
      </c>
      <c r="L1006" s="24" t="e">
        <f t="shared" ca="1" si="9"/>
        <v>#REF!</v>
      </c>
      <c r="M1006" s="24" t="e">
        <f t="shared" ca="1" si="10"/>
        <v>#REF!</v>
      </c>
      <c r="N1006" s="25" t="e">
        <f t="shared" ca="1" si="11"/>
        <v>#REF!</v>
      </c>
      <c r="O1006" s="27" t="e">
        <f t="shared" ca="1" si="12"/>
        <v>#REF!</v>
      </c>
      <c r="P1006" s="24" t="e">
        <f t="shared" ca="1" si="13"/>
        <v>#REF!</v>
      </c>
      <c r="Q1006" s="28" t="str">
        <f t="shared" si="48"/>
        <v/>
      </c>
      <c r="R1006" s="29" t="str">
        <f t="shared" si="14"/>
        <v/>
      </c>
      <c r="S1006" s="29" t="str">
        <f t="shared" si="15"/>
        <v/>
      </c>
      <c r="T1006" s="28" t="str">
        <f t="shared" si="16"/>
        <v/>
      </c>
      <c r="U1006" s="30">
        <f ca="1">VLOOKUP(H1006,variables!J$10:K$130,2,FALSE)</f>
        <v>1</v>
      </c>
      <c r="V1006" s="28"/>
      <c r="W1006" s="28"/>
      <c r="X1006" s="28"/>
      <c r="Y1006" s="28"/>
      <c r="Z1006" s="28"/>
      <c r="AA1006" s="28"/>
      <c r="AB1006" s="28"/>
      <c r="AC1006" s="28"/>
    </row>
    <row r="1007" spans="1:29" ht="14.25">
      <c r="A1007" s="22" t="b">
        <f t="shared" si="61"/>
        <v>1</v>
      </c>
      <c r="B1007" s="23" t="str">
        <f t="shared" si="62"/>
        <v>salles avant 03/2017!</v>
      </c>
      <c r="C1007" s="24">
        <f t="shared" si="63"/>
        <v>1007</v>
      </c>
      <c r="D1007" s="24" t="e">
        <f t="shared" ca="1" si="2"/>
        <v>#REF!</v>
      </c>
      <c r="E1007" s="25" t="e">
        <f t="shared" ca="1" si="3"/>
        <v>#REF!</v>
      </c>
      <c r="F1007" s="25" t="e">
        <f t="shared" ca="1" si="4"/>
        <v>#REF!</v>
      </c>
      <c r="G1007" s="26" t="e">
        <f t="shared" ca="1" si="5"/>
        <v>#REF!</v>
      </c>
      <c r="H1007" s="24" t="s">
        <v>140</v>
      </c>
      <c r="I1007" s="24" t="e">
        <f t="shared" ca="1" si="6"/>
        <v>#REF!</v>
      </c>
      <c r="J1007" s="24" t="e">
        <f t="shared" ca="1" si="7"/>
        <v>#REF!</v>
      </c>
      <c r="K1007" s="24" t="e">
        <f t="shared" ca="1" si="8"/>
        <v>#REF!</v>
      </c>
      <c r="L1007" s="24" t="e">
        <f t="shared" ca="1" si="9"/>
        <v>#REF!</v>
      </c>
      <c r="M1007" s="24" t="e">
        <f t="shared" ca="1" si="10"/>
        <v>#REF!</v>
      </c>
      <c r="N1007" s="25" t="e">
        <f t="shared" ca="1" si="11"/>
        <v>#REF!</v>
      </c>
      <c r="O1007" s="27" t="e">
        <f t="shared" ca="1" si="12"/>
        <v>#REF!</v>
      </c>
      <c r="P1007" s="24" t="e">
        <f t="shared" ca="1" si="13"/>
        <v>#REF!</v>
      </c>
      <c r="Q1007" s="28" t="e">
        <f t="shared" ca="1" si="48"/>
        <v>#REF!</v>
      </c>
      <c r="R1007" s="29" t="e">
        <f t="shared" ca="1" si="14"/>
        <v>#REF!</v>
      </c>
      <c r="S1007" s="29" t="e">
        <f t="shared" ca="1" si="15"/>
        <v>#REF!</v>
      </c>
      <c r="T1007" s="28" t="e">
        <f t="shared" ca="1" si="16"/>
        <v>#REF!</v>
      </c>
      <c r="U1007" s="30">
        <f ca="1">VLOOKUP(H1007,variables!J$10:K$130,2,FALSE)</f>
        <v>0.93262411347517726</v>
      </c>
      <c r="V1007" s="28"/>
      <c r="W1007" s="28"/>
      <c r="X1007" s="28"/>
      <c r="Y1007" s="28"/>
      <c r="Z1007" s="28"/>
      <c r="AA1007" s="28"/>
      <c r="AB1007" s="28"/>
      <c r="AC1007" s="28"/>
    </row>
    <row r="1008" spans="1:29" ht="14.25">
      <c r="A1008" s="22" t="b">
        <f t="shared" si="61"/>
        <v>1</v>
      </c>
      <c r="B1008" s="23" t="str">
        <f t="shared" si="62"/>
        <v>salles avant 03/2017!</v>
      </c>
      <c r="C1008" s="24">
        <f t="shared" si="63"/>
        <v>1008</v>
      </c>
      <c r="D1008" s="24" t="e">
        <f t="shared" ca="1" si="2"/>
        <v>#REF!</v>
      </c>
      <c r="E1008" s="25" t="e">
        <f t="shared" ca="1" si="3"/>
        <v>#REF!</v>
      </c>
      <c r="F1008" s="25" t="e">
        <f t="shared" ca="1" si="4"/>
        <v>#REF!</v>
      </c>
      <c r="G1008" s="26" t="e">
        <f t="shared" ca="1" si="5"/>
        <v>#REF!</v>
      </c>
      <c r="H1008" s="24" t="s">
        <v>140</v>
      </c>
      <c r="I1008" s="24" t="e">
        <f t="shared" ca="1" si="6"/>
        <v>#REF!</v>
      </c>
      <c r="J1008" s="24" t="e">
        <f t="shared" ca="1" si="7"/>
        <v>#REF!</v>
      </c>
      <c r="K1008" s="24" t="e">
        <f t="shared" ca="1" si="8"/>
        <v>#REF!</v>
      </c>
      <c r="L1008" s="24" t="e">
        <f t="shared" ca="1" si="9"/>
        <v>#REF!</v>
      </c>
      <c r="M1008" s="24" t="e">
        <f t="shared" ca="1" si="10"/>
        <v>#REF!</v>
      </c>
      <c r="N1008" s="25" t="e">
        <f t="shared" ca="1" si="11"/>
        <v>#REF!</v>
      </c>
      <c r="O1008" s="27" t="e">
        <f t="shared" ca="1" si="12"/>
        <v>#REF!</v>
      </c>
      <c r="P1008" s="24" t="e">
        <f t="shared" ca="1" si="13"/>
        <v>#REF!</v>
      </c>
      <c r="Q1008" s="28" t="e">
        <f t="shared" ca="1" si="48"/>
        <v>#REF!</v>
      </c>
      <c r="R1008" s="29" t="e">
        <f t="shared" ca="1" si="14"/>
        <v>#REF!</v>
      </c>
      <c r="S1008" s="29" t="e">
        <f t="shared" ca="1" si="15"/>
        <v>#REF!</v>
      </c>
      <c r="T1008" s="28" t="e">
        <f t="shared" ca="1" si="16"/>
        <v>#REF!</v>
      </c>
      <c r="U1008" s="30">
        <f ca="1">VLOOKUP(H1008,variables!J$10:K$130,2,FALSE)</f>
        <v>0.93262411347517726</v>
      </c>
      <c r="V1008" s="28"/>
      <c r="W1008" s="28"/>
      <c r="X1008" s="28"/>
      <c r="Y1008" s="28"/>
      <c r="Z1008" s="28"/>
      <c r="AA1008" s="28"/>
      <c r="AB1008" s="28"/>
      <c r="AC1008" s="28"/>
    </row>
    <row r="1009" spans="1:29" ht="14.25">
      <c r="A1009" s="22" t="b">
        <f t="shared" si="61"/>
        <v>1</v>
      </c>
      <c r="B1009" s="23" t="str">
        <f t="shared" si="62"/>
        <v>salles avant 03/2017!</v>
      </c>
      <c r="C1009" s="24">
        <f t="shared" si="63"/>
        <v>1009</v>
      </c>
      <c r="D1009" s="24" t="e">
        <f t="shared" ca="1" si="2"/>
        <v>#REF!</v>
      </c>
      <c r="E1009" s="25" t="e">
        <f t="shared" ca="1" si="3"/>
        <v>#REF!</v>
      </c>
      <c r="F1009" s="25" t="e">
        <f t="shared" ca="1" si="4"/>
        <v>#REF!</v>
      </c>
      <c r="G1009" s="26" t="e">
        <f t="shared" ca="1" si="5"/>
        <v>#REF!</v>
      </c>
      <c r="H1009" s="24" t="s">
        <v>140</v>
      </c>
      <c r="I1009" s="24" t="e">
        <f t="shared" ca="1" si="6"/>
        <v>#REF!</v>
      </c>
      <c r="J1009" s="24" t="e">
        <f t="shared" ca="1" si="7"/>
        <v>#REF!</v>
      </c>
      <c r="K1009" s="24" t="e">
        <f t="shared" ca="1" si="8"/>
        <v>#REF!</v>
      </c>
      <c r="L1009" s="24" t="e">
        <f t="shared" ca="1" si="9"/>
        <v>#REF!</v>
      </c>
      <c r="M1009" s="24" t="e">
        <f t="shared" ca="1" si="10"/>
        <v>#REF!</v>
      </c>
      <c r="N1009" s="25" t="e">
        <f t="shared" ca="1" si="11"/>
        <v>#REF!</v>
      </c>
      <c r="O1009" s="27" t="e">
        <f t="shared" ca="1" si="12"/>
        <v>#REF!</v>
      </c>
      <c r="P1009" s="24" t="e">
        <f t="shared" ca="1" si="13"/>
        <v>#REF!</v>
      </c>
      <c r="Q1009" s="28" t="e">
        <f t="shared" ca="1" si="48"/>
        <v>#REF!</v>
      </c>
      <c r="R1009" s="29" t="e">
        <f t="shared" ca="1" si="14"/>
        <v>#REF!</v>
      </c>
      <c r="S1009" s="29" t="e">
        <f t="shared" ca="1" si="15"/>
        <v>#REF!</v>
      </c>
      <c r="T1009" s="28" t="e">
        <f t="shared" ca="1" si="16"/>
        <v>#REF!</v>
      </c>
      <c r="U1009" s="30">
        <f ca="1">VLOOKUP(H1009,variables!J$10:K$130,2,FALSE)</f>
        <v>0.93262411347517726</v>
      </c>
      <c r="V1009" s="28"/>
      <c r="W1009" s="28"/>
      <c r="X1009" s="28"/>
      <c r="Y1009" s="28"/>
      <c r="Z1009" s="28"/>
      <c r="AA1009" s="28"/>
      <c r="AB1009" s="28"/>
      <c r="AC1009" s="28"/>
    </row>
    <row r="1010" spans="1:29" ht="14.25" hidden="1">
      <c r="A1010" s="22" t="b">
        <f t="shared" si="61"/>
        <v>0</v>
      </c>
      <c r="B1010" s="23" t="str">
        <f t="shared" si="62"/>
        <v>salles avant 03/2017!</v>
      </c>
      <c r="C1010" s="24">
        <f t="shared" si="63"/>
        <v>1010</v>
      </c>
      <c r="D1010" s="24" t="e">
        <f t="shared" ca="1" si="2"/>
        <v>#REF!</v>
      </c>
      <c r="E1010" s="25" t="e">
        <f t="shared" ca="1" si="3"/>
        <v>#REF!</v>
      </c>
      <c r="F1010" s="25" t="e">
        <f t="shared" ca="1" si="4"/>
        <v>#REF!</v>
      </c>
      <c r="G1010" s="26" t="e">
        <f t="shared" ca="1" si="5"/>
        <v>#REF!</v>
      </c>
      <c r="H1010" s="24" t="s">
        <v>88</v>
      </c>
      <c r="I1010" s="24" t="e">
        <f t="shared" ca="1" si="6"/>
        <v>#REF!</v>
      </c>
      <c r="J1010" s="24" t="e">
        <f t="shared" ca="1" si="7"/>
        <v>#REF!</v>
      </c>
      <c r="K1010" s="24" t="e">
        <f t="shared" ca="1" si="8"/>
        <v>#REF!</v>
      </c>
      <c r="L1010" s="24" t="e">
        <f t="shared" ca="1" si="9"/>
        <v>#REF!</v>
      </c>
      <c r="M1010" s="24" t="e">
        <f t="shared" ca="1" si="10"/>
        <v>#REF!</v>
      </c>
      <c r="N1010" s="25" t="e">
        <f t="shared" ca="1" si="11"/>
        <v>#REF!</v>
      </c>
      <c r="O1010" s="27" t="e">
        <f t="shared" ca="1" si="12"/>
        <v>#REF!</v>
      </c>
      <c r="P1010" s="24" t="e">
        <f t="shared" ca="1" si="13"/>
        <v>#REF!</v>
      </c>
      <c r="Q1010" s="28" t="str">
        <f t="shared" si="48"/>
        <v/>
      </c>
      <c r="R1010" s="29" t="str">
        <f t="shared" si="14"/>
        <v/>
      </c>
      <c r="S1010" s="29" t="str">
        <f t="shared" si="15"/>
        <v/>
      </c>
      <c r="T1010" s="28" t="str">
        <f t="shared" si="16"/>
        <v/>
      </c>
      <c r="U1010" s="30">
        <f ca="1">VLOOKUP(H1010,variables!J$10:K$130,2,FALSE)</f>
        <v>0.94202898550724634</v>
      </c>
      <c r="V1010" s="28"/>
      <c r="W1010" s="28"/>
      <c r="X1010" s="28"/>
      <c r="Y1010" s="28"/>
      <c r="Z1010" s="28"/>
      <c r="AA1010" s="28"/>
      <c r="AB1010" s="28"/>
      <c r="AC1010" s="28"/>
    </row>
    <row r="1011" spans="1:29" ht="14.25" hidden="1">
      <c r="A1011" s="22" t="b">
        <f t="shared" si="61"/>
        <v>0</v>
      </c>
      <c r="B1011" s="23" t="str">
        <f t="shared" si="62"/>
        <v>salles avant 03/2017!</v>
      </c>
      <c r="C1011" s="24">
        <f t="shared" si="63"/>
        <v>1011</v>
      </c>
      <c r="D1011" s="24" t="e">
        <f t="shared" ca="1" si="2"/>
        <v>#REF!</v>
      </c>
      <c r="E1011" s="25" t="e">
        <f t="shared" ca="1" si="3"/>
        <v>#REF!</v>
      </c>
      <c r="F1011" s="25" t="e">
        <f t="shared" ca="1" si="4"/>
        <v>#REF!</v>
      </c>
      <c r="G1011" s="26" t="e">
        <f t="shared" ca="1" si="5"/>
        <v>#REF!</v>
      </c>
      <c r="H1011" s="24" t="s">
        <v>83</v>
      </c>
      <c r="I1011" s="24" t="e">
        <f t="shared" ca="1" si="6"/>
        <v>#REF!</v>
      </c>
      <c r="J1011" s="24" t="e">
        <f t="shared" ca="1" si="7"/>
        <v>#REF!</v>
      </c>
      <c r="K1011" s="24" t="e">
        <f t="shared" ca="1" si="8"/>
        <v>#REF!</v>
      </c>
      <c r="L1011" s="24" t="e">
        <f t="shared" ca="1" si="9"/>
        <v>#REF!</v>
      </c>
      <c r="M1011" s="24" t="e">
        <f t="shared" ca="1" si="10"/>
        <v>#REF!</v>
      </c>
      <c r="N1011" s="25" t="e">
        <f t="shared" ca="1" si="11"/>
        <v>#REF!</v>
      </c>
      <c r="O1011" s="27" t="e">
        <f t="shared" ca="1" si="12"/>
        <v>#REF!</v>
      </c>
      <c r="P1011" s="24" t="e">
        <f t="shared" ca="1" si="13"/>
        <v>#REF!</v>
      </c>
      <c r="Q1011" s="28" t="str">
        <f t="shared" si="48"/>
        <v/>
      </c>
      <c r="R1011" s="29" t="str">
        <f t="shared" si="14"/>
        <v/>
      </c>
      <c r="S1011" s="29" t="str">
        <f t="shared" si="15"/>
        <v/>
      </c>
      <c r="T1011" s="28" t="str">
        <f t="shared" si="16"/>
        <v/>
      </c>
      <c r="U1011" s="30">
        <f>VLOOKUP(H1011,variables!J$10:K$130,2,FALSE)</f>
        <v>5.3E-3</v>
      </c>
      <c r="V1011" s="28"/>
      <c r="W1011" s="28"/>
      <c r="X1011" s="28"/>
      <c r="Y1011" s="28"/>
      <c r="Z1011" s="28"/>
      <c r="AA1011" s="28"/>
      <c r="AB1011" s="28"/>
      <c r="AC1011" s="28"/>
    </row>
    <row r="1012" spans="1:29" ht="14.25">
      <c r="A1012" s="22" t="b">
        <f t="shared" si="61"/>
        <v>1</v>
      </c>
      <c r="B1012" s="23" t="str">
        <f t="shared" si="62"/>
        <v>salles avant 03/2017!</v>
      </c>
      <c r="C1012" s="24">
        <f t="shared" si="63"/>
        <v>1012</v>
      </c>
      <c r="D1012" s="24" t="e">
        <f t="shared" ca="1" si="2"/>
        <v>#REF!</v>
      </c>
      <c r="E1012" s="25" t="e">
        <f t="shared" ca="1" si="3"/>
        <v>#REF!</v>
      </c>
      <c r="F1012" s="25" t="e">
        <f t="shared" ca="1" si="4"/>
        <v>#REF!</v>
      </c>
      <c r="G1012" s="26" t="e">
        <f t="shared" ca="1" si="5"/>
        <v>#REF!</v>
      </c>
      <c r="H1012" s="24" t="s">
        <v>140</v>
      </c>
      <c r="I1012" s="24" t="e">
        <f t="shared" ca="1" si="6"/>
        <v>#REF!</v>
      </c>
      <c r="J1012" s="24" t="e">
        <f t="shared" ca="1" si="7"/>
        <v>#REF!</v>
      </c>
      <c r="K1012" s="24" t="e">
        <f t="shared" ca="1" si="8"/>
        <v>#REF!</v>
      </c>
      <c r="L1012" s="24" t="e">
        <f t="shared" ca="1" si="9"/>
        <v>#REF!</v>
      </c>
      <c r="M1012" s="24" t="e">
        <f t="shared" ca="1" si="10"/>
        <v>#REF!</v>
      </c>
      <c r="N1012" s="25" t="e">
        <f t="shared" ca="1" si="11"/>
        <v>#REF!</v>
      </c>
      <c r="O1012" s="27" t="e">
        <f t="shared" ca="1" si="12"/>
        <v>#REF!</v>
      </c>
      <c r="P1012" s="24" t="e">
        <f t="shared" ca="1" si="13"/>
        <v>#REF!</v>
      </c>
      <c r="Q1012" s="28" t="e">
        <f t="shared" ca="1" si="48"/>
        <v>#REF!</v>
      </c>
      <c r="R1012" s="29" t="e">
        <f t="shared" ca="1" si="14"/>
        <v>#REF!</v>
      </c>
      <c r="S1012" s="29" t="e">
        <f t="shared" ca="1" si="15"/>
        <v>#REF!</v>
      </c>
      <c r="T1012" s="28" t="e">
        <f t="shared" ca="1" si="16"/>
        <v>#REF!</v>
      </c>
      <c r="U1012" s="30">
        <f ca="1">VLOOKUP(H1012,variables!J$10:K$130,2,FALSE)</f>
        <v>0.93262411347517726</v>
      </c>
      <c r="V1012" s="28"/>
      <c r="W1012" s="28"/>
      <c r="X1012" s="28"/>
      <c r="Y1012" s="28"/>
      <c r="Z1012" s="28"/>
      <c r="AA1012" s="28"/>
      <c r="AB1012" s="28"/>
      <c r="AC1012" s="28"/>
    </row>
    <row r="1013" spans="1:29" ht="14.25" hidden="1">
      <c r="A1013" s="22" t="b">
        <f t="shared" si="61"/>
        <v>0</v>
      </c>
      <c r="B1013" s="23" t="str">
        <f t="shared" si="62"/>
        <v>salles avant 03/2017!</v>
      </c>
      <c r="C1013" s="24">
        <f t="shared" si="63"/>
        <v>1013</v>
      </c>
      <c r="D1013" s="24" t="e">
        <f t="shared" ca="1" si="2"/>
        <v>#REF!</v>
      </c>
      <c r="E1013" s="25" t="e">
        <f t="shared" ca="1" si="3"/>
        <v>#REF!</v>
      </c>
      <c r="F1013" s="25" t="e">
        <f t="shared" ca="1" si="4"/>
        <v>#REF!</v>
      </c>
      <c r="G1013" s="26" t="e">
        <f t="shared" ca="1" si="5"/>
        <v>#REF!</v>
      </c>
      <c r="H1013" s="24" t="s">
        <v>501</v>
      </c>
      <c r="I1013" s="24" t="e">
        <f t="shared" ca="1" si="6"/>
        <v>#REF!</v>
      </c>
      <c r="J1013" s="24" t="e">
        <f t="shared" ca="1" si="7"/>
        <v>#REF!</v>
      </c>
      <c r="K1013" s="24" t="e">
        <f t="shared" ca="1" si="8"/>
        <v>#REF!</v>
      </c>
      <c r="L1013" s="24" t="e">
        <f t="shared" ca="1" si="9"/>
        <v>#REF!</v>
      </c>
      <c r="M1013" s="24" t="e">
        <f t="shared" ca="1" si="10"/>
        <v>#REF!</v>
      </c>
      <c r="N1013" s="25" t="e">
        <f t="shared" ca="1" si="11"/>
        <v>#REF!</v>
      </c>
      <c r="O1013" s="27" t="e">
        <f t="shared" ca="1" si="12"/>
        <v>#REF!</v>
      </c>
      <c r="P1013" s="24" t="e">
        <f t="shared" ca="1" si="13"/>
        <v>#REF!</v>
      </c>
      <c r="Q1013" s="28" t="str">
        <f t="shared" si="48"/>
        <v/>
      </c>
      <c r="R1013" s="29" t="str">
        <f t="shared" si="14"/>
        <v/>
      </c>
      <c r="S1013" s="29" t="str">
        <f t="shared" si="15"/>
        <v/>
      </c>
      <c r="T1013" s="28" t="str">
        <f t="shared" si="16"/>
        <v/>
      </c>
      <c r="U1013" s="30">
        <f ca="1">VLOOKUP(H1013,variables!J$10:K$130,2,FALSE)</f>
        <v>1</v>
      </c>
      <c r="V1013" s="28"/>
      <c r="W1013" s="28"/>
      <c r="X1013" s="28"/>
      <c r="Y1013" s="28"/>
      <c r="Z1013" s="28"/>
      <c r="AA1013" s="28"/>
      <c r="AB1013" s="28"/>
      <c r="AC1013" s="28"/>
    </row>
    <row r="1014" spans="1:29" ht="14.25" hidden="1">
      <c r="A1014" s="22" t="b">
        <f t="shared" si="61"/>
        <v>0</v>
      </c>
      <c r="B1014" s="23" t="str">
        <f t="shared" si="62"/>
        <v>salles avant 03/2017!</v>
      </c>
      <c r="C1014" s="24">
        <f t="shared" si="63"/>
        <v>1014</v>
      </c>
      <c r="D1014" s="24" t="e">
        <f t="shared" ca="1" si="2"/>
        <v>#REF!</v>
      </c>
      <c r="E1014" s="25" t="e">
        <f t="shared" ca="1" si="3"/>
        <v>#REF!</v>
      </c>
      <c r="F1014" s="25" t="e">
        <f t="shared" ca="1" si="4"/>
        <v>#REF!</v>
      </c>
      <c r="G1014" s="26" t="e">
        <f t="shared" ca="1" si="5"/>
        <v>#REF!</v>
      </c>
      <c r="H1014" s="24" t="s">
        <v>13</v>
      </c>
      <c r="I1014" s="24" t="e">
        <f t="shared" ca="1" si="6"/>
        <v>#REF!</v>
      </c>
      <c r="J1014" s="24" t="e">
        <f t="shared" ca="1" si="7"/>
        <v>#REF!</v>
      </c>
      <c r="K1014" s="24" t="e">
        <f t="shared" ca="1" si="8"/>
        <v>#REF!</v>
      </c>
      <c r="L1014" s="24" t="e">
        <f t="shared" ca="1" si="9"/>
        <v>#REF!</v>
      </c>
      <c r="M1014" s="24" t="e">
        <f t="shared" ca="1" si="10"/>
        <v>#REF!</v>
      </c>
      <c r="N1014" s="25" t="e">
        <f t="shared" ca="1" si="11"/>
        <v>#REF!</v>
      </c>
      <c r="O1014" s="27" t="e">
        <f t="shared" ca="1" si="12"/>
        <v>#REF!</v>
      </c>
      <c r="P1014" s="24" t="e">
        <f t="shared" ca="1" si="13"/>
        <v>#REF!</v>
      </c>
      <c r="Q1014" s="28" t="str">
        <f t="shared" si="48"/>
        <v/>
      </c>
      <c r="R1014" s="29" t="str">
        <f t="shared" si="14"/>
        <v/>
      </c>
      <c r="S1014" s="29" t="str">
        <f t="shared" si="15"/>
        <v/>
      </c>
      <c r="T1014" s="28" t="str">
        <f t="shared" si="16"/>
        <v/>
      </c>
      <c r="U1014" s="30">
        <f>VLOOKUP(H1014,variables!J$10:K$130,2,FALSE)</f>
        <v>0</v>
      </c>
      <c r="V1014" s="28"/>
      <c r="W1014" s="28"/>
      <c r="X1014" s="28"/>
      <c r="Y1014" s="28"/>
      <c r="Z1014" s="28"/>
      <c r="AA1014" s="28"/>
      <c r="AB1014" s="28"/>
      <c r="AC1014" s="28"/>
    </row>
    <row r="1015" spans="1:29" ht="14.25" hidden="1">
      <c r="A1015" s="22" t="b">
        <f t="shared" si="61"/>
        <v>0</v>
      </c>
      <c r="B1015" s="23" t="str">
        <f t="shared" si="62"/>
        <v>salles avant 03/2017!</v>
      </c>
      <c r="C1015" s="24">
        <f t="shared" si="63"/>
        <v>1015</v>
      </c>
      <c r="D1015" s="24" t="e">
        <f t="shared" ca="1" si="2"/>
        <v>#REF!</v>
      </c>
      <c r="E1015" s="25" t="e">
        <f t="shared" ca="1" si="3"/>
        <v>#REF!</v>
      </c>
      <c r="F1015" s="25" t="e">
        <f t="shared" ca="1" si="4"/>
        <v>#REF!</v>
      </c>
      <c r="G1015" s="26" t="e">
        <f t="shared" ca="1" si="5"/>
        <v>#REF!</v>
      </c>
      <c r="H1015" s="24" t="s">
        <v>489</v>
      </c>
      <c r="I1015" s="24" t="e">
        <f t="shared" ca="1" si="6"/>
        <v>#REF!</v>
      </c>
      <c r="J1015" s="24" t="e">
        <f t="shared" ca="1" si="7"/>
        <v>#REF!</v>
      </c>
      <c r="K1015" s="24" t="e">
        <f t="shared" ca="1" si="8"/>
        <v>#REF!</v>
      </c>
      <c r="L1015" s="24" t="e">
        <f t="shared" ca="1" si="9"/>
        <v>#REF!</v>
      </c>
      <c r="M1015" s="24" t="e">
        <f t="shared" ca="1" si="10"/>
        <v>#REF!</v>
      </c>
      <c r="N1015" s="25" t="e">
        <f t="shared" ca="1" si="11"/>
        <v>#REF!</v>
      </c>
      <c r="O1015" s="27" t="e">
        <f t="shared" ca="1" si="12"/>
        <v>#REF!</v>
      </c>
      <c r="P1015" s="24" t="e">
        <f t="shared" ca="1" si="13"/>
        <v>#REF!</v>
      </c>
      <c r="Q1015" s="28" t="str">
        <f t="shared" si="48"/>
        <v/>
      </c>
      <c r="R1015" s="29" t="str">
        <f t="shared" si="14"/>
        <v/>
      </c>
      <c r="S1015" s="29" t="str">
        <f t="shared" si="15"/>
        <v/>
      </c>
      <c r="T1015" s="28" t="str">
        <f t="shared" si="16"/>
        <v/>
      </c>
      <c r="U1015" s="30">
        <f ca="1">VLOOKUP(H1015,variables!J$10:K$130,2,FALSE)</f>
        <v>1</v>
      </c>
      <c r="V1015" s="28"/>
      <c r="W1015" s="28"/>
      <c r="X1015" s="28"/>
      <c r="Y1015" s="28"/>
      <c r="Z1015" s="28"/>
      <c r="AA1015" s="28"/>
      <c r="AB1015" s="28"/>
      <c r="AC1015" s="28"/>
    </row>
    <row r="1016" spans="1:29" ht="14.25" hidden="1">
      <c r="A1016" s="22" t="b">
        <f t="shared" si="61"/>
        <v>0</v>
      </c>
      <c r="B1016" s="23" t="str">
        <f t="shared" si="62"/>
        <v>salles avant 03/2017!</v>
      </c>
      <c r="C1016" s="24">
        <f t="shared" si="63"/>
        <v>1016</v>
      </c>
      <c r="D1016" s="24" t="e">
        <f t="shared" ca="1" si="2"/>
        <v>#REF!</v>
      </c>
      <c r="E1016" s="25" t="e">
        <f t="shared" ca="1" si="3"/>
        <v>#REF!</v>
      </c>
      <c r="F1016" s="25" t="e">
        <f t="shared" ca="1" si="4"/>
        <v>#REF!</v>
      </c>
      <c r="G1016" s="26" t="e">
        <f t="shared" ca="1" si="5"/>
        <v>#REF!</v>
      </c>
      <c r="H1016" s="24" t="s">
        <v>88</v>
      </c>
      <c r="I1016" s="24" t="e">
        <f t="shared" ca="1" si="6"/>
        <v>#REF!</v>
      </c>
      <c r="J1016" s="24" t="e">
        <f t="shared" ca="1" si="7"/>
        <v>#REF!</v>
      </c>
      <c r="K1016" s="24" t="e">
        <f t="shared" ca="1" si="8"/>
        <v>#REF!</v>
      </c>
      <c r="L1016" s="24" t="e">
        <f t="shared" ca="1" si="9"/>
        <v>#REF!</v>
      </c>
      <c r="M1016" s="24" t="e">
        <f t="shared" ca="1" si="10"/>
        <v>#REF!</v>
      </c>
      <c r="N1016" s="25" t="e">
        <f t="shared" ca="1" si="11"/>
        <v>#REF!</v>
      </c>
      <c r="O1016" s="27" t="e">
        <f t="shared" ca="1" si="12"/>
        <v>#REF!</v>
      </c>
      <c r="P1016" s="24" t="e">
        <f t="shared" ca="1" si="13"/>
        <v>#REF!</v>
      </c>
      <c r="Q1016" s="28" t="str">
        <f t="shared" si="48"/>
        <v/>
      </c>
      <c r="R1016" s="29" t="str">
        <f t="shared" si="14"/>
        <v/>
      </c>
      <c r="S1016" s="29" t="str">
        <f t="shared" si="15"/>
        <v/>
      </c>
      <c r="T1016" s="28" t="str">
        <f t="shared" si="16"/>
        <v/>
      </c>
      <c r="U1016" s="30">
        <f ca="1">VLOOKUP(H1016,variables!J$10:K$130,2,FALSE)</f>
        <v>0.94202898550724634</v>
      </c>
      <c r="V1016" s="28"/>
      <c r="W1016" s="28"/>
      <c r="X1016" s="28"/>
      <c r="Y1016" s="28"/>
      <c r="Z1016" s="28"/>
      <c r="AA1016" s="28"/>
      <c r="AB1016" s="28"/>
      <c r="AC1016" s="28"/>
    </row>
    <row r="1017" spans="1:29" ht="14.25" hidden="1">
      <c r="A1017" s="22" t="b">
        <f t="shared" si="61"/>
        <v>0</v>
      </c>
      <c r="B1017" s="23" t="str">
        <f t="shared" si="62"/>
        <v>salles avant 03/2017!</v>
      </c>
      <c r="C1017" s="24">
        <f t="shared" si="63"/>
        <v>1017</v>
      </c>
      <c r="D1017" s="24" t="e">
        <f t="shared" ca="1" si="2"/>
        <v>#REF!</v>
      </c>
      <c r="E1017" s="25" t="e">
        <f t="shared" ca="1" si="3"/>
        <v>#REF!</v>
      </c>
      <c r="F1017" s="25" t="e">
        <f t="shared" ca="1" si="4"/>
        <v>#REF!</v>
      </c>
      <c r="G1017" s="26" t="e">
        <f t="shared" ca="1" si="5"/>
        <v>#REF!</v>
      </c>
      <c r="H1017" s="24" t="s">
        <v>88</v>
      </c>
      <c r="I1017" s="24" t="e">
        <f t="shared" ca="1" si="6"/>
        <v>#REF!</v>
      </c>
      <c r="J1017" s="24" t="e">
        <f t="shared" ca="1" si="7"/>
        <v>#REF!</v>
      </c>
      <c r="K1017" s="24" t="e">
        <f t="shared" ca="1" si="8"/>
        <v>#REF!</v>
      </c>
      <c r="L1017" s="24" t="e">
        <f t="shared" ca="1" si="9"/>
        <v>#REF!</v>
      </c>
      <c r="M1017" s="24" t="e">
        <f t="shared" ca="1" si="10"/>
        <v>#REF!</v>
      </c>
      <c r="N1017" s="25" t="e">
        <f t="shared" ca="1" si="11"/>
        <v>#REF!</v>
      </c>
      <c r="O1017" s="27" t="e">
        <f t="shared" ca="1" si="12"/>
        <v>#REF!</v>
      </c>
      <c r="P1017" s="24" t="e">
        <f t="shared" ca="1" si="13"/>
        <v>#REF!</v>
      </c>
      <c r="Q1017" s="28" t="str">
        <f t="shared" si="48"/>
        <v/>
      </c>
      <c r="R1017" s="29" t="str">
        <f t="shared" si="14"/>
        <v/>
      </c>
      <c r="S1017" s="29" t="str">
        <f t="shared" si="15"/>
        <v/>
      </c>
      <c r="T1017" s="28" t="str">
        <f t="shared" si="16"/>
        <v/>
      </c>
      <c r="U1017" s="30">
        <f ca="1">VLOOKUP(H1017,variables!J$10:K$130,2,FALSE)</f>
        <v>0.94202898550724634</v>
      </c>
      <c r="V1017" s="28"/>
      <c r="W1017" s="28"/>
      <c r="X1017" s="28"/>
      <c r="Y1017" s="28"/>
      <c r="Z1017" s="28"/>
      <c r="AA1017" s="28"/>
      <c r="AB1017" s="28"/>
      <c r="AC1017" s="28"/>
    </row>
    <row r="1018" spans="1:29" ht="14.25" hidden="1">
      <c r="A1018" s="22" t="b">
        <f t="shared" si="61"/>
        <v>0</v>
      </c>
      <c r="B1018" s="23" t="str">
        <f t="shared" si="62"/>
        <v>salles avant 03/2017!</v>
      </c>
      <c r="C1018" s="24">
        <f t="shared" si="63"/>
        <v>1018</v>
      </c>
      <c r="D1018" s="24" t="e">
        <f t="shared" ca="1" si="2"/>
        <v>#REF!</v>
      </c>
      <c r="E1018" s="25" t="e">
        <f t="shared" ca="1" si="3"/>
        <v>#REF!</v>
      </c>
      <c r="F1018" s="25" t="e">
        <f t="shared" ca="1" si="4"/>
        <v>#REF!</v>
      </c>
      <c r="G1018" s="26" t="e">
        <f t="shared" ca="1" si="5"/>
        <v>#REF!</v>
      </c>
      <c r="H1018" s="24" t="s">
        <v>88</v>
      </c>
      <c r="I1018" s="24" t="e">
        <f t="shared" ca="1" si="6"/>
        <v>#REF!</v>
      </c>
      <c r="J1018" s="24" t="e">
        <f t="shared" ca="1" si="7"/>
        <v>#REF!</v>
      </c>
      <c r="K1018" s="24" t="e">
        <f t="shared" ca="1" si="8"/>
        <v>#REF!</v>
      </c>
      <c r="L1018" s="24" t="e">
        <f t="shared" ca="1" si="9"/>
        <v>#REF!</v>
      </c>
      <c r="M1018" s="24" t="e">
        <f t="shared" ca="1" si="10"/>
        <v>#REF!</v>
      </c>
      <c r="N1018" s="25" t="e">
        <f t="shared" ca="1" si="11"/>
        <v>#REF!</v>
      </c>
      <c r="O1018" s="27" t="e">
        <f t="shared" ca="1" si="12"/>
        <v>#REF!</v>
      </c>
      <c r="P1018" s="24" t="e">
        <f t="shared" ca="1" si="13"/>
        <v>#REF!</v>
      </c>
      <c r="Q1018" s="28" t="str">
        <f t="shared" si="48"/>
        <v/>
      </c>
      <c r="R1018" s="29" t="str">
        <f t="shared" si="14"/>
        <v/>
      </c>
      <c r="S1018" s="29" t="str">
        <f t="shared" si="15"/>
        <v/>
      </c>
      <c r="T1018" s="28" t="str">
        <f t="shared" si="16"/>
        <v/>
      </c>
      <c r="U1018" s="30">
        <f ca="1">VLOOKUP(H1018,variables!J$10:K$130,2,FALSE)</f>
        <v>0.94202898550724634</v>
      </c>
      <c r="V1018" s="28"/>
      <c r="W1018" s="28"/>
      <c r="X1018" s="28"/>
      <c r="Y1018" s="28"/>
      <c r="Z1018" s="28"/>
      <c r="AA1018" s="28"/>
      <c r="AB1018" s="28"/>
      <c r="AC1018" s="28"/>
    </row>
    <row r="1019" spans="1:29" ht="14.25" hidden="1">
      <c r="A1019" s="22" t="b">
        <f t="shared" si="61"/>
        <v>0</v>
      </c>
      <c r="B1019" s="23" t="str">
        <f t="shared" si="62"/>
        <v>salles avant 03/2017!</v>
      </c>
      <c r="C1019" s="24">
        <f t="shared" si="63"/>
        <v>1019</v>
      </c>
      <c r="D1019" s="24" t="e">
        <f t="shared" ca="1" si="2"/>
        <v>#REF!</v>
      </c>
      <c r="E1019" s="25" t="e">
        <f t="shared" ca="1" si="3"/>
        <v>#REF!</v>
      </c>
      <c r="F1019" s="25" t="e">
        <f t="shared" ca="1" si="4"/>
        <v>#REF!</v>
      </c>
      <c r="G1019" s="26" t="e">
        <f t="shared" ca="1" si="5"/>
        <v>#REF!</v>
      </c>
      <c r="H1019" s="24" t="s">
        <v>112</v>
      </c>
      <c r="I1019" s="24" t="e">
        <f t="shared" ca="1" si="6"/>
        <v>#REF!</v>
      </c>
      <c r="J1019" s="24" t="e">
        <f t="shared" ca="1" si="7"/>
        <v>#REF!</v>
      </c>
      <c r="K1019" s="24" t="e">
        <f t="shared" ca="1" si="8"/>
        <v>#REF!</v>
      </c>
      <c r="L1019" s="24" t="e">
        <f t="shared" ca="1" si="9"/>
        <v>#REF!</v>
      </c>
      <c r="M1019" s="24" t="e">
        <f t="shared" ca="1" si="10"/>
        <v>#REF!</v>
      </c>
      <c r="N1019" s="25" t="e">
        <f t="shared" ca="1" si="11"/>
        <v>#REF!</v>
      </c>
      <c r="O1019" s="27" t="e">
        <f t="shared" ca="1" si="12"/>
        <v>#REF!</v>
      </c>
      <c r="P1019" s="24" t="e">
        <f t="shared" ca="1" si="13"/>
        <v>#REF!</v>
      </c>
      <c r="Q1019" s="28" t="str">
        <f t="shared" si="48"/>
        <v/>
      </c>
      <c r="R1019" s="29" t="str">
        <f t="shared" si="14"/>
        <v/>
      </c>
      <c r="S1019" s="29" t="str">
        <f t="shared" si="15"/>
        <v/>
      </c>
      <c r="T1019" s="28" t="str">
        <f t="shared" si="16"/>
        <v/>
      </c>
      <c r="U1019" s="30">
        <f ca="1">VLOOKUP(H1019,variables!J$10:K$130,2,FALSE)</f>
        <v>1</v>
      </c>
      <c r="V1019" s="28"/>
      <c r="W1019" s="28"/>
      <c r="X1019" s="28"/>
      <c r="Y1019" s="28"/>
      <c r="Z1019" s="28"/>
      <c r="AA1019" s="28"/>
      <c r="AB1019" s="28"/>
      <c r="AC1019" s="28"/>
    </row>
    <row r="1020" spans="1:29" ht="14.25" hidden="1">
      <c r="A1020" s="22" t="b">
        <f t="shared" si="61"/>
        <v>0</v>
      </c>
      <c r="B1020" s="23" t="str">
        <f t="shared" si="62"/>
        <v>salles avant 03/2017!</v>
      </c>
      <c r="C1020" s="24">
        <f t="shared" si="63"/>
        <v>1020</v>
      </c>
      <c r="D1020" s="24" t="e">
        <f t="shared" ca="1" si="2"/>
        <v>#REF!</v>
      </c>
      <c r="E1020" s="25" t="e">
        <f t="shared" ca="1" si="3"/>
        <v>#REF!</v>
      </c>
      <c r="F1020" s="25" t="e">
        <f t="shared" ca="1" si="4"/>
        <v>#REF!</v>
      </c>
      <c r="G1020" s="26" t="e">
        <f t="shared" ca="1" si="5"/>
        <v>#REF!</v>
      </c>
      <c r="H1020" s="24" t="s">
        <v>88</v>
      </c>
      <c r="I1020" s="24" t="e">
        <f t="shared" ca="1" si="6"/>
        <v>#REF!</v>
      </c>
      <c r="J1020" s="24" t="e">
        <f t="shared" ca="1" si="7"/>
        <v>#REF!</v>
      </c>
      <c r="K1020" s="24" t="e">
        <f t="shared" ca="1" si="8"/>
        <v>#REF!</v>
      </c>
      <c r="L1020" s="24" t="e">
        <f t="shared" ca="1" si="9"/>
        <v>#REF!</v>
      </c>
      <c r="M1020" s="24" t="e">
        <f t="shared" ca="1" si="10"/>
        <v>#REF!</v>
      </c>
      <c r="N1020" s="25" t="e">
        <f t="shared" ca="1" si="11"/>
        <v>#REF!</v>
      </c>
      <c r="O1020" s="27" t="e">
        <f t="shared" ca="1" si="12"/>
        <v>#REF!</v>
      </c>
      <c r="P1020" s="24" t="e">
        <f t="shared" ca="1" si="13"/>
        <v>#REF!</v>
      </c>
      <c r="Q1020" s="28" t="str">
        <f t="shared" si="48"/>
        <v/>
      </c>
      <c r="R1020" s="29" t="str">
        <f t="shared" si="14"/>
        <v/>
      </c>
      <c r="S1020" s="29" t="str">
        <f t="shared" si="15"/>
        <v/>
      </c>
      <c r="T1020" s="28" t="str">
        <f t="shared" si="16"/>
        <v/>
      </c>
      <c r="U1020" s="30">
        <f ca="1">VLOOKUP(H1020,variables!J$10:K$130,2,FALSE)</f>
        <v>0.94202898550724634</v>
      </c>
      <c r="V1020" s="28"/>
      <c r="W1020" s="28"/>
      <c r="X1020" s="28"/>
      <c r="Y1020" s="28"/>
      <c r="Z1020" s="28"/>
      <c r="AA1020" s="28"/>
      <c r="AB1020" s="28"/>
      <c r="AC1020" s="28"/>
    </row>
    <row r="1021" spans="1:29" ht="14.25" hidden="1">
      <c r="A1021" s="22" t="b">
        <f t="shared" si="61"/>
        <v>0</v>
      </c>
      <c r="B1021" s="23" t="str">
        <f t="shared" si="62"/>
        <v>salles avant 03/2017!</v>
      </c>
      <c r="C1021" s="24">
        <f t="shared" si="63"/>
        <v>1021</v>
      </c>
      <c r="D1021" s="24" t="e">
        <f t="shared" ca="1" si="2"/>
        <v>#REF!</v>
      </c>
      <c r="E1021" s="25" t="e">
        <f t="shared" ca="1" si="3"/>
        <v>#REF!</v>
      </c>
      <c r="F1021" s="25" t="e">
        <f t="shared" ca="1" si="4"/>
        <v>#REF!</v>
      </c>
      <c r="G1021" s="26" t="e">
        <f t="shared" ca="1" si="5"/>
        <v>#REF!</v>
      </c>
      <c r="H1021" s="24" t="s">
        <v>88</v>
      </c>
      <c r="I1021" s="24" t="e">
        <f t="shared" ca="1" si="6"/>
        <v>#REF!</v>
      </c>
      <c r="J1021" s="24" t="e">
        <f t="shared" ca="1" si="7"/>
        <v>#REF!</v>
      </c>
      <c r="K1021" s="24" t="e">
        <f t="shared" ca="1" si="8"/>
        <v>#REF!</v>
      </c>
      <c r="L1021" s="24" t="e">
        <f t="shared" ca="1" si="9"/>
        <v>#REF!</v>
      </c>
      <c r="M1021" s="24" t="e">
        <f t="shared" ca="1" si="10"/>
        <v>#REF!</v>
      </c>
      <c r="N1021" s="25" t="e">
        <f t="shared" ca="1" si="11"/>
        <v>#REF!</v>
      </c>
      <c r="O1021" s="27" t="e">
        <f t="shared" ca="1" si="12"/>
        <v>#REF!</v>
      </c>
      <c r="P1021" s="24" t="e">
        <f t="shared" ca="1" si="13"/>
        <v>#REF!</v>
      </c>
      <c r="Q1021" s="28" t="str">
        <f t="shared" si="48"/>
        <v/>
      </c>
      <c r="R1021" s="29" t="str">
        <f t="shared" si="14"/>
        <v/>
      </c>
      <c r="S1021" s="29" t="str">
        <f t="shared" si="15"/>
        <v/>
      </c>
      <c r="T1021" s="28" t="str">
        <f t="shared" si="16"/>
        <v/>
      </c>
      <c r="U1021" s="30">
        <f ca="1">VLOOKUP(H1021,variables!J$10:K$130,2,FALSE)</f>
        <v>0.94202898550724634</v>
      </c>
      <c r="V1021" s="28"/>
      <c r="W1021" s="28"/>
      <c r="X1021" s="28"/>
      <c r="Y1021" s="28"/>
      <c r="Z1021" s="28"/>
      <c r="AA1021" s="28"/>
      <c r="AB1021" s="28"/>
      <c r="AC1021" s="28"/>
    </row>
    <row r="1022" spans="1:29" ht="14.25" hidden="1">
      <c r="A1022" s="22" t="b">
        <f t="shared" si="61"/>
        <v>0</v>
      </c>
      <c r="B1022" s="23" t="str">
        <f t="shared" si="62"/>
        <v>salles avant 03/2017!</v>
      </c>
      <c r="C1022" s="24">
        <f t="shared" si="63"/>
        <v>1022</v>
      </c>
      <c r="D1022" s="24" t="e">
        <f t="shared" ca="1" si="2"/>
        <v>#REF!</v>
      </c>
      <c r="E1022" s="25" t="e">
        <f t="shared" ca="1" si="3"/>
        <v>#REF!</v>
      </c>
      <c r="F1022" s="25" t="e">
        <f t="shared" ca="1" si="4"/>
        <v>#REF!</v>
      </c>
      <c r="G1022" s="26" t="e">
        <f t="shared" ca="1" si="5"/>
        <v>#REF!</v>
      </c>
      <c r="H1022" s="24" t="s">
        <v>357</v>
      </c>
      <c r="I1022" s="24" t="e">
        <f t="shared" ca="1" si="6"/>
        <v>#REF!</v>
      </c>
      <c r="J1022" s="24" t="e">
        <f t="shared" ca="1" si="7"/>
        <v>#REF!</v>
      </c>
      <c r="K1022" s="24" t="e">
        <f t="shared" ca="1" si="8"/>
        <v>#REF!</v>
      </c>
      <c r="L1022" s="24" t="e">
        <f t="shared" ca="1" si="9"/>
        <v>#REF!</v>
      </c>
      <c r="M1022" s="24" t="e">
        <f t="shared" ca="1" si="10"/>
        <v>#REF!</v>
      </c>
      <c r="N1022" s="25" t="e">
        <f t="shared" ca="1" si="11"/>
        <v>#REF!</v>
      </c>
      <c r="O1022" s="27" t="e">
        <f t="shared" ca="1" si="12"/>
        <v>#REF!</v>
      </c>
      <c r="P1022" s="24" t="e">
        <f t="shared" ca="1" si="13"/>
        <v>#REF!</v>
      </c>
      <c r="Q1022" s="28" t="str">
        <f t="shared" si="48"/>
        <v/>
      </c>
      <c r="R1022" s="29" t="str">
        <f t="shared" si="14"/>
        <v/>
      </c>
      <c r="S1022" s="29" t="str">
        <f t="shared" si="15"/>
        <v/>
      </c>
      <c r="T1022" s="28" t="str">
        <f t="shared" si="16"/>
        <v/>
      </c>
      <c r="U1022" s="30">
        <f ca="1">VLOOKUP(H1022,variables!J$10:K$130,2,FALSE)</f>
        <v>0.97058823529411764</v>
      </c>
      <c r="V1022" s="28"/>
      <c r="W1022" s="28"/>
      <c r="X1022" s="28"/>
      <c r="Y1022" s="28"/>
      <c r="Z1022" s="28"/>
      <c r="AA1022" s="28"/>
      <c r="AB1022" s="28"/>
      <c r="AC1022" s="28"/>
    </row>
    <row r="1023" spans="1:29" ht="14.25" hidden="1">
      <c r="A1023" s="22" t="b">
        <f t="shared" si="61"/>
        <v>0</v>
      </c>
      <c r="B1023" s="23" t="str">
        <f t="shared" si="62"/>
        <v>salles avant 03/2017!</v>
      </c>
      <c r="C1023" s="24">
        <f t="shared" si="63"/>
        <v>1023</v>
      </c>
      <c r="D1023" s="24" t="e">
        <f t="shared" ca="1" si="2"/>
        <v>#REF!</v>
      </c>
      <c r="E1023" s="25" t="e">
        <f t="shared" ca="1" si="3"/>
        <v>#REF!</v>
      </c>
      <c r="F1023" s="25" t="e">
        <f t="shared" ca="1" si="4"/>
        <v>#REF!</v>
      </c>
      <c r="G1023" s="26" t="e">
        <f t="shared" ca="1" si="5"/>
        <v>#REF!</v>
      </c>
      <c r="H1023" s="24" t="s">
        <v>88</v>
      </c>
      <c r="I1023" s="24" t="e">
        <f t="shared" ca="1" si="6"/>
        <v>#REF!</v>
      </c>
      <c r="J1023" s="24" t="e">
        <f t="shared" ca="1" si="7"/>
        <v>#REF!</v>
      </c>
      <c r="K1023" s="24" t="e">
        <f t="shared" ca="1" si="8"/>
        <v>#REF!</v>
      </c>
      <c r="L1023" s="24" t="e">
        <f t="shared" ca="1" si="9"/>
        <v>#REF!</v>
      </c>
      <c r="M1023" s="24" t="e">
        <f t="shared" ca="1" si="10"/>
        <v>#REF!</v>
      </c>
      <c r="N1023" s="25" t="e">
        <f t="shared" ca="1" si="11"/>
        <v>#REF!</v>
      </c>
      <c r="O1023" s="27" t="e">
        <f t="shared" ca="1" si="12"/>
        <v>#REF!</v>
      </c>
      <c r="P1023" s="24" t="e">
        <f t="shared" ca="1" si="13"/>
        <v>#REF!</v>
      </c>
      <c r="Q1023" s="28" t="str">
        <f t="shared" si="48"/>
        <v/>
      </c>
      <c r="R1023" s="29" t="str">
        <f t="shared" si="14"/>
        <v/>
      </c>
      <c r="S1023" s="29" t="str">
        <f t="shared" si="15"/>
        <v/>
      </c>
      <c r="T1023" s="28" t="str">
        <f t="shared" si="16"/>
        <v/>
      </c>
      <c r="U1023" s="30">
        <f ca="1">VLOOKUP(H1023,variables!J$10:K$130,2,FALSE)</f>
        <v>0.94202898550724634</v>
      </c>
      <c r="V1023" s="28"/>
      <c r="W1023" s="28"/>
      <c r="X1023" s="28"/>
      <c r="Y1023" s="28"/>
      <c r="Z1023" s="28"/>
      <c r="AA1023" s="28"/>
      <c r="AB1023" s="28"/>
      <c r="AC1023" s="28"/>
    </row>
    <row r="1024" spans="1:29" ht="14.25" hidden="1">
      <c r="A1024" s="22" t="b">
        <f t="shared" si="61"/>
        <v>0</v>
      </c>
      <c r="B1024" s="23" t="str">
        <f t="shared" si="62"/>
        <v>salles avant 03/2017!</v>
      </c>
      <c r="C1024" s="24">
        <f t="shared" si="63"/>
        <v>1024</v>
      </c>
      <c r="D1024" s="24" t="e">
        <f t="shared" ca="1" si="2"/>
        <v>#REF!</v>
      </c>
      <c r="E1024" s="25" t="e">
        <f t="shared" ca="1" si="3"/>
        <v>#REF!</v>
      </c>
      <c r="F1024" s="25" t="e">
        <f t="shared" ca="1" si="4"/>
        <v>#REF!</v>
      </c>
      <c r="G1024" s="26" t="e">
        <f t="shared" ca="1" si="5"/>
        <v>#REF!</v>
      </c>
      <c r="H1024" s="24" t="s">
        <v>423</v>
      </c>
      <c r="I1024" s="24" t="e">
        <f t="shared" ca="1" si="6"/>
        <v>#REF!</v>
      </c>
      <c r="J1024" s="24" t="e">
        <f t="shared" ca="1" si="7"/>
        <v>#REF!</v>
      </c>
      <c r="K1024" s="24" t="e">
        <f t="shared" ca="1" si="8"/>
        <v>#REF!</v>
      </c>
      <c r="L1024" s="24" t="e">
        <f t="shared" ca="1" si="9"/>
        <v>#REF!</v>
      </c>
      <c r="M1024" s="24" t="e">
        <f t="shared" ca="1" si="10"/>
        <v>#REF!</v>
      </c>
      <c r="N1024" s="25" t="e">
        <f t="shared" ca="1" si="11"/>
        <v>#REF!</v>
      </c>
      <c r="O1024" s="27" t="e">
        <f t="shared" ca="1" si="12"/>
        <v>#REF!</v>
      </c>
      <c r="P1024" s="24" t="e">
        <f t="shared" ca="1" si="13"/>
        <v>#REF!</v>
      </c>
      <c r="Q1024" s="28" t="str">
        <f t="shared" si="48"/>
        <v/>
      </c>
      <c r="R1024" s="29" t="str">
        <f t="shared" si="14"/>
        <v/>
      </c>
      <c r="S1024" s="29" t="str">
        <f t="shared" si="15"/>
        <v/>
      </c>
      <c r="T1024" s="28" t="str">
        <f t="shared" si="16"/>
        <v/>
      </c>
      <c r="U1024" s="30">
        <f ca="1">VLOOKUP(H1024,variables!J$10:K$130,2,FALSE)</f>
        <v>0.97619047619047616</v>
      </c>
      <c r="V1024" s="28"/>
      <c r="W1024" s="28"/>
      <c r="X1024" s="28"/>
      <c r="Y1024" s="28"/>
      <c r="Z1024" s="28"/>
      <c r="AA1024" s="28"/>
      <c r="AB1024" s="28"/>
      <c r="AC1024" s="28"/>
    </row>
    <row r="1025" spans="1:29" ht="14.25" hidden="1">
      <c r="A1025" s="22" t="b">
        <f t="shared" si="61"/>
        <v>0</v>
      </c>
      <c r="B1025" s="23" t="str">
        <f t="shared" si="62"/>
        <v>salles avant 03/2017!</v>
      </c>
      <c r="C1025" s="24">
        <f t="shared" si="63"/>
        <v>1025</v>
      </c>
      <c r="D1025" s="24" t="e">
        <f t="shared" ca="1" si="2"/>
        <v>#REF!</v>
      </c>
      <c r="E1025" s="25" t="e">
        <f t="shared" ca="1" si="3"/>
        <v>#REF!</v>
      </c>
      <c r="F1025" s="25" t="e">
        <f t="shared" ca="1" si="4"/>
        <v>#REF!</v>
      </c>
      <c r="G1025" s="26" t="e">
        <f t="shared" ca="1" si="5"/>
        <v>#REF!</v>
      </c>
      <c r="H1025" s="24" t="s">
        <v>458</v>
      </c>
      <c r="I1025" s="24" t="e">
        <f t="shared" ca="1" si="6"/>
        <v>#REF!</v>
      </c>
      <c r="J1025" s="24" t="e">
        <f t="shared" ca="1" si="7"/>
        <v>#REF!</v>
      </c>
      <c r="K1025" s="24" t="e">
        <f t="shared" ca="1" si="8"/>
        <v>#REF!</v>
      </c>
      <c r="L1025" s="24" t="e">
        <f t="shared" ca="1" si="9"/>
        <v>#REF!</v>
      </c>
      <c r="M1025" s="24" t="e">
        <f t="shared" ca="1" si="10"/>
        <v>#REF!</v>
      </c>
      <c r="N1025" s="25" t="e">
        <f t="shared" ca="1" si="11"/>
        <v>#REF!</v>
      </c>
      <c r="O1025" s="27" t="e">
        <f t="shared" ca="1" si="12"/>
        <v>#REF!</v>
      </c>
      <c r="P1025" s="24" t="e">
        <f t="shared" ca="1" si="13"/>
        <v>#REF!</v>
      </c>
      <c r="Q1025" s="28" t="str">
        <f t="shared" si="48"/>
        <v/>
      </c>
      <c r="R1025" s="29" t="str">
        <f t="shared" si="14"/>
        <v/>
      </c>
      <c r="S1025" s="29" t="str">
        <f t="shared" si="15"/>
        <v/>
      </c>
      <c r="T1025" s="28" t="str">
        <f t="shared" si="16"/>
        <v/>
      </c>
      <c r="U1025" s="30">
        <f ca="1">VLOOKUP(H1025,variables!J$10:K$130,2,FALSE)</f>
        <v>0.95</v>
      </c>
      <c r="V1025" s="28"/>
      <c r="W1025" s="28"/>
      <c r="X1025" s="28"/>
      <c r="Y1025" s="28"/>
      <c r="Z1025" s="28"/>
      <c r="AA1025" s="28"/>
      <c r="AB1025" s="28"/>
      <c r="AC1025" s="28"/>
    </row>
    <row r="1026" spans="1:29" ht="14.25" hidden="1">
      <c r="A1026" s="22" t="b">
        <f t="shared" ref="A1026:A1089" si="64">NOT(IF(ISERR(SEARCH(qui,H1026)),TRUE,FALSE))</f>
        <v>0</v>
      </c>
      <c r="B1026" s="23" t="str">
        <f t="shared" ref="B1026:B1089" si="65">IF(ROW()&lt;=Tun,Oun,IF(ROW()&lt;=(Tun+Tdeux),Odeux,IF(ROW()&lt;=Tun+Tdeux+Ttrois,Otrois,FALSE)))</f>
        <v>salles avant 03/2017!</v>
      </c>
      <c r="C1026" s="24">
        <f t="shared" si="63"/>
        <v>1026</v>
      </c>
      <c r="D1026" s="24" t="e">
        <f t="shared" ca="1" si="2"/>
        <v>#REF!</v>
      </c>
      <c r="E1026" s="25" t="e">
        <f t="shared" ca="1" si="3"/>
        <v>#REF!</v>
      </c>
      <c r="F1026" s="25" t="e">
        <f t="shared" ca="1" si="4"/>
        <v>#REF!</v>
      </c>
      <c r="G1026" s="26" t="e">
        <f t="shared" ca="1" si="5"/>
        <v>#REF!</v>
      </c>
      <c r="H1026" s="24" t="s">
        <v>357</v>
      </c>
      <c r="I1026" s="24" t="e">
        <f t="shared" ca="1" si="6"/>
        <v>#REF!</v>
      </c>
      <c r="J1026" s="24" t="e">
        <f t="shared" ca="1" si="7"/>
        <v>#REF!</v>
      </c>
      <c r="K1026" s="24" t="e">
        <f t="shared" ca="1" si="8"/>
        <v>#REF!</v>
      </c>
      <c r="L1026" s="24" t="e">
        <f t="shared" ca="1" si="9"/>
        <v>#REF!</v>
      </c>
      <c r="M1026" s="24" t="e">
        <f t="shared" ca="1" si="10"/>
        <v>#REF!</v>
      </c>
      <c r="N1026" s="25" t="e">
        <f t="shared" ca="1" si="11"/>
        <v>#REF!</v>
      </c>
      <c r="O1026" s="27" t="e">
        <f t="shared" ca="1" si="12"/>
        <v>#REF!</v>
      </c>
      <c r="P1026" s="24" t="e">
        <f t="shared" ca="1" si="13"/>
        <v>#REF!</v>
      </c>
      <c r="Q1026" s="28" t="str">
        <f t="shared" si="48"/>
        <v/>
      </c>
      <c r="R1026" s="29" t="str">
        <f t="shared" si="14"/>
        <v/>
      </c>
      <c r="S1026" s="29" t="str">
        <f t="shared" si="15"/>
        <v/>
      </c>
      <c r="T1026" s="28" t="str">
        <f t="shared" si="16"/>
        <v/>
      </c>
      <c r="U1026" s="30">
        <f ca="1">VLOOKUP(H1026,variables!J$10:K$130,2,FALSE)</f>
        <v>0.97058823529411764</v>
      </c>
      <c r="V1026" s="28"/>
      <c r="W1026" s="28"/>
      <c r="X1026" s="28"/>
      <c r="Y1026" s="28"/>
      <c r="Z1026" s="28"/>
      <c r="AA1026" s="28"/>
      <c r="AB1026" s="28"/>
      <c r="AC1026" s="28"/>
    </row>
    <row r="1027" spans="1:29" ht="14.25" hidden="1">
      <c r="A1027" s="22" t="b">
        <f t="shared" si="64"/>
        <v>0</v>
      </c>
      <c r="B1027" s="23" t="str">
        <f t="shared" si="65"/>
        <v>salles avant 03/2017!</v>
      </c>
      <c r="C1027" s="24">
        <f t="shared" ref="C1027:C1090" si="66">IF(ROW()&lt;=Tun,ROW(),IF(ROW()&lt;=(Tun+Tdeux),ROW()-Tun+1,IF(ROW()&lt;=Tun+Tdeux+Ttrois,ROW()-Tun-Tdeux+1,"")))</f>
        <v>1027</v>
      </c>
      <c r="D1027" s="24" t="e">
        <f t="shared" ca="1" si="2"/>
        <v>#REF!</v>
      </c>
      <c r="E1027" s="25" t="e">
        <f t="shared" ca="1" si="3"/>
        <v>#REF!</v>
      </c>
      <c r="F1027" s="25" t="e">
        <f t="shared" ca="1" si="4"/>
        <v>#REF!</v>
      </c>
      <c r="G1027" s="26" t="e">
        <f t="shared" ca="1" si="5"/>
        <v>#REF!</v>
      </c>
      <c r="H1027" s="24" t="s">
        <v>317</v>
      </c>
      <c r="I1027" s="24" t="e">
        <f t="shared" ca="1" si="6"/>
        <v>#REF!</v>
      </c>
      <c r="J1027" s="24" t="e">
        <f t="shared" ca="1" si="7"/>
        <v>#REF!</v>
      </c>
      <c r="K1027" s="24" t="e">
        <f t="shared" ca="1" si="8"/>
        <v>#REF!</v>
      </c>
      <c r="L1027" s="24" t="e">
        <f t="shared" ca="1" si="9"/>
        <v>#REF!</v>
      </c>
      <c r="M1027" s="24" t="e">
        <f t="shared" ca="1" si="10"/>
        <v>#REF!</v>
      </c>
      <c r="N1027" s="25" t="e">
        <f t="shared" ca="1" si="11"/>
        <v>#REF!</v>
      </c>
      <c r="O1027" s="27" t="e">
        <f t="shared" ca="1" si="12"/>
        <v>#REF!</v>
      </c>
      <c r="P1027" s="24" t="e">
        <f t="shared" ca="1" si="13"/>
        <v>#REF!</v>
      </c>
      <c r="Q1027" s="28" t="str">
        <f t="shared" si="48"/>
        <v/>
      </c>
      <c r="R1027" s="29" t="str">
        <f t="shared" si="14"/>
        <v/>
      </c>
      <c r="S1027" s="29" t="str">
        <f t="shared" si="15"/>
        <v/>
      </c>
      <c r="T1027" s="28" t="str">
        <f t="shared" si="16"/>
        <v/>
      </c>
      <c r="U1027" s="30">
        <f ca="1">VLOOKUP(H1027,variables!J$10:K$130,2,FALSE)</f>
        <v>0.96666666666666667</v>
      </c>
      <c r="V1027" s="28"/>
      <c r="W1027" s="28"/>
      <c r="X1027" s="28"/>
      <c r="Y1027" s="28"/>
      <c r="Z1027" s="28"/>
      <c r="AA1027" s="28"/>
      <c r="AB1027" s="28"/>
      <c r="AC1027" s="28"/>
    </row>
    <row r="1028" spans="1:29" ht="14.25" hidden="1">
      <c r="A1028" s="22" t="b">
        <f t="shared" si="64"/>
        <v>0</v>
      </c>
      <c r="B1028" s="23" t="str">
        <f t="shared" si="65"/>
        <v>salles avant 03/2017!</v>
      </c>
      <c r="C1028" s="24">
        <f t="shared" si="66"/>
        <v>1028</v>
      </c>
      <c r="D1028" s="24" t="e">
        <f t="shared" ca="1" si="2"/>
        <v>#REF!</v>
      </c>
      <c r="E1028" s="25" t="e">
        <f t="shared" ca="1" si="3"/>
        <v>#REF!</v>
      </c>
      <c r="F1028" s="25" t="e">
        <f t="shared" ca="1" si="4"/>
        <v>#REF!</v>
      </c>
      <c r="G1028" s="26" t="e">
        <f t="shared" ca="1" si="5"/>
        <v>#REF!</v>
      </c>
      <c r="H1028" s="24" t="s">
        <v>88</v>
      </c>
      <c r="I1028" s="24" t="e">
        <f t="shared" ca="1" si="6"/>
        <v>#REF!</v>
      </c>
      <c r="J1028" s="24" t="e">
        <f t="shared" ca="1" si="7"/>
        <v>#REF!</v>
      </c>
      <c r="K1028" s="24" t="e">
        <f t="shared" ca="1" si="8"/>
        <v>#REF!</v>
      </c>
      <c r="L1028" s="24" t="e">
        <f t="shared" ca="1" si="9"/>
        <v>#REF!</v>
      </c>
      <c r="M1028" s="24" t="e">
        <f t="shared" ca="1" si="10"/>
        <v>#REF!</v>
      </c>
      <c r="N1028" s="25" t="e">
        <f t="shared" ca="1" si="11"/>
        <v>#REF!</v>
      </c>
      <c r="O1028" s="27" t="e">
        <f t="shared" ca="1" si="12"/>
        <v>#REF!</v>
      </c>
      <c r="P1028" s="24" t="e">
        <f t="shared" ca="1" si="13"/>
        <v>#REF!</v>
      </c>
      <c r="Q1028" s="28" t="str">
        <f t="shared" si="48"/>
        <v/>
      </c>
      <c r="R1028" s="29" t="str">
        <f t="shared" si="14"/>
        <v/>
      </c>
      <c r="S1028" s="29" t="str">
        <f t="shared" si="15"/>
        <v/>
      </c>
      <c r="T1028" s="28" t="str">
        <f t="shared" si="16"/>
        <v/>
      </c>
      <c r="U1028" s="30">
        <f ca="1">VLOOKUP(H1028,variables!J$10:K$130,2,FALSE)</f>
        <v>0.94202898550724634</v>
      </c>
      <c r="V1028" s="28"/>
      <c r="W1028" s="28"/>
      <c r="X1028" s="28"/>
      <c r="Y1028" s="28"/>
      <c r="Z1028" s="28"/>
      <c r="AA1028" s="28"/>
      <c r="AB1028" s="28"/>
      <c r="AC1028" s="28"/>
    </row>
    <row r="1029" spans="1:29" ht="14.25" hidden="1">
      <c r="A1029" s="22" t="b">
        <f t="shared" si="64"/>
        <v>0</v>
      </c>
      <c r="B1029" s="23" t="str">
        <f t="shared" si="65"/>
        <v>salles avant 03/2017!</v>
      </c>
      <c r="C1029" s="24">
        <f t="shared" si="66"/>
        <v>1029</v>
      </c>
      <c r="D1029" s="24" t="e">
        <f t="shared" ca="1" si="2"/>
        <v>#REF!</v>
      </c>
      <c r="E1029" s="25" t="e">
        <f t="shared" ca="1" si="3"/>
        <v>#REF!</v>
      </c>
      <c r="F1029" s="25" t="e">
        <f t="shared" ca="1" si="4"/>
        <v>#REF!</v>
      </c>
      <c r="G1029" s="26" t="e">
        <f t="shared" ca="1" si="5"/>
        <v>#REF!</v>
      </c>
      <c r="H1029" s="24" t="s">
        <v>88</v>
      </c>
      <c r="I1029" s="24" t="e">
        <f t="shared" ca="1" si="6"/>
        <v>#REF!</v>
      </c>
      <c r="J1029" s="24" t="e">
        <f t="shared" ca="1" si="7"/>
        <v>#REF!</v>
      </c>
      <c r="K1029" s="24" t="e">
        <f t="shared" ca="1" si="8"/>
        <v>#REF!</v>
      </c>
      <c r="L1029" s="24" t="e">
        <f t="shared" ca="1" si="9"/>
        <v>#REF!</v>
      </c>
      <c r="M1029" s="24" t="e">
        <f t="shared" ca="1" si="10"/>
        <v>#REF!</v>
      </c>
      <c r="N1029" s="25" t="e">
        <f t="shared" ca="1" si="11"/>
        <v>#REF!</v>
      </c>
      <c r="O1029" s="27" t="e">
        <f t="shared" ca="1" si="12"/>
        <v>#REF!</v>
      </c>
      <c r="P1029" s="24" t="e">
        <f t="shared" ca="1" si="13"/>
        <v>#REF!</v>
      </c>
      <c r="Q1029" s="28" t="str">
        <f t="shared" si="48"/>
        <v/>
      </c>
      <c r="R1029" s="29" t="str">
        <f t="shared" si="14"/>
        <v/>
      </c>
      <c r="S1029" s="29" t="str">
        <f t="shared" si="15"/>
        <v/>
      </c>
      <c r="T1029" s="28" t="str">
        <f t="shared" si="16"/>
        <v/>
      </c>
      <c r="U1029" s="30">
        <f ca="1">VLOOKUP(H1029,variables!J$10:K$130,2,FALSE)</f>
        <v>0.94202898550724634</v>
      </c>
      <c r="V1029" s="28"/>
      <c r="W1029" s="28"/>
      <c r="X1029" s="28"/>
      <c r="Y1029" s="28"/>
      <c r="Z1029" s="28"/>
      <c r="AA1029" s="28"/>
      <c r="AB1029" s="28"/>
      <c r="AC1029" s="28"/>
    </row>
    <row r="1030" spans="1:29" ht="14.25" hidden="1">
      <c r="A1030" s="22" t="b">
        <f t="shared" si="64"/>
        <v>0</v>
      </c>
      <c r="B1030" s="23" t="str">
        <f t="shared" si="65"/>
        <v>salles avant 03/2017!</v>
      </c>
      <c r="C1030" s="24">
        <f t="shared" si="66"/>
        <v>1030</v>
      </c>
      <c r="D1030" s="24" t="e">
        <f t="shared" ca="1" si="2"/>
        <v>#REF!</v>
      </c>
      <c r="E1030" s="25" t="e">
        <f t="shared" ca="1" si="3"/>
        <v>#REF!</v>
      </c>
      <c r="F1030" s="25" t="e">
        <f t="shared" ca="1" si="4"/>
        <v>#REF!</v>
      </c>
      <c r="G1030" s="26" t="e">
        <f t="shared" ca="1" si="5"/>
        <v>#REF!</v>
      </c>
      <c r="H1030" s="24" t="s">
        <v>357</v>
      </c>
      <c r="I1030" s="24" t="e">
        <f t="shared" ca="1" si="6"/>
        <v>#REF!</v>
      </c>
      <c r="J1030" s="24" t="e">
        <f t="shared" ca="1" si="7"/>
        <v>#REF!</v>
      </c>
      <c r="K1030" s="24" t="e">
        <f t="shared" ca="1" si="8"/>
        <v>#REF!</v>
      </c>
      <c r="L1030" s="24" t="e">
        <f t="shared" ca="1" si="9"/>
        <v>#REF!</v>
      </c>
      <c r="M1030" s="24" t="e">
        <f t="shared" ca="1" si="10"/>
        <v>#REF!</v>
      </c>
      <c r="N1030" s="25" t="e">
        <f t="shared" ca="1" si="11"/>
        <v>#REF!</v>
      </c>
      <c r="O1030" s="27" t="e">
        <f t="shared" ca="1" si="12"/>
        <v>#REF!</v>
      </c>
      <c r="P1030" s="24" t="e">
        <f t="shared" ca="1" si="13"/>
        <v>#REF!</v>
      </c>
      <c r="Q1030" s="28" t="str">
        <f t="shared" si="48"/>
        <v/>
      </c>
      <c r="R1030" s="29" t="str">
        <f t="shared" si="14"/>
        <v/>
      </c>
      <c r="S1030" s="29" t="str">
        <f t="shared" si="15"/>
        <v/>
      </c>
      <c r="T1030" s="28" t="str">
        <f t="shared" si="16"/>
        <v/>
      </c>
      <c r="U1030" s="30">
        <f ca="1">VLOOKUP(H1030,variables!J$10:K$130,2,FALSE)</f>
        <v>0.97058823529411764</v>
      </c>
      <c r="V1030" s="28"/>
      <c r="W1030" s="28"/>
      <c r="X1030" s="28"/>
      <c r="Y1030" s="28"/>
      <c r="Z1030" s="28"/>
      <c r="AA1030" s="28"/>
      <c r="AB1030" s="28"/>
      <c r="AC1030" s="28"/>
    </row>
    <row r="1031" spans="1:29" ht="14.25" hidden="1">
      <c r="A1031" s="22" t="b">
        <f t="shared" si="64"/>
        <v>0</v>
      </c>
      <c r="B1031" s="23" t="str">
        <f t="shared" si="65"/>
        <v>salles avant 03/2017!</v>
      </c>
      <c r="C1031" s="24">
        <f t="shared" si="66"/>
        <v>1031</v>
      </c>
      <c r="D1031" s="24" t="e">
        <f t="shared" ca="1" si="2"/>
        <v>#REF!</v>
      </c>
      <c r="E1031" s="25" t="e">
        <f t="shared" ca="1" si="3"/>
        <v>#REF!</v>
      </c>
      <c r="F1031" s="25" t="e">
        <f t="shared" ca="1" si="4"/>
        <v>#REF!</v>
      </c>
      <c r="G1031" s="26" t="e">
        <f t="shared" ca="1" si="5"/>
        <v>#REF!</v>
      </c>
      <c r="H1031" s="24" t="s">
        <v>496</v>
      </c>
      <c r="I1031" s="24" t="e">
        <f t="shared" ca="1" si="6"/>
        <v>#REF!</v>
      </c>
      <c r="J1031" s="24" t="e">
        <f t="shared" ca="1" si="7"/>
        <v>#REF!</v>
      </c>
      <c r="K1031" s="24" t="e">
        <f t="shared" ca="1" si="8"/>
        <v>#REF!</v>
      </c>
      <c r="L1031" s="24" t="e">
        <f t="shared" ca="1" si="9"/>
        <v>#REF!</v>
      </c>
      <c r="M1031" s="24" t="e">
        <f t="shared" ca="1" si="10"/>
        <v>#REF!</v>
      </c>
      <c r="N1031" s="25" t="e">
        <f t="shared" ca="1" si="11"/>
        <v>#REF!</v>
      </c>
      <c r="O1031" s="27" t="e">
        <f t="shared" ca="1" si="12"/>
        <v>#REF!</v>
      </c>
      <c r="P1031" s="24" t="e">
        <f t="shared" ca="1" si="13"/>
        <v>#REF!</v>
      </c>
      <c r="Q1031" s="28" t="str">
        <f t="shared" si="48"/>
        <v/>
      </c>
      <c r="R1031" s="29" t="str">
        <f t="shared" si="14"/>
        <v/>
      </c>
      <c r="S1031" s="29" t="str">
        <f t="shared" si="15"/>
        <v/>
      </c>
      <c r="T1031" s="28" t="str">
        <f t="shared" si="16"/>
        <v/>
      </c>
      <c r="U1031" s="30">
        <f ca="1">VLOOKUP(H1031,variables!J$10:K$130,2,FALSE)</f>
        <v>1</v>
      </c>
      <c r="V1031" s="28"/>
      <c r="W1031" s="28"/>
      <c r="X1031" s="28"/>
      <c r="Y1031" s="28"/>
      <c r="Z1031" s="28"/>
      <c r="AA1031" s="28"/>
      <c r="AB1031" s="28"/>
      <c r="AC1031" s="28"/>
    </row>
    <row r="1032" spans="1:29" ht="14.25">
      <c r="A1032" s="22" t="b">
        <f t="shared" si="64"/>
        <v>1</v>
      </c>
      <c r="B1032" s="23" t="str">
        <f t="shared" si="65"/>
        <v>salles avant 03/2017!</v>
      </c>
      <c r="C1032" s="24">
        <f t="shared" si="66"/>
        <v>1032</v>
      </c>
      <c r="D1032" s="24" t="e">
        <f t="shared" ca="1" si="2"/>
        <v>#REF!</v>
      </c>
      <c r="E1032" s="25" t="e">
        <f t="shared" ca="1" si="3"/>
        <v>#REF!</v>
      </c>
      <c r="F1032" s="25" t="e">
        <f t="shared" ca="1" si="4"/>
        <v>#REF!</v>
      </c>
      <c r="G1032" s="26" t="e">
        <f t="shared" ca="1" si="5"/>
        <v>#REF!</v>
      </c>
      <c r="H1032" s="24" t="s">
        <v>140</v>
      </c>
      <c r="I1032" s="24" t="e">
        <f t="shared" ca="1" si="6"/>
        <v>#REF!</v>
      </c>
      <c r="J1032" s="24" t="e">
        <f t="shared" ca="1" si="7"/>
        <v>#REF!</v>
      </c>
      <c r="K1032" s="24" t="e">
        <f t="shared" ca="1" si="8"/>
        <v>#REF!</v>
      </c>
      <c r="L1032" s="24" t="e">
        <f t="shared" ca="1" si="9"/>
        <v>#REF!</v>
      </c>
      <c r="M1032" s="24" t="e">
        <f t="shared" ca="1" si="10"/>
        <v>#REF!</v>
      </c>
      <c r="N1032" s="25" t="e">
        <f t="shared" ca="1" si="11"/>
        <v>#REF!</v>
      </c>
      <c r="O1032" s="27" t="e">
        <f t="shared" ca="1" si="12"/>
        <v>#REF!</v>
      </c>
      <c r="P1032" s="24" t="e">
        <f t="shared" ca="1" si="13"/>
        <v>#REF!</v>
      </c>
      <c r="Q1032" s="28" t="e">
        <f t="shared" ca="1" si="48"/>
        <v>#REF!</v>
      </c>
      <c r="R1032" s="29" t="e">
        <f t="shared" ca="1" si="14"/>
        <v>#REF!</v>
      </c>
      <c r="S1032" s="29" t="e">
        <f t="shared" ca="1" si="15"/>
        <v>#REF!</v>
      </c>
      <c r="T1032" s="28" t="e">
        <f t="shared" ca="1" si="16"/>
        <v>#REF!</v>
      </c>
      <c r="U1032" s="30">
        <f ca="1">VLOOKUP(H1032,variables!J$10:K$130,2,FALSE)</f>
        <v>0.93262411347517726</v>
      </c>
      <c r="V1032" s="28"/>
      <c r="W1032" s="28"/>
      <c r="X1032" s="28"/>
      <c r="Y1032" s="28"/>
      <c r="Z1032" s="28"/>
      <c r="AA1032" s="28"/>
      <c r="AB1032" s="28"/>
      <c r="AC1032" s="28"/>
    </row>
    <row r="1033" spans="1:29" ht="14.25" hidden="1">
      <c r="A1033" s="22" t="b">
        <f t="shared" si="64"/>
        <v>0</v>
      </c>
      <c r="B1033" s="23" t="str">
        <f t="shared" si="65"/>
        <v>salles avant 03/2017!</v>
      </c>
      <c r="C1033" s="24">
        <f t="shared" si="66"/>
        <v>1033</v>
      </c>
      <c r="D1033" s="24" t="e">
        <f t="shared" ca="1" si="2"/>
        <v>#REF!</v>
      </c>
      <c r="E1033" s="25" t="e">
        <f t="shared" ca="1" si="3"/>
        <v>#REF!</v>
      </c>
      <c r="F1033" s="25" t="e">
        <f t="shared" ca="1" si="4"/>
        <v>#REF!</v>
      </c>
      <c r="G1033" s="26" t="e">
        <f t="shared" ca="1" si="5"/>
        <v>#REF!</v>
      </c>
      <c r="H1033" s="24" t="s">
        <v>299</v>
      </c>
      <c r="I1033" s="24" t="e">
        <f t="shared" ca="1" si="6"/>
        <v>#REF!</v>
      </c>
      <c r="J1033" s="24" t="e">
        <f t="shared" ca="1" si="7"/>
        <v>#REF!</v>
      </c>
      <c r="K1033" s="24" t="e">
        <f t="shared" ca="1" si="8"/>
        <v>#REF!</v>
      </c>
      <c r="L1033" s="24" t="e">
        <f t="shared" ca="1" si="9"/>
        <v>#REF!</v>
      </c>
      <c r="M1033" s="24" t="e">
        <f t="shared" ca="1" si="10"/>
        <v>#REF!</v>
      </c>
      <c r="N1033" s="25" t="e">
        <f t="shared" ca="1" si="11"/>
        <v>#REF!</v>
      </c>
      <c r="O1033" s="27" t="e">
        <f t="shared" ca="1" si="12"/>
        <v>#REF!</v>
      </c>
      <c r="P1033" s="24" t="e">
        <f t="shared" ca="1" si="13"/>
        <v>#REF!</v>
      </c>
      <c r="Q1033" s="28" t="str">
        <f t="shared" si="48"/>
        <v/>
      </c>
      <c r="R1033" s="29" t="str">
        <f t="shared" si="14"/>
        <v/>
      </c>
      <c r="S1033" s="29" t="str">
        <f t="shared" si="15"/>
        <v/>
      </c>
      <c r="T1033" s="28" t="str">
        <f t="shared" si="16"/>
        <v/>
      </c>
      <c r="U1033" s="30">
        <f ca="1">VLOOKUP(H1033,variables!J$10:K$130,2,FALSE)</f>
        <v>0.96666666666666667</v>
      </c>
      <c r="V1033" s="28"/>
      <c r="W1033" s="28"/>
      <c r="X1033" s="28"/>
      <c r="Y1033" s="28"/>
      <c r="Z1033" s="28"/>
      <c r="AA1033" s="28"/>
      <c r="AB1033" s="28"/>
      <c r="AC1033" s="28"/>
    </row>
    <row r="1034" spans="1:29" ht="14.25" hidden="1">
      <c r="A1034" s="22" t="b">
        <f t="shared" si="64"/>
        <v>0</v>
      </c>
      <c r="B1034" s="23" t="str">
        <f t="shared" si="65"/>
        <v>salles avant 03/2017!</v>
      </c>
      <c r="C1034" s="24">
        <f t="shared" si="66"/>
        <v>1034</v>
      </c>
      <c r="D1034" s="24" t="e">
        <f t="shared" ca="1" si="2"/>
        <v>#REF!</v>
      </c>
      <c r="E1034" s="25" t="e">
        <f t="shared" ca="1" si="3"/>
        <v>#REF!</v>
      </c>
      <c r="F1034" s="25" t="e">
        <f t="shared" ca="1" si="4"/>
        <v>#REF!</v>
      </c>
      <c r="G1034" s="26" t="e">
        <f t="shared" ca="1" si="5"/>
        <v>#REF!</v>
      </c>
      <c r="H1034" s="24" t="s">
        <v>357</v>
      </c>
      <c r="I1034" s="24" t="e">
        <f t="shared" ca="1" si="6"/>
        <v>#REF!</v>
      </c>
      <c r="J1034" s="24" t="e">
        <f t="shared" ca="1" si="7"/>
        <v>#REF!</v>
      </c>
      <c r="K1034" s="24" t="e">
        <f t="shared" ca="1" si="8"/>
        <v>#REF!</v>
      </c>
      <c r="L1034" s="24" t="e">
        <f t="shared" ca="1" si="9"/>
        <v>#REF!</v>
      </c>
      <c r="M1034" s="24" t="e">
        <f t="shared" ca="1" si="10"/>
        <v>#REF!</v>
      </c>
      <c r="N1034" s="25" t="e">
        <f t="shared" ca="1" si="11"/>
        <v>#REF!</v>
      </c>
      <c r="O1034" s="27" t="e">
        <f t="shared" ca="1" si="12"/>
        <v>#REF!</v>
      </c>
      <c r="P1034" s="24" t="e">
        <f t="shared" ca="1" si="13"/>
        <v>#REF!</v>
      </c>
      <c r="Q1034" s="28" t="str">
        <f t="shared" si="48"/>
        <v/>
      </c>
      <c r="R1034" s="29" t="str">
        <f t="shared" si="14"/>
        <v/>
      </c>
      <c r="S1034" s="29" t="str">
        <f t="shared" si="15"/>
        <v/>
      </c>
      <c r="T1034" s="28" t="str">
        <f t="shared" si="16"/>
        <v/>
      </c>
      <c r="U1034" s="30">
        <f ca="1">VLOOKUP(H1034,variables!J$10:K$130,2,FALSE)</f>
        <v>0.97058823529411764</v>
      </c>
      <c r="V1034" s="28"/>
      <c r="W1034" s="28"/>
      <c r="X1034" s="28"/>
      <c r="Y1034" s="28"/>
      <c r="Z1034" s="28"/>
      <c r="AA1034" s="28"/>
      <c r="AB1034" s="28"/>
      <c r="AC1034" s="28"/>
    </row>
    <row r="1035" spans="1:29" ht="14.25" hidden="1">
      <c r="A1035" s="22" t="b">
        <f t="shared" si="64"/>
        <v>0</v>
      </c>
      <c r="B1035" s="23" t="str">
        <f t="shared" si="65"/>
        <v>salles avant 03/2017!</v>
      </c>
      <c r="C1035" s="24">
        <f t="shared" si="66"/>
        <v>1035</v>
      </c>
      <c r="D1035" s="24" t="e">
        <f t="shared" ca="1" si="2"/>
        <v>#REF!</v>
      </c>
      <c r="E1035" s="25" t="e">
        <f t="shared" ca="1" si="3"/>
        <v>#REF!</v>
      </c>
      <c r="F1035" s="25" t="e">
        <f t="shared" ca="1" si="4"/>
        <v>#REF!</v>
      </c>
      <c r="G1035" s="26" t="e">
        <f t="shared" ca="1" si="5"/>
        <v>#REF!</v>
      </c>
      <c r="H1035" s="24" t="s">
        <v>34</v>
      </c>
      <c r="I1035" s="24" t="e">
        <f t="shared" ca="1" si="6"/>
        <v>#REF!</v>
      </c>
      <c r="J1035" s="24" t="e">
        <f t="shared" ca="1" si="7"/>
        <v>#REF!</v>
      </c>
      <c r="K1035" s="24" t="e">
        <f t="shared" ca="1" si="8"/>
        <v>#REF!</v>
      </c>
      <c r="L1035" s="24" t="e">
        <f t="shared" ca="1" si="9"/>
        <v>#REF!</v>
      </c>
      <c r="M1035" s="24" t="e">
        <f t="shared" ca="1" si="10"/>
        <v>#REF!</v>
      </c>
      <c r="N1035" s="25" t="e">
        <f t="shared" ca="1" si="11"/>
        <v>#REF!</v>
      </c>
      <c r="O1035" s="27" t="e">
        <f t="shared" ca="1" si="12"/>
        <v>#REF!</v>
      </c>
      <c r="P1035" s="24" t="e">
        <f t="shared" ca="1" si="13"/>
        <v>#REF!</v>
      </c>
      <c r="Q1035" s="28" t="str">
        <f t="shared" si="48"/>
        <v/>
      </c>
      <c r="R1035" s="29" t="str">
        <f t="shared" si="14"/>
        <v/>
      </c>
      <c r="S1035" s="29" t="str">
        <f t="shared" si="15"/>
        <v/>
      </c>
      <c r="T1035" s="28" t="str">
        <f t="shared" si="16"/>
        <v/>
      </c>
      <c r="U1035" s="30">
        <f ca="1">VLOOKUP(H1035,variables!J$10:K$130,2,FALSE)</f>
        <v>1</v>
      </c>
      <c r="V1035" s="28"/>
      <c r="W1035" s="28"/>
      <c r="X1035" s="28"/>
      <c r="Y1035" s="28"/>
      <c r="Z1035" s="28"/>
      <c r="AA1035" s="28"/>
      <c r="AB1035" s="28"/>
      <c r="AC1035" s="28"/>
    </row>
    <row r="1036" spans="1:29" ht="14.25" hidden="1">
      <c r="A1036" s="22" t="b">
        <f t="shared" si="64"/>
        <v>0</v>
      </c>
      <c r="B1036" s="23" t="str">
        <f t="shared" si="65"/>
        <v>salles avant 03/2017!</v>
      </c>
      <c r="C1036" s="24">
        <f t="shared" si="66"/>
        <v>1036</v>
      </c>
      <c r="D1036" s="24" t="e">
        <f t="shared" ca="1" si="2"/>
        <v>#REF!</v>
      </c>
      <c r="E1036" s="25" t="e">
        <f t="shared" ca="1" si="3"/>
        <v>#REF!</v>
      </c>
      <c r="F1036" s="25" t="e">
        <f t="shared" ca="1" si="4"/>
        <v>#REF!</v>
      </c>
      <c r="G1036" s="26" t="e">
        <f t="shared" ca="1" si="5"/>
        <v>#REF!</v>
      </c>
      <c r="H1036" s="24" t="s">
        <v>357</v>
      </c>
      <c r="I1036" s="24" t="e">
        <f t="shared" ca="1" si="6"/>
        <v>#REF!</v>
      </c>
      <c r="J1036" s="24" t="e">
        <f t="shared" ca="1" si="7"/>
        <v>#REF!</v>
      </c>
      <c r="K1036" s="24" t="e">
        <f t="shared" ca="1" si="8"/>
        <v>#REF!</v>
      </c>
      <c r="L1036" s="24" t="e">
        <f t="shared" ca="1" si="9"/>
        <v>#REF!</v>
      </c>
      <c r="M1036" s="24" t="e">
        <f t="shared" ca="1" si="10"/>
        <v>#REF!</v>
      </c>
      <c r="N1036" s="25" t="e">
        <f t="shared" ca="1" si="11"/>
        <v>#REF!</v>
      </c>
      <c r="O1036" s="27" t="e">
        <f t="shared" ca="1" si="12"/>
        <v>#REF!</v>
      </c>
      <c r="P1036" s="24" t="e">
        <f t="shared" ca="1" si="13"/>
        <v>#REF!</v>
      </c>
      <c r="Q1036" s="28" t="str">
        <f t="shared" si="48"/>
        <v/>
      </c>
      <c r="R1036" s="29" t="str">
        <f t="shared" si="14"/>
        <v/>
      </c>
      <c r="S1036" s="29" t="str">
        <f t="shared" si="15"/>
        <v/>
      </c>
      <c r="T1036" s="28" t="str">
        <f t="shared" si="16"/>
        <v/>
      </c>
      <c r="U1036" s="30">
        <f ca="1">VLOOKUP(H1036,variables!J$10:K$130,2,FALSE)</f>
        <v>0.97058823529411764</v>
      </c>
      <c r="V1036" s="28"/>
      <c r="W1036" s="28"/>
      <c r="X1036" s="28"/>
      <c r="Y1036" s="28"/>
      <c r="Z1036" s="28"/>
      <c r="AA1036" s="28"/>
      <c r="AB1036" s="28"/>
      <c r="AC1036" s="28"/>
    </row>
    <row r="1037" spans="1:29" ht="14.25">
      <c r="A1037" s="22" t="b">
        <f t="shared" si="64"/>
        <v>1</v>
      </c>
      <c r="B1037" s="23" t="str">
        <f t="shared" si="65"/>
        <v>salles avant 03/2017!</v>
      </c>
      <c r="C1037" s="24">
        <f t="shared" si="66"/>
        <v>1037</v>
      </c>
      <c r="D1037" s="24" t="e">
        <f t="shared" ca="1" si="2"/>
        <v>#REF!</v>
      </c>
      <c r="E1037" s="25" t="e">
        <f t="shared" ca="1" si="3"/>
        <v>#REF!</v>
      </c>
      <c r="F1037" s="25" t="e">
        <f t="shared" ca="1" si="4"/>
        <v>#REF!</v>
      </c>
      <c r="G1037" s="26" t="e">
        <f t="shared" ca="1" si="5"/>
        <v>#REF!</v>
      </c>
      <c r="H1037" s="24" t="s">
        <v>140</v>
      </c>
      <c r="I1037" s="24" t="e">
        <f t="shared" ca="1" si="6"/>
        <v>#REF!</v>
      </c>
      <c r="J1037" s="24" t="e">
        <f t="shared" ca="1" si="7"/>
        <v>#REF!</v>
      </c>
      <c r="K1037" s="24" t="e">
        <f t="shared" ca="1" si="8"/>
        <v>#REF!</v>
      </c>
      <c r="L1037" s="24" t="e">
        <f t="shared" ca="1" si="9"/>
        <v>#REF!</v>
      </c>
      <c r="M1037" s="24" t="e">
        <f t="shared" ca="1" si="10"/>
        <v>#REF!</v>
      </c>
      <c r="N1037" s="25" t="e">
        <f t="shared" ca="1" si="11"/>
        <v>#REF!</v>
      </c>
      <c r="O1037" s="27" t="e">
        <f t="shared" ca="1" si="12"/>
        <v>#REF!</v>
      </c>
      <c r="P1037" s="24" t="e">
        <f t="shared" ca="1" si="13"/>
        <v>#REF!</v>
      </c>
      <c r="Q1037" s="28" t="e">
        <f t="shared" ca="1" si="48"/>
        <v>#REF!</v>
      </c>
      <c r="R1037" s="29" t="e">
        <f t="shared" ca="1" si="14"/>
        <v>#REF!</v>
      </c>
      <c r="S1037" s="29" t="e">
        <f t="shared" ca="1" si="15"/>
        <v>#REF!</v>
      </c>
      <c r="T1037" s="28" t="e">
        <f t="shared" ca="1" si="16"/>
        <v>#REF!</v>
      </c>
      <c r="U1037" s="30">
        <f ca="1">VLOOKUP(H1037,variables!J$10:K$130,2,FALSE)</f>
        <v>0.93262411347517726</v>
      </c>
      <c r="V1037" s="28"/>
      <c r="W1037" s="28"/>
      <c r="X1037" s="28"/>
      <c r="Y1037" s="28"/>
      <c r="Z1037" s="28"/>
      <c r="AA1037" s="28"/>
      <c r="AB1037" s="28"/>
      <c r="AC1037" s="28"/>
    </row>
    <row r="1038" spans="1:29" ht="14.25" hidden="1">
      <c r="A1038" s="22" t="b">
        <f t="shared" si="64"/>
        <v>0</v>
      </c>
      <c r="B1038" s="23" t="str">
        <f t="shared" si="65"/>
        <v>salles avant 03/2017!</v>
      </c>
      <c r="C1038" s="24">
        <f t="shared" si="66"/>
        <v>1038</v>
      </c>
      <c r="D1038" s="24" t="e">
        <f t="shared" ca="1" si="2"/>
        <v>#REF!</v>
      </c>
      <c r="E1038" s="25" t="e">
        <f t="shared" ca="1" si="3"/>
        <v>#REF!</v>
      </c>
      <c r="F1038" s="25" t="e">
        <f t="shared" ca="1" si="4"/>
        <v>#REF!</v>
      </c>
      <c r="G1038" s="26" t="e">
        <f t="shared" ca="1" si="5"/>
        <v>#REF!</v>
      </c>
      <c r="H1038" s="24" t="s">
        <v>73</v>
      </c>
      <c r="I1038" s="24" t="e">
        <f t="shared" ca="1" si="6"/>
        <v>#REF!</v>
      </c>
      <c r="J1038" s="24" t="e">
        <f t="shared" ca="1" si="7"/>
        <v>#REF!</v>
      </c>
      <c r="K1038" s="24" t="e">
        <f t="shared" ca="1" si="8"/>
        <v>#REF!</v>
      </c>
      <c r="L1038" s="24" t="e">
        <f t="shared" ca="1" si="9"/>
        <v>#REF!</v>
      </c>
      <c r="M1038" s="24" t="e">
        <f t="shared" ca="1" si="10"/>
        <v>#REF!</v>
      </c>
      <c r="N1038" s="25" t="e">
        <f t="shared" ca="1" si="11"/>
        <v>#REF!</v>
      </c>
      <c r="O1038" s="27" t="e">
        <f t="shared" ca="1" si="12"/>
        <v>#REF!</v>
      </c>
      <c r="P1038" s="24" t="e">
        <f t="shared" ca="1" si="13"/>
        <v>#REF!</v>
      </c>
      <c r="Q1038" s="28" t="str">
        <f t="shared" si="48"/>
        <v/>
      </c>
      <c r="R1038" s="29" t="str">
        <f t="shared" si="14"/>
        <v/>
      </c>
      <c r="S1038" s="29" t="str">
        <f t="shared" si="15"/>
        <v/>
      </c>
      <c r="T1038" s="28" t="str">
        <f t="shared" si="16"/>
        <v/>
      </c>
      <c r="U1038" s="30">
        <f ca="1">VLOOKUP(H1038,variables!J$10:K$130,2,FALSE)</f>
        <v>1</v>
      </c>
      <c r="V1038" s="28"/>
      <c r="W1038" s="28"/>
      <c r="X1038" s="28"/>
      <c r="Y1038" s="28"/>
      <c r="Z1038" s="28"/>
      <c r="AA1038" s="28"/>
      <c r="AB1038" s="28"/>
      <c r="AC1038" s="28"/>
    </row>
    <row r="1039" spans="1:29" ht="14.25" hidden="1">
      <c r="A1039" s="22" t="b">
        <f t="shared" si="64"/>
        <v>0</v>
      </c>
      <c r="B1039" s="23" t="str">
        <f t="shared" si="65"/>
        <v>salles avant 03/2017!</v>
      </c>
      <c r="C1039" s="24">
        <f t="shared" si="66"/>
        <v>1039</v>
      </c>
      <c r="D1039" s="24" t="e">
        <f t="shared" ca="1" si="2"/>
        <v>#REF!</v>
      </c>
      <c r="E1039" s="25" t="e">
        <f t="shared" ca="1" si="3"/>
        <v>#REF!</v>
      </c>
      <c r="F1039" s="25" t="e">
        <f t="shared" ca="1" si="4"/>
        <v>#REF!</v>
      </c>
      <c r="G1039" s="26" t="e">
        <f t="shared" ca="1" si="5"/>
        <v>#REF!</v>
      </c>
      <c r="H1039" s="24" t="s">
        <v>34</v>
      </c>
      <c r="I1039" s="24" t="e">
        <f t="shared" ca="1" si="6"/>
        <v>#REF!</v>
      </c>
      <c r="J1039" s="24" t="e">
        <f t="shared" ca="1" si="7"/>
        <v>#REF!</v>
      </c>
      <c r="K1039" s="24" t="e">
        <f t="shared" ca="1" si="8"/>
        <v>#REF!</v>
      </c>
      <c r="L1039" s="24" t="e">
        <f t="shared" ca="1" si="9"/>
        <v>#REF!</v>
      </c>
      <c r="M1039" s="24" t="e">
        <f t="shared" ca="1" si="10"/>
        <v>#REF!</v>
      </c>
      <c r="N1039" s="25" t="e">
        <f t="shared" ca="1" si="11"/>
        <v>#REF!</v>
      </c>
      <c r="O1039" s="27" t="e">
        <f t="shared" ca="1" si="12"/>
        <v>#REF!</v>
      </c>
      <c r="P1039" s="24" t="e">
        <f t="shared" ca="1" si="13"/>
        <v>#REF!</v>
      </c>
      <c r="Q1039" s="28" t="str">
        <f t="shared" si="48"/>
        <v/>
      </c>
      <c r="R1039" s="29" t="str">
        <f t="shared" si="14"/>
        <v/>
      </c>
      <c r="S1039" s="29" t="str">
        <f t="shared" si="15"/>
        <v/>
      </c>
      <c r="T1039" s="28" t="str">
        <f t="shared" si="16"/>
        <v/>
      </c>
      <c r="U1039" s="30">
        <f ca="1">VLOOKUP(H1039,variables!J$10:K$130,2,FALSE)</f>
        <v>1</v>
      </c>
      <c r="V1039" s="28"/>
      <c r="W1039" s="28"/>
      <c r="X1039" s="28"/>
      <c r="Y1039" s="28"/>
      <c r="Z1039" s="28"/>
      <c r="AA1039" s="28"/>
      <c r="AB1039" s="28"/>
      <c r="AC1039" s="28"/>
    </row>
    <row r="1040" spans="1:29" ht="14.25" hidden="1">
      <c r="A1040" s="22" t="b">
        <f t="shared" si="64"/>
        <v>0</v>
      </c>
      <c r="B1040" s="23" t="str">
        <f t="shared" si="65"/>
        <v>salles avant 03/2017!</v>
      </c>
      <c r="C1040" s="24">
        <f t="shared" si="66"/>
        <v>1040</v>
      </c>
      <c r="D1040" s="24" t="e">
        <f t="shared" ca="1" si="2"/>
        <v>#REF!</v>
      </c>
      <c r="E1040" s="25" t="e">
        <f t="shared" ca="1" si="3"/>
        <v>#REF!</v>
      </c>
      <c r="F1040" s="25" t="e">
        <f t="shared" ca="1" si="4"/>
        <v>#REF!</v>
      </c>
      <c r="G1040" s="26" t="e">
        <f t="shared" ca="1" si="5"/>
        <v>#REF!</v>
      </c>
      <c r="H1040" s="24" t="s">
        <v>357</v>
      </c>
      <c r="I1040" s="24" t="e">
        <f t="shared" ca="1" si="6"/>
        <v>#REF!</v>
      </c>
      <c r="J1040" s="24" t="e">
        <f t="shared" ca="1" si="7"/>
        <v>#REF!</v>
      </c>
      <c r="K1040" s="24" t="e">
        <f t="shared" ca="1" si="8"/>
        <v>#REF!</v>
      </c>
      <c r="L1040" s="24" t="e">
        <f t="shared" ca="1" si="9"/>
        <v>#REF!</v>
      </c>
      <c r="M1040" s="24" t="e">
        <f t="shared" ca="1" si="10"/>
        <v>#REF!</v>
      </c>
      <c r="N1040" s="25" t="e">
        <f t="shared" ca="1" si="11"/>
        <v>#REF!</v>
      </c>
      <c r="O1040" s="27" t="e">
        <f t="shared" ca="1" si="12"/>
        <v>#REF!</v>
      </c>
      <c r="P1040" s="24" t="e">
        <f t="shared" ca="1" si="13"/>
        <v>#REF!</v>
      </c>
      <c r="Q1040" s="28" t="str">
        <f t="shared" si="48"/>
        <v/>
      </c>
      <c r="R1040" s="29" t="str">
        <f t="shared" si="14"/>
        <v/>
      </c>
      <c r="S1040" s="29" t="str">
        <f t="shared" si="15"/>
        <v/>
      </c>
      <c r="T1040" s="28" t="str">
        <f t="shared" si="16"/>
        <v/>
      </c>
      <c r="U1040" s="30">
        <f ca="1">VLOOKUP(H1040,variables!J$10:K$130,2,FALSE)</f>
        <v>0.97058823529411764</v>
      </c>
      <c r="V1040" s="28"/>
      <c r="W1040" s="28"/>
      <c r="X1040" s="28"/>
      <c r="Y1040" s="28"/>
      <c r="Z1040" s="28"/>
      <c r="AA1040" s="28"/>
      <c r="AB1040" s="28"/>
      <c r="AC1040" s="28"/>
    </row>
    <row r="1041" spans="1:29" ht="14.25" hidden="1">
      <c r="A1041" s="22" t="b">
        <f t="shared" si="64"/>
        <v>0</v>
      </c>
      <c r="B1041" s="23" t="str">
        <f t="shared" si="65"/>
        <v>salles avant 03/2017!</v>
      </c>
      <c r="C1041" s="24">
        <f t="shared" si="66"/>
        <v>1041</v>
      </c>
      <c r="D1041" s="24" t="e">
        <f t="shared" ca="1" si="2"/>
        <v>#REF!</v>
      </c>
      <c r="E1041" s="25" t="e">
        <f t="shared" ca="1" si="3"/>
        <v>#REF!</v>
      </c>
      <c r="F1041" s="25" t="e">
        <f t="shared" ca="1" si="4"/>
        <v>#REF!</v>
      </c>
      <c r="G1041" s="26" t="e">
        <f t="shared" ca="1" si="5"/>
        <v>#REF!</v>
      </c>
      <c r="H1041" s="24" t="s">
        <v>237</v>
      </c>
      <c r="I1041" s="24" t="e">
        <f t="shared" ca="1" si="6"/>
        <v>#REF!</v>
      </c>
      <c r="J1041" s="24" t="e">
        <f t="shared" ca="1" si="7"/>
        <v>#REF!</v>
      </c>
      <c r="K1041" s="24" t="e">
        <f t="shared" ca="1" si="8"/>
        <v>#REF!</v>
      </c>
      <c r="L1041" s="24" t="e">
        <f t="shared" ca="1" si="9"/>
        <v>#REF!</v>
      </c>
      <c r="M1041" s="24" t="e">
        <f t="shared" ca="1" si="10"/>
        <v>#REF!</v>
      </c>
      <c r="N1041" s="25" t="e">
        <f t="shared" ca="1" si="11"/>
        <v>#REF!</v>
      </c>
      <c r="O1041" s="27" t="e">
        <f t="shared" ca="1" si="12"/>
        <v>#REF!</v>
      </c>
      <c r="P1041" s="24" t="e">
        <f t="shared" ca="1" si="13"/>
        <v>#REF!</v>
      </c>
      <c r="Q1041" s="28" t="str">
        <f t="shared" si="48"/>
        <v/>
      </c>
      <c r="R1041" s="29" t="str">
        <f t="shared" si="14"/>
        <v/>
      </c>
      <c r="S1041" s="29" t="str">
        <f t="shared" si="15"/>
        <v/>
      </c>
      <c r="T1041" s="28" t="str">
        <f t="shared" si="16"/>
        <v/>
      </c>
      <c r="U1041" s="30">
        <f ca="1">VLOOKUP(H1041,variables!J$10:K$130,2,FALSE)</f>
        <v>1</v>
      </c>
      <c r="V1041" s="28"/>
      <c r="W1041" s="28"/>
      <c r="X1041" s="28"/>
      <c r="Y1041" s="28"/>
      <c r="Z1041" s="28"/>
      <c r="AA1041" s="28"/>
      <c r="AB1041" s="28"/>
      <c r="AC1041" s="28"/>
    </row>
    <row r="1042" spans="1:29" ht="14.25" hidden="1">
      <c r="A1042" s="22" t="b">
        <f t="shared" si="64"/>
        <v>0</v>
      </c>
      <c r="B1042" s="23" t="str">
        <f t="shared" si="65"/>
        <v>salles avant 03/2017!</v>
      </c>
      <c r="C1042" s="24">
        <f t="shared" si="66"/>
        <v>1042</v>
      </c>
      <c r="D1042" s="24" t="e">
        <f t="shared" ca="1" si="2"/>
        <v>#REF!</v>
      </c>
      <c r="E1042" s="25" t="e">
        <f t="shared" ca="1" si="3"/>
        <v>#REF!</v>
      </c>
      <c r="F1042" s="25" t="e">
        <f t="shared" ca="1" si="4"/>
        <v>#REF!</v>
      </c>
      <c r="G1042" s="26" t="e">
        <f t="shared" ca="1" si="5"/>
        <v>#REF!</v>
      </c>
      <c r="H1042" s="24" t="s">
        <v>237</v>
      </c>
      <c r="I1042" s="24" t="e">
        <f t="shared" ca="1" si="6"/>
        <v>#REF!</v>
      </c>
      <c r="J1042" s="24" t="e">
        <f t="shared" ca="1" si="7"/>
        <v>#REF!</v>
      </c>
      <c r="K1042" s="24" t="e">
        <f t="shared" ca="1" si="8"/>
        <v>#REF!</v>
      </c>
      <c r="L1042" s="24" t="e">
        <f t="shared" ca="1" si="9"/>
        <v>#REF!</v>
      </c>
      <c r="M1042" s="24" t="e">
        <f t="shared" ca="1" si="10"/>
        <v>#REF!</v>
      </c>
      <c r="N1042" s="25" t="e">
        <f t="shared" ca="1" si="11"/>
        <v>#REF!</v>
      </c>
      <c r="O1042" s="27" t="e">
        <f t="shared" ca="1" si="12"/>
        <v>#REF!</v>
      </c>
      <c r="P1042" s="24" t="e">
        <f t="shared" ca="1" si="13"/>
        <v>#REF!</v>
      </c>
      <c r="Q1042" s="28" t="str">
        <f t="shared" si="48"/>
        <v/>
      </c>
      <c r="R1042" s="29" t="str">
        <f t="shared" si="14"/>
        <v/>
      </c>
      <c r="S1042" s="29" t="str">
        <f t="shared" si="15"/>
        <v/>
      </c>
      <c r="T1042" s="28" t="str">
        <f t="shared" si="16"/>
        <v/>
      </c>
      <c r="U1042" s="30">
        <f ca="1">VLOOKUP(H1042,variables!J$10:K$130,2,FALSE)</f>
        <v>1</v>
      </c>
      <c r="V1042" s="28"/>
      <c r="W1042" s="28"/>
      <c r="X1042" s="28"/>
      <c r="Y1042" s="28"/>
      <c r="Z1042" s="28"/>
      <c r="AA1042" s="28"/>
      <c r="AB1042" s="28"/>
      <c r="AC1042" s="28"/>
    </row>
    <row r="1043" spans="1:29" ht="14.25" hidden="1">
      <c r="A1043" s="22" t="b">
        <f t="shared" si="64"/>
        <v>0</v>
      </c>
      <c r="B1043" s="23" t="str">
        <f t="shared" si="65"/>
        <v>salles avant 03/2017!</v>
      </c>
      <c r="C1043" s="24">
        <f t="shared" si="66"/>
        <v>1043</v>
      </c>
      <c r="D1043" s="24" t="e">
        <f t="shared" ca="1" si="2"/>
        <v>#REF!</v>
      </c>
      <c r="E1043" s="25" t="e">
        <f t="shared" ca="1" si="3"/>
        <v>#REF!</v>
      </c>
      <c r="F1043" s="25" t="e">
        <f t="shared" ca="1" si="4"/>
        <v>#REF!</v>
      </c>
      <c r="G1043" s="26" t="e">
        <f t="shared" ca="1" si="5"/>
        <v>#REF!</v>
      </c>
      <c r="H1043" s="24" t="s">
        <v>88</v>
      </c>
      <c r="I1043" s="24" t="e">
        <f t="shared" ca="1" si="6"/>
        <v>#REF!</v>
      </c>
      <c r="J1043" s="24" t="e">
        <f t="shared" ca="1" si="7"/>
        <v>#REF!</v>
      </c>
      <c r="K1043" s="24" t="e">
        <f t="shared" ca="1" si="8"/>
        <v>#REF!</v>
      </c>
      <c r="L1043" s="24" t="e">
        <f t="shared" ca="1" si="9"/>
        <v>#REF!</v>
      </c>
      <c r="M1043" s="24" t="e">
        <f t="shared" ca="1" si="10"/>
        <v>#REF!</v>
      </c>
      <c r="N1043" s="25" t="e">
        <f t="shared" ca="1" si="11"/>
        <v>#REF!</v>
      </c>
      <c r="O1043" s="27" t="e">
        <f t="shared" ca="1" si="12"/>
        <v>#REF!</v>
      </c>
      <c r="P1043" s="24" t="e">
        <f t="shared" ca="1" si="13"/>
        <v>#REF!</v>
      </c>
      <c r="Q1043" s="28" t="str">
        <f t="shared" si="48"/>
        <v/>
      </c>
      <c r="R1043" s="29" t="str">
        <f t="shared" si="14"/>
        <v/>
      </c>
      <c r="S1043" s="29" t="str">
        <f t="shared" si="15"/>
        <v/>
      </c>
      <c r="T1043" s="28" t="str">
        <f t="shared" si="16"/>
        <v/>
      </c>
      <c r="U1043" s="30">
        <f ca="1">VLOOKUP(H1043,variables!J$10:K$130,2,FALSE)</f>
        <v>0.94202898550724634</v>
      </c>
      <c r="V1043" s="28"/>
      <c r="W1043" s="28"/>
      <c r="X1043" s="28"/>
      <c r="Y1043" s="28"/>
      <c r="Z1043" s="28"/>
      <c r="AA1043" s="28"/>
      <c r="AB1043" s="28"/>
      <c r="AC1043" s="28"/>
    </row>
    <row r="1044" spans="1:29" ht="14.25" hidden="1">
      <c r="A1044" s="22" t="b">
        <f t="shared" si="64"/>
        <v>0</v>
      </c>
      <c r="B1044" s="23" t="str">
        <f t="shared" si="65"/>
        <v>salles avant 03/2017!</v>
      </c>
      <c r="C1044" s="24">
        <f t="shared" si="66"/>
        <v>1044</v>
      </c>
      <c r="D1044" s="24" t="e">
        <f t="shared" ca="1" si="2"/>
        <v>#REF!</v>
      </c>
      <c r="E1044" s="25" t="e">
        <f t="shared" ca="1" si="3"/>
        <v>#REF!</v>
      </c>
      <c r="F1044" s="25" t="e">
        <f t="shared" ca="1" si="4"/>
        <v>#REF!</v>
      </c>
      <c r="G1044" s="26" t="e">
        <f t="shared" ca="1" si="5"/>
        <v>#REF!</v>
      </c>
      <c r="H1044" s="24" t="s">
        <v>299</v>
      </c>
      <c r="I1044" s="24" t="e">
        <f t="shared" ca="1" si="6"/>
        <v>#REF!</v>
      </c>
      <c r="J1044" s="24" t="e">
        <f t="shared" ca="1" si="7"/>
        <v>#REF!</v>
      </c>
      <c r="K1044" s="24" t="e">
        <f t="shared" ca="1" si="8"/>
        <v>#REF!</v>
      </c>
      <c r="L1044" s="24" t="e">
        <f t="shared" ca="1" si="9"/>
        <v>#REF!</v>
      </c>
      <c r="M1044" s="24" t="e">
        <f t="shared" ca="1" si="10"/>
        <v>#REF!</v>
      </c>
      <c r="N1044" s="25" t="e">
        <f t="shared" ca="1" si="11"/>
        <v>#REF!</v>
      </c>
      <c r="O1044" s="27" t="e">
        <f t="shared" ca="1" si="12"/>
        <v>#REF!</v>
      </c>
      <c r="P1044" s="24" t="e">
        <f t="shared" ca="1" si="13"/>
        <v>#REF!</v>
      </c>
      <c r="Q1044" s="28" t="str">
        <f t="shared" si="48"/>
        <v/>
      </c>
      <c r="R1044" s="29" t="str">
        <f t="shared" si="14"/>
        <v/>
      </c>
      <c r="S1044" s="29" t="str">
        <f t="shared" si="15"/>
        <v/>
      </c>
      <c r="T1044" s="28" t="str">
        <f t="shared" si="16"/>
        <v/>
      </c>
      <c r="U1044" s="30">
        <f ca="1">VLOOKUP(H1044,variables!J$10:K$130,2,FALSE)</f>
        <v>0.96666666666666667</v>
      </c>
      <c r="V1044" s="28"/>
      <c r="W1044" s="28"/>
      <c r="X1044" s="28"/>
      <c r="Y1044" s="28"/>
      <c r="Z1044" s="28"/>
      <c r="AA1044" s="28"/>
      <c r="AB1044" s="28"/>
      <c r="AC1044" s="28"/>
    </row>
    <row r="1045" spans="1:29" ht="14.25" hidden="1">
      <c r="A1045" s="22" t="b">
        <f t="shared" si="64"/>
        <v>0</v>
      </c>
      <c r="B1045" s="23" t="str">
        <f t="shared" si="65"/>
        <v>salles avant 03/2017!</v>
      </c>
      <c r="C1045" s="24">
        <f t="shared" si="66"/>
        <v>1045</v>
      </c>
      <c r="D1045" s="24" t="e">
        <f t="shared" ca="1" si="2"/>
        <v>#REF!</v>
      </c>
      <c r="E1045" s="25" t="e">
        <f t="shared" ca="1" si="3"/>
        <v>#REF!</v>
      </c>
      <c r="F1045" s="25" t="e">
        <f t="shared" ca="1" si="4"/>
        <v>#REF!</v>
      </c>
      <c r="G1045" s="26" t="e">
        <f t="shared" ca="1" si="5"/>
        <v>#REF!</v>
      </c>
      <c r="H1045" s="24" t="s">
        <v>83</v>
      </c>
      <c r="I1045" s="24" t="e">
        <f t="shared" ca="1" si="6"/>
        <v>#REF!</v>
      </c>
      <c r="J1045" s="24" t="e">
        <f t="shared" ca="1" si="7"/>
        <v>#REF!</v>
      </c>
      <c r="K1045" s="24" t="e">
        <f t="shared" ca="1" si="8"/>
        <v>#REF!</v>
      </c>
      <c r="L1045" s="24" t="e">
        <f t="shared" ca="1" si="9"/>
        <v>#REF!</v>
      </c>
      <c r="M1045" s="24" t="e">
        <f t="shared" ca="1" si="10"/>
        <v>#REF!</v>
      </c>
      <c r="N1045" s="25" t="e">
        <f t="shared" ca="1" si="11"/>
        <v>#REF!</v>
      </c>
      <c r="O1045" s="27" t="e">
        <f t="shared" ca="1" si="12"/>
        <v>#REF!</v>
      </c>
      <c r="P1045" s="24" t="e">
        <f t="shared" ca="1" si="13"/>
        <v>#REF!</v>
      </c>
      <c r="Q1045" s="28" t="str">
        <f t="shared" si="48"/>
        <v/>
      </c>
      <c r="R1045" s="29" t="str">
        <f t="shared" si="14"/>
        <v/>
      </c>
      <c r="S1045" s="29" t="str">
        <f t="shared" si="15"/>
        <v/>
      </c>
      <c r="T1045" s="28" t="str">
        <f t="shared" si="16"/>
        <v/>
      </c>
      <c r="U1045" s="30">
        <f>VLOOKUP(H1045,variables!J$10:K$130,2,FALSE)</f>
        <v>5.3E-3</v>
      </c>
      <c r="V1045" s="28"/>
      <c r="W1045" s="28"/>
      <c r="X1045" s="28"/>
      <c r="Y1045" s="28"/>
      <c r="Z1045" s="28"/>
      <c r="AA1045" s="28"/>
      <c r="AB1045" s="28"/>
      <c r="AC1045" s="28"/>
    </row>
    <row r="1046" spans="1:29" ht="14.25" hidden="1">
      <c r="A1046" s="22" t="b">
        <f t="shared" si="64"/>
        <v>0</v>
      </c>
      <c r="B1046" s="23" t="str">
        <f t="shared" si="65"/>
        <v>salles avant 03/2017!</v>
      </c>
      <c r="C1046" s="24">
        <f t="shared" si="66"/>
        <v>1046</v>
      </c>
      <c r="D1046" s="24" t="e">
        <f t="shared" ca="1" si="2"/>
        <v>#REF!</v>
      </c>
      <c r="E1046" s="25" t="e">
        <f t="shared" ca="1" si="3"/>
        <v>#REF!</v>
      </c>
      <c r="F1046" s="25" t="e">
        <f t="shared" ca="1" si="4"/>
        <v>#REF!</v>
      </c>
      <c r="G1046" s="26" t="e">
        <f t="shared" ca="1" si="5"/>
        <v>#REF!</v>
      </c>
      <c r="H1046" s="24" t="s">
        <v>299</v>
      </c>
      <c r="I1046" s="24" t="e">
        <f t="shared" ca="1" si="6"/>
        <v>#REF!</v>
      </c>
      <c r="J1046" s="24" t="e">
        <f t="shared" ca="1" si="7"/>
        <v>#REF!</v>
      </c>
      <c r="K1046" s="24" t="e">
        <f t="shared" ca="1" si="8"/>
        <v>#REF!</v>
      </c>
      <c r="L1046" s="24" t="e">
        <f t="shared" ca="1" si="9"/>
        <v>#REF!</v>
      </c>
      <c r="M1046" s="24" t="e">
        <f t="shared" ca="1" si="10"/>
        <v>#REF!</v>
      </c>
      <c r="N1046" s="25" t="e">
        <f t="shared" ca="1" si="11"/>
        <v>#REF!</v>
      </c>
      <c r="O1046" s="27" t="e">
        <f t="shared" ca="1" si="12"/>
        <v>#REF!</v>
      </c>
      <c r="P1046" s="24" t="e">
        <f t="shared" ca="1" si="13"/>
        <v>#REF!</v>
      </c>
      <c r="Q1046" s="28" t="str">
        <f t="shared" si="48"/>
        <v/>
      </c>
      <c r="R1046" s="29" t="str">
        <f t="shared" si="14"/>
        <v/>
      </c>
      <c r="S1046" s="29" t="str">
        <f t="shared" si="15"/>
        <v/>
      </c>
      <c r="T1046" s="28" t="str">
        <f t="shared" si="16"/>
        <v/>
      </c>
      <c r="U1046" s="30">
        <f ca="1">VLOOKUP(H1046,variables!J$10:K$130,2,FALSE)</f>
        <v>0.96666666666666667</v>
      </c>
      <c r="V1046" s="28"/>
      <c r="W1046" s="28"/>
      <c r="X1046" s="28"/>
      <c r="Y1046" s="28"/>
      <c r="Z1046" s="28"/>
      <c r="AA1046" s="28"/>
      <c r="AB1046" s="28"/>
      <c r="AC1046" s="28"/>
    </row>
    <row r="1047" spans="1:29" ht="14.25" hidden="1">
      <c r="A1047" s="22" t="b">
        <f t="shared" si="64"/>
        <v>0</v>
      </c>
      <c r="B1047" s="23" t="str">
        <f t="shared" si="65"/>
        <v>salles avant 03/2017!</v>
      </c>
      <c r="C1047" s="24">
        <f t="shared" si="66"/>
        <v>1047</v>
      </c>
      <c r="D1047" s="24" t="e">
        <f t="shared" ca="1" si="2"/>
        <v>#REF!</v>
      </c>
      <c r="E1047" s="25" t="e">
        <f t="shared" ca="1" si="3"/>
        <v>#REF!</v>
      </c>
      <c r="F1047" s="25" t="e">
        <f t="shared" ca="1" si="4"/>
        <v>#REF!</v>
      </c>
      <c r="G1047" s="26" t="e">
        <f t="shared" ca="1" si="5"/>
        <v>#REF!</v>
      </c>
      <c r="H1047" s="24" t="s">
        <v>246</v>
      </c>
      <c r="I1047" s="24" t="e">
        <f t="shared" ca="1" si="6"/>
        <v>#REF!</v>
      </c>
      <c r="J1047" s="24" t="e">
        <f t="shared" ca="1" si="7"/>
        <v>#REF!</v>
      </c>
      <c r="K1047" s="24" t="e">
        <f t="shared" ca="1" si="8"/>
        <v>#REF!</v>
      </c>
      <c r="L1047" s="24" t="e">
        <f t="shared" ca="1" si="9"/>
        <v>#REF!</v>
      </c>
      <c r="M1047" s="24" t="e">
        <f t="shared" ca="1" si="10"/>
        <v>#REF!</v>
      </c>
      <c r="N1047" s="25" t="e">
        <f t="shared" ca="1" si="11"/>
        <v>#REF!</v>
      </c>
      <c r="O1047" s="27" t="e">
        <f t="shared" ca="1" si="12"/>
        <v>#REF!</v>
      </c>
      <c r="P1047" s="24" t="e">
        <f t="shared" ca="1" si="13"/>
        <v>#REF!</v>
      </c>
      <c r="Q1047" s="28" t="str">
        <f t="shared" si="48"/>
        <v/>
      </c>
      <c r="R1047" s="29" t="str">
        <f t="shared" si="14"/>
        <v/>
      </c>
      <c r="S1047" s="29" t="str">
        <f t="shared" si="15"/>
        <v/>
      </c>
      <c r="T1047" s="28" t="str">
        <f t="shared" si="16"/>
        <v/>
      </c>
      <c r="U1047" s="30">
        <f ca="1">VLOOKUP(H1047,variables!J$10:K$130,2,FALSE)</f>
        <v>0.94444444444444442</v>
      </c>
      <c r="V1047" s="28"/>
      <c r="W1047" s="28"/>
      <c r="X1047" s="28"/>
      <c r="Y1047" s="28"/>
      <c r="Z1047" s="28"/>
      <c r="AA1047" s="28"/>
      <c r="AB1047" s="28"/>
      <c r="AC1047" s="28"/>
    </row>
    <row r="1048" spans="1:29" ht="14.25" hidden="1">
      <c r="A1048" s="22" t="b">
        <f t="shared" si="64"/>
        <v>0</v>
      </c>
      <c r="B1048" s="23" t="str">
        <f t="shared" si="65"/>
        <v>salles avant 03/2017!</v>
      </c>
      <c r="C1048" s="24">
        <f t="shared" si="66"/>
        <v>1048</v>
      </c>
      <c r="D1048" s="24" t="e">
        <f t="shared" ca="1" si="2"/>
        <v>#REF!</v>
      </c>
      <c r="E1048" s="25" t="e">
        <f t="shared" ca="1" si="3"/>
        <v>#REF!</v>
      </c>
      <c r="F1048" s="25" t="e">
        <f t="shared" ca="1" si="4"/>
        <v>#REF!</v>
      </c>
      <c r="G1048" s="26" t="e">
        <f t="shared" ca="1" si="5"/>
        <v>#REF!</v>
      </c>
      <c r="H1048" s="24" t="s">
        <v>88</v>
      </c>
      <c r="I1048" s="24" t="e">
        <f t="shared" ca="1" si="6"/>
        <v>#REF!</v>
      </c>
      <c r="J1048" s="24" t="e">
        <f t="shared" ca="1" si="7"/>
        <v>#REF!</v>
      </c>
      <c r="K1048" s="24" t="e">
        <f t="shared" ca="1" si="8"/>
        <v>#REF!</v>
      </c>
      <c r="L1048" s="24" t="e">
        <f t="shared" ca="1" si="9"/>
        <v>#REF!</v>
      </c>
      <c r="M1048" s="24" t="e">
        <f t="shared" ca="1" si="10"/>
        <v>#REF!</v>
      </c>
      <c r="N1048" s="25" t="e">
        <f t="shared" ca="1" si="11"/>
        <v>#REF!</v>
      </c>
      <c r="O1048" s="27" t="e">
        <f t="shared" ca="1" si="12"/>
        <v>#REF!</v>
      </c>
      <c r="P1048" s="24" t="e">
        <f t="shared" ca="1" si="13"/>
        <v>#REF!</v>
      </c>
      <c r="Q1048" s="28" t="str">
        <f t="shared" si="48"/>
        <v/>
      </c>
      <c r="R1048" s="29" t="str">
        <f t="shared" si="14"/>
        <v/>
      </c>
      <c r="S1048" s="29" t="str">
        <f t="shared" si="15"/>
        <v/>
      </c>
      <c r="T1048" s="28" t="str">
        <f t="shared" si="16"/>
        <v/>
      </c>
      <c r="U1048" s="30">
        <f ca="1">VLOOKUP(H1048,variables!J$10:K$130,2,FALSE)</f>
        <v>0.94202898550724634</v>
      </c>
      <c r="V1048" s="28"/>
      <c r="W1048" s="28"/>
      <c r="X1048" s="28"/>
      <c r="Y1048" s="28"/>
      <c r="Z1048" s="28"/>
      <c r="AA1048" s="28"/>
      <c r="AB1048" s="28"/>
      <c r="AC1048" s="28"/>
    </row>
    <row r="1049" spans="1:29" ht="14.25" hidden="1">
      <c r="A1049" s="22" t="b">
        <f t="shared" si="64"/>
        <v>0</v>
      </c>
      <c r="B1049" s="23" t="str">
        <f t="shared" si="65"/>
        <v>salles avant 03/2017!</v>
      </c>
      <c r="C1049" s="24">
        <f t="shared" si="66"/>
        <v>1049</v>
      </c>
      <c r="D1049" s="24" t="e">
        <f t="shared" ca="1" si="2"/>
        <v>#REF!</v>
      </c>
      <c r="E1049" s="25" t="e">
        <f t="shared" ca="1" si="3"/>
        <v>#REF!</v>
      </c>
      <c r="F1049" s="25" t="e">
        <f t="shared" ca="1" si="4"/>
        <v>#REF!</v>
      </c>
      <c r="G1049" s="26" t="e">
        <f t="shared" ca="1" si="5"/>
        <v>#REF!</v>
      </c>
      <c r="H1049" s="24" t="s">
        <v>472</v>
      </c>
      <c r="I1049" s="24" t="e">
        <f t="shared" ca="1" si="6"/>
        <v>#REF!</v>
      </c>
      <c r="J1049" s="24" t="e">
        <f t="shared" ca="1" si="7"/>
        <v>#REF!</v>
      </c>
      <c r="K1049" s="24" t="e">
        <f t="shared" ca="1" si="8"/>
        <v>#REF!</v>
      </c>
      <c r="L1049" s="24" t="e">
        <f t="shared" ca="1" si="9"/>
        <v>#REF!</v>
      </c>
      <c r="M1049" s="24" t="e">
        <f t="shared" ca="1" si="10"/>
        <v>#REF!</v>
      </c>
      <c r="N1049" s="25" t="e">
        <f t="shared" ca="1" si="11"/>
        <v>#REF!</v>
      </c>
      <c r="O1049" s="27" t="e">
        <f t="shared" ca="1" si="12"/>
        <v>#REF!</v>
      </c>
      <c r="P1049" s="24" t="e">
        <f t="shared" ca="1" si="13"/>
        <v>#REF!</v>
      </c>
      <c r="Q1049" s="28" t="str">
        <f t="shared" si="48"/>
        <v/>
      </c>
      <c r="R1049" s="29" t="str">
        <f t="shared" si="14"/>
        <v/>
      </c>
      <c r="S1049" s="29" t="str">
        <f t="shared" si="15"/>
        <v/>
      </c>
      <c r="T1049" s="28" t="str">
        <f t="shared" si="16"/>
        <v/>
      </c>
      <c r="U1049" s="30">
        <f ca="1">VLOOKUP(H1049,variables!J$10:K$130,2,FALSE)</f>
        <v>0.96666666666666667</v>
      </c>
      <c r="V1049" s="28"/>
      <c r="W1049" s="28"/>
      <c r="X1049" s="28"/>
      <c r="Y1049" s="28"/>
      <c r="Z1049" s="28"/>
      <c r="AA1049" s="28"/>
      <c r="AB1049" s="28"/>
      <c r="AC1049" s="28"/>
    </row>
    <row r="1050" spans="1:29" ht="14.25" hidden="1">
      <c r="A1050" s="22" t="b">
        <f t="shared" si="64"/>
        <v>0</v>
      </c>
      <c r="B1050" s="23" t="str">
        <f t="shared" si="65"/>
        <v>salles avant 03/2017!</v>
      </c>
      <c r="C1050" s="24">
        <f t="shared" si="66"/>
        <v>1050</v>
      </c>
      <c r="D1050" s="24" t="e">
        <f t="shared" ca="1" si="2"/>
        <v>#REF!</v>
      </c>
      <c r="E1050" s="25" t="e">
        <f t="shared" ca="1" si="3"/>
        <v>#REF!</v>
      </c>
      <c r="F1050" s="25" t="e">
        <f t="shared" ca="1" si="4"/>
        <v>#REF!</v>
      </c>
      <c r="G1050" s="26" t="e">
        <f t="shared" ca="1" si="5"/>
        <v>#REF!</v>
      </c>
      <c r="H1050" s="24" t="s">
        <v>83</v>
      </c>
      <c r="I1050" s="24" t="e">
        <f t="shared" ca="1" si="6"/>
        <v>#REF!</v>
      </c>
      <c r="J1050" s="24" t="e">
        <f t="shared" ca="1" si="7"/>
        <v>#REF!</v>
      </c>
      <c r="K1050" s="24" t="e">
        <f t="shared" ca="1" si="8"/>
        <v>#REF!</v>
      </c>
      <c r="L1050" s="24" t="e">
        <f t="shared" ca="1" si="9"/>
        <v>#REF!</v>
      </c>
      <c r="M1050" s="24" t="e">
        <f t="shared" ca="1" si="10"/>
        <v>#REF!</v>
      </c>
      <c r="N1050" s="25" t="e">
        <f t="shared" ca="1" si="11"/>
        <v>#REF!</v>
      </c>
      <c r="O1050" s="27" t="e">
        <f t="shared" ca="1" si="12"/>
        <v>#REF!</v>
      </c>
      <c r="P1050" s="24" t="e">
        <f t="shared" ca="1" si="13"/>
        <v>#REF!</v>
      </c>
      <c r="Q1050" s="28" t="str">
        <f t="shared" si="48"/>
        <v/>
      </c>
      <c r="R1050" s="29" t="str">
        <f t="shared" si="14"/>
        <v/>
      </c>
      <c r="S1050" s="29" t="str">
        <f t="shared" si="15"/>
        <v/>
      </c>
      <c r="T1050" s="28" t="str">
        <f t="shared" si="16"/>
        <v/>
      </c>
      <c r="U1050" s="30">
        <f>VLOOKUP(H1050,variables!J$10:K$130,2,FALSE)</f>
        <v>5.3E-3</v>
      </c>
      <c r="V1050" s="28"/>
      <c r="W1050" s="28"/>
      <c r="X1050" s="28"/>
      <c r="Y1050" s="28"/>
      <c r="Z1050" s="28"/>
      <c r="AA1050" s="28"/>
      <c r="AB1050" s="28"/>
      <c r="AC1050" s="28"/>
    </row>
    <row r="1051" spans="1:29" ht="14.25" hidden="1">
      <c r="A1051" s="22" t="b">
        <f t="shared" si="64"/>
        <v>0</v>
      </c>
      <c r="B1051" s="23" t="str">
        <f t="shared" si="65"/>
        <v>salles avant 03/2017!</v>
      </c>
      <c r="C1051" s="24">
        <f t="shared" si="66"/>
        <v>1051</v>
      </c>
      <c r="D1051" s="24" t="e">
        <f t="shared" ca="1" si="2"/>
        <v>#REF!</v>
      </c>
      <c r="E1051" s="25" t="e">
        <f t="shared" ca="1" si="3"/>
        <v>#REF!</v>
      </c>
      <c r="F1051" s="25" t="e">
        <f t="shared" ca="1" si="4"/>
        <v>#REF!</v>
      </c>
      <c r="G1051" s="26" t="e">
        <f t="shared" ca="1" si="5"/>
        <v>#REF!</v>
      </c>
      <c r="H1051" s="24" t="s">
        <v>246</v>
      </c>
      <c r="I1051" s="24" t="e">
        <f t="shared" ca="1" si="6"/>
        <v>#REF!</v>
      </c>
      <c r="J1051" s="24" t="e">
        <f t="shared" ca="1" si="7"/>
        <v>#REF!</v>
      </c>
      <c r="K1051" s="24" t="e">
        <f t="shared" ca="1" si="8"/>
        <v>#REF!</v>
      </c>
      <c r="L1051" s="24" t="e">
        <f t="shared" ca="1" si="9"/>
        <v>#REF!</v>
      </c>
      <c r="M1051" s="24" t="e">
        <f t="shared" ca="1" si="10"/>
        <v>#REF!</v>
      </c>
      <c r="N1051" s="25" t="e">
        <f t="shared" ca="1" si="11"/>
        <v>#REF!</v>
      </c>
      <c r="O1051" s="27" t="e">
        <f t="shared" ca="1" si="12"/>
        <v>#REF!</v>
      </c>
      <c r="P1051" s="24" t="e">
        <f t="shared" ca="1" si="13"/>
        <v>#REF!</v>
      </c>
      <c r="Q1051" s="28" t="str">
        <f t="shared" si="48"/>
        <v/>
      </c>
      <c r="R1051" s="29" t="str">
        <f t="shared" si="14"/>
        <v/>
      </c>
      <c r="S1051" s="29" t="str">
        <f t="shared" si="15"/>
        <v/>
      </c>
      <c r="T1051" s="28" t="str">
        <f t="shared" si="16"/>
        <v/>
      </c>
      <c r="U1051" s="30">
        <f ca="1">VLOOKUP(H1051,variables!J$10:K$130,2,FALSE)</f>
        <v>0.94444444444444442</v>
      </c>
      <c r="V1051" s="28"/>
      <c r="W1051" s="28"/>
      <c r="X1051" s="28"/>
      <c r="Y1051" s="28"/>
      <c r="Z1051" s="28"/>
      <c r="AA1051" s="28"/>
      <c r="AB1051" s="28"/>
      <c r="AC1051" s="28"/>
    </row>
    <row r="1052" spans="1:29" ht="14.25" hidden="1">
      <c r="A1052" s="22" t="b">
        <f t="shared" si="64"/>
        <v>0</v>
      </c>
      <c r="B1052" s="23" t="str">
        <f t="shared" si="65"/>
        <v>salles avant 03/2017!</v>
      </c>
      <c r="C1052" s="24">
        <f t="shared" si="66"/>
        <v>1052</v>
      </c>
      <c r="D1052" s="24" t="e">
        <f t="shared" ca="1" si="2"/>
        <v>#REF!</v>
      </c>
      <c r="E1052" s="25" t="e">
        <f t="shared" ca="1" si="3"/>
        <v>#REF!</v>
      </c>
      <c r="F1052" s="25" t="e">
        <f t="shared" ca="1" si="4"/>
        <v>#REF!</v>
      </c>
      <c r="G1052" s="26" t="e">
        <f t="shared" ca="1" si="5"/>
        <v>#REF!</v>
      </c>
      <c r="H1052" s="24" t="s">
        <v>88</v>
      </c>
      <c r="I1052" s="24" t="e">
        <f t="shared" ca="1" si="6"/>
        <v>#REF!</v>
      </c>
      <c r="J1052" s="24" t="e">
        <f t="shared" ca="1" si="7"/>
        <v>#REF!</v>
      </c>
      <c r="K1052" s="24" t="e">
        <f t="shared" ca="1" si="8"/>
        <v>#REF!</v>
      </c>
      <c r="L1052" s="24" t="e">
        <f t="shared" ca="1" si="9"/>
        <v>#REF!</v>
      </c>
      <c r="M1052" s="24" t="e">
        <f t="shared" ca="1" si="10"/>
        <v>#REF!</v>
      </c>
      <c r="N1052" s="25" t="e">
        <f t="shared" ca="1" si="11"/>
        <v>#REF!</v>
      </c>
      <c r="O1052" s="27" t="e">
        <f t="shared" ca="1" si="12"/>
        <v>#REF!</v>
      </c>
      <c r="P1052" s="24" t="e">
        <f t="shared" ca="1" si="13"/>
        <v>#REF!</v>
      </c>
      <c r="Q1052" s="28" t="str">
        <f t="shared" si="48"/>
        <v/>
      </c>
      <c r="R1052" s="29" t="str">
        <f t="shared" si="14"/>
        <v/>
      </c>
      <c r="S1052" s="29" t="str">
        <f t="shared" si="15"/>
        <v/>
      </c>
      <c r="T1052" s="28" t="str">
        <f t="shared" si="16"/>
        <v/>
      </c>
      <c r="U1052" s="30">
        <f ca="1">VLOOKUP(H1052,variables!J$10:K$130,2,FALSE)</f>
        <v>0.94202898550724634</v>
      </c>
      <c r="V1052" s="28"/>
      <c r="W1052" s="28"/>
      <c r="X1052" s="28"/>
      <c r="Y1052" s="28"/>
      <c r="Z1052" s="28"/>
      <c r="AA1052" s="28"/>
      <c r="AB1052" s="28"/>
      <c r="AC1052" s="28"/>
    </row>
    <row r="1053" spans="1:29" ht="14.25" hidden="1">
      <c r="A1053" s="22" t="b">
        <f t="shared" si="64"/>
        <v>0</v>
      </c>
      <c r="B1053" s="23" t="str">
        <f t="shared" si="65"/>
        <v>salles avant 03/2017!</v>
      </c>
      <c r="C1053" s="24">
        <f t="shared" si="66"/>
        <v>1053</v>
      </c>
      <c r="D1053" s="24" t="e">
        <f t="shared" ca="1" si="2"/>
        <v>#REF!</v>
      </c>
      <c r="E1053" s="25" t="e">
        <f t="shared" ca="1" si="3"/>
        <v>#REF!</v>
      </c>
      <c r="F1053" s="25" t="e">
        <f t="shared" ca="1" si="4"/>
        <v>#REF!</v>
      </c>
      <c r="G1053" s="26" t="e">
        <f t="shared" ca="1" si="5"/>
        <v>#REF!</v>
      </c>
      <c r="H1053" s="24" t="s">
        <v>458</v>
      </c>
      <c r="I1053" s="24" t="e">
        <f t="shared" ca="1" si="6"/>
        <v>#REF!</v>
      </c>
      <c r="J1053" s="24" t="e">
        <f t="shared" ca="1" si="7"/>
        <v>#REF!</v>
      </c>
      <c r="K1053" s="24" t="e">
        <f t="shared" ca="1" si="8"/>
        <v>#REF!</v>
      </c>
      <c r="L1053" s="24" t="e">
        <f t="shared" ca="1" si="9"/>
        <v>#REF!</v>
      </c>
      <c r="M1053" s="24" t="e">
        <f t="shared" ca="1" si="10"/>
        <v>#REF!</v>
      </c>
      <c r="N1053" s="25" t="e">
        <f t="shared" ca="1" si="11"/>
        <v>#REF!</v>
      </c>
      <c r="O1053" s="27" t="e">
        <f t="shared" ca="1" si="12"/>
        <v>#REF!</v>
      </c>
      <c r="P1053" s="24" t="e">
        <f t="shared" ca="1" si="13"/>
        <v>#REF!</v>
      </c>
      <c r="Q1053" s="28" t="str">
        <f t="shared" si="48"/>
        <v/>
      </c>
      <c r="R1053" s="29" t="str">
        <f t="shared" si="14"/>
        <v/>
      </c>
      <c r="S1053" s="29" t="str">
        <f t="shared" si="15"/>
        <v/>
      </c>
      <c r="T1053" s="28" t="str">
        <f t="shared" si="16"/>
        <v/>
      </c>
      <c r="U1053" s="30">
        <f ca="1">VLOOKUP(H1053,variables!J$10:K$130,2,FALSE)</f>
        <v>0.95</v>
      </c>
      <c r="V1053" s="28"/>
      <c r="W1053" s="28"/>
      <c r="X1053" s="28"/>
      <c r="Y1053" s="28"/>
      <c r="Z1053" s="28"/>
      <c r="AA1053" s="28"/>
      <c r="AB1053" s="28"/>
      <c r="AC1053" s="28"/>
    </row>
    <row r="1054" spans="1:29" ht="14.25" hidden="1">
      <c r="A1054" s="22" t="b">
        <f t="shared" si="64"/>
        <v>0</v>
      </c>
      <c r="B1054" s="23" t="str">
        <f t="shared" si="65"/>
        <v>salles avant 03/2017!</v>
      </c>
      <c r="C1054" s="24">
        <f t="shared" si="66"/>
        <v>1054</v>
      </c>
      <c r="D1054" s="24" t="e">
        <f t="shared" ca="1" si="2"/>
        <v>#REF!</v>
      </c>
      <c r="E1054" s="25" t="e">
        <f t="shared" ca="1" si="3"/>
        <v>#REF!</v>
      </c>
      <c r="F1054" s="25" t="e">
        <f t="shared" ca="1" si="4"/>
        <v>#REF!</v>
      </c>
      <c r="G1054" s="26" t="e">
        <f t="shared" ca="1" si="5"/>
        <v>#REF!</v>
      </c>
      <c r="H1054" s="24" t="s">
        <v>458</v>
      </c>
      <c r="I1054" s="24" t="e">
        <f t="shared" ca="1" si="6"/>
        <v>#REF!</v>
      </c>
      <c r="J1054" s="24" t="e">
        <f t="shared" ca="1" si="7"/>
        <v>#REF!</v>
      </c>
      <c r="K1054" s="24" t="e">
        <f t="shared" ca="1" si="8"/>
        <v>#REF!</v>
      </c>
      <c r="L1054" s="24" t="e">
        <f t="shared" ca="1" si="9"/>
        <v>#REF!</v>
      </c>
      <c r="M1054" s="24" t="e">
        <f t="shared" ca="1" si="10"/>
        <v>#REF!</v>
      </c>
      <c r="N1054" s="25" t="e">
        <f t="shared" ca="1" si="11"/>
        <v>#REF!</v>
      </c>
      <c r="O1054" s="27" t="e">
        <f t="shared" ca="1" si="12"/>
        <v>#REF!</v>
      </c>
      <c r="P1054" s="24" t="e">
        <f t="shared" ca="1" si="13"/>
        <v>#REF!</v>
      </c>
      <c r="Q1054" s="28" t="str">
        <f t="shared" si="48"/>
        <v/>
      </c>
      <c r="R1054" s="29" t="str">
        <f t="shared" si="14"/>
        <v/>
      </c>
      <c r="S1054" s="29" t="str">
        <f t="shared" si="15"/>
        <v/>
      </c>
      <c r="T1054" s="28" t="str">
        <f t="shared" si="16"/>
        <v/>
      </c>
      <c r="U1054" s="30">
        <f ca="1">VLOOKUP(H1054,variables!J$10:K$130,2,FALSE)</f>
        <v>0.95</v>
      </c>
      <c r="V1054" s="28"/>
      <c r="W1054" s="28"/>
      <c r="X1054" s="28"/>
      <c r="Y1054" s="28"/>
      <c r="Z1054" s="28"/>
      <c r="AA1054" s="28"/>
      <c r="AB1054" s="28"/>
      <c r="AC1054" s="28"/>
    </row>
    <row r="1055" spans="1:29" ht="14.25" hidden="1">
      <c r="A1055" s="22" t="b">
        <f t="shared" si="64"/>
        <v>0</v>
      </c>
      <c r="B1055" s="23" t="str">
        <f t="shared" si="65"/>
        <v>salles avant 03/2017!</v>
      </c>
      <c r="C1055" s="24">
        <f t="shared" si="66"/>
        <v>1055</v>
      </c>
      <c r="D1055" s="24" t="e">
        <f t="shared" ca="1" si="2"/>
        <v>#REF!</v>
      </c>
      <c r="E1055" s="25" t="e">
        <f t="shared" ca="1" si="3"/>
        <v>#REF!</v>
      </c>
      <c r="F1055" s="25" t="e">
        <f t="shared" ca="1" si="4"/>
        <v>#REF!</v>
      </c>
      <c r="G1055" s="26" t="e">
        <f t="shared" ca="1" si="5"/>
        <v>#REF!</v>
      </c>
      <c r="H1055" s="24" t="s">
        <v>162</v>
      </c>
      <c r="I1055" s="24" t="e">
        <f t="shared" ca="1" si="6"/>
        <v>#REF!</v>
      </c>
      <c r="J1055" s="24" t="e">
        <f t="shared" ca="1" si="7"/>
        <v>#REF!</v>
      </c>
      <c r="K1055" s="24" t="e">
        <f t="shared" ca="1" si="8"/>
        <v>#REF!</v>
      </c>
      <c r="L1055" s="24" t="e">
        <f t="shared" ca="1" si="9"/>
        <v>#REF!</v>
      </c>
      <c r="M1055" s="24" t="e">
        <f t="shared" ca="1" si="10"/>
        <v>#REF!</v>
      </c>
      <c r="N1055" s="25" t="e">
        <f t="shared" ca="1" si="11"/>
        <v>#REF!</v>
      </c>
      <c r="O1055" s="27" t="e">
        <f t="shared" ca="1" si="12"/>
        <v>#REF!</v>
      </c>
      <c r="P1055" s="24" t="e">
        <f t="shared" ca="1" si="13"/>
        <v>#REF!</v>
      </c>
      <c r="Q1055" s="28" t="str">
        <f t="shared" si="48"/>
        <v/>
      </c>
      <c r="R1055" s="29" t="str">
        <f t="shared" si="14"/>
        <v/>
      </c>
      <c r="S1055" s="29" t="str">
        <f t="shared" si="15"/>
        <v/>
      </c>
      <c r="T1055" s="28" t="str">
        <f t="shared" si="16"/>
        <v/>
      </c>
      <c r="U1055" s="30">
        <f>VLOOKUP(H1055,variables!J$10:K$130,2,FALSE)</f>
        <v>5.3E-3</v>
      </c>
      <c r="V1055" s="28"/>
      <c r="W1055" s="28"/>
      <c r="X1055" s="28"/>
      <c r="Y1055" s="28"/>
      <c r="Z1055" s="28"/>
      <c r="AA1055" s="28"/>
      <c r="AB1055" s="28"/>
      <c r="AC1055" s="28"/>
    </row>
    <row r="1056" spans="1:29" ht="14.25" hidden="1">
      <c r="A1056" s="22" t="b">
        <f t="shared" si="64"/>
        <v>0</v>
      </c>
      <c r="B1056" s="23" t="str">
        <f t="shared" si="65"/>
        <v>salles avant 03/2017!</v>
      </c>
      <c r="C1056" s="24">
        <f t="shared" si="66"/>
        <v>1056</v>
      </c>
      <c r="D1056" s="24" t="e">
        <f t="shared" ca="1" si="2"/>
        <v>#REF!</v>
      </c>
      <c r="E1056" s="25" t="e">
        <f t="shared" ca="1" si="3"/>
        <v>#REF!</v>
      </c>
      <c r="F1056" s="25" t="e">
        <f t="shared" ca="1" si="4"/>
        <v>#REF!</v>
      </c>
      <c r="G1056" s="26" t="e">
        <f t="shared" ca="1" si="5"/>
        <v>#REF!</v>
      </c>
      <c r="H1056" s="24" t="s">
        <v>88</v>
      </c>
      <c r="I1056" s="24" t="e">
        <f t="shared" ca="1" si="6"/>
        <v>#REF!</v>
      </c>
      <c r="J1056" s="24" t="e">
        <f t="shared" ca="1" si="7"/>
        <v>#REF!</v>
      </c>
      <c r="K1056" s="24" t="e">
        <f t="shared" ca="1" si="8"/>
        <v>#REF!</v>
      </c>
      <c r="L1056" s="24" t="e">
        <f t="shared" ca="1" si="9"/>
        <v>#REF!</v>
      </c>
      <c r="M1056" s="24" t="e">
        <f t="shared" ca="1" si="10"/>
        <v>#REF!</v>
      </c>
      <c r="N1056" s="25" t="e">
        <f t="shared" ca="1" si="11"/>
        <v>#REF!</v>
      </c>
      <c r="O1056" s="27" t="e">
        <f t="shared" ca="1" si="12"/>
        <v>#REF!</v>
      </c>
      <c r="P1056" s="24" t="e">
        <f t="shared" ca="1" si="13"/>
        <v>#REF!</v>
      </c>
      <c r="Q1056" s="28" t="str">
        <f t="shared" si="48"/>
        <v/>
      </c>
      <c r="R1056" s="29" t="str">
        <f t="shared" si="14"/>
        <v/>
      </c>
      <c r="S1056" s="29" t="str">
        <f t="shared" si="15"/>
        <v/>
      </c>
      <c r="T1056" s="28" t="str">
        <f t="shared" si="16"/>
        <v/>
      </c>
      <c r="U1056" s="30">
        <f ca="1">VLOOKUP(H1056,variables!J$10:K$130,2,FALSE)</f>
        <v>0.94202898550724634</v>
      </c>
      <c r="V1056" s="28"/>
      <c r="W1056" s="28"/>
      <c r="X1056" s="28"/>
      <c r="Y1056" s="28"/>
      <c r="Z1056" s="28"/>
      <c r="AA1056" s="28"/>
      <c r="AB1056" s="28"/>
      <c r="AC1056" s="28"/>
    </row>
    <row r="1057" spans="1:29" ht="14.25" hidden="1">
      <c r="A1057" s="22" t="b">
        <f t="shared" si="64"/>
        <v>0</v>
      </c>
      <c r="B1057" s="23" t="str">
        <f t="shared" si="65"/>
        <v>salles avant 03/2017!</v>
      </c>
      <c r="C1057" s="24">
        <f t="shared" si="66"/>
        <v>1057</v>
      </c>
      <c r="D1057" s="24" t="e">
        <f t="shared" ca="1" si="2"/>
        <v>#REF!</v>
      </c>
      <c r="E1057" s="25" t="e">
        <f t="shared" ca="1" si="3"/>
        <v>#REF!</v>
      </c>
      <c r="F1057" s="25" t="e">
        <f t="shared" ca="1" si="4"/>
        <v>#REF!</v>
      </c>
      <c r="G1057" s="26" t="e">
        <f t="shared" ca="1" si="5"/>
        <v>#REF!</v>
      </c>
      <c r="H1057" s="24" t="s">
        <v>88</v>
      </c>
      <c r="I1057" s="24" t="e">
        <f t="shared" ca="1" si="6"/>
        <v>#REF!</v>
      </c>
      <c r="J1057" s="24" t="e">
        <f t="shared" ca="1" si="7"/>
        <v>#REF!</v>
      </c>
      <c r="K1057" s="24" t="e">
        <f t="shared" ca="1" si="8"/>
        <v>#REF!</v>
      </c>
      <c r="L1057" s="24" t="e">
        <f t="shared" ca="1" si="9"/>
        <v>#REF!</v>
      </c>
      <c r="M1057" s="24" t="e">
        <f t="shared" ca="1" si="10"/>
        <v>#REF!</v>
      </c>
      <c r="N1057" s="25" t="e">
        <f t="shared" ca="1" si="11"/>
        <v>#REF!</v>
      </c>
      <c r="O1057" s="27" t="e">
        <f t="shared" ca="1" si="12"/>
        <v>#REF!</v>
      </c>
      <c r="P1057" s="24" t="e">
        <f t="shared" ca="1" si="13"/>
        <v>#REF!</v>
      </c>
      <c r="Q1057" s="28" t="str">
        <f t="shared" si="48"/>
        <v/>
      </c>
      <c r="R1057" s="29" t="str">
        <f t="shared" si="14"/>
        <v/>
      </c>
      <c r="S1057" s="29" t="str">
        <f t="shared" si="15"/>
        <v/>
      </c>
      <c r="T1057" s="28" t="str">
        <f t="shared" si="16"/>
        <v/>
      </c>
      <c r="U1057" s="30">
        <f ca="1">VLOOKUP(H1057,variables!J$10:K$130,2,FALSE)</f>
        <v>0.94202898550724634</v>
      </c>
      <c r="V1057" s="28"/>
      <c r="W1057" s="28"/>
      <c r="X1057" s="28"/>
      <c r="Y1057" s="28"/>
      <c r="Z1057" s="28"/>
      <c r="AA1057" s="28"/>
      <c r="AB1057" s="28"/>
      <c r="AC1057" s="28"/>
    </row>
    <row r="1058" spans="1:29" ht="14.25" hidden="1">
      <c r="A1058" s="22" t="b">
        <f t="shared" si="64"/>
        <v>0</v>
      </c>
      <c r="B1058" s="23" t="str">
        <f t="shared" si="65"/>
        <v>salles avant 03/2017!</v>
      </c>
      <c r="C1058" s="24">
        <f t="shared" si="66"/>
        <v>1058</v>
      </c>
      <c r="D1058" s="24" t="e">
        <f t="shared" ca="1" si="2"/>
        <v>#REF!</v>
      </c>
      <c r="E1058" s="25" t="e">
        <f t="shared" ca="1" si="3"/>
        <v>#REF!</v>
      </c>
      <c r="F1058" s="25" t="e">
        <f t="shared" ca="1" si="4"/>
        <v>#REF!</v>
      </c>
      <c r="G1058" s="26" t="e">
        <f t="shared" ca="1" si="5"/>
        <v>#REF!</v>
      </c>
      <c r="H1058" s="24" t="s">
        <v>83</v>
      </c>
      <c r="I1058" s="24" t="e">
        <f t="shared" ca="1" si="6"/>
        <v>#REF!</v>
      </c>
      <c r="J1058" s="24" t="e">
        <f t="shared" ca="1" si="7"/>
        <v>#REF!</v>
      </c>
      <c r="K1058" s="24" t="e">
        <f t="shared" ca="1" si="8"/>
        <v>#REF!</v>
      </c>
      <c r="L1058" s="24" t="e">
        <f t="shared" ca="1" si="9"/>
        <v>#REF!</v>
      </c>
      <c r="M1058" s="24" t="e">
        <f t="shared" ca="1" si="10"/>
        <v>#REF!</v>
      </c>
      <c r="N1058" s="25" t="e">
        <f t="shared" ca="1" si="11"/>
        <v>#REF!</v>
      </c>
      <c r="O1058" s="27" t="e">
        <f t="shared" ca="1" si="12"/>
        <v>#REF!</v>
      </c>
      <c r="P1058" s="24" t="e">
        <f t="shared" ca="1" si="13"/>
        <v>#REF!</v>
      </c>
      <c r="Q1058" s="28" t="str">
        <f t="shared" si="48"/>
        <v/>
      </c>
      <c r="R1058" s="29" t="str">
        <f t="shared" si="14"/>
        <v/>
      </c>
      <c r="S1058" s="29" t="str">
        <f t="shared" si="15"/>
        <v/>
      </c>
      <c r="T1058" s="28" t="str">
        <f t="shared" si="16"/>
        <v/>
      </c>
      <c r="U1058" s="30">
        <f>VLOOKUP(H1058,variables!J$10:K$130,2,FALSE)</f>
        <v>5.3E-3</v>
      </c>
      <c r="V1058" s="28"/>
      <c r="W1058" s="28"/>
      <c r="X1058" s="28"/>
      <c r="Y1058" s="28"/>
      <c r="Z1058" s="28"/>
      <c r="AA1058" s="28"/>
      <c r="AB1058" s="28"/>
      <c r="AC1058" s="28"/>
    </row>
    <row r="1059" spans="1:29" ht="14.25" hidden="1">
      <c r="A1059" s="22" t="b">
        <f t="shared" si="64"/>
        <v>0</v>
      </c>
      <c r="B1059" s="23" t="str">
        <f t="shared" si="65"/>
        <v>salles avant 03/2017!</v>
      </c>
      <c r="C1059" s="24">
        <f t="shared" si="66"/>
        <v>1059</v>
      </c>
      <c r="D1059" s="24" t="e">
        <f t="shared" ca="1" si="2"/>
        <v>#REF!</v>
      </c>
      <c r="E1059" s="25" t="e">
        <f t="shared" ca="1" si="3"/>
        <v>#REF!</v>
      </c>
      <c r="F1059" s="25" t="e">
        <f t="shared" ca="1" si="4"/>
        <v>#REF!</v>
      </c>
      <c r="G1059" s="26" t="e">
        <f t="shared" ca="1" si="5"/>
        <v>#REF!</v>
      </c>
      <c r="H1059" s="24" t="s">
        <v>88</v>
      </c>
      <c r="I1059" s="24" t="e">
        <f t="shared" ca="1" si="6"/>
        <v>#REF!</v>
      </c>
      <c r="J1059" s="24" t="e">
        <f t="shared" ca="1" si="7"/>
        <v>#REF!</v>
      </c>
      <c r="K1059" s="24" t="e">
        <f t="shared" ca="1" si="8"/>
        <v>#REF!</v>
      </c>
      <c r="L1059" s="24" t="e">
        <f t="shared" ca="1" si="9"/>
        <v>#REF!</v>
      </c>
      <c r="M1059" s="24" t="e">
        <f t="shared" ca="1" si="10"/>
        <v>#REF!</v>
      </c>
      <c r="N1059" s="25" t="e">
        <f t="shared" ca="1" si="11"/>
        <v>#REF!</v>
      </c>
      <c r="O1059" s="27" t="e">
        <f t="shared" ca="1" si="12"/>
        <v>#REF!</v>
      </c>
      <c r="P1059" s="24" t="e">
        <f t="shared" ca="1" si="13"/>
        <v>#REF!</v>
      </c>
      <c r="Q1059" s="28" t="str">
        <f t="shared" si="48"/>
        <v/>
      </c>
      <c r="R1059" s="29" t="str">
        <f t="shared" si="14"/>
        <v/>
      </c>
      <c r="S1059" s="29" t="str">
        <f t="shared" si="15"/>
        <v/>
      </c>
      <c r="T1059" s="28" t="str">
        <f t="shared" si="16"/>
        <v/>
      </c>
      <c r="U1059" s="30">
        <f ca="1">VLOOKUP(H1059,variables!J$10:K$130,2,FALSE)</f>
        <v>0.94202898550724634</v>
      </c>
      <c r="V1059" s="28"/>
      <c r="W1059" s="28"/>
      <c r="X1059" s="28"/>
      <c r="Y1059" s="28"/>
      <c r="Z1059" s="28"/>
      <c r="AA1059" s="28"/>
      <c r="AB1059" s="28"/>
      <c r="AC1059" s="28"/>
    </row>
    <row r="1060" spans="1:29" ht="14.25" hidden="1">
      <c r="A1060" s="22" t="b">
        <f t="shared" si="64"/>
        <v>0</v>
      </c>
      <c r="B1060" s="23" t="str">
        <f t="shared" si="65"/>
        <v>salles avant 03/2017!</v>
      </c>
      <c r="C1060" s="24">
        <f t="shared" si="66"/>
        <v>1060</v>
      </c>
      <c r="D1060" s="24" t="e">
        <f t="shared" ca="1" si="2"/>
        <v>#REF!</v>
      </c>
      <c r="E1060" s="25" t="e">
        <f t="shared" ca="1" si="3"/>
        <v>#REF!</v>
      </c>
      <c r="F1060" s="25" t="e">
        <f t="shared" ca="1" si="4"/>
        <v>#REF!</v>
      </c>
      <c r="G1060" s="26" t="e">
        <f t="shared" ca="1" si="5"/>
        <v>#REF!</v>
      </c>
      <c r="H1060" s="24" t="s">
        <v>13</v>
      </c>
      <c r="I1060" s="24" t="e">
        <f t="shared" ca="1" si="6"/>
        <v>#REF!</v>
      </c>
      <c r="J1060" s="24" t="e">
        <f t="shared" ca="1" si="7"/>
        <v>#REF!</v>
      </c>
      <c r="K1060" s="24" t="e">
        <f t="shared" ca="1" si="8"/>
        <v>#REF!</v>
      </c>
      <c r="L1060" s="24" t="e">
        <f t="shared" ca="1" si="9"/>
        <v>#REF!</v>
      </c>
      <c r="M1060" s="24" t="e">
        <f t="shared" ca="1" si="10"/>
        <v>#REF!</v>
      </c>
      <c r="N1060" s="25" t="e">
        <f t="shared" ca="1" si="11"/>
        <v>#REF!</v>
      </c>
      <c r="O1060" s="27" t="e">
        <f t="shared" ca="1" si="12"/>
        <v>#REF!</v>
      </c>
      <c r="P1060" s="24" t="e">
        <f t="shared" ca="1" si="13"/>
        <v>#REF!</v>
      </c>
      <c r="Q1060" s="28" t="str">
        <f t="shared" si="48"/>
        <v/>
      </c>
      <c r="R1060" s="29" t="str">
        <f t="shared" si="14"/>
        <v/>
      </c>
      <c r="S1060" s="29" t="str">
        <f t="shared" si="15"/>
        <v/>
      </c>
      <c r="T1060" s="28" t="str">
        <f t="shared" si="16"/>
        <v/>
      </c>
      <c r="U1060" s="30">
        <f>VLOOKUP(H1060,variables!J$10:K$130,2,FALSE)</f>
        <v>0</v>
      </c>
      <c r="V1060" s="28"/>
      <c r="W1060" s="28"/>
      <c r="X1060" s="28"/>
      <c r="Y1060" s="28"/>
      <c r="Z1060" s="28"/>
      <c r="AA1060" s="28"/>
      <c r="AB1060" s="28"/>
      <c r="AC1060" s="28"/>
    </row>
    <row r="1061" spans="1:29" ht="14.25">
      <c r="A1061" s="22" t="b">
        <f t="shared" si="64"/>
        <v>1</v>
      </c>
      <c r="B1061" s="23" t="str">
        <f t="shared" si="65"/>
        <v>salles avant 03/2017!</v>
      </c>
      <c r="C1061" s="24">
        <f t="shared" si="66"/>
        <v>1061</v>
      </c>
      <c r="D1061" s="24" t="e">
        <f t="shared" ca="1" si="2"/>
        <v>#REF!</v>
      </c>
      <c r="E1061" s="25" t="e">
        <f t="shared" ca="1" si="3"/>
        <v>#REF!</v>
      </c>
      <c r="F1061" s="25" t="e">
        <f t="shared" ca="1" si="4"/>
        <v>#REF!</v>
      </c>
      <c r="G1061" s="26" t="e">
        <f t="shared" ca="1" si="5"/>
        <v>#REF!</v>
      </c>
      <c r="H1061" s="24" t="s">
        <v>140</v>
      </c>
      <c r="I1061" s="24" t="e">
        <f t="shared" ca="1" si="6"/>
        <v>#REF!</v>
      </c>
      <c r="J1061" s="24" t="e">
        <f t="shared" ca="1" si="7"/>
        <v>#REF!</v>
      </c>
      <c r="K1061" s="24" t="e">
        <f t="shared" ca="1" si="8"/>
        <v>#REF!</v>
      </c>
      <c r="L1061" s="24" t="e">
        <f t="shared" ca="1" si="9"/>
        <v>#REF!</v>
      </c>
      <c r="M1061" s="24" t="e">
        <f t="shared" ca="1" si="10"/>
        <v>#REF!</v>
      </c>
      <c r="N1061" s="25" t="e">
        <f t="shared" ca="1" si="11"/>
        <v>#REF!</v>
      </c>
      <c r="O1061" s="27" t="e">
        <f t="shared" ca="1" si="12"/>
        <v>#REF!</v>
      </c>
      <c r="P1061" s="24" t="e">
        <f t="shared" ca="1" si="13"/>
        <v>#REF!</v>
      </c>
      <c r="Q1061" s="28" t="e">
        <f t="shared" ca="1" si="48"/>
        <v>#REF!</v>
      </c>
      <c r="R1061" s="29" t="e">
        <f t="shared" ca="1" si="14"/>
        <v>#REF!</v>
      </c>
      <c r="S1061" s="29" t="e">
        <f t="shared" ca="1" si="15"/>
        <v>#REF!</v>
      </c>
      <c r="T1061" s="28" t="e">
        <f t="shared" ca="1" si="16"/>
        <v>#REF!</v>
      </c>
      <c r="U1061" s="30">
        <f ca="1">VLOOKUP(H1061,variables!J$10:K$130,2,FALSE)</f>
        <v>0.93262411347517726</v>
      </c>
      <c r="V1061" s="28"/>
      <c r="W1061" s="28"/>
      <c r="X1061" s="28"/>
      <c r="Y1061" s="28"/>
      <c r="Z1061" s="28"/>
      <c r="AA1061" s="28"/>
      <c r="AB1061" s="28"/>
      <c r="AC1061" s="28"/>
    </row>
    <row r="1062" spans="1:29" ht="14.25">
      <c r="A1062" s="22" t="b">
        <f t="shared" si="64"/>
        <v>1</v>
      </c>
      <c r="B1062" s="23" t="str">
        <f t="shared" si="65"/>
        <v>salles avant 03/2017!</v>
      </c>
      <c r="C1062" s="24">
        <f t="shared" si="66"/>
        <v>1062</v>
      </c>
      <c r="D1062" s="24" t="e">
        <f t="shared" ca="1" si="2"/>
        <v>#REF!</v>
      </c>
      <c r="E1062" s="25" t="e">
        <f t="shared" ca="1" si="3"/>
        <v>#REF!</v>
      </c>
      <c r="F1062" s="25" t="e">
        <f t="shared" ca="1" si="4"/>
        <v>#REF!</v>
      </c>
      <c r="G1062" s="26" t="e">
        <f t="shared" ca="1" si="5"/>
        <v>#REF!</v>
      </c>
      <c r="H1062" s="24" t="s">
        <v>140</v>
      </c>
      <c r="I1062" s="24" t="e">
        <f t="shared" ca="1" si="6"/>
        <v>#REF!</v>
      </c>
      <c r="J1062" s="24" t="e">
        <f t="shared" ca="1" si="7"/>
        <v>#REF!</v>
      </c>
      <c r="K1062" s="24" t="e">
        <f t="shared" ca="1" si="8"/>
        <v>#REF!</v>
      </c>
      <c r="L1062" s="24" t="e">
        <f t="shared" ca="1" si="9"/>
        <v>#REF!</v>
      </c>
      <c r="M1062" s="24" t="e">
        <f t="shared" ca="1" si="10"/>
        <v>#REF!</v>
      </c>
      <c r="N1062" s="25" t="e">
        <f t="shared" ca="1" si="11"/>
        <v>#REF!</v>
      </c>
      <c r="O1062" s="27" t="e">
        <f t="shared" ca="1" si="12"/>
        <v>#REF!</v>
      </c>
      <c r="P1062" s="24" t="e">
        <f t="shared" ca="1" si="13"/>
        <v>#REF!</v>
      </c>
      <c r="Q1062" s="28" t="e">
        <f t="shared" ca="1" si="48"/>
        <v>#REF!</v>
      </c>
      <c r="R1062" s="29" t="e">
        <f t="shared" ca="1" si="14"/>
        <v>#REF!</v>
      </c>
      <c r="S1062" s="29" t="e">
        <f t="shared" ca="1" si="15"/>
        <v>#REF!</v>
      </c>
      <c r="T1062" s="28" t="e">
        <f t="shared" ca="1" si="16"/>
        <v>#REF!</v>
      </c>
      <c r="U1062" s="30">
        <f ca="1">VLOOKUP(H1062,variables!J$10:K$130,2,FALSE)</f>
        <v>0.93262411347517726</v>
      </c>
      <c r="V1062" s="28"/>
      <c r="W1062" s="28"/>
      <c r="X1062" s="28"/>
      <c r="Y1062" s="28"/>
      <c r="Z1062" s="28"/>
      <c r="AA1062" s="28"/>
      <c r="AB1062" s="28"/>
      <c r="AC1062" s="28"/>
    </row>
    <row r="1063" spans="1:29" ht="14.25" hidden="1">
      <c r="A1063" s="22" t="b">
        <f t="shared" si="64"/>
        <v>0</v>
      </c>
      <c r="B1063" s="23" t="str">
        <f t="shared" si="65"/>
        <v>salles avant 03/2017!</v>
      </c>
      <c r="C1063" s="24">
        <f t="shared" si="66"/>
        <v>1063</v>
      </c>
      <c r="D1063" s="24" t="e">
        <f t="shared" ca="1" si="2"/>
        <v>#REF!</v>
      </c>
      <c r="E1063" s="25" t="e">
        <f t="shared" ca="1" si="3"/>
        <v>#REF!</v>
      </c>
      <c r="F1063" s="25" t="e">
        <f t="shared" ca="1" si="4"/>
        <v>#REF!</v>
      </c>
      <c r="G1063" s="26" t="e">
        <f t="shared" ca="1" si="5"/>
        <v>#REF!</v>
      </c>
      <c r="H1063" s="24" t="s">
        <v>237</v>
      </c>
      <c r="I1063" s="24" t="e">
        <f t="shared" ca="1" si="6"/>
        <v>#REF!</v>
      </c>
      <c r="J1063" s="24" t="e">
        <f t="shared" ca="1" si="7"/>
        <v>#REF!</v>
      </c>
      <c r="K1063" s="24" t="e">
        <f t="shared" ca="1" si="8"/>
        <v>#REF!</v>
      </c>
      <c r="L1063" s="24" t="e">
        <f t="shared" ca="1" si="9"/>
        <v>#REF!</v>
      </c>
      <c r="M1063" s="24" t="e">
        <f t="shared" ca="1" si="10"/>
        <v>#REF!</v>
      </c>
      <c r="N1063" s="25" t="e">
        <f t="shared" ca="1" si="11"/>
        <v>#REF!</v>
      </c>
      <c r="O1063" s="27" t="e">
        <f t="shared" ca="1" si="12"/>
        <v>#REF!</v>
      </c>
      <c r="P1063" s="24" t="e">
        <f t="shared" ca="1" si="13"/>
        <v>#REF!</v>
      </c>
      <c r="Q1063" s="28" t="str">
        <f t="shared" si="48"/>
        <v/>
      </c>
      <c r="R1063" s="29" t="str">
        <f t="shared" si="14"/>
        <v/>
      </c>
      <c r="S1063" s="29" t="str">
        <f t="shared" si="15"/>
        <v/>
      </c>
      <c r="T1063" s="28" t="str">
        <f t="shared" si="16"/>
        <v/>
      </c>
      <c r="U1063" s="30">
        <f ca="1">VLOOKUP(H1063,variables!J$10:K$130,2,FALSE)</f>
        <v>1</v>
      </c>
      <c r="V1063" s="28"/>
      <c r="W1063" s="28"/>
      <c r="X1063" s="28"/>
      <c r="Y1063" s="28"/>
      <c r="Z1063" s="28"/>
      <c r="AA1063" s="28"/>
      <c r="AB1063" s="28"/>
      <c r="AC1063" s="28"/>
    </row>
    <row r="1064" spans="1:29" ht="14.25" hidden="1">
      <c r="A1064" s="22" t="b">
        <f t="shared" si="64"/>
        <v>0</v>
      </c>
      <c r="B1064" s="23" t="str">
        <f t="shared" si="65"/>
        <v>salles avant 03/2017!</v>
      </c>
      <c r="C1064" s="24">
        <f t="shared" si="66"/>
        <v>1064</v>
      </c>
      <c r="D1064" s="24" t="e">
        <f t="shared" ca="1" si="2"/>
        <v>#REF!</v>
      </c>
      <c r="E1064" s="25" t="e">
        <f t="shared" ca="1" si="3"/>
        <v>#REF!</v>
      </c>
      <c r="F1064" s="25" t="e">
        <f t="shared" ca="1" si="4"/>
        <v>#REF!</v>
      </c>
      <c r="G1064" s="26" t="e">
        <f t="shared" ca="1" si="5"/>
        <v>#REF!</v>
      </c>
      <c r="H1064" s="24" t="s">
        <v>357</v>
      </c>
      <c r="I1064" s="24" t="e">
        <f t="shared" ca="1" si="6"/>
        <v>#REF!</v>
      </c>
      <c r="J1064" s="24" t="e">
        <f t="shared" ca="1" si="7"/>
        <v>#REF!</v>
      </c>
      <c r="K1064" s="24" t="e">
        <f t="shared" ca="1" si="8"/>
        <v>#REF!</v>
      </c>
      <c r="L1064" s="24" t="e">
        <f t="shared" ca="1" si="9"/>
        <v>#REF!</v>
      </c>
      <c r="M1064" s="24" t="e">
        <f t="shared" ca="1" si="10"/>
        <v>#REF!</v>
      </c>
      <c r="N1064" s="25" t="e">
        <f t="shared" ca="1" si="11"/>
        <v>#REF!</v>
      </c>
      <c r="O1064" s="27" t="e">
        <f t="shared" ca="1" si="12"/>
        <v>#REF!</v>
      </c>
      <c r="P1064" s="24" t="e">
        <f t="shared" ca="1" si="13"/>
        <v>#REF!</v>
      </c>
      <c r="Q1064" s="28" t="str">
        <f t="shared" si="48"/>
        <v/>
      </c>
      <c r="R1064" s="29" t="str">
        <f t="shared" si="14"/>
        <v/>
      </c>
      <c r="S1064" s="29" t="str">
        <f t="shared" si="15"/>
        <v/>
      </c>
      <c r="T1064" s="28" t="str">
        <f t="shared" si="16"/>
        <v/>
      </c>
      <c r="U1064" s="30">
        <f ca="1">VLOOKUP(H1064,variables!J$10:K$130,2,FALSE)</f>
        <v>0.97058823529411764</v>
      </c>
      <c r="V1064" s="28"/>
      <c r="W1064" s="28"/>
      <c r="X1064" s="28"/>
      <c r="Y1064" s="28"/>
      <c r="Z1064" s="28"/>
      <c r="AA1064" s="28"/>
      <c r="AB1064" s="28"/>
      <c r="AC1064" s="28"/>
    </row>
    <row r="1065" spans="1:29" ht="14.25" hidden="1">
      <c r="A1065" s="22" t="b">
        <f t="shared" si="64"/>
        <v>0</v>
      </c>
      <c r="B1065" s="23" t="str">
        <f t="shared" si="65"/>
        <v>salles avant 03/2017!</v>
      </c>
      <c r="C1065" s="24">
        <f t="shared" si="66"/>
        <v>1065</v>
      </c>
      <c r="D1065" s="24" t="e">
        <f t="shared" ca="1" si="2"/>
        <v>#REF!</v>
      </c>
      <c r="E1065" s="25" t="e">
        <f t="shared" ca="1" si="3"/>
        <v>#REF!</v>
      </c>
      <c r="F1065" s="25" t="e">
        <f t="shared" ca="1" si="4"/>
        <v>#REF!</v>
      </c>
      <c r="G1065" s="26" t="e">
        <f t="shared" ca="1" si="5"/>
        <v>#REF!</v>
      </c>
      <c r="H1065" s="24" t="s">
        <v>357</v>
      </c>
      <c r="I1065" s="24" t="e">
        <f t="shared" ca="1" si="6"/>
        <v>#REF!</v>
      </c>
      <c r="J1065" s="24" t="e">
        <f t="shared" ca="1" si="7"/>
        <v>#REF!</v>
      </c>
      <c r="K1065" s="24" t="e">
        <f t="shared" ca="1" si="8"/>
        <v>#REF!</v>
      </c>
      <c r="L1065" s="24" t="e">
        <f t="shared" ca="1" si="9"/>
        <v>#REF!</v>
      </c>
      <c r="M1065" s="24" t="e">
        <f t="shared" ca="1" si="10"/>
        <v>#REF!</v>
      </c>
      <c r="N1065" s="25" t="e">
        <f t="shared" ca="1" si="11"/>
        <v>#REF!</v>
      </c>
      <c r="O1065" s="27" t="e">
        <f t="shared" ca="1" si="12"/>
        <v>#REF!</v>
      </c>
      <c r="P1065" s="24" t="e">
        <f t="shared" ca="1" si="13"/>
        <v>#REF!</v>
      </c>
      <c r="Q1065" s="28" t="str">
        <f t="shared" si="48"/>
        <v/>
      </c>
      <c r="R1065" s="29" t="str">
        <f t="shared" si="14"/>
        <v/>
      </c>
      <c r="S1065" s="29" t="str">
        <f t="shared" si="15"/>
        <v/>
      </c>
      <c r="T1065" s="28" t="str">
        <f t="shared" si="16"/>
        <v/>
      </c>
      <c r="U1065" s="30">
        <f ca="1">VLOOKUP(H1065,variables!J$10:K$130,2,FALSE)</f>
        <v>0.97058823529411764</v>
      </c>
      <c r="V1065" s="28"/>
      <c r="W1065" s="28"/>
      <c r="X1065" s="28"/>
      <c r="Y1065" s="28"/>
      <c r="Z1065" s="28"/>
      <c r="AA1065" s="28"/>
      <c r="AB1065" s="28"/>
      <c r="AC1065" s="28"/>
    </row>
    <row r="1066" spans="1:29" ht="14.25" hidden="1">
      <c r="A1066" s="22" t="b">
        <f t="shared" si="64"/>
        <v>0</v>
      </c>
      <c r="B1066" s="23" t="str">
        <f t="shared" si="65"/>
        <v>salles avant 03/2017!</v>
      </c>
      <c r="C1066" s="24">
        <f t="shared" si="66"/>
        <v>1066</v>
      </c>
      <c r="D1066" s="24" t="e">
        <f t="shared" ca="1" si="2"/>
        <v>#REF!</v>
      </c>
      <c r="E1066" s="25" t="e">
        <f t="shared" ca="1" si="3"/>
        <v>#REF!</v>
      </c>
      <c r="F1066" s="25" t="e">
        <f t="shared" ca="1" si="4"/>
        <v>#REF!</v>
      </c>
      <c r="G1066" s="26" t="e">
        <f t="shared" ca="1" si="5"/>
        <v>#REF!</v>
      </c>
      <c r="H1066" s="24" t="s">
        <v>501</v>
      </c>
      <c r="I1066" s="24" t="e">
        <f t="shared" ca="1" si="6"/>
        <v>#REF!</v>
      </c>
      <c r="J1066" s="24" t="e">
        <f t="shared" ca="1" si="7"/>
        <v>#REF!</v>
      </c>
      <c r="K1066" s="24" t="e">
        <f t="shared" ca="1" si="8"/>
        <v>#REF!</v>
      </c>
      <c r="L1066" s="24" t="e">
        <f t="shared" ca="1" si="9"/>
        <v>#REF!</v>
      </c>
      <c r="M1066" s="24" t="e">
        <f t="shared" ca="1" si="10"/>
        <v>#REF!</v>
      </c>
      <c r="N1066" s="25" t="e">
        <f t="shared" ca="1" si="11"/>
        <v>#REF!</v>
      </c>
      <c r="O1066" s="27" t="e">
        <f t="shared" ca="1" si="12"/>
        <v>#REF!</v>
      </c>
      <c r="P1066" s="24" t="e">
        <f t="shared" ca="1" si="13"/>
        <v>#REF!</v>
      </c>
      <c r="Q1066" s="28" t="str">
        <f t="shared" si="48"/>
        <v/>
      </c>
      <c r="R1066" s="29" t="str">
        <f t="shared" si="14"/>
        <v/>
      </c>
      <c r="S1066" s="29" t="str">
        <f t="shared" si="15"/>
        <v/>
      </c>
      <c r="T1066" s="28" t="str">
        <f t="shared" si="16"/>
        <v/>
      </c>
      <c r="U1066" s="30">
        <f ca="1">VLOOKUP(H1066,variables!J$10:K$130,2,FALSE)</f>
        <v>1</v>
      </c>
      <c r="V1066" s="28"/>
      <c r="W1066" s="28"/>
      <c r="X1066" s="28"/>
      <c r="Y1066" s="28"/>
      <c r="Z1066" s="28"/>
      <c r="AA1066" s="28"/>
      <c r="AB1066" s="28"/>
      <c r="AC1066" s="28"/>
    </row>
    <row r="1067" spans="1:29" ht="14.25" hidden="1">
      <c r="A1067" s="22" t="b">
        <f t="shared" si="64"/>
        <v>0</v>
      </c>
      <c r="B1067" s="23" t="str">
        <f t="shared" si="65"/>
        <v>salles avant 03/2017!</v>
      </c>
      <c r="C1067" s="24">
        <f t="shared" si="66"/>
        <v>1067</v>
      </c>
      <c r="D1067" s="24" t="e">
        <f t="shared" ca="1" si="2"/>
        <v>#REF!</v>
      </c>
      <c r="E1067" s="25" t="e">
        <f t="shared" ca="1" si="3"/>
        <v>#REF!</v>
      </c>
      <c r="F1067" s="25" t="e">
        <f t="shared" ca="1" si="4"/>
        <v>#REF!</v>
      </c>
      <c r="G1067" s="26" t="e">
        <f t="shared" ca="1" si="5"/>
        <v>#REF!</v>
      </c>
      <c r="H1067" s="24" t="s">
        <v>501</v>
      </c>
      <c r="I1067" s="24" t="e">
        <f t="shared" ca="1" si="6"/>
        <v>#REF!</v>
      </c>
      <c r="J1067" s="24" t="e">
        <f t="shared" ca="1" si="7"/>
        <v>#REF!</v>
      </c>
      <c r="K1067" s="24" t="e">
        <f t="shared" ca="1" si="8"/>
        <v>#REF!</v>
      </c>
      <c r="L1067" s="24" t="e">
        <f t="shared" ca="1" si="9"/>
        <v>#REF!</v>
      </c>
      <c r="M1067" s="24" t="e">
        <f t="shared" ca="1" si="10"/>
        <v>#REF!</v>
      </c>
      <c r="N1067" s="25" t="e">
        <f t="shared" ca="1" si="11"/>
        <v>#REF!</v>
      </c>
      <c r="O1067" s="27" t="e">
        <f t="shared" ca="1" si="12"/>
        <v>#REF!</v>
      </c>
      <c r="P1067" s="24" t="e">
        <f t="shared" ca="1" si="13"/>
        <v>#REF!</v>
      </c>
      <c r="Q1067" s="28" t="str">
        <f t="shared" si="48"/>
        <v/>
      </c>
      <c r="R1067" s="29" t="str">
        <f t="shared" si="14"/>
        <v/>
      </c>
      <c r="S1067" s="29" t="str">
        <f t="shared" si="15"/>
        <v/>
      </c>
      <c r="T1067" s="28" t="str">
        <f t="shared" si="16"/>
        <v/>
      </c>
      <c r="U1067" s="30">
        <f ca="1">VLOOKUP(H1067,variables!J$10:K$130,2,FALSE)</f>
        <v>1</v>
      </c>
      <c r="V1067" s="28"/>
      <c r="W1067" s="28"/>
      <c r="X1067" s="28"/>
      <c r="Y1067" s="28"/>
      <c r="Z1067" s="28"/>
      <c r="AA1067" s="28"/>
      <c r="AB1067" s="28"/>
      <c r="AC1067" s="28"/>
    </row>
    <row r="1068" spans="1:29" ht="14.25">
      <c r="A1068" s="22" t="b">
        <f t="shared" si="64"/>
        <v>1</v>
      </c>
      <c r="B1068" s="23" t="str">
        <f t="shared" si="65"/>
        <v>salles avant 03/2017!</v>
      </c>
      <c r="C1068" s="24">
        <f t="shared" si="66"/>
        <v>1068</v>
      </c>
      <c r="D1068" s="24" t="e">
        <f t="shared" ca="1" si="2"/>
        <v>#REF!</v>
      </c>
      <c r="E1068" s="25" t="e">
        <f t="shared" ca="1" si="3"/>
        <v>#REF!</v>
      </c>
      <c r="F1068" s="25" t="e">
        <f t="shared" ca="1" si="4"/>
        <v>#REF!</v>
      </c>
      <c r="G1068" s="26" t="e">
        <f t="shared" ca="1" si="5"/>
        <v>#REF!</v>
      </c>
      <c r="H1068" s="24" t="s">
        <v>140</v>
      </c>
      <c r="I1068" s="24" t="e">
        <f t="shared" ca="1" si="6"/>
        <v>#REF!</v>
      </c>
      <c r="J1068" s="24" t="e">
        <f t="shared" ca="1" si="7"/>
        <v>#REF!</v>
      </c>
      <c r="K1068" s="24" t="e">
        <f t="shared" ca="1" si="8"/>
        <v>#REF!</v>
      </c>
      <c r="L1068" s="24" t="e">
        <f t="shared" ca="1" si="9"/>
        <v>#REF!</v>
      </c>
      <c r="M1068" s="24" t="e">
        <f t="shared" ca="1" si="10"/>
        <v>#REF!</v>
      </c>
      <c r="N1068" s="25" t="e">
        <f t="shared" ca="1" si="11"/>
        <v>#REF!</v>
      </c>
      <c r="O1068" s="27" t="e">
        <f t="shared" ca="1" si="12"/>
        <v>#REF!</v>
      </c>
      <c r="P1068" s="24" t="e">
        <f t="shared" ca="1" si="13"/>
        <v>#REF!</v>
      </c>
      <c r="Q1068" s="28" t="e">
        <f t="shared" ca="1" si="48"/>
        <v>#REF!</v>
      </c>
      <c r="R1068" s="29" t="e">
        <f t="shared" ca="1" si="14"/>
        <v>#REF!</v>
      </c>
      <c r="S1068" s="29" t="e">
        <f t="shared" ca="1" si="15"/>
        <v>#REF!</v>
      </c>
      <c r="T1068" s="28" t="e">
        <f t="shared" ca="1" si="16"/>
        <v>#REF!</v>
      </c>
      <c r="U1068" s="30">
        <f ca="1">VLOOKUP(H1068,variables!J$10:K$130,2,FALSE)</f>
        <v>0.93262411347517726</v>
      </c>
      <c r="V1068" s="28"/>
      <c r="W1068" s="28"/>
      <c r="X1068" s="28"/>
      <c r="Y1068" s="28"/>
      <c r="Z1068" s="28"/>
      <c r="AA1068" s="28"/>
      <c r="AB1068" s="28"/>
      <c r="AC1068" s="28"/>
    </row>
    <row r="1069" spans="1:29" ht="14.25" hidden="1">
      <c r="A1069" s="22" t="b">
        <f t="shared" si="64"/>
        <v>0</v>
      </c>
      <c r="B1069" s="23" t="str">
        <f t="shared" si="65"/>
        <v>salles avant 03/2017!</v>
      </c>
      <c r="C1069" s="24">
        <f t="shared" si="66"/>
        <v>1069</v>
      </c>
      <c r="D1069" s="24" t="e">
        <f t="shared" ca="1" si="2"/>
        <v>#REF!</v>
      </c>
      <c r="E1069" s="25" t="e">
        <f t="shared" ca="1" si="3"/>
        <v>#REF!</v>
      </c>
      <c r="F1069" s="25" t="e">
        <f t="shared" ca="1" si="4"/>
        <v>#REF!</v>
      </c>
      <c r="G1069" s="26" t="e">
        <f t="shared" ca="1" si="5"/>
        <v>#REF!</v>
      </c>
      <c r="H1069" s="24" t="s">
        <v>88</v>
      </c>
      <c r="I1069" s="24" t="e">
        <f t="shared" ca="1" si="6"/>
        <v>#REF!</v>
      </c>
      <c r="J1069" s="24" t="e">
        <f t="shared" ca="1" si="7"/>
        <v>#REF!</v>
      </c>
      <c r="K1069" s="24" t="e">
        <f t="shared" ca="1" si="8"/>
        <v>#REF!</v>
      </c>
      <c r="L1069" s="24" t="e">
        <f t="shared" ca="1" si="9"/>
        <v>#REF!</v>
      </c>
      <c r="M1069" s="24" t="e">
        <f t="shared" ca="1" si="10"/>
        <v>#REF!</v>
      </c>
      <c r="N1069" s="25" t="e">
        <f t="shared" ca="1" si="11"/>
        <v>#REF!</v>
      </c>
      <c r="O1069" s="27" t="e">
        <f t="shared" ca="1" si="12"/>
        <v>#REF!</v>
      </c>
      <c r="P1069" s="24" t="e">
        <f t="shared" ca="1" si="13"/>
        <v>#REF!</v>
      </c>
      <c r="Q1069" s="28" t="str">
        <f t="shared" si="48"/>
        <v/>
      </c>
      <c r="R1069" s="29" t="str">
        <f t="shared" si="14"/>
        <v/>
      </c>
      <c r="S1069" s="29" t="str">
        <f t="shared" si="15"/>
        <v/>
      </c>
      <c r="T1069" s="28" t="str">
        <f t="shared" si="16"/>
        <v/>
      </c>
      <c r="U1069" s="30">
        <f ca="1">VLOOKUP(H1069,variables!J$10:K$130,2,FALSE)</f>
        <v>0.94202898550724634</v>
      </c>
      <c r="V1069" s="28"/>
      <c r="W1069" s="28"/>
      <c r="X1069" s="28"/>
      <c r="Y1069" s="28"/>
      <c r="Z1069" s="28"/>
      <c r="AA1069" s="28"/>
      <c r="AB1069" s="28"/>
      <c r="AC1069" s="28"/>
    </row>
    <row r="1070" spans="1:29" ht="14.25" hidden="1">
      <c r="A1070" s="22" t="b">
        <f t="shared" si="64"/>
        <v>0</v>
      </c>
      <c r="B1070" s="23" t="str">
        <f t="shared" si="65"/>
        <v>salles avant 03/2017!</v>
      </c>
      <c r="C1070" s="24">
        <f t="shared" si="66"/>
        <v>1070</v>
      </c>
      <c r="D1070" s="24" t="e">
        <f t="shared" ca="1" si="2"/>
        <v>#REF!</v>
      </c>
      <c r="E1070" s="25" t="e">
        <f t="shared" ca="1" si="3"/>
        <v>#REF!</v>
      </c>
      <c r="F1070" s="25" t="e">
        <f t="shared" ca="1" si="4"/>
        <v>#REF!</v>
      </c>
      <c r="G1070" s="26" t="e">
        <f t="shared" ca="1" si="5"/>
        <v>#REF!</v>
      </c>
      <c r="H1070" s="24" t="s">
        <v>357</v>
      </c>
      <c r="I1070" s="24" t="e">
        <f t="shared" ca="1" si="6"/>
        <v>#REF!</v>
      </c>
      <c r="J1070" s="24" t="e">
        <f t="shared" ca="1" si="7"/>
        <v>#REF!</v>
      </c>
      <c r="K1070" s="24" t="e">
        <f t="shared" ca="1" si="8"/>
        <v>#REF!</v>
      </c>
      <c r="L1070" s="24" t="e">
        <f t="shared" ca="1" si="9"/>
        <v>#REF!</v>
      </c>
      <c r="M1070" s="24" t="e">
        <f t="shared" ca="1" si="10"/>
        <v>#REF!</v>
      </c>
      <c r="N1070" s="25" t="e">
        <f t="shared" ca="1" si="11"/>
        <v>#REF!</v>
      </c>
      <c r="O1070" s="27" t="e">
        <f t="shared" ca="1" si="12"/>
        <v>#REF!</v>
      </c>
      <c r="P1070" s="24" t="e">
        <f t="shared" ca="1" si="13"/>
        <v>#REF!</v>
      </c>
      <c r="Q1070" s="28" t="str">
        <f t="shared" si="48"/>
        <v/>
      </c>
      <c r="R1070" s="29" t="str">
        <f t="shared" si="14"/>
        <v/>
      </c>
      <c r="S1070" s="29" t="str">
        <f t="shared" si="15"/>
        <v/>
      </c>
      <c r="T1070" s="28" t="str">
        <f t="shared" si="16"/>
        <v/>
      </c>
      <c r="U1070" s="30">
        <f ca="1">VLOOKUP(H1070,variables!J$10:K$130,2,FALSE)</f>
        <v>0.97058823529411764</v>
      </c>
      <c r="V1070" s="28"/>
      <c r="W1070" s="28"/>
      <c r="X1070" s="28"/>
      <c r="Y1070" s="28"/>
      <c r="Z1070" s="28"/>
      <c r="AA1070" s="28"/>
      <c r="AB1070" s="28"/>
      <c r="AC1070" s="28"/>
    </row>
    <row r="1071" spans="1:29" ht="14.25">
      <c r="A1071" s="22" t="b">
        <f t="shared" si="64"/>
        <v>1</v>
      </c>
      <c r="B1071" s="23" t="str">
        <f t="shared" si="65"/>
        <v>salles avant 03/2017!</v>
      </c>
      <c r="C1071" s="24">
        <f t="shared" si="66"/>
        <v>1071</v>
      </c>
      <c r="D1071" s="24" t="e">
        <f t="shared" ca="1" si="2"/>
        <v>#REF!</v>
      </c>
      <c r="E1071" s="25" t="e">
        <f t="shared" ca="1" si="3"/>
        <v>#REF!</v>
      </c>
      <c r="F1071" s="25" t="e">
        <f t="shared" ca="1" si="4"/>
        <v>#REF!</v>
      </c>
      <c r="G1071" s="26" t="e">
        <f t="shared" ca="1" si="5"/>
        <v>#REF!</v>
      </c>
      <c r="H1071" s="24" t="s">
        <v>140</v>
      </c>
      <c r="I1071" s="24" t="e">
        <f t="shared" ca="1" si="6"/>
        <v>#REF!</v>
      </c>
      <c r="J1071" s="24" t="e">
        <f t="shared" ca="1" si="7"/>
        <v>#REF!</v>
      </c>
      <c r="K1071" s="24" t="e">
        <f t="shared" ca="1" si="8"/>
        <v>#REF!</v>
      </c>
      <c r="L1071" s="24" t="e">
        <f t="shared" ca="1" si="9"/>
        <v>#REF!</v>
      </c>
      <c r="M1071" s="24" t="e">
        <f t="shared" ca="1" si="10"/>
        <v>#REF!</v>
      </c>
      <c r="N1071" s="25" t="e">
        <f t="shared" ca="1" si="11"/>
        <v>#REF!</v>
      </c>
      <c r="O1071" s="27" t="e">
        <f t="shared" ca="1" si="12"/>
        <v>#REF!</v>
      </c>
      <c r="P1071" s="24" t="e">
        <f t="shared" ca="1" si="13"/>
        <v>#REF!</v>
      </c>
      <c r="Q1071" s="28" t="e">
        <f t="shared" ca="1" si="48"/>
        <v>#REF!</v>
      </c>
      <c r="R1071" s="29" t="e">
        <f t="shared" ca="1" si="14"/>
        <v>#REF!</v>
      </c>
      <c r="S1071" s="29" t="e">
        <f t="shared" ca="1" si="15"/>
        <v>#REF!</v>
      </c>
      <c r="T1071" s="28" t="e">
        <f t="shared" ca="1" si="16"/>
        <v>#REF!</v>
      </c>
      <c r="U1071" s="30">
        <f ca="1">VLOOKUP(H1071,variables!J$10:K$130,2,FALSE)</f>
        <v>0.93262411347517726</v>
      </c>
      <c r="V1071" s="28"/>
      <c r="W1071" s="28"/>
      <c r="X1071" s="28"/>
      <c r="Y1071" s="28"/>
      <c r="Z1071" s="28"/>
      <c r="AA1071" s="28"/>
      <c r="AB1071" s="28"/>
      <c r="AC1071" s="28"/>
    </row>
    <row r="1072" spans="1:29" ht="14.25" hidden="1">
      <c r="A1072" s="22" t="b">
        <f t="shared" si="64"/>
        <v>0</v>
      </c>
      <c r="B1072" s="23" t="str">
        <f t="shared" si="65"/>
        <v>salles avant 03/2017!</v>
      </c>
      <c r="C1072" s="24">
        <f t="shared" si="66"/>
        <v>1072</v>
      </c>
      <c r="D1072" s="24" t="e">
        <f t="shared" ca="1" si="2"/>
        <v>#REF!</v>
      </c>
      <c r="E1072" s="25" t="e">
        <f t="shared" ca="1" si="3"/>
        <v>#REF!</v>
      </c>
      <c r="F1072" s="25" t="e">
        <f t="shared" ca="1" si="4"/>
        <v>#REF!</v>
      </c>
      <c r="G1072" s="26" t="e">
        <f t="shared" ca="1" si="5"/>
        <v>#REF!</v>
      </c>
      <c r="H1072" s="24" t="s">
        <v>60</v>
      </c>
      <c r="I1072" s="24" t="e">
        <f t="shared" ca="1" si="6"/>
        <v>#REF!</v>
      </c>
      <c r="J1072" s="24" t="e">
        <f t="shared" ca="1" si="7"/>
        <v>#REF!</v>
      </c>
      <c r="K1072" s="24" t="e">
        <f t="shared" ca="1" si="8"/>
        <v>#REF!</v>
      </c>
      <c r="L1072" s="24" t="e">
        <f t="shared" ca="1" si="9"/>
        <v>#REF!</v>
      </c>
      <c r="M1072" s="24" t="e">
        <f t="shared" ca="1" si="10"/>
        <v>#REF!</v>
      </c>
      <c r="N1072" s="25" t="e">
        <f t="shared" ca="1" si="11"/>
        <v>#REF!</v>
      </c>
      <c r="O1072" s="27" t="e">
        <f t="shared" ca="1" si="12"/>
        <v>#REF!</v>
      </c>
      <c r="P1072" s="24" t="e">
        <f t="shared" ca="1" si="13"/>
        <v>#REF!</v>
      </c>
      <c r="Q1072" s="28" t="str">
        <f t="shared" si="48"/>
        <v/>
      </c>
      <c r="R1072" s="29" t="str">
        <f t="shared" si="14"/>
        <v/>
      </c>
      <c r="S1072" s="29" t="str">
        <f t="shared" si="15"/>
        <v/>
      </c>
      <c r="T1072" s="28" t="str">
        <f t="shared" si="16"/>
        <v/>
      </c>
      <c r="U1072" s="30">
        <f ca="1">VLOOKUP(H1072,variables!J$10:K$130,2,FALSE)</f>
        <v>1</v>
      </c>
      <c r="V1072" s="28"/>
      <c r="W1072" s="28"/>
      <c r="X1072" s="28"/>
      <c r="Y1072" s="28"/>
      <c r="Z1072" s="28"/>
      <c r="AA1072" s="28"/>
      <c r="AB1072" s="28"/>
      <c r="AC1072" s="28"/>
    </row>
    <row r="1073" spans="1:29" ht="14.25" hidden="1">
      <c r="A1073" s="22" t="b">
        <f t="shared" si="64"/>
        <v>0</v>
      </c>
      <c r="B1073" s="23" t="str">
        <f t="shared" si="65"/>
        <v>salles avant 03/2017!</v>
      </c>
      <c r="C1073" s="24">
        <f t="shared" si="66"/>
        <v>1073</v>
      </c>
      <c r="D1073" s="24" t="e">
        <f t="shared" ca="1" si="2"/>
        <v>#REF!</v>
      </c>
      <c r="E1073" s="25" t="e">
        <f t="shared" ca="1" si="3"/>
        <v>#REF!</v>
      </c>
      <c r="F1073" s="25" t="e">
        <f t="shared" ca="1" si="4"/>
        <v>#REF!</v>
      </c>
      <c r="G1073" s="26" t="e">
        <f t="shared" ca="1" si="5"/>
        <v>#REF!</v>
      </c>
      <c r="H1073" s="24" t="s">
        <v>359</v>
      </c>
      <c r="I1073" s="24" t="e">
        <f t="shared" ca="1" si="6"/>
        <v>#REF!</v>
      </c>
      <c r="J1073" s="24" t="e">
        <f t="shared" ca="1" si="7"/>
        <v>#REF!</v>
      </c>
      <c r="K1073" s="24" t="e">
        <f t="shared" ca="1" si="8"/>
        <v>#REF!</v>
      </c>
      <c r="L1073" s="24" t="e">
        <f t="shared" ca="1" si="9"/>
        <v>#REF!</v>
      </c>
      <c r="M1073" s="24" t="e">
        <f t="shared" ca="1" si="10"/>
        <v>#REF!</v>
      </c>
      <c r="N1073" s="25" t="e">
        <f t="shared" ca="1" si="11"/>
        <v>#REF!</v>
      </c>
      <c r="O1073" s="27" t="e">
        <f t="shared" ca="1" si="12"/>
        <v>#REF!</v>
      </c>
      <c r="P1073" s="24" t="e">
        <f t="shared" ca="1" si="13"/>
        <v>#REF!</v>
      </c>
      <c r="Q1073" s="28" t="str">
        <f t="shared" si="48"/>
        <v/>
      </c>
      <c r="R1073" s="29" t="str">
        <f t="shared" si="14"/>
        <v/>
      </c>
      <c r="S1073" s="29" t="str">
        <f t="shared" si="15"/>
        <v/>
      </c>
      <c r="T1073" s="28" t="str">
        <f t="shared" si="16"/>
        <v/>
      </c>
      <c r="U1073" s="30">
        <f ca="1">VLOOKUP(H1073,variables!J$10:K$130,2,FALSE)</f>
        <v>1</v>
      </c>
      <c r="V1073" s="28"/>
      <c r="W1073" s="28"/>
      <c r="X1073" s="28"/>
      <c r="Y1073" s="28"/>
      <c r="Z1073" s="28"/>
      <c r="AA1073" s="28"/>
      <c r="AB1073" s="28"/>
      <c r="AC1073" s="28"/>
    </row>
    <row r="1074" spans="1:29" ht="14.25" hidden="1">
      <c r="A1074" s="22" t="b">
        <f t="shared" si="64"/>
        <v>0</v>
      </c>
      <c r="B1074" s="23" t="str">
        <f t="shared" si="65"/>
        <v>salles avant 03/2017!</v>
      </c>
      <c r="C1074" s="24">
        <f t="shared" si="66"/>
        <v>1074</v>
      </c>
      <c r="D1074" s="24" t="e">
        <f t="shared" ca="1" si="2"/>
        <v>#REF!</v>
      </c>
      <c r="E1074" s="25" t="e">
        <f t="shared" ca="1" si="3"/>
        <v>#REF!</v>
      </c>
      <c r="F1074" s="25" t="e">
        <f t="shared" ca="1" si="4"/>
        <v>#REF!</v>
      </c>
      <c r="G1074" s="26" t="e">
        <f t="shared" ca="1" si="5"/>
        <v>#REF!</v>
      </c>
      <c r="H1074" s="24" t="s">
        <v>359</v>
      </c>
      <c r="I1074" s="24" t="e">
        <f t="shared" ca="1" si="6"/>
        <v>#REF!</v>
      </c>
      <c r="J1074" s="24" t="e">
        <f t="shared" ca="1" si="7"/>
        <v>#REF!</v>
      </c>
      <c r="K1074" s="24" t="e">
        <f t="shared" ca="1" si="8"/>
        <v>#REF!</v>
      </c>
      <c r="L1074" s="24" t="e">
        <f t="shared" ca="1" si="9"/>
        <v>#REF!</v>
      </c>
      <c r="M1074" s="24" t="e">
        <f t="shared" ca="1" si="10"/>
        <v>#REF!</v>
      </c>
      <c r="N1074" s="25" t="e">
        <f t="shared" ca="1" si="11"/>
        <v>#REF!</v>
      </c>
      <c r="O1074" s="27" t="e">
        <f t="shared" ca="1" si="12"/>
        <v>#REF!</v>
      </c>
      <c r="P1074" s="24" t="e">
        <f t="shared" ca="1" si="13"/>
        <v>#REF!</v>
      </c>
      <c r="Q1074" s="28" t="str">
        <f t="shared" si="48"/>
        <v/>
      </c>
      <c r="R1074" s="29" t="str">
        <f t="shared" si="14"/>
        <v/>
      </c>
      <c r="S1074" s="29" t="str">
        <f t="shared" si="15"/>
        <v/>
      </c>
      <c r="T1074" s="28" t="str">
        <f t="shared" si="16"/>
        <v/>
      </c>
      <c r="U1074" s="30">
        <f ca="1">VLOOKUP(H1074,variables!J$10:K$130,2,FALSE)</f>
        <v>1</v>
      </c>
      <c r="V1074" s="28"/>
      <c r="W1074" s="28"/>
      <c r="X1074" s="28"/>
      <c r="Y1074" s="28"/>
      <c r="Z1074" s="28"/>
      <c r="AA1074" s="28"/>
      <c r="AB1074" s="28"/>
      <c r="AC1074" s="28"/>
    </row>
    <row r="1075" spans="1:29" ht="14.25" hidden="1">
      <c r="A1075" s="22" t="b">
        <f t="shared" si="64"/>
        <v>0</v>
      </c>
      <c r="B1075" s="23" t="str">
        <f t="shared" si="65"/>
        <v>salles avant 03/2017!</v>
      </c>
      <c r="C1075" s="24">
        <f t="shared" si="66"/>
        <v>1075</v>
      </c>
      <c r="D1075" s="24" t="e">
        <f t="shared" ca="1" si="2"/>
        <v>#REF!</v>
      </c>
      <c r="E1075" s="25" t="e">
        <f t="shared" ca="1" si="3"/>
        <v>#REF!</v>
      </c>
      <c r="F1075" s="25" t="e">
        <f t="shared" ca="1" si="4"/>
        <v>#REF!</v>
      </c>
      <c r="G1075" s="26" t="e">
        <f t="shared" ca="1" si="5"/>
        <v>#REF!</v>
      </c>
      <c r="H1075" s="24" t="s">
        <v>43</v>
      </c>
      <c r="I1075" s="24" t="e">
        <f t="shared" ca="1" si="6"/>
        <v>#REF!</v>
      </c>
      <c r="J1075" s="24" t="e">
        <f t="shared" ca="1" si="7"/>
        <v>#REF!</v>
      </c>
      <c r="K1075" s="24" t="e">
        <f t="shared" ca="1" si="8"/>
        <v>#REF!</v>
      </c>
      <c r="L1075" s="24" t="e">
        <f t="shared" ca="1" si="9"/>
        <v>#REF!</v>
      </c>
      <c r="M1075" s="24" t="e">
        <f t="shared" ca="1" si="10"/>
        <v>#REF!</v>
      </c>
      <c r="N1075" s="25" t="e">
        <f t="shared" ca="1" si="11"/>
        <v>#REF!</v>
      </c>
      <c r="O1075" s="27" t="e">
        <f t="shared" ca="1" si="12"/>
        <v>#REF!</v>
      </c>
      <c r="P1075" s="24" t="e">
        <f t="shared" ca="1" si="13"/>
        <v>#REF!</v>
      </c>
      <c r="Q1075" s="28" t="str">
        <f t="shared" si="48"/>
        <v/>
      </c>
      <c r="R1075" s="29" t="str">
        <f t="shared" si="14"/>
        <v/>
      </c>
      <c r="S1075" s="29" t="str">
        <f t="shared" si="15"/>
        <v/>
      </c>
      <c r="T1075" s="28" t="str">
        <f t="shared" si="16"/>
        <v/>
      </c>
      <c r="U1075" s="30">
        <f ca="1">VLOOKUP(H1075,variables!J$10:K$130,2,FALSE)</f>
        <v>1</v>
      </c>
      <c r="V1075" s="28"/>
      <c r="W1075" s="28"/>
      <c r="X1075" s="28"/>
      <c r="Y1075" s="28"/>
      <c r="Z1075" s="28"/>
      <c r="AA1075" s="28"/>
      <c r="AB1075" s="28"/>
      <c r="AC1075" s="28"/>
    </row>
    <row r="1076" spans="1:29" ht="14.25" hidden="1">
      <c r="A1076" s="22" t="b">
        <f t="shared" si="64"/>
        <v>0</v>
      </c>
      <c r="B1076" s="23" t="str">
        <f t="shared" si="65"/>
        <v>salles avant 03/2017!</v>
      </c>
      <c r="C1076" s="24">
        <f t="shared" si="66"/>
        <v>1076</v>
      </c>
      <c r="D1076" s="24" t="e">
        <f t="shared" ca="1" si="2"/>
        <v>#REF!</v>
      </c>
      <c r="E1076" s="25" t="e">
        <f t="shared" ca="1" si="3"/>
        <v>#REF!</v>
      </c>
      <c r="F1076" s="25" t="e">
        <f t="shared" ca="1" si="4"/>
        <v>#REF!</v>
      </c>
      <c r="G1076" s="26" t="e">
        <f t="shared" ca="1" si="5"/>
        <v>#REF!</v>
      </c>
      <c r="H1076" s="24" t="s">
        <v>299</v>
      </c>
      <c r="I1076" s="24" t="e">
        <f t="shared" ca="1" si="6"/>
        <v>#REF!</v>
      </c>
      <c r="J1076" s="24" t="e">
        <f t="shared" ca="1" si="7"/>
        <v>#REF!</v>
      </c>
      <c r="K1076" s="24" t="e">
        <f t="shared" ca="1" si="8"/>
        <v>#REF!</v>
      </c>
      <c r="L1076" s="24" t="e">
        <f t="shared" ca="1" si="9"/>
        <v>#REF!</v>
      </c>
      <c r="M1076" s="24" t="e">
        <f t="shared" ca="1" si="10"/>
        <v>#REF!</v>
      </c>
      <c r="N1076" s="25" t="e">
        <f t="shared" ca="1" si="11"/>
        <v>#REF!</v>
      </c>
      <c r="O1076" s="27" t="e">
        <f t="shared" ca="1" si="12"/>
        <v>#REF!</v>
      </c>
      <c r="P1076" s="24" t="e">
        <f t="shared" ca="1" si="13"/>
        <v>#REF!</v>
      </c>
      <c r="Q1076" s="28" t="str">
        <f t="shared" si="48"/>
        <v/>
      </c>
      <c r="R1076" s="29" t="str">
        <f t="shared" si="14"/>
        <v/>
      </c>
      <c r="S1076" s="29" t="str">
        <f t="shared" si="15"/>
        <v/>
      </c>
      <c r="T1076" s="28" t="str">
        <f t="shared" si="16"/>
        <v/>
      </c>
      <c r="U1076" s="30">
        <f ca="1">VLOOKUP(H1076,variables!J$10:K$130,2,FALSE)</f>
        <v>0.96666666666666667</v>
      </c>
      <c r="V1076" s="28"/>
      <c r="W1076" s="28"/>
      <c r="X1076" s="28"/>
      <c r="Y1076" s="28"/>
      <c r="Z1076" s="28"/>
      <c r="AA1076" s="28"/>
      <c r="AB1076" s="28"/>
      <c r="AC1076" s="28"/>
    </row>
    <row r="1077" spans="1:29" ht="14.25" hidden="1">
      <c r="A1077" s="22" t="b">
        <f t="shared" si="64"/>
        <v>0</v>
      </c>
      <c r="B1077" s="23" t="str">
        <f t="shared" si="65"/>
        <v>salles avant 03/2017!</v>
      </c>
      <c r="C1077" s="24">
        <f t="shared" si="66"/>
        <v>1077</v>
      </c>
      <c r="D1077" s="24" t="e">
        <f t="shared" ca="1" si="2"/>
        <v>#REF!</v>
      </c>
      <c r="E1077" s="25" t="e">
        <f t="shared" ca="1" si="3"/>
        <v>#REF!</v>
      </c>
      <c r="F1077" s="25" t="e">
        <f t="shared" ca="1" si="4"/>
        <v>#REF!</v>
      </c>
      <c r="G1077" s="26" t="e">
        <f t="shared" ca="1" si="5"/>
        <v>#REF!</v>
      </c>
      <c r="H1077" s="24" t="s">
        <v>458</v>
      </c>
      <c r="I1077" s="24" t="e">
        <f t="shared" ca="1" si="6"/>
        <v>#REF!</v>
      </c>
      <c r="J1077" s="24" t="e">
        <f t="shared" ca="1" si="7"/>
        <v>#REF!</v>
      </c>
      <c r="K1077" s="24" t="e">
        <f t="shared" ca="1" si="8"/>
        <v>#REF!</v>
      </c>
      <c r="L1077" s="24" t="e">
        <f t="shared" ca="1" si="9"/>
        <v>#REF!</v>
      </c>
      <c r="M1077" s="24" t="e">
        <f t="shared" ca="1" si="10"/>
        <v>#REF!</v>
      </c>
      <c r="N1077" s="25" t="e">
        <f t="shared" ca="1" si="11"/>
        <v>#REF!</v>
      </c>
      <c r="O1077" s="27" t="e">
        <f t="shared" ca="1" si="12"/>
        <v>#REF!</v>
      </c>
      <c r="P1077" s="24" t="e">
        <f t="shared" ca="1" si="13"/>
        <v>#REF!</v>
      </c>
      <c r="Q1077" s="28" t="str">
        <f t="shared" si="48"/>
        <v/>
      </c>
      <c r="R1077" s="29" t="str">
        <f t="shared" si="14"/>
        <v/>
      </c>
      <c r="S1077" s="29" t="str">
        <f t="shared" si="15"/>
        <v/>
      </c>
      <c r="T1077" s="28" t="str">
        <f t="shared" si="16"/>
        <v/>
      </c>
      <c r="U1077" s="30">
        <f ca="1">VLOOKUP(H1077,variables!J$10:K$130,2,FALSE)</f>
        <v>0.95</v>
      </c>
      <c r="V1077" s="28"/>
      <c r="W1077" s="28"/>
      <c r="X1077" s="28"/>
      <c r="Y1077" s="28"/>
      <c r="Z1077" s="28"/>
      <c r="AA1077" s="28"/>
      <c r="AB1077" s="28"/>
      <c r="AC1077" s="28"/>
    </row>
    <row r="1078" spans="1:29" ht="14.25" hidden="1">
      <c r="A1078" s="22" t="b">
        <f t="shared" si="64"/>
        <v>0</v>
      </c>
      <c r="B1078" s="23" t="str">
        <f t="shared" si="65"/>
        <v>salles avant 03/2017!</v>
      </c>
      <c r="C1078" s="24">
        <f t="shared" si="66"/>
        <v>1078</v>
      </c>
      <c r="D1078" s="24" t="e">
        <f t="shared" ca="1" si="2"/>
        <v>#REF!</v>
      </c>
      <c r="E1078" s="25" t="e">
        <f t="shared" ca="1" si="3"/>
        <v>#REF!</v>
      </c>
      <c r="F1078" s="25" t="e">
        <f t="shared" ca="1" si="4"/>
        <v>#REF!</v>
      </c>
      <c r="G1078" s="26" t="e">
        <f t="shared" ca="1" si="5"/>
        <v>#REF!</v>
      </c>
      <c r="H1078" s="24" t="s">
        <v>458</v>
      </c>
      <c r="I1078" s="24" t="e">
        <f t="shared" ca="1" si="6"/>
        <v>#REF!</v>
      </c>
      <c r="J1078" s="24" t="e">
        <f t="shared" ca="1" si="7"/>
        <v>#REF!</v>
      </c>
      <c r="K1078" s="24" t="e">
        <f t="shared" ca="1" si="8"/>
        <v>#REF!</v>
      </c>
      <c r="L1078" s="24" t="e">
        <f t="shared" ca="1" si="9"/>
        <v>#REF!</v>
      </c>
      <c r="M1078" s="24" t="e">
        <f t="shared" ca="1" si="10"/>
        <v>#REF!</v>
      </c>
      <c r="N1078" s="25" t="e">
        <f t="shared" ca="1" si="11"/>
        <v>#REF!</v>
      </c>
      <c r="O1078" s="27" t="e">
        <f t="shared" ca="1" si="12"/>
        <v>#REF!</v>
      </c>
      <c r="P1078" s="24" t="e">
        <f t="shared" ca="1" si="13"/>
        <v>#REF!</v>
      </c>
      <c r="Q1078" s="28" t="str">
        <f t="shared" si="48"/>
        <v/>
      </c>
      <c r="R1078" s="29" t="str">
        <f t="shared" si="14"/>
        <v/>
      </c>
      <c r="S1078" s="29" t="str">
        <f t="shared" si="15"/>
        <v/>
      </c>
      <c r="T1078" s="28" t="str">
        <f t="shared" si="16"/>
        <v/>
      </c>
      <c r="U1078" s="30">
        <f ca="1">VLOOKUP(H1078,variables!J$10:K$130,2,FALSE)</f>
        <v>0.95</v>
      </c>
      <c r="V1078" s="28"/>
      <c r="W1078" s="28"/>
      <c r="X1078" s="28"/>
      <c r="Y1078" s="28"/>
      <c r="Z1078" s="28"/>
      <c r="AA1078" s="28"/>
      <c r="AB1078" s="28"/>
      <c r="AC1078" s="28"/>
    </row>
    <row r="1079" spans="1:29" ht="14.25">
      <c r="A1079" s="22" t="b">
        <f t="shared" si="64"/>
        <v>1</v>
      </c>
      <c r="B1079" s="23" t="str">
        <f t="shared" si="65"/>
        <v>salles avant 03/2017!</v>
      </c>
      <c r="C1079" s="24">
        <f t="shared" si="66"/>
        <v>1079</v>
      </c>
      <c r="D1079" s="24" t="e">
        <f t="shared" ca="1" si="2"/>
        <v>#REF!</v>
      </c>
      <c r="E1079" s="25" t="e">
        <f t="shared" ca="1" si="3"/>
        <v>#REF!</v>
      </c>
      <c r="F1079" s="25" t="e">
        <f t="shared" ca="1" si="4"/>
        <v>#REF!</v>
      </c>
      <c r="G1079" s="26" t="e">
        <f t="shared" ca="1" si="5"/>
        <v>#REF!</v>
      </c>
      <c r="H1079" s="24" t="s">
        <v>140</v>
      </c>
      <c r="I1079" s="24" t="e">
        <f t="shared" ca="1" si="6"/>
        <v>#REF!</v>
      </c>
      <c r="J1079" s="24" t="e">
        <f t="shared" ca="1" si="7"/>
        <v>#REF!</v>
      </c>
      <c r="K1079" s="24" t="e">
        <f t="shared" ca="1" si="8"/>
        <v>#REF!</v>
      </c>
      <c r="L1079" s="24" t="e">
        <f t="shared" ca="1" si="9"/>
        <v>#REF!</v>
      </c>
      <c r="M1079" s="24" t="e">
        <f t="shared" ca="1" si="10"/>
        <v>#REF!</v>
      </c>
      <c r="N1079" s="25" t="e">
        <f t="shared" ca="1" si="11"/>
        <v>#REF!</v>
      </c>
      <c r="O1079" s="27" t="e">
        <f t="shared" ca="1" si="12"/>
        <v>#REF!</v>
      </c>
      <c r="P1079" s="24" t="e">
        <f t="shared" ca="1" si="13"/>
        <v>#REF!</v>
      </c>
      <c r="Q1079" s="28" t="e">
        <f t="shared" ca="1" si="48"/>
        <v>#REF!</v>
      </c>
      <c r="R1079" s="29" t="e">
        <f t="shared" ca="1" si="14"/>
        <v>#REF!</v>
      </c>
      <c r="S1079" s="29" t="e">
        <f t="shared" ca="1" si="15"/>
        <v>#REF!</v>
      </c>
      <c r="T1079" s="28" t="e">
        <f t="shared" ca="1" si="16"/>
        <v>#REF!</v>
      </c>
      <c r="U1079" s="30">
        <f ca="1">VLOOKUP(H1079,variables!J$10:K$130,2,FALSE)</f>
        <v>0.93262411347517726</v>
      </c>
      <c r="V1079" s="28"/>
      <c r="W1079" s="28"/>
      <c r="X1079" s="28"/>
      <c r="Y1079" s="28"/>
      <c r="Z1079" s="28"/>
      <c r="AA1079" s="28"/>
      <c r="AB1079" s="28"/>
      <c r="AC1079" s="28"/>
    </row>
    <row r="1080" spans="1:29" ht="14.25" hidden="1">
      <c r="A1080" s="22" t="b">
        <f t="shared" si="64"/>
        <v>0</v>
      </c>
      <c r="B1080" s="23" t="str">
        <f t="shared" si="65"/>
        <v>salles avant 03/2017!</v>
      </c>
      <c r="C1080" s="24">
        <f t="shared" si="66"/>
        <v>1080</v>
      </c>
      <c r="D1080" s="24" t="e">
        <f t="shared" ca="1" si="2"/>
        <v>#REF!</v>
      </c>
      <c r="E1080" s="25" t="e">
        <f t="shared" ca="1" si="3"/>
        <v>#REF!</v>
      </c>
      <c r="F1080" s="25" t="e">
        <f t="shared" ca="1" si="4"/>
        <v>#REF!</v>
      </c>
      <c r="G1080" s="26" t="e">
        <f t="shared" ca="1" si="5"/>
        <v>#REF!</v>
      </c>
      <c r="H1080" s="24" t="s">
        <v>501</v>
      </c>
      <c r="I1080" s="24" t="e">
        <f t="shared" ca="1" si="6"/>
        <v>#REF!</v>
      </c>
      <c r="J1080" s="24" t="e">
        <f t="shared" ca="1" si="7"/>
        <v>#REF!</v>
      </c>
      <c r="K1080" s="24" t="e">
        <f t="shared" ca="1" si="8"/>
        <v>#REF!</v>
      </c>
      <c r="L1080" s="24" t="e">
        <f t="shared" ca="1" si="9"/>
        <v>#REF!</v>
      </c>
      <c r="M1080" s="24" t="e">
        <f t="shared" ca="1" si="10"/>
        <v>#REF!</v>
      </c>
      <c r="N1080" s="25" t="e">
        <f t="shared" ca="1" si="11"/>
        <v>#REF!</v>
      </c>
      <c r="O1080" s="27" t="e">
        <f t="shared" ca="1" si="12"/>
        <v>#REF!</v>
      </c>
      <c r="P1080" s="24" t="e">
        <f t="shared" ca="1" si="13"/>
        <v>#REF!</v>
      </c>
      <c r="Q1080" s="28" t="str">
        <f t="shared" si="48"/>
        <v/>
      </c>
      <c r="R1080" s="29" t="str">
        <f t="shared" si="14"/>
        <v/>
      </c>
      <c r="S1080" s="29" t="str">
        <f t="shared" si="15"/>
        <v/>
      </c>
      <c r="T1080" s="28" t="str">
        <f t="shared" si="16"/>
        <v/>
      </c>
      <c r="U1080" s="30">
        <f ca="1">VLOOKUP(H1080,variables!J$10:K$130,2,FALSE)</f>
        <v>1</v>
      </c>
      <c r="V1080" s="28"/>
      <c r="W1080" s="28"/>
      <c r="X1080" s="28"/>
      <c r="Y1080" s="28"/>
      <c r="Z1080" s="28"/>
      <c r="AA1080" s="28"/>
      <c r="AB1080" s="28"/>
      <c r="AC1080" s="28"/>
    </row>
    <row r="1081" spans="1:29" ht="14.25" hidden="1">
      <c r="A1081" s="22" t="b">
        <f t="shared" si="64"/>
        <v>0</v>
      </c>
      <c r="B1081" s="23" t="str">
        <f t="shared" si="65"/>
        <v>salles avant 03/2017!</v>
      </c>
      <c r="C1081" s="24">
        <f t="shared" si="66"/>
        <v>1081</v>
      </c>
      <c r="D1081" s="24" t="e">
        <f t="shared" ca="1" si="2"/>
        <v>#REF!</v>
      </c>
      <c r="E1081" s="25" t="e">
        <f t="shared" ca="1" si="3"/>
        <v>#REF!</v>
      </c>
      <c r="F1081" s="25" t="e">
        <f t="shared" ca="1" si="4"/>
        <v>#REF!</v>
      </c>
      <c r="G1081" s="26" t="e">
        <f t="shared" ca="1" si="5"/>
        <v>#REF!</v>
      </c>
      <c r="H1081" s="24" t="s">
        <v>237</v>
      </c>
      <c r="I1081" s="24" t="e">
        <f t="shared" ca="1" si="6"/>
        <v>#REF!</v>
      </c>
      <c r="J1081" s="24" t="e">
        <f t="shared" ca="1" si="7"/>
        <v>#REF!</v>
      </c>
      <c r="K1081" s="24" t="e">
        <f t="shared" ca="1" si="8"/>
        <v>#REF!</v>
      </c>
      <c r="L1081" s="24" t="e">
        <f t="shared" ca="1" si="9"/>
        <v>#REF!</v>
      </c>
      <c r="M1081" s="24" t="e">
        <f t="shared" ca="1" si="10"/>
        <v>#REF!</v>
      </c>
      <c r="N1081" s="25" t="e">
        <f t="shared" ca="1" si="11"/>
        <v>#REF!</v>
      </c>
      <c r="O1081" s="27" t="e">
        <f t="shared" ca="1" si="12"/>
        <v>#REF!</v>
      </c>
      <c r="P1081" s="24" t="e">
        <f t="shared" ca="1" si="13"/>
        <v>#REF!</v>
      </c>
      <c r="Q1081" s="28" t="str">
        <f t="shared" si="48"/>
        <v/>
      </c>
      <c r="R1081" s="29" t="str">
        <f t="shared" si="14"/>
        <v/>
      </c>
      <c r="S1081" s="29" t="str">
        <f t="shared" si="15"/>
        <v/>
      </c>
      <c r="T1081" s="28" t="str">
        <f t="shared" si="16"/>
        <v/>
      </c>
      <c r="U1081" s="30">
        <f ca="1">VLOOKUP(H1081,variables!J$10:K$130,2,FALSE)</f>
        <v>1</v>
      </c>
      <c r="V1081" s="28"/>
      <c r="W1081" s="28"/>
      <c r="X1081" s="28"/>
      <c r="Y1081" s="28"/>
      <c r="Z1081" s="28"/>
      <c r="AA1081" s="28"/>
      <c r="AB1081" s="28"/>
      <c r="AC1081" s="28"/>
    </row>
    <row r="1082" spans="1:29" ht="14.25" hidden="1">
      <c r="A1082" s="22" t="b">
        <f t="shared" si="64"/>
        <v>0</v>
      </c>
      <c r="B1082" s="23" t="str">
        <f t="shared" si="65"/>
        <v>salles avant 03/2017!</v>
      </c>
      <c r="C1082" s="24">
        <f t="shared" si="66"/>
        <v>1082</v>
      </c>
      <c r="D1082" s="24" t="e">
        <f t="shared" ca="1" si="2"/>
        <v>#REF!</v>
      </c>
      <c r="E1082" s="25" t="e">
        <f t="shared" ca="1" si="3"/>
        <v>#REF!</v>
      </c>
      <c r="F1082" s="25" t="e">
        <f t="shared" ca="1" si="4"/>
        <v>#REF!</v>
      </c>
      <c r="G1082" s="26" t="e">
        <f t="shared" ca="1" si="5"/>
        <v>#REF!</v>
      </c>
      <c r="H1082" s="24" t="s">
        <v>458</v>
      </c>
      <c r="I1082" s="24" t="e">
        <f t="shared" ca="1" si="6"/>
        <v>#REF!</v>
      </c>
      <c r="J1082" s="24" t="e">
        <f t="shared" ca="1" si="7"/>
        <v>#REF!</v>
      </c>
      <c r="K1082" s="24" t="e">
        <f t="shared" ca="1" si="8"/>
        <v>#REF!</v>
      </c>
      <c r="L1082" s="24" t="e">
        <f t="shared" ca="1" si="9"/>
        <v>#REF!</v>
      </c>
      <c r="M1082" s="24" t="e">
        <f t="shared" ca="1" si="10"/>
        <v>#REF!</v>
      </c>
      <c r="N1082" s="25" t="e">
        <f t="shared" ca="1" si="11"/>
        <v>#REF!</v>
      </c>
      <c r="O1082" s="27" t="e">
        <f t="shared" ca="1" si="12"/>
        <v>#REF!</v>
      </c>
      <c r="P1082" s="24" t="e">
        <f t="shared" ca="1" si="13"/>
        <v>#REF!</v>
      </c>
      <c r="Q1082" s="28" t="str">
        <f t="shared" si="48"/>
        <v/>
      </c>
      <c r="R1082" s="29" t="str">
        <f t="shared" si="14"/>
        <v/>
      </c>
      <c r="S1082" s="29" t="str">
        <f t="shared" si="15"/>
        <v/>
      </c>
      <c r="T1082" s="28" t="str">
        <f t="shared" si="16"/>
        <v/>
      </c>
      <c r="U1082" s="30">
        <f ca="1">VLOOKUP(H1082,variables!J$10:K$130,2,FALSE)</f>
        <v>0.95</v>
      </c>
      <c r="V1082" s="28"/>
      <c r="W1082" s="28"/>
      <c r="X1082" s="28"/>
      <c r="Y1082" s="28"/>
      <c r="Z1082" s="28"/>
      <c r="AA1082" s="28"/>
      <c r="AB1082" s="28"/>
      <c r="AC1082" s="28"/>
    </row>
    <row r="1083" spans="1:29" ht="14.25" hidden="1">
      <c r="A1083" s="22" t="b">
        <f t="shared" si="64"/>
        <v>0</v>
      </c>
      <c r="B1083" s="23" t="str">
        <f t="shared" si="65"/>
        <v>salles avant 03/2017!</v>
      </c>
      <c r="C1083" s="24">
        <f t="shared" si="66"/>
        <v>1083</v>
      </c>
      <c r="D1083" s="24" t="e">
        <f t="shared" ca="1" si="2"/>
        <v>#REF!</v>
      </c>
      <c r="E1083" s="25" t="e">
        <f t="shared" ca="1" si="3"/>
        <v>#REF!</v>
      </c>
      <c r="F1083" s="25" t="e">
        <f t="shared" ca="1" si="4"/>
        <v>#REF!</v>
      </c>
      <c r="G1083" s="26" t="e">
        <f t="shared" ca="1" si="5"/>
        <v>#REF!</v>
      </c>
      <c r="H1083" s="24" t="s">
        <v>246</v>
      </c>
      <c r="I1083" s="24" t="e">
        <f t="shared" ca="1" si="6"/>
        <v>#REF!</v>
      </c>
      <c r="J1083" s="24" t="e">
        <f t="shared" ca="1" si="7"/>
        <v>#REF!</v>
      </c>
      <c r="K1083" s="24" t="e">
        <f t="shared" ca="1" si="8"/>
        <v>#REF!</v>
      </c>
      <c r="L1083" s="24" t="e">
        <f t="shared" ca="1" si="9"/>
        <v>#REF!</v>
      </c>
      <c r="M1083" s="24" t="e">
        <f t="shared" ca="1" si="10"/>
        <v>#REF!</v>
      </c>
      <c r="N1083" s="25" t="e">
        <f t="shared" ca="1" si="11"/>
        <v>#REF!</v>
      </c>
      <c r="O1083" s="27" t="e">
        <f t="shared" ca="1" si="12"/>
        <v>#REF!</v>
      </c>
      <c r="P1083" s="24" t="e">
        <f t="shared" ca="1" si="13"/>
        <v>#REF!</v>
      </c>
      <c r="Q1083" s="28" t="str">
        <f t="shared" si="48"/>
        <v/>
      </c>
      <c r="R1083" s="29" t="str">
        <f t="shared" si="14"/>
        <v/>
      </c>
      <c r="S1083" s="29" t="str">
        <f t="shared" si="15"/>
        <v/>
      </c>
      <c r="T1083" s="28" t="str">
        <f t="shared" si="16"/>
        <v/>
      </c>
      <c r="U1083" s="30">
        <f ca="1">VLOOKUP(H1083,variables!J$10:K$130,2,FALSE)</f>
        <v>0.94444444444444442</v>
      </c>
      <c r="V1083" s="28"/>
      <c r="W1083" s="28"/>
      <c r="X1083" s="28"/>
      <c r="Y1083" s="28"/>
      <c r="Z1083" s="28"/>
      <c r="AA1083" s="28"/>
      <c r="AB1083" s="28"/>
      <c r="AC1083" s="28"/>
    </row>
    <row r="1084" spans="1:29" ht="14.25" hidden="1">
      <c r="A1084" s="22" t="b">
        <f t="shared" si="64"/>
        <v>0</v>
      </c>
      <c r="B1084" s="23" t="str">
        <f t="shared" si="65"/>
        <v>salles avant 03/2017!</v>
      </c>
      <c r="C1084" s="24">
        <f t="shared" si="66"/>
        <v>1084</v>
      </c>
      <c r="D1084" s="24" t="e">
        <f t="shared" ca="1" si="2"/>
        <v>#REF!</v>
      </c>
      <c r="E1084" s="25" t="e">
        <f t="shared" ca="1" si="3"/>
        <v>#REF!</v>
      </c>
      <c r="F1084" s="25" t="e">
        <f t="shared" ca="1" si="4"/>
        <v>#REF!</v>
      </c>
      <c r="G1084" s="26" t="e">
        <f t="shared" ca="1" si="5"/>
        <v>#REF!</v>
      </c>
      <c r="H1084" s="24" t="s">
        <v>299</v>
      </c>
      <c r="I1084" s="24" t="e">
        <f t="shared" ca="1" si="6"/>
        <v>#REF!</v>
      </c>
      <c r="J1084" s="24" t="e">
        <f t="shared" ca="1" si="7"/>
        <v>#REF!</v>
      </c>
      <c r="K1084" s="24" t="e">
        <f t="shared" ca="1" si="8"/>
        <v>#REF!</v>
      </c>
      <c r="L1084" s="24" t="e">
        <f t="shared" ca="1" si="9"/>
        <v>#REF!</v>
      </c>
      <c r="M1084" s="24" t="e">
        <f t="shared" ca="1" si="10"/>
        <v>#REF!</v>
      </c>
      <c r="N1084" s="25" t="e">
        <f t="shared" ca="1" si="11"/>
        <v>#REF!</v>
      </c>
      <c r="O1084" s="27" t="e">
        <f t="shared" ca="1" si="12"/>
        <v>#REF!</v>
      </c>
      <c r="P1084" s="24" t="e">
        <f t="shared" ca="1" si="13"/>
        <v>#REF!</v>
      </c>
      <c r="Q1084" s="28" t="str">
        <f t="shared" si="48"/>
        <v/>
      </c>
      <c r="R1084" s="29" t="str">
        <f t="shared" si="14"/>
        <v/>
      </c>
      <c r="S1084" s="29" t="str">
        <f t="shared" si="15"/>
        <v/>
      </c>
      <c r="T1084" s="28" t="str">
        <f t="shared" si="16"/>
        <v/>
      </c>
      <c r="U1084" s="30">
        <f ca="1">VLOOKUP(H1084,variables!J$10:K$130,2,FALSE)</f>
        <v>0.96666666666666667</v>
      </c>
      <c r="V1084" s="28"/>
      <c r="W1084" s="28"/>
      <c r="X1084" s="28"/>
      <c r="Y1084" s="28"/>
      <c r="Z1084" s="28"/>
      <c r="AA1084" s="28"/>
      <c r="AB1084" s="28"/>
      <c r="AC1084" s="28"/>
    </row>
    <row r="1085" spans="1:29" ht="14.25" hidden="1">
      <c r="A1085" s="22" t="b">
        <f t="shared" si="64"/>
        <v>0</v>
      </c>
      <c r="B1085" s="23" t="str">
        <f t="shared" si="65"/>
        <v>salles avant 03/2017!</v>
      </c>
      <c r="C1085" s="24">
        <f t="shared" si="66"/>
        <v>1085</v>
      </c>
      <c r="D1085" s="24" t="e">
        <f t="shared" ca="1" si="2"/>
        <v>#REF!</v>
      </c>
      <c r="E1085" s="25" t="e">
        <f t="shared" ca="1" si="3"/>
        <v>#REF!</v>
      </c>
      <c r="F1085" s="25" t="e">
        <f t="shared" ca="1" si="4"/>
        <v>#REF!</v>
      </c>
      <c r="G1085" s="26" t="e">
        <f t="shared" ca="1" si="5"/>
        <v>#REF!</v>
      </c>
      <c r="H1085" s="24" t="s">
        <v>13</v>
      </c>
      <c r="I1085" s="24" t="e">
        <f t="shared" ca="1" si="6"/>
        <v>#REF!</v>
      </c>
      <c r="J1085" s="24" t="e">
        <f t="shared" ca="1" si="7"/>
        <v>#REF!</v>
      </c>
      <c r="K1085" s="24" t="e">
        <f t="shared" ca="1" si="8"/>
        <v>#REF!</v>
      </c>
      <c r="L1085" s="24" t="e">
        <f t="shared" ca="1" si="9"/>
        <v>#REF!</v>
      </c>
      <c r="M1085" s="24" t="e">
        <f t="shared" ca="1" si="10"/>
        <v>#REF!</v>
      </c>
      <c r="N1085" s="25" t="e">
        <f t="shared" ca="1" si="11"/>
        <v>#REF!</v>
      </c>
      <c r="O1085" s="27" t="e">
        <f t="shared" ca="1" si="12"/>
        <v>#REF!</v>
      </c>
      <c r="P1085" s="24" t="e">
        <f t="shared" ca="1" si="13"/>
        <v>#REF!</v>
      </c>
      <c r="Q1085" s="28" t="str">
        <f t="shared" si="48"/>
        <v/>
      </c>
      <c r="R1085" s="29" t="str">
        <f t="shared" si="14"/>
        <v/>
      </c>
      <c r="S1085" s="29" t="str">
        <f t="shared" si="15"/>
        <v/>
      </c>
      <c r="T1085" s="28" t="str">
        <f t="shared" si="16"/>
        <v/>
      </c>
      <c r="U1085" s="30">
        <f>VLOOKUP(H1085,variables!J$10:K$130,2,FALSE)</f>
        <v>0</v>
      </c>
      <c r="V1085" s="28"/>
      <c r="W1085" s="28"/>
      <c r="X1085" s="28"/>
      <c r="Y1085" s="28"/>
      <c r="Z1085" s="28"/>
      <c r="AA1085" s="28"/>
      <c r="AB1085" s="28"/>
      <c r="AC1085" s="28"/>
    </row>
    <row r="1086" spans="1:29" ht="14.25" hidden="1">
      <c r="A1086" s="22" t="b">
        <f t="shared" si="64"/>
        <v>0</v>
      </c>
      <c r="B1086" s="23" t="str">
        <f t="shared" si="65"/>
        <v>salles avant 03/2017!</v>
      </c>
      <c r="C1086" s="24">
        <f t="shared" si="66"/>
        <v>1086</v>
      </c>
      <c r="D1086" s="24" t="e">
        <f t="shared" ca="1" si="2"/>
        <v>#REF!</v>
      </c>
      <c r="E1086" s="25" t="e">
        <f t="shared" ca="1" si="3"/>
        <v>#REF!</v>
      </c>
      <c r="F1086" s="25" t="e">
        <f t="shared" ca="1" si="4"/>
        <v>#REF!</v>
      </c>
      <c r="G1086" s="26" t="e">
        <f t="shared" ca="1" si="5"/>
        <v>#REF!</v>
      </c>
      <c r="H1086" s="24" t="s">
        <v>489</v>
      </c>
      <c r="I1086" s="24" t="e">
        <f t="shared" ca="1" si="6"/>
        <v>#REF!</v>
      </c>
      <c r="J1086" s="24" t="e">
        <f t="shared" ca="1" si="7"/>
        <v>#REF!</v>
      </c>
      <c r="K1086" s="24" t="e">
        <f t="shared" ca="1" si="8"/>
        <v>#REF!</v>
      </c>
      <c r="L1086" s="24" t="e">
        <f t="shared" ca="1" si="9"/>
        <v>#REF!</v>
      </c>
      <c r="M1086" s="24" t="e">
        <f t="shared" ca="1" si="10"/>
        <v>#REF!</v>
      </c>
      <c r="N1086" s="25" t="e">
        <f t="shared" ca="1" si="11"/>
        <v>#REF!</v>
      </c>
      <c r="O1086" s="27" t="e">
        <f t="shared" ca="1" si="12"/>
        <v>#REF!</v>
      </c>
      <c r="P1086" s="24" t="e">
        <f t="shared" ca="1" si="13"/>
        <v>#REF!</v>
      </c>
      <c r="Q1086" s="28" t="str">
        <f t="shared" si="48"/>
        <v/>
      </c>
      <c r="R1086" s="29" t="str">
        <f t="shared" si="14"/>
        <v/>
      </c>
      <c r="S1086" s="29" t="str">
        <f t="shared" si="15"/>
        <v/>
      </c>
      <c r="T1086" s="28" t="str">
        <f t="shared" si="16"/>
        <v/>
      </c>
      <c r="U1086" s="30">
        <f ca="1">VLOOKUP(H1086,variables!J$10:K$130,2,FALSE)</f>
        <v>1</v>
      </c>
      <c r="V1086" s="28"/>
      <c r="W1086" s="28"/>
      <c r="X1086" s="28"/>
      <c r="Y1086" s="28"/>
      <c r="Z1086" s="28"/>
      <c r="AA1086" s="28"/>
      <c r="AB1086" s="28"/>
      <c r="AC1086" s="28"/>
    </row>
    <row r="1087" spans="1:29" ht="14.25">
      <c r="A1087" s="22" t="b">
        <f t="shared" si="64"/>
        <v>1</v>
      </c>
      <c r="B1087" s="23" t="str">
        <f t="shared" si="65"/>
        <v>salles avant 03/2017!</v>
      </c>
      <c r="C1087" s="24">
        <f t="shared" si="66"/>
        <v>1087</v>
      </c>
      <c r="D1087" s="24" t="e">
        <f t="shared" ca="1" si="2"/>
        <v>#REF!</v>
      </c>
      <c r="E1087" s="25" t="e">
        <f t="shared" ca="1" si="3"/>
        <v>#REF!</v>
      </c>
      <c r="F1087" s="25" t="e">
        <f t="shared" ca="1" si="4"/>
        <v>#REF!</v>
      </c>
      <c r="G1087" s="26" t="e">
        <f t="shared" ca="1" si="5"/>
        <v>#REF!</v>
      </c>
      <c r="H1087" s="24" t="s">
        <v>140</v>
      </c>
      <c r="I1087" s="24" t="e">
        <f t="shared" ca="1" si="6"/>
        <v>#REF!</v>
      </c>
      <c r="J1087" s="24" t="e">
        <f t="shared" ca="1" si="7"/>
        <v>#REF!</v>
      </c>
      <c r="K1087" s="24" t="e">
        <f t="shared" ca="1" si="8"/>
        <v>#REF!</v>
      </c>
      <c r="L1087" s="24" t="e">
        <f t="shared" ca="1" si="9"/>
        <v>#REF!</v>
      </c>
      <c r="M1087" s="24" t="e">
        <f t="shared" ca="1" si="10"/>
        <v>#REF!</v>
      </c>
      <c r="N1087" s="25" t="e">
        <f t="shared" ca="1" si="11"/>
        <v>#REF!</v>
      </c>
      <c r="O1087" s="27" t="e">
        <f t="shared" ca="1" si="12"/>
        <v>#REF!</v>
      </c>
      <c r="P1087" s="24" t="e">
        <f t="shared" ca="1" si="13"/>
        <v>#REF!</v>
      </c>
      <c r="Q1087" s="28" t="e">
        <f t="shared" ca="1" si="48"/>
        <v>#REF!</v>
      </c>
      <c r="R1087" s="29" t="e">
        <f t="shared" ca="1" si="14"/>
        <v>#REF!</v>
      </c>
      <c r="S1087" s="29" t="e">
        <f t="shared" ca="1" si="15"/>
        <v>#REF!</v>
      </c>
      <c r="T1087" s="28" t="e">
        <f t="shared" ca="1" si="16"/>
        <v>#REF!</v>
      </c>
      <c r="U1087" s="30">
        <f ca="1">VLOOKUP(H1087,variables!J$10:K$130,2,FALSE)</f>
        <v>0.93262411347517726</v>
      </c>
      <c r="V1087" s="28"/>
      <c r="W1087" s="28"/>
      <c r="X1087" s="28"/>
      <c r="Y1087" s="28"/>
      <c r="Z1087" s="28"/>
      <c r="AA1087" s="28"/>
      <c r="AB1087" s="28"/>
      <c r="AC1087" s="28"/>
    </row>
    <row r="1088" spans="1:29" ht="14.25" hidden="1">
      <c r="A1088" s="22" t="b">
        <f t="shared" si="64"/>
        <v>0</v>
      </c>
      <c r="B1088" s="23" t="str">
        <f t="shared" si="65"/>
        <v>salles avant 03/2017!</v>
      </c>
      <c r="C1088" s="24">
        <f t="shared" si="66"/>
        <v>1088</v>
      </c>
      <c r="D1088" s="24" t="e">
        <f t="shared" ca="1" si="2"/>
        <v>#REF!</v>
      </c>
      <c r="E1088" s="25" t="e">
        <f t="shared" ca="1" si="3"/>
        <v>#REF!</v>
      </c>
      <c r="F1088" s="25" t="e">
        <f t="shared" ca="1" si="4"/>
        <v>#REF!</v>
      </c>
      <c r="G1088" s="26" t="e">
        <f t="shared" ca="1" si="5"/>
        <v>#REF!</v>
      </c>
      <c r="H1088" s="24" t="s">
        <v>88</v>
      </c>
      <c r="I1088" s="24" t="e">
        <f t="shared" ca="1" si="6"/>
        <v>#REF!</v>
      </c>
      <c r="J1088" s="24" t="e">
        <f t="shared" ca="1" si="7"/>
        <v>#REF!</v>
      </c>
      <c r="K1088" s="24" t="e">
        <f t="shared" ca="1" si="8"/>
        <v>#REF!</v>
      </c>
      <c r="L1088" s="24" t="e">
        <f t="shared" ca="1" si="9"/>
        <v>#REF!</v>
      </c>
      <c r="M1088" s="24" t="e">
        <f t="shared" ca="1" si="10"/>
        <v>#REF!</v>
      </c>
      <c r="N1088" s="25" t="e">
        <f t="shared" ca="1" si="11"/>
        <v>#REF!</v>
      </c>
      <c r="O1088" s="27" t="e">
        <f t="shared" ca="1" si="12"/>
        <v>#REF!</v>
      </c>
      <c r="P1088" s="24" t="e">
        <f t="shared" ca="1" si="13"/>
        <v>#REF!</v>
      </c>
      <c r="Q1088" s="28" t="str">
        <f t="shared" si="48"/>
        <v/>
      </c>
      <c r="R1088" s="29" t="str">
        <f t="shared" si="14"/>
        <v/>
      </c>
      <c r="S1088" s="29" t="str">
        <f t="shared" si="15"/>
        <v/>
      </c>
      <c r="T1088" s="28" t="str">
        <f t="shared" si="16"/>
        <v/>
      </c>
      <c r="U1088" s="30">
        <f ca="1">VLOOKUP(H1088,variables!J$10:K$130,2,FALSE)</f>
        <v>0.94202898550724634</v>
      </c>
      <c r="V1088" s="28"/>
      <c r="W1088" s="28"/>
      <c r="X1088" s="28"/>
      <c r="Y1088" s="28"/>
      <c r="Z1088" s="28"/>
      <c r="AA1088" s="28"/>
      <c r="AB1088" s="28"/>
      <c r="AC1088" s="28"/>
    </row>
    <row r="1089" spans="1:29" ht="14.25" hidden="1">
      <c r="A1089" s="22" t="b">
        <f t="shared" si="64"/>
        <v>0</v>
      </c>
      <c r="B1089" s="23" t="str">
        <f t="shared" si="65"/>
        <v>salles avant 03/2017!</v>
      </c>
      <c r="C1089" s="24">
        <f t="shared" si="66"/>
        <v>1089</v>
      </c>
      <c r="D1089" s="24" t="e">
        <f t="shared" ca="1" si="2"/>
        <v>#REF!</v>
      </c>
      <c r="E1089" s="25" t="e">
        <f t="shared" ca="1" si="3"/>
        <v>#REF!</v>
      </c>
      <c r="F1089" s="25" t="e">
        <f t="shared" ca="1" si="4"/>
        <v>#REF!</v>
      </c>
      <c r="G1089" s="26" t="e">
        <f t="shared" ca="1" si="5"/>
        <v>#REF!</v>
      </c>
      <c r="H1089" s="24" t="s">
        <v>34</v>
      </c>
      <c r="I1089" s="24" t="e">
        <f t="shared" ca="1" si="6"/>
        <v>#REF!</v>
      </c>
      <c r="J1089" s="24" t="e">
        <f t="shared" ca="1" si="7"/>
        <v>#REF!</v>
      </c>
      <c r="K1089" s="24" t="e">
        <f t="shared" ca="1" si="8"/>
        <v>#REF!</v>
      </c>
      <c r="L1089" s="24" t="e">
        <f t="shared" ca="1" si="9"/>
        <v>#REF!</v>
      </c>
      <c r="M1089" s="24" t="e">
        <f t="shared" ca="1" si="10"/>
        <v>#REF!</v>
      </c>
      <c r="N1089" s="25" t="e">
        <f t="shared" ca="1" si="11"/>
        <v>#REF!</v>
      </c>
      <c r="O1089" s="27" t="e">
        <f t="shared" ca="1" si="12"/>
        <v>#REF!</v>
      </c>
      <c r="P1089" s="24" t="e">
        <f t="shared" ca="1" si="13"/>
        <v>#REF!</v>
      </c>
      <c r="Q1089" s="28" t="str">
        <f t="shared" si="48"/>
        <v/>
      </c>
      <c r="R1089" s="29" t="str">
        <f t="shared" si="14"/>
        <v/>
      </c>
      <c r="S1089" s="29" t="str">
        <f t="shared" si="15"/>
        <v/>
      </c>
      <c r="T1089" s="28" t="str">
        <f t="shared" si="16"/>
        <v/>
      </c>
      <c r="U1089" s="30">
        <f ca="1">VLOOKUP(H1089,variables!J$10:K$130,2,FALSE)</f>
        <v>1</v>
      </c>
      <c r="V1089" s="28"/>
      <c r="W1089" s="28"/>
      <c r="X1089" s="28"/>
      <c r="Y1089" s="28"/>
      <c r="Z1089" s="28"/>
      <c r="AA1089" s="28"/>
      <c r="AB1089" s="28"/>
      <c r="AC1089" s="28"/>
    </row>
    <row r="1090" spans="1:29" ht="14.25" hidden="1">
      <c r="A1090" s="22" t="b">
        <f t="shared" ref="A1090:A1153" si="67">NOT(IF(ISERR(SEARCH(qui,H1090)),TRUE,FALSE))</f>
        <v>0</v>
      </c>
      <c r="B1090" s="23" t="str">
        <f t="shared" ref="B1090:B1153" si="68">IF(ROW()&lt;=Tun,Oun,IF(ROW()&lt;=(Tun+Tdeux),Odeux,IF(ROW()&lt;=Tun+Tdeux+Ttrois,Otrois,FALSE)))</f>
        <v>salles avant 03/2017!</v>
      </c>
      <c r="C1090" s="24">
        <f t="shared" si="66"/>
        <v>1090</v>
      </c>
      <c r="D1090" s="24" t="e">
        <f t="shared" ca="1" si="2"/>
        <v>#REF!</v>
      </c>
      <c r="E1090" s="25" t="e">
        <f t="shared" ca="1" si="3"/>
        <v>#REF!</v>
      </c>
      <c r="F1090" s="25" t="e">
        <f t="shared" ca="1" si="4"/>
        <v>#REF!</v>
      </c>
      <c r="G1090" s="26" t="e">
        <f t="shared" ca="1" si="5"/>
        <v>#REF!</v>
      </c>
      <c r="H1090" s="24" t="s">
        <v>63</v>
      </c>
      <c r="I1090" s="24" t="e">
        <f t="shared" ca="1" si="6"/>
        <v>#REF!</v>
      </c>
      <c r="J1090" s="24" t="e">
        <f t="shared" ca="1" si="7"/>
        <v>#REF!</v>
      </c>
      <c r="K1090" s="24" t="e">
        <f t="shared" ca="1" si="8"/>
        <v>#REF!</v>
      </c>
      <c r="L1090" s="24" t="e">
        <f t="shared" ca="1" si="9"/>
        <v>#REF!</v>
      </c>
      <c r="M1090" s="24" t="e">
        <f t="shared" ca="1" si="10"/>
        <v>#REF!</v>
      </c>
      <c r="N1090" s="25" t="e">
        <f t="shared" ca="1" si="11"/>
        <v>#REF!</v>
      </c>
      <c r="O1090" s="27" t="e">
        <f t="shared" ca="1" si="12"/>
        <v>#REF!</v>
      </c>
      <c r="P1090" s="24" t="e">
        <f t="shared" ca="1" si="13"/>
        <v>#REF!</v>
      </c>
      <c r="Q1090" s="28" t="str">
        <f t="shared" si="48"/>
        <v/>
      </c>
      <c r="R1090" s="29" t="str">
        <f t="shared" si="14"/>
        <v/>
      </c>
      <c r="S1090" s="29" t="str">
        <f t="shared" si="15"/>
        <v/>
      </c>
      <c r="T1090" s="28" t="str">
        <f t="shared" si="16"/>
        <v/>
      </c>
      <c r="U1090" s="30">
        <f ca="1">VLOOKUP(H1090,variables!J$10:K$130,2,FALSE)</f>
        <v>1</v>
      </c>
      <c r="V1090" s="28"/>
      <c r="W1090" s="28"/>
      <c r="X1090" s="28"/>
      <c r="Y1090" s="28"/>
      <c r="Z1090" s="28"/>
      <c r="AA1090" s="28"/>
      <c r="AB1090" s="28"/>
      <c r="AC1090" s="28"/>
    </row>
    <row r="1091" spans="1:29" ht="14.25" hidden="1">
      <c r="A1091" s="22" t="b">
        <f t="shared" si="67"/>
        <v>0</v>
      </c>
      <c r="B1091" s="23" t="str">
        <f t="shared" si="68"/>
        <v>salles avant 03/2017!</v>
      </c>
      <c r="C1091" s="24">
        <f t="shared" ref="C1091:C1154" si="69">IF(ROW()&lt;=Tun,ROW(),IF(ROW()&lt;=(Tun+Tdeux),ROW()-Tun+1,IF(ROW()&lt;=Tun+Tdeux+Ttrois,ROW()-Tun-Tdeux+1,"")))</f>
        <v>1091</v>
      </c>
      <c r="D1091" s="24" t="e">
        <f t="shared" ca="1" si="2"/>
        <v>#REF!</v>
      </c>
      <c r="E1091" s="25" t="e">
        <f t="shared" ca="1" si="3"/>
        <v>#REF!</v>
      </c>
      <c r="F1091" s="25" t="e">
        <f t="shared" ca="1" si="4"/>
        <v>#REF!</v>
      </c>
      <c r="G1091" s="26" t="e">
        <f t="shared" ca="1" si="5"/>
        <v>#REF!</v>
      </c>
      <c r="H1091" s="24" t="s">
        <v>357</v>
      </c>
      <c r="I1091" s="24" t="e">
        <f t="shared" ca="1" si="6"/>
        <v>#REF!</v>
      </c>
      <c r="J1091" s="24" t="e">
        <f t="shared" ca="1" si="7"/>
        <v>#REF!</v>
      </c>
      <c r="K1091" s="24" t="e">
        <f t="shared" ca="1" si="8"/>
        <v>#REF!</v>
      </c>
      <c r="L1091" s="24" t="e">
        <f t="shared" ca="1" si="9"/>
        <v>#REF!</v>
      </c>
      <c r="M1091" s="24" t="e">
        <f t="shared" ca="1" si="10"/>
        <v>#REF!</v>
      </c>
      <c r="N1091" s="25" t="e">
        <f t="shared" ca="1" si="11"/>
        <v>#REF!</v>
      </c>
      <c r="O1091" s="27" t="e">
        <f t="shared" ca="1" si="12"/>
        <v>#REF!</v>
      </c>
      <c r="P1091" s="24" t="e">
        <f t="shared" ca="1" si="13"/>
        <v>#REF!</v>
      </c>
      <c r="Q1091" s="28" t="str">
        <f t="shared" si="48"/>
        <v/>
      </c>
      <c r="R1091" s="29" t="str">
        <f t="shared" si="14"/>
        <v/>
      </c>
      <c r="S1091" s="29" t="str">
        <f t="shared" si="15"/>
        <v/>
      </c>
      <c r="T1091" s="28" t="str">
        <f t="shared" si="16"/>
        <v/>
      </c>
      <c r="U1091" s="30">
        <f ca="1">VLOOKUP(H1091,variables!J$10:K$130,2,FALSE)</f>
        <v>0.97058823529411764</v>
      </c>
      <c r="V1091" s="28"/>
      <c r="W1091" s="28"/>
      <c r="X1091" s="28"/>
      <c r="Y1091" s="28"/>
      <c r="Z1091" s="28"/>
      <c r="AA1091" s="28"/>
      <c r="AB1091" s="28"/>
      <c r="AC1091" s="28"/>
    </row>
    <row r="1092" spans="1:29" ht="14.25" hidden="1">
      <c r="A1092" s="22" t="b">
        <f t="shared" si="67"/>
        <v>0</v>
      </c>
      <c r="B1092" s="23" t="str">
        <f t="shared" si="68"/>
        <v>salles avant 03/2017!</v>
      </c>
      <c r="C1092" s="24">
        <f t="shared" si="69"/>
        <v>1092</v>
      </c>
      <c r="D1092" s="24" t="e">
        <f t="shared" ca="1" si="2"/>
        <v>#REF!</v>
      </c>
      <c r="E1092" s="25" t="e">
        <f t="shared" ca="1" si="3"/>
        <v>#REF!</v>
      </c>
      <c r="F1092" s="25" t="e">
        <f t="shared" ca="1" si="4"/>
        <v>#REF!</v>
      </c>
      <c r="G1092" s="26" t="e">
        <f t="shared" ca="1" si="5"/>
        <v>#REF!</v>
      </c>
      <c r="H1092" s="24" t="s">
        <v>263</v>
      </c>
      <c r="I1092" s="24" t="e">
        <f t="shared" ca="1" si="6"/>
        <v>#REF!</v>
      </c>
      <c r="J1092" s="24" t="e">
        <f t="shared" ca="1" si="7"/>
        <v>#REF!</v>
      </c>
      <c r="K1092" s="24" t="e">
        <f t="shared" ca="1" si="8"/>
        <v>#REF!</v>
      </c>
      <c r="L1092" s="24" t="e">
        <f t="shared" ca="1" si="9"/>
        <v>#REF!</v>
      </c>
      <c r="M1092" s="24" t="e">
        <f t="shared" ca="1" si="10"/>
        <v>#REF!</v>
      </c>
      <c r="N1092" s="25" t="e">
        <f t="shared" ca="1" si="11"/>
        <v>#REF!</v>
      </c>
      <c r="O1092" s="27" t="e">
        <f t="shared" ca="1" si="12"/>
        <v>#REF!</v>
      </c>
      <c r="P1092" s="24" t="e">
        <f t="shared" ca="1" si="13"/>
        <v>#REF!</v>
      </c>
      <c r="Q1092" s="28" t="str">
        <f t="shared" si="48"/>
        <v/>
      </c>
      <c r="R1092" s="29" t="str">
        <f t="shared" si="14"/>
        <v/>
      </c>
      <c r="S1092" s="29" t="str">
        <f t="shared" si="15"/>
        <v/>
      </c>
      <c r="T1092" s="28" t="str">
        <f t="shared" si="16"/>
        <v/>
      </c>
      <c r="U1092" s="30">
        <f ca="1">VLOOKUP(H1092,variables!J$10:K$130,2,FALSE)</f>
        <v>1</v>
      </c>
      <c r="V1092" s="28"/>
      <c r="W1092" s="28"/>
      <c r="X1092" s="28"/>
      <c r="Y1092" s="28"/>
      <c r="Z1092" s="28"/>
      <c r="AA1092" s="28"/>
      <c r="AB1092" s="28"/>
      <c r="AC1092" s="28"/>
    </row>
    <row r="1093" spans="1:29" ht="14.25" hidden="1">
      <c r="A1093" s="22" t="b">
        <f t="shared" si="67"/>
        <v>0</v>
      </c>
      <c r="B1093" s="23" t="str">
        <f t="shared" si="68"/>
        <v>salles avant 03/2017!</v>
      </c>
      <c r="C1093" s="24">
        <f t="shared" si="69"/>
        <v>1093</v>
      </c>
      <c r="D1093" s="24" t="e">
        <f t="shared" ca="1" si="2"/>
        <v>#REF!</v>
      </c>
      <c r="E1093" s="25" t="e">
        <f t="shared" ca="1" si="3"/>
        <v>#REF!</v>
      </c>
      <c r="F1093" s="25" t="e">
        <f t="shared" ca="1" si="4"/>
        <v>#REF!</v>
      </c>
      <c r="G1093" s="26" t="e">
        <f t="shared" ca="1" si="5"/>
        <v>#REF!</v>
      </c>
      <c r="H1093" s="24" t="s">
        <v>299</v>
      </c>
      <c r="I1093" s="24" t="e">
        <f t="shared" ca="1" si="6"/>
        <v>#REF!</v>
      </c>
      <c r="J1093" s="24" t="e">
        <f t="shared" ca="1" si="7"/>
        <v>#REF!</v>
      </c>
      <c r="K1093" s="24" t="e">
        <f t="shared" ca="1" si="8"/>
        <v>#REF!</v>
      </c>
      <c r="L1093" s="24" t="e">
        <f t="shared" ca="1" si="9"/>
        <v>#REF!</v>
      </c>
      <c r="M1093" s="24" t="e">
        <f t="shared" ca="1" si="10"/>
        <v>#REF!</v>
      </c>
      <c r="N1093" s="25" t="e">
        <f t="shared" ca="1" si="11"/>
        <v>#REF!</v>
      </c>
      <c r="O1093" s="27" t="e">
        <f t="shared" ca="1" si="12"/>
        <v>#REF!</v>
      </c>
      <c r="P1093" s="24" t="e">
        <f t="shared" ca="1" si="13"/>
        <v>#REF!</v>
      </c>
      <c r="Q1093" s="28" t="str">
        <f t="shared" si="48"/>
        <v/>
      </c>
      <c r="R1093" s="29" t="str">
        <f t="shared" si="14"/>
        <v/>
      </c>
      <c r="S1093" s="29" t="str">
        <f t="shared" si="15"/>
        <v/>
      </c>
      <c r="T1093" s="28" t="str">
        <f t="shared" si="16"/>
        <v/>
      </c>
      <c r="U1093" s="30">
        <f ca="1">VLOOKUP(H1093,variables!J$10:K$130,2,FALSE)</f>
        <v>0.96666666666666667</v>
      </c>
      <c r="V1093" s="28"/>
      <c r="W1093" s="28"/>
      <c r="X1093" s="28"/>
      <c r="Y1093" s="28"/>
      <c r="Z1093" s="28"/>
      <c r="AA1093" s="28"/>
      <c r="AB1093" s="28"/>
      <c r="AC1093" s="28"/>
    </row>
    <row r="1094" spans="1:29" ht="14.25" hidden="1">
      <c r="A1094" s="22" t="b">
        <f t="shared" si="67"/>
        <v>0</v>
      </c>
      <c r="B1094" s="23" t="str">
        <f t="shared" si="68"/>
        <v>salles avant 03/2017!</v>
      </c>
      <c r="C1094" s="24">
        <f t="shared" si="69"/>
        <v>1094</v>
      </c>
      <c r="D1094" s="24" t="e">
        <f t="shared" ca="1" si="2"/>
        <v>#REF!</v>
      </c>
      <c r="E1094" s="25" t="e">
        <f t="shared" ca="1" si="3"/>
        <v>#REF!</v>
      </c>
      <c r="F1094" s="25" t="e">
        <f t="shared" ca="1" si="4"/>
        <v>#REF!</v>
      </c>
      <c r="G1094" s="26" t="e">
        <f t="shared" ca="1" si="5"/>
        <v>#REF!</v>
      </c>
      <c r="H1094" s="24" t="s">
        <v>210</v>
      </c>
      <c r="I1094" s="24" t="e">
        <f t="shared" ca="1" si="6"/>
        <v>#REF!</v>
      </c>
      <c r="J1094" s="24" t="e">
        <f t="shared" ca="1" si="7"/>
        <v>#REF!</v>
      </c>
      <c r="K1094" s="24" t="e">
        <f t="shared" ca="1" si="8"/>
        <v>#REF!</v>
      </c>
      <c r="L1094" s="24" t="e">
        <f t="shared" ca="1" si="9"/>
        <v>#REF!</v>
      </c>
      <c r="M1094" s="24" t="e">
        <f t="shared" ca="1" si="10"/>
        <v>#REF!</v>
      </c>
      <c r="N1094" s="25" t="e">
        <f t="shared" ca="1" si="11"/>
        <v>#REF!</v>
      </c>
      <c r="O1094" s="27" t="e">
        <f t="shared" ca="1" si="12"/>
        <v>#REF!</v>
      </c>
      <c r="P1094" s="24" t="e">
        <f t="shared" ca="1" si="13"/>
        <v>#REF!</v>
      </c>
      <c r="Q1094" s="28" t="str">
        <f t="shared" si="48"/>
        <v/>
      </c>
      <c r="R1094" s="29" t="str">
        <f t="shared" si="14"/>
        <v/>
      </c>
      <c r="S1094" s="29" t="str">
        <f t="shared" si="15"/>
        <v/>
      </c>
      <c r="T1094" s="28" t="str">
        <f t="shared" si="16"/>
        <v/>
      </c>
      <c r="U1094" s="30">
        <f ca="1">VLOOKUP(H1094,variables!J$10:K$130,2,FALSE)</f>
        <v>1</v>
      </c>
      <c r="V1094" s="28"/>
      <c r="W1094" s="28"/>
      <c r="X1094" s="28"/>
      <c r="Y1094" s="28"/>
      <c r="Z1094" s="28"/>
      <c r="AA1094" s="28"/>
      <c r="AB1094" s="28"/>
      <c r="AC1094" s="28"/>
    </row>
    <row r="1095" spans="1:29" ht="14.25">
      <c r="A1095" s="22" t="b">
        <f t="shared" si="67"/>
        <v>1</v>
      </c>
      <c r="B1095" s="23" t="str">
        <f t="shared" si="68"/>
        <v>salles avant 03/2017!</v>
      </c>
      <c r="C1095" s="24">
        <f t="shared" si="69"/>
        <v>1095</v>
      </c>
      <c r="D1095" s="24" t="e">
        <f t="shared" ca="1" si="2"/>
        <v>#REF!</v>
      </c>
      <c r="E1095" s="25" t="e">
        <f t="shared" ca="1" si="3"/>
        <v>#REF!</v>
      </c>
      <c r="F1095" s="25" t="e">
        <f t="shared" ca="1" si="4"/>
        <v>#REF!</v>
      </c>
      <c r="G1095" s="26" t="e">
        <f t="shared" ca="1" si="5"/>
        <v>#REF!</v>
      </c>
      <c r="H1095" s="24" t="s">
        <v>140</v>
      </c>
      <c r="I1095" s="24" t="e">
        <f t="shared" ca="1" si="6"/>
        <v>#REF!</v>
      </c>
      <c r="J1095" s="24" t="e">
        <f t="shared" ca="1" si="7"/>
        <v>#REF!</v>
      </c>
      <c r="K1095" s="24" t="e">
        <f t="shared" ca="1" si="8"/>
        <v>#REF!</v>
      </c>
      <c r="L1095" s="24" t="e">
        <f t="shared" ca="1" si="9"/>
        <v>#REF!</v>
      </c>
      <c r="M1095" s="24" t="e">
        <f t="shared" ca="1" si="10"/>
        <v>#REF!</v>
      </c>
      <c r="N1095" s="25" t="e">
        <f t="shared" ca="1" si="11"/>
        <v>#REF!</v>
      </c>
      <c r="O1095" s="27" t="e">
        <f t="shared" ca="1" si="12"/>
        <v>#REF!</v>
      </c>
      <c r="P1095" s="24" t="e">
        <f t="shared" ca="1" si="13"/>
        <v>#REF!</v>
      </c>
      <c r="Q1095" s="28" t="e">
        <f t="shared" ca="1" si="48"/>
        <v>#REF!</v>
      </c>
      <c r="R1095" s="29" t="e">
        <f t="shared" ca="1" si="14"/>
        <v>#REF!</v>
      </c>
      <c r="S1095" s="29" t="e">
        <f t="shared" ca="1" si="15"/>
        <v>#REF!</v>
      </c>
      <c r="T1095" s="28" t="e">
        <f t="shared" ca="1" si="16"/>
        <v>#REF!</v>
      </c>
      <c r="U1095" s="30">
        <f ca="1">VLOOKUP(H1095,variables!J$10:K$130,2,FALSE)</f>
        <v>0.93262411347517726</v>
      </c>
      <c r="V1095" s="28"/>
      <c r="W1095" s="28"/>
      <c r="X1095" s="28"/>
      <c r="Y1095" s="28"/>
      <c r="Z1095" s="28"/>
      <c r="AA1095" s="28"/>
      <c r="AB1095" s="28"/>
      <c r="AC1095" s="28"/>
    </row>
    <row r="1096" spans="1:29" ht="14.25" hidden="1">
      <c r="A1096" s="22" t="b">
        <f t="shared" si="67"/>
        <v>0</v>
      </c>
      <c r="B1096" s="23" t="str">
        <f t="shared" si="68"/>
        <v>salles avant 03/2017!</v>
      </c>
      <c r="C1096" s="24">
        <f t="shared" si="69"/>
        <v>1096</v>
      </c>
      <c r="D1096" s="24" t="e">
        <f t="shared" ca="1" si="2"/>
        <v>#REF!</v>
      </c>
      <c r="E1096" s="25" t="e">
        <f t="shared" ca="1" si="3"/>
        <v>#REF!</v>
      </c>
      <c r="F1096" s="25" t="e">
        <f t="shared" ca="1" si="4"/>
        <v>#REF!</v>
      </c>
      <c r="G1096" s="26" t="e">
        <f t="shared" ca="1" si="5"/>
        <v>#REF!</v>
      </c>
      <c r="H1096" s="24" t="s">
        <v>13</v>
      </c>
      <c r="I1096" s="24" t="e">
        <f t="shared" ca="1" si="6"/>
        <v>#REF!</v>
      </c>
      <c r="J1096" s="24" t="e">
        <f t="shared" ca="1" si="7"/>
        <v>#REF!</v>
      </c>
      <c r="K1096" s="24" t="e">
        <f t="shared" ca="1" si="8"/>
        <v>#REF!</v>
      </c>
      <c r="L1096" s="24" t="e">
        <f t="shared" ca="1" si="9"/>
        <v>#REF!</v>
      </c>
      <c r="M1096" s="24" t="e">
        <f t="shared" ca="1" si="10"/>
        <v>#REF!</v>
      </c>
      <c r="N1096" s="25" t="e">
        <f t="shared" ca="1" si="11"/>
        <v>#REF!</v>
      </c>
      <c r="O1096" s="27" t="e">
        <f t="shared" ca="1" si="12"/>
        <v>#REF!</v>
      </c>
      <c r="P1096" s="24" t="e">
        <f t="shared" ca="1" si="13"/>
        <v>#REF!</v>
      </c>
      <c r="Q1096" s="28" t="str">
        <f t="shared" si="48"/>
        <v/>
      </c>
      <c r="R1096" s="29" t="str">
        <f t="shared" si="14"/>
        <v/>
      </c>
      <c r="S1096" s="29" t="str">
        <f t="shared" si="15"/>
        <v/>
      </c>
      <c r="T1096" s="28" t="str">
        <f t="shared" si="16"/>
        <v/>
      </c>
      <c r="U1096" s="30">
        <f>VLOOKUP(H1096,variables!J$10:K$130,2,FALSE)</f>
        <v>0</v>
      </c>
      <c r="V1096" s="28"/>
      <c r="W1096" s="28"/>
      <c r="X1096" s="28"/>
      <c r="Y1096" s="28"/>
      <c r="Z1096" s="28"/>
      <c r="AA1096" s="28"/>
      <c r="AB1096" s="28"/>
      <c r="AC1096" s="28"/>
    </row>
    <row r="1097" spans="1:29" ht="14.25">
      <c r="A1097" s="22" t="b">
        <f t="shared" si="67"/>
        <v>1</v>
      </c>
      <c r="B1097" s="23" t="str">
        <f t="shared" si="68"/>
        <v>salles avant 03/2017!</v>
      </c>
      <c r="C1097" s="24">
        <f t="shared" si="69"/>
        <v>1097</v>
      </c>
      <c r="D1097" s="24" t="e">
        <f t="shared" ca="1" si="2"/>
        <v>#REF!</v>
      </c>
      <c r="E1097" s="25" t="e">
        <f t="shared" ca="1" si="3"/>
        <v>#REF!</v>
      </c>
      <c r="F1097" s="25" t="e">
        <f t="shared" ca="1" si="4"/>
        <v>#REF!</v>
      </c>
      <c r="G1097" s="26" t="e">
        <f t="shared" ca="1" si="5"/>
        <v>#REF!</v>
      </c>
      <c r="H1097" s="24" t="s">
        <v>140</v>
      </c>
      <c r="I1097" s="24" t="e">
        <f t="shared" ca="1" si="6"/>
        <v>#REF!</v>
      </c>
      <c r="J1097" s="24" t="e">
        <f t="shared" ca="1" si="7"/>
        <v>#REF!</v>
      </c>
      <c r="K1097" s="24" t="e">
        <f t="shared" ca="1" si="8"/>
        <v>#REF!</v>
      </c>
      <c r="L1097" s="24" t="e">
        <f t="shared" ca="1" si="9"/>
        <v>#REF!</v>
      </c>
      <c r="M1097" s="24" t="e">
        <f t="shared" ca="1" si="10"/>
        <v>#REF!</v>
      </c>
      <c r="N1097" s="25" t="e">
        <f t="shared" ca="1" si="11"/>
        <v>#REF!</v>
      </c>
      <c r="O1097" s="27" t="e">
        <f t="shared" ca="1" si="12"/>
        <v>#REF!</v>
      </c>
      <c r="P1097" s="24" t="e">
        <f t="shared" ca="1" si="13"/>
        <v>#REF!</v>
      </c>
      <c r="Q1097" s="28" t="e">
        <f t="shared" ca="1" si="48"/>
        <v>#REF!</v>
      </c>
      <c r="R1097" s="29" t="e">
        <f t="shared" ca="1" si="14"/>
        <v>#REF!</v>
      </c>
      <c r="S1097" s="29" t="e">
        <f t="shared" ca="1" si="15"/>
        <v>#REF!</v>
      </c>
      <c r="T1097" s="28" t="e">
        <f t="shared" ca="1" si="16"/>
        <v>#REF!</v>
      </c>
      <c r="U1097" s="30">
        <f ca="1">VLOOKUP(H1097,variables!J$10:K$130,2,FALSE)</f>
        <v>0.93262411347517726</v>
      </c>
      <c r="V1097" s="28"/>
      <c r="W1097" s="28"/>
      <c r="X1097" s="28"/>
      <c r="Y1097" s="28"/>
      <c r="Z1097" s="28"/>
      <c r="AA1097" s="28"/>
      <c r="AB1097" s="28"/>
      <c r="AC1097" s="28"/>
    </row>
    <row r="1098" spans="1:29" ht="14.25" hidden="1">
      <c r="A1098" s="22" t="b">
        <f t="shared" si="67"/>
        <v>0</v>
      </c>
      <c r="B1098" s="23" t="str">
        <f t="shared" si="68"/>
        <v>salles avant 03/2017!</v>
      </c>
      <c r="C1098" s="24">
        <f t="shared" si="69"/>
        <v>1098</v>
      </c>
      <c r="D1098" s="24" t="e">
        <f t="shared" ca="1" si="2"/>
        <v>#REF!</v>
      </c>
      <c r="E1098" s="25" t="e">
        <f t="shared" ca="1" si="3"/>
        <v>#REF!</v>
      </c>
      <c r="F1098" s="25" t="e">
        <f t="shared" ca="1" si="4"/>
        <v>#REF!</v>
      </c>
      <c r="G1098" s="26" t="e">
        <f t="shared" ca="1" si="5"/>
        <v>#REF!</v>
      </c>
      <c r="H1098" s="24" t="s">
        <v>83</v>
      </c>
      <c r="I1098" s="24" t="e">
        <f t="shared" ca="1" si="6"/>
        <v>#REF!</v>
      </c>
      <c r="J1098" s="24" t="e">
        <f t="shared" ca="1" si="7"/>
        <v>#REF!</v>
      </c>
      <c r="K1098" s="24" t="e">
        <f t="shared" ca="1" si="8"/>
        <v>#REF!</v>
      </c>
      <c r="L1098" s="24" t="e">
        <f t="shared" ca="1" si="9"/>
        <v>#REF!</v>
      </c>
      <c r="M1098" s="24" t="e">
        <f t="shared" ca="1" si="10"/>
        <v>#REF!</v>
      </c>
      <c r="N1098" s="25" t="e">
        <f t="shared" ca="1" si="11"/>
        <v>#REF!</v>
      </c>
      <c r="O1098" s="27" t="e">
        <f t="shared" ca="1" si="12"/>
        <v>#REF!</v>
      </c>
      <c r="P1098" s="24" t="e">
        <f t="shared" ca="1" si="13"/>
        <v>#REF!</v>
      </c>
      <c r="Q1098" s="28" t="str">
        <f t="shared" si="48"/>
        <v/>
      </c>
      <c r="R1098" s="29" t="str">
        <f t="shared" si="14"/>
        <v/>
      </c>
      <c r="S1098" s="29" t="str">
        <f t="shared" si="15"/>
        <v/>
      </c>
      <c r="T1098" s="28" t="str">
        <f t="shared" si="16"/>
        <v/>
      </c>
      <c r="U1098" s="30">
        <f>VLOOKUP(H1098,variables!J$10:K$130,2,FALSE)</f>
        <v>5.3E-3</v>
      </c>
      <c r="V1098" s="28"/>
      <c r="W1098" s="28"/>
      <c r="X1098" s="28"/>
      <c r="Y1098" s="28"/>
      <c r="Z1098" s="28"/>
      <c r="AA1098" s="28"/>
      <c r="AB1098" s="28"/>
      <c r="AC1098" s="28"/>
    </row>
    <row r="1099" spans="1:29" ht="14.25" hidden="1">
      <c r="A1099" s="22" t="b">
        <f t="shared" si="67"/>
        <v>0</v>
      </c>
      <c r="B1099" s="23" t="str">
        <f t="shared" si="68"/>
        <v>salles avant 03/2017!</v>
      </c>
      <c r="C1099" s="24">
        <f t="shared" si="69"/>
        <v>1099</v>
      </c>
      <c r="D1099" s="24" t="e">
        <f t="shared" ca="1" si="2"/>
        <v>#REF!</v>
      </c>
      <c r="E1099" s="25" t="e">
        <f t="shared" ca="1" si="3"/>
        <v>#REF!</v>
      </c>
      <c r="F1099" s="25" t="e">
        <f t="shared" ca="1" si="4"/>
        <v>#REF!</v>
      </c>
      <c r="G1099" s="26" t="e">
        <f t="shared" ca="1" si="5"/>
        <v>#REF!</v>
      </c>
      <c r="H1099" s="24" t="s">
        <v>13</v>
      </c>
      <c r="I1099" s="24" t="e">
        <f t="shared" ca="1" si="6"/>
        <v>#REF!</v>
      </c>
      <c r="J1099" s="24" t="e">
        <f t="shared" ca="1" si="7"/>
        <v>#REF!</v>
      </c>
      <c r="K1099" s="24" t="e">
        <f t="shared" ca="1" si="8"/>
        <v>#REF!</v>
      </c>
      <c r="L1099" s="24" t="e">
        <f t="shared" ca="1" si="9"/>
        <v>#REF!</v>
      </c>
      <c r="M1099" s="24" t="e">
        <f t="shared" ca="1" si="10"/>
        <v>#REF!</v>
      </c>
      <c r="N1099" s="25" t="e">
        <f t="shared" ca="1" si="11"/>
        <v>#REF!</v>
      </c>
      <c r="O1099" s="27" t="e">
        <f t="shared" ca="1" si="12"/>
        <v>#REF!</v>
      </c>
      <c r="P1099" s="24" t="e">
        <f t="shared" ca="1" si="13"/>
        <v>#REF!</v>
      </c>
      <c r="Q1099" s="28" t="str">
        <f t="shared" si="48"/>
        <v/>
      </c>
      <c r="R1099" s="29" t="str">
        <f t="shared" si="14"/>
        <v/>
      </c>
      <c r="S1099" s="29" t="str">
        <f t="shared" si="15"/>
        <v/>
      </c>
      <c r="T1099" s="28" t="str">
        <f t="shared" si="16"/>
        <v/>
      </c>
      <c r="U1099" s="30">
        <f>VLOOKUP(H1099,variables!J$10:K$130,2,FALSE)</f>
        <v>0</v>
      </c>
      <c r="V1099" s="28"/>
      <c r="W1099" s="28"/>
      <c r="X1099" s="28"/>
      <c r="Y1099" s="28"/>
      <c r="Z1099" s="28"/>
      <c r="AA1099" s="28"/>
      <c r="AB1099" s="28"/>
      <c r="AC1099" s="28"/>
    </row>
    <row r="1100" spans="1:29" ht="14.25" hidden="1">
      <c r="A1100" s="22" t="b">
        <f t="shared" si="67"/>
        <v>0</v>
      </c>
      <c r="B1100" s="23" t="str">
        <f t="shared" si="68"/>
        <v>salles avant 03/2017!</v>
      </c>
      <c r="C1100" s="24">
        <f t="shared" si="69"/>
        <v>1100</v>
      </c>
      <c r="D1100" s="24" t="e">
        <f t="shared" ca="1" si="2"/>
        <v>#REF!</v>
      </c>
      <c r="E1100" s="25" t="e">
        <f t="shared" ca="1" si="3"/>
        <v>#REF!</v>
      </c>
      <c r="F1100" s="25" t="e">
        <f t="shared" ca="1" si="4"/>
        <v>#REF!</v>
      </c>
      <c r="G1100" s="26" t="e">
        <f t="shared" ca="1" si="5"/>
        <v>#REF!</v>
      </c>
      <c r="H1100" s="24" t="s">
        <v>485</v>
      </c>
      <c r="I1100" s="24" t="e">
        <f t="shared" ca="1" si="6"/>
        <v>#REF!</v>
      </c>
      <c r="J1100" s="24" t="e">
        <f t="shared" ca="1" si="7"/>
        <v>#REF!</v>
      </c>
      <c r="K1100" s="24" t="e">
        <f t="shared" ca="1" si="8"/>
        <v>#REF!</v>
      </c>
      <c r="L1100" s="24" t="e">
        <f t="shared" ca="1" si="9"/>
        <v>#REF!</v>
      </c>
      <c r="M1100" s="24" t="e">
        <f t="shared" ca="1" si="10"/>
        <v>#REF!</v>
      </c>
      <c r="N1100" s="25" t="e">
        <f t="shared" ca="1" si="11"/>
        <v>#REF!</v>
      </c>
      <c r="O1100" s="27" t="e">
        <f t="shared" ca="1" si="12"/>
        <v>#REF!</v>
      </c>
      <c r="P1100" s="24" t="e">
        <f t="shared" ca="1" si="13"/>
        <v>#REF!</v>
      </c>
      <c r="Q1100" s="28" t="str">
        <f t="shared" si="48"/>
        <v/>
      </c>
      <c r="R1100" s="29" t="str">
        <f t="shared" si="14"/>
        <v/>
      </c>
      <c r="S1100" s="29" t="str">
        <f t="shared" si="15"/>
        <v/>
      </c>
      <c r="T1100" s="28" t="str">
        <f t="shared" si="16"/>
        <v/>
      </c>
      <c r="U1100" s="30">
        <f ca="1">VLOOKUP(H1100,variables!J$10:K$130,2,FALSE)</f>
        <v>1</v>
      </c>
      <c r="V1100" s="28"/>
      <c r="W1100" s="28"/>
      <c r="X1100" s="28"/>
      <c r="Y1100" s="28"/>
      <c r="Z1100" s="28"/>
      <c r="AA1100" s="28"/>
      <c r="AB1100" s="28"/>
      <c r="AC1100" s="28"/>
    </row>
    <row r="1101" spans="1:29" ht="14.25">
      <c r="A1101" s="22" t="b">
        <f t="shared" si="67"/>
        <v>1</v>
      </c>
      <c r="B1101" s="23" t="str">
        <f t="shared" si="68"/>
        <v>salles avant 03/2017!</v>
      </c>
      <c r="C1101" s="24">
        <f t="shared" si="69"/>
        <v>1101</v>
      </c>
      <c r="D1101" s="24" t="e">
        <f t="shared" ca="1" si="2"/>
        <v>#REF!</v>
      </c>
      <c r="E1101" s="25" t="e">
        <f t="shared" ca="1" si="3"/>
        <v>#REF!</v>
      </c>
      <c r="F1101" s="25" t="e">
        <f t="shared" ca="1" si="4"/>
        <v>#REF!</v>
      </c>
      <c r="G1101" s="26" t="e">
        <f t="shared" ca="1" si="5"/>
        <v>#REF!</v>
      </c>
      <c r="H1101" s="24" t="s">
        <v>140</v>
      </c>
      <c r="I1101" s="24" t="e">
        <f t="shared" ca="1" si="6"/>
        <v>#REF!</v>
      </c>
      <c r="J1101" s="24" t="e">
        <f t="shared" ca="1" si="7"/>
        <v>#REF!</v>
      </c>
      <c r="K1101" s="24" t="e">
        <f t="shared" ca="1" si="8"/>
        <v>#REF!</v>
      </c>
      <c r="L1101" s="24" t="e">
        <f t="shared" ca="1" si="9"/>
        <v>#REF!</v>
      </c>
      <c r="M1101" s="24" t="e">
        <f t="shared" ca="1" si="10"/>
        <v>#REF!</v>
      </c>
      <c r="N1101" s="25" t="e">
        <f t="shared" ca="1" si="11"/>
        <v>#REF!</v>
      </c>
      <c r="O1101" s="27" t="e">
        <f t="shared" ca="1" si="12"/>
        <v>#REF!</v>
      </c>
      <c r="P1101" s="24" t="e">
        <f t="shared" ca="1" si="13"/>
        <v>#REF!</v>
      </c>
      <c r="Q1101" s="28" t="e">
        <f t="shared" ca="1" si="48"/>
        <v>#REF!</v>
      </c>
      <c r="R1101" s="29" t="e">
        <f t="shared" ca="1" si="14"/>
        <v>#REF!</v>
      </c>
      <c r="S1101" s="29" t="e">
        <f t="shared" ca="1" si="15"/>
        <v>#REF!</v>
      </c>
      <c r="T1101" s="28" t="e">
        <f t="shared" ca="1" si="16"/>
        <v>#REF!</v>
      </c>
      <c r="U1101" s="30">
        <f ca="1">VLOOKUP(H1101,variables!J$10:K$130,2,FALSE)</f>
        <v>0.93262411347517726</v>
      </c>
      <c r="V1101" s="28"/>
      <c r="W1101" s="28"/>
      <c r="X1101" s="28"/>
      <c r="Y1101" s="28"/>
      <c r="Z1101" s="28"/>
      <c r="AA1101" s="28"/>
      <c r="AB1101" s="28"/>
      <c r="AC1101" s="28"/>
    </row>
    <row r="1102" spans="1:29" ht="14.25" hidden="1">
      <c r="A1102" s="22" t="b">
        <f t="shared" si="67"/>
        <v>0</v>
      </c>
      <c r="B1102" s="23" t="str">
        <f t="shared" si="68"/>
        <v>salles avant 03/2017!</v>
      </c>
      <c r="C1102" s="24">
        <f t="shared" si="69"/>
        <v>1102</v>
      </c>
      <c r="D1102" s="24" t="e">
        <f t="shared" ca="1" si="2"/>
        <v>#REF!</v>
      </c>
      <c r="E1102" s="25" t="e">
        <f t="shared" ca="1" si="3"/>
        <v>#REF!</v>
      </c>
      <c r="F1102" s="25" t="e">
        <f t="shared" ca="1" si="4"/>
        <v>#REF!</v>
      </c>
      <c r="G1102" s="26" t="e">
        <f t="shared" ca="1" si="5"/>
        <v>#REF!</v>
      </c>
      <c r="H1102" s="24" t="s">
        <v>299</v>
      </c>
      <c r="I1102" s="24" t="e">
        <f t="shared" ca="1" si="6"/>
        <v>#REF!</v>
      </c>
      <c r="J1102" s="24" t="e">
        <f t="shared" ca="1" si="7"/>
        <v>#REF!</v>
      </c>
      <c r="K1102" s="24" t="e">
        <f t="shared" ca="1" si="8"/>
        <v>#REF!</v>
      </c>
      <c r="L1102" s="24" t="e">
        <f t="shared" ca="1" si="9"/>
        <v>#REF!</v>
      </c>
      <c r="M1102" s="24" t="e">
        <f t="shared" ca="1" si="10"/>
        <v>#REF!</v>
      </c>
      <c r="N1102" s="25" t="e">
        <f t="shared" ca="1" si="11"/>
        <v>#REF!</v>
      </c>
      <c r="O1102" s="27" t="e">
        <f t="shared" ca="1" si="12"/>
        <v>#REF!</v>
      </c>
      <c r="P1102" s="24" t="e">
        <f t="shared" ca="1" si="13"/>
        <v>#REF!</v>
      </c>
      <c r="Q1102" s="28" t="str">
        <f t="shared" si="48"/>
        <v/>
      </c>
      <c r="R1102" s="29" t="str">
        <f t="shared" si="14"/>
        <v/>
      </c>
      <c r="S1102" s="29" t="str">
        <f t="shared" si="15"/>
        <v/>
      </c>
      <c r="T1102" s="28" t="str">
        <f t="shared" si="16"/>
        <v/>
      </c>
      <c r="U1102" s="30">
        <f ca="1">VLOOKUP(H1102,variables!J$10:K$130,2,FALSE)</f>
        <v>0.96666666666666667</v>
      </c>
      <c r="V1102" s="28"/>
      <c r="W1102" s="28"/>
      <c r="X1102" s="28"/>
      <c r="Y1102" s="28"/>
      <c r="Z1102" s="28"/>
      <c r="AA1102" s="28"/>
      <c r="AB1102" s="28"/>
      <c r="AC1102" s="28"/>
    </row>
    <row r="1103" spans="1:29" ht="14.25" hidden="1">
      <c r="A1103" s="22" t="b">
        <f t="shared" si="67"/>
        <v>0</v>
      </c>
      <c r="B1103" s="23" t="str">
        <f t="shared" si="68"/>
        <v>salles avant 03/2017!</v>
      </c>
      <c r="C1103" s="24">
        <f t="shared" si="69"/>
        <v>1103</v>
      </c>
      <c r="D1103" s="24" t="e">
        <f t="shared" ca="1" si="2"/>
        <v>#REF!</v>
      </c>
      <c r="E1103" s="25" t="e">
        <f t="shared" ca="1" si="3"/>
        <v>#REF!</v>
      </c>
      <c r="F1103" s="25" t="e">
        <f t="shared" ca="1" si="4"/>
        <v>#REF!</v>
      </c>
      <c r="G1103" s="26" t="e">
        <f t="shared" ca="1" si="5"/>
        <v>#REF!</v>
      </c>
      <c r="H1103" s="24" t="s">
        <v>100</v>
      </c>
      <c r="I1103" s="24" t="e">
        <f t="shared" ca="1" si="6"/>
        <v>#REF!</v>
      </c>
      <c r="J1103" s="24" t="e">
        <f t="shared" ca="1" si="7"/>
        <v>#REF!</v>
      </c>
      <c r="K1103" s="24" t="e">
        <f t="shared" ca="1" si="8"/>
        <v>#REF!</v>
      </c>
      <c r="L1103" s="24" t="e">
        <f t="shared" ca="1" si="9"/>
        <v>#REF!</v>
      </c>
      <c r="M1103" s="24" t="e">
        <f t="shared" ca="1" si="10"/>
        <v>#REF!</v>
      </c>
      <c r="N1103" s="25" t="e">
        <f t="shared" ca="1" si="11"/>
        <v>#REF!</v>
      </c>
      <c r="O1103" s="27" t="e">
        <f t="shared" ca="1" si="12"/>
        <v>#REF!</v>
      </c>
      <c r="P1103" s="24" t="e">
        <f t="shared" ca="1" si="13"/>
        <v>#REF!</v>
      </c>
      <c r="Q1103" s="28" t="str">
        <f t="shared" si="48"/>
        <v/>
      </c>
      <c r="R1103" s="29" t="str">
        <f t="shared" si="14"/>
        <v/>
      </c>
      <c r="S1103" s="29" t="str">
        <f t="shared" si="15"/>
        <v/>
      </c>
      <c r="T1103" s="28" t="str">
        <f t="shared" si="16"/>
        <v/>
      </c>
      <c r="U1103" s="30">
        <f ca="1">VLOOKUP(H1103,variables!J$10:K$130,2,FALSE)</f>
        <v>1</v>
      </c>
      <c r="V1103" s="28"/>
      <c r="W1103" s="28"/>
      <c r="X1103" s="28"/>
      <c r="Y1103" s="28"/>
      <c r="Z1103" s="28"/>
      <c r="AA1103" s="28"/>
      <c r="AB1103" s="28"/>
      <c r="AC1103" s="28"/>
    </row>
    <row r="1104" spans="1:29" ht="14.25" hidden="1">
      <c r="A1104" s="22" t="b">
        <f t="shared" si="67"/>
        <v>0</v>
      </c>
      <c r="B1104" s="23" t="str">
        <f t="shared" si="68"/>
        <v>salles avant 03/2017!</v>
      </c>
      <c r="C1104" s="24">
        <f t="shared" si="69"/>
        <v>1104</v>
      </c>
      <c r="D1104" s="24" t="e">
        <f t="shared" ca="1" si="2"/>
        <v>#REF!</v>
      </c>
      <c r="E1104" s="25" t="e">
        <f t="shared" ca="1" si="3"/>
        <v>#REF!</v>
      </c>
      <c r="F1104" s="25" t="e">
        <f t="shared" ca="1" si="4"/>
        <v>#REF!</v>
      </c>
      <c r="G1104" s="26" t="e">
        <f t="shared" ca="1" si="5"/>
        <v>#REF!</v>
      </c>
      <c r="H1104" s="24" t="s">
        <v>73</v>
      </c>
      <c r="I1104" s="24" t="e">
        <f t="shared" ca="1" si="6"/>
        <v>#REF!</v>
      </c>
      <c r="J1104" s="24" t="e">
        <f t="shared" ca="1" si="7"/>
        <v>#REF!</v>
      </c>
      <c r="K1104" s="24" t="e">
        <f t="shared" ca="1" si="8"/>
        <v>#REF!</v>
      </c>
      <c r="L1104" s="24" t="e">
        <f t="shared" ca="1" si="9"/>
        <v>#REF!</v>
      </c>
      <c r="M1104" s="24" t="e">
        <f t="shared" ca="1" si="10"/>
        <v>#REF!</v>
      </c>
      <c r="N1104" s="25" t="e">
        <f t="shared" ca="1" si="11"/>
        <v>#REF!</v>
      </c>
      <c r="O1104" s="27" t="e">
        <f t="shared" ca="1" si="12"/>
        <v>#REF!</v>
      </c>
      <c r="P1104" s="24" t="e">
        <f t="shared" ca="1" si="13"/>
        <v>#REF!</v>
      </c>
      <c r="Q1104" s="28" t="str">
        <f t="shared" si="48"/>
        <v/>
      </c>
      <c r="R1104" s="29" t="str">
        <f t="shared" si="14"/>
        <v/>
      </c>
      <c r="S1104" s="29" t="str">
        <f t="shared" si="15"/>
        <v/>
      </c>
      <c r="T1104" s="28" t="str">
        <f t="shared" si="16"/>
        <v/>
      </c>
      <c r="U1104" s="30">
        <f ca="1">VLOOKUP(H1104,variables!J$10:K$130,2,FALSE)</f>
        <v>1</v>
      </c>
      <c r="V1104" s="28"/>
      <c r="W1104" s="28"/>
      <c r="X1104" s="28"/>
      <c r="Y1104" s="28"/>
      <c r="Z1104" s="28"/>
      <c r="AA1104" s="28"/>
      <c r="AB1104" s="28"/>
      <c r="AC1104" s="28"/>
    </row>
    <row r="1105" spans="1:29" ht="14.25">
      <c r="A1105" s="22" t="b">
        <f t="shared" si="67"/>
        <v>1</v>
      </c>
      <c r="B1105" s="23" t="str">
        <f t="shared" si="68"/>
        <v>salles avant 03/2017!</v>
      </c>
      <c r="C1105" s="24">
        <f t="shared" si="69"/>
        <v>1105</v>
      </c>
      <c r="D1105" s="24" t="e">
        <f t="shared" ca="1" si="2"/>
        <v>#REF!</v>
      </c>
      <c r="E1105" s="25" t="e">
        <f t="shared" ca="1" si="3"/>
        <v>#REF!</v>
      </c>
      <c r="F1105" s="25" t="e">
        <f t="shared" ca="1" si="4"/>
        <v>#REF!</v>
      </c>
      <c r="G1105" s="26" t="e">
        <f t="shared" ca="1" si="5"/>
        <v>#REF!</v>
      </c>
      <c r="H1105" s="24" t="s">
        <v>140</v>
      </c>
      <c r="I1105" s="24" t="e">
        <f t="shared" ca="1" si="6"/>
        <v>#REF!</v>
      </c>
      <c r="J1105" s="24" t="e">
        <f t="shared" ca="1" si="7"/>
        <v>#REF!</v>
      </c>
      <c r="K1105" s="24" t="e">
        <f t="shared" ca="1" si="8"/>
        <v>#REF!</v>
      </c>
      <c r="L1105" s="24" t="e">
        <f t="shared" ca="1" si="9"/>
        <v>#REF!</v>
      </c>
      <c r="M1105" s="24" t="e">
        <f t="shared" ca="1" si="10"/>
        <v>#REF!</v>
      </c>
      <c r="N1105" s="25" t="e">
        <f t="shared" ca="1" si="11"/>
        <v>#REF!</v>
      </c>
      <c r="O1105" s="27" t="e">
        <f t="shared" ca="1" si="12"/>
        <v>#REF!</v>
      </c>
      <c r="P1105" s="24" t="e">
        <f t="shared" ca="1" si="13"/>
        <v>#REF!</v>
      </c>
      <c r="Q1105" s="28" t="e">
        <f t="shared" ca="1" si="48"/>
        <v>#REF!</v>
      </c>
      <c r="R1105" s="29" t="e">
        <f t="shared" ca="1" si="14"/>
        <v>#REF!</v>
      </c>
      <c r="S1105" s="29" t="e">
        <f t="shared" ca="1" si="15"/>
        <v>#REF!</v>
      </c>
      <c r="T1105" s="28" t="e">
        <f t="shared" ca="1" si="16"/>
        <v>#REF!</v>
      </c>
      <c r="U1105" s="30">
        <f ca="1">VLOOKUP(H1105,variables!J$10:K$130,2,FALSE)</f>
        <v>0.93262411347517726</v>
      </c>
      <c r="V1105" s="28"/>
      <c r="W1105" s="28"/>
      <c r="X1105" s="28"/>
      <c r="Y1105" s="28"/>
      <c r="Z1105" s="28"/>
      <c r="AA1105" s="28"/>
      <c r="AB1105" s="28"/>
      <c r="AC1105" s="28"/>
    </row>
    <row r="1106" spans="1:29" ht="14.25" hidden="1">
      <c r="A1106" s="22" t="b">
        <f t="shared" si="67"/>
        <v>0</v>
      </c>
      <c r="B1106" s="23" t="str">
        <f t="shared" si="68"/>
        <v>salles avant 03/2017!</v>
      </c>
      <c r="C1106" s="24">
        <f t="shared" si="69"/>
        <v>1106</v>
      </c>
      <c r="D1106" s="24" t="e">
        <f t="shared" ca="1" si="2"/>
        <v>#REF!</v>
      </c>
      <c r="E1106" s="25" t="e">
        <f t="shared" ca="1" si="3"/>
        <v>#REF!</v>
      </c>
      <c r="F1106" s="25" t="e">
        <f t="shared" ca="1" si="4"/>
        <v>#REF!</v>
      </c>
      <c r="G1106" s="26" t="e">
        <f t="shared" ca="1" si="5"/>
        <v>#REF!</v>
      </c>
      <c r="H1106" s="24" t="s">
        <v>13</v>
      </c>
      <c r="I1106" s="24" t="e">
        <f t="shared" ca="1" si="6"/>
        <v>#REF!</v>
      </c>
      <c r="J1106" s="24" t="e">
        <f t="shared" ca="1" si="7"/>
        <v>#REF!</v>
      </c>
      <c r="K1106" s="24" t="e">
        <f t="shared" ca="1" si="8"/>
        <v>#REF!</v>
      </c>
      <c r="L1106" s="24" t="e">
        <f t="shared" ca="1" si="9"/>
        <v>#REF!</v>
      </c>
      <c r="M1106" s="24" t="e">
        <f t="shared" ca="1" si="10"/>
        <v>#REF!</v>
      </c>
      <c r="N1106" s="25" t="e">
        <f t="shared" ca="1" si="11"/>
        <v>#REF!</v>
      </c>
      <c r="O1106" s="27" t="e">
        <f t="shared" ca="1" si="12"/>
        <v>#REF!</v>
      </c>
      <c r="P1106" s="24" t="e">
        <f t="shared" ca="1" si="13"/>
        <v>#REF!</v>
      </c>
      <c r="Q1106" s="28" t="str">
        <f t="shared" si="48"/>
        <v/>
      </c>
      <c r="R1106" s="29" t="str">
        <f t="shared" si="14"/>
        <v/>
      </c>
      <c r="S1106" s="29" t="str">
        <f t="shared" si="15"/>
        <v/>
      </c>
      <c r="T1106" s="28" t="str">
        <f t="shared" si="16"/>
        <v/>
      </c>
      <c r="U1106" s="30">
        <f>VLOOKUP(H1106,variables!J$10:K$130,2,FALSE)</f>
        <v>0</v>
      </c>
      <c r="V1106" s="28"/>
      <c r="W1106" s="28"/>
      <c r="X1106" s="28"/>
      <c r="Y1106" s="28"/>
      <c r="Z1106" s="28"/>
      <c r="AA1106" s="28"/>
      <c r="AB1106" s="28"/>
      <c r="AC1106" s="28"/>
    </row>
    <row r="1107" spans="1:29" ht="14.25" hidden="1">
      <c r="A1107" s="22" t="b">
        <f t="shared" si="67"/>
        <v>0</v>
      </c>
      <c r="B1107" s="23" t="str">
        <f t="shared" si="68"/>
        <v>salles avant 03/2017!</v>
      </c>
      <c r="C1107" s="24">
        <f t="shared" si="69"/>
        <v>1107</v>
      </c>
      <c r="D1107" s="24" t="e">
        <f t="shared" ca="1" si="2"/>
        <v>#REF!</v>
      </c>
      <c r="E1107" s="25" t="e">
        <f t="shared" ca="1" si="3"/>
        <v>#REF!</v>
      </c>
      <c r="F1107" s="25" t="e">
        <f t="shared" ca="1" si="4"/>
        <v>#REF!</v>
      </c>
      <c r="G1107" s="26" t="e">
        <f t="shared" ca="1" si="5"/>
        <v>#REF!</v>
      </c>
      <c r="H1107" s="24" t="s">
        <v>13</v>
      </c>
      <c r="I1107" s="24" t="e">
        <f t="shared" ca="1" si="6"/>
        <v>#REF!</v>
      </c>
      <c r="J1107" s="24" t="e">
        <f t="shared" ca="1" si="7"/>
        <v>#REF!</v>
      </c>
      <c r="K1107" s="24" t="e">
        <f t="shared" ca="1" si="8"/>
        <v>#REF!</v>
      </c>
      <c r="L1107" s="24" t="e">
        <f t="shared" ca="1" si="9"/>
        <v>#REF!</v>
      </c>
      <c r="M1107" s="24" t="e">
        <f t="shared" ca="1" si="10"/>
        <v>#REF!</v>
      </c>
      <c r="N1107" s="25" t="e">
        <f t="shared" ca="1" si="11"/>
        <v>#REF!</v>
      </c>
      <c r="O1107" s="27" t="e">
        <f t="shared" ca="1" si="12"/>
        <v>#REF!</v>
      </c>
      <c r="P1107" s="24" t="e">
        <f t="shared" ca="1" si="13"/>
        <v>#REF!</v>
      </c>
      <c r="Q1107" s="28" t="str">
        <f t="shared" si="48"/>
        <v/>
      </c>
      <c r="R1107" s="29" t="str">
        <f t="shared" si="14"/>
        <v/>
      </c>
      <c r="S1107" s="29" t="str">
        <f t="shared" si="15"/>
        <v/>
      </c>
      <c r="T1107" s="28" t="str">
        <f t="shared" si="16"/>
        <v/>
      </c>
      <c r="U1107" s="30">
        <f>VLOOKUP(H1107,variables!J$10:K$130,2,FALSE)</f>
        <v>0</v>
      </c>
      <c r="V1107" s="28"/>
      <c r="W1107" s="28"/>
      <c r="X1107" s="28"/>
      <c r="Y1107" s="28"/>
      <c r="Z1107" s="28"/>
      <c r="AA1107" s="28"/>
      <c r="AB1107" s="28"/>
      <c r="AC1107" s="28"/>
    </row>
    <row r="1108" spans="1:29" ht="14.25" hidden="1">
      <c r="A1108" s="22" t="b">
        <f t="shared" si="67"/>
        <v>0</v>
      </c>
      <c r="B1108" s="23" t="str">
        <f t="shared" si="68"/>
        <v>salles avant 03/2017!</v>
      </c>
      <c r="C1108" s="24">
        <f t="shared" si="69"/>
        <v>1108</v>
      </c>
      <c r="D1108" s="24" t="e">
        <f t="shared" ca="1" si="2"/>
        <v>#REF!</v>
      </c>
      <c r="E1108" s="25" t="e">
        <f t="shared" ca="1" si="3"/>
        <v>#REF!</v>
      </c>
      <c r="F1108" s="25" t="e">
        <f t="shared" ca="1" si="4"/>
        <v>#REF!</v>
      </c>
      <c r="G1108" s="26" t="e">
        <f t="shared" ca="1" si="5"/>
        <v>#REF!</v>
      </c>
      <c r="H1108" s="24" t="s">
        <v>13</v>
      </c>
      <c r="I1108" s="24" t="e">
        <f t="shared" ca="1" si="6"/>
        <v>#REF!</v>
      </c>
      <c r="J1108" s="24" t="e">
        <f t="shared" ca="1" si="7"/>
        <v>#REF!</v>
      </c>
      <c r="K1108" s="24" t="e">
        <f t="shared" ca="1" si="8"/>
        <v>#REF!</v>
      </c>
      <c r="L1108" s="24" t="e">
        <f t="shared" ca="1" si="9"/>
        <v>#REF!</v>
      </c>
      <c r="M1108" s="24" t="e">
        <f t="shared" ca="1" si="10"/>
        <v>#REF!</v>
      </c>
      <c r="N1108" s="25" t="e">
        <f t="shared" ca="1" si="11"/>
        <v>#REF!</v>
      </c>
      <c r="O1108" s="27" t="e">
        <f t="shared" ca="1" si="12"/>
        <v>#REF!</v>
      </c>
      <c r="P1108" s="24" t="e">
        <f t="shared" ca="1" si="13"/>
        <v>#REF!</v>
      </c>
      <c r="Q1108" s="28" t="str">
        <f t="shared" si="48"/>
        <v/>
      </c>
      <c r="R1108" s="29" t="str">
        <f t="shared" si="14"/>
        <v/>
      </c>
      <c r="S1108" s="29" t="str">
        <f t="shared" si="15"/>
        <v/>
      </c>
      <c r="T1108" s="28" t="str">
        <f t="shared" si="16"/>
        <v/>
      </c>
      <c r="U1108" s="30">
        <f>VLOOKUP(H1108,variables!J$10:K$130,2,FALSE)</f>
        <v>0</v>
      </c>
      <c r="V1108" s="28"/>
      <c r="W1108" s="28"/>
      <c r="X1108" s="28"/>
      <c r="Y1108" s="28"/>
      <c r="Z1108" s="28"/>
      <c r="AA1108" s="28"/>
      <c r="AB1108" s="28"/>
      <c r="AC1108" s="28"/>
    </row>
    <row r="1109" spans="1:29" ht="14.25" hidden="1">
      <c r="A1109" s="22" t="b">
        <f t="shared" si="67"/>
        <v>0</v>
      </c>
      <c r="B1109" s="23" t="str">
        <f t="shared" si="68"/>
        <v>salles avant 03/2017!</v>
      </c>
      <c r="C1109" s="24">
        <f t="shared" si="69"/>
        <v>1109</v>
      </c>
      <c r="D1109" s="24" t="e">
        <f t="shared" ca="1" si="2"/>
        <v>#REF!</v>
      </c>
      <c r="E1109" s="25" t="e">
        <f t="shared" ca="1" si="3"/>
        <v>#REF!</v>
      </c>
      <c r="F1109" s="25" t="e">
        <f t="shared" ca="1" si="4"/>
        <v>#REF!</v>
      </c>
      <c r="G1109" s="26" t="e">
        <f t="shared" ca="1" si="5"/>
        <v>#REF!</v>
      </c>
      <c r="H1109" s="24" t="s">
        <v>162</v>
      </c>
      <c r="I1109" s="24" t="e">
        <f t="shared" ca="1" si="6"/>
        <v>#REF!</v>
      </c>
      <c r="J1109" s="24" t="e">
        <f t="shared" ca="1" si="7"/>
        <v>#REF!</v>
      </c>
      <c r="K1109" s="24" t="e">
        <f t="shared" ca="1" si="8"/>
        <v>#REF!</v>
      </c>
      <c r="L1109" s="24" t="e">
        <f t="shared" ca="1" si="9"/>
        <v>#REF!</v>
      </c>
      <c r="M1109" s="24" t="e">
        <f t="shared" ca="1" si="10"/>
        <v>#REF!</v>
      </c>
      <c r="N1109" s="25" t="e">
        <f t="shared" ca="1" si="11"/>
        <v>#REF!</v>
      </c>
      <c r="O1109" s="27" t="e">
        <f t="shared" ca="1" si="12"/>
        <v>#REF!</v>
      </c>
      <c r="P1109" s="24" t="e">
        <f t="shared" ca="1" si="13"/>
        <v>#REF!</v>
      </c>
      <c r="Q1109" s="28" t="str">
        <f t="shared" si="48"/>
        <v/>
      </c>
      <c r="R1109" s="29" t="str">
        <f t="shared" si="14"/>
        <v/>
      </c>
      <c r="S1109" s="29" t="str">
        <f t="shared" si="15"/>
        <v/>
      </c>
      <c r="T1109" s="28" t="str">
        <f t="shared" si="16"/>
        <v/>
      </c>
      <c r="U1109" s="30">
        <f>VLOOKUP(H1109,variables!J$10:K$130,2,FALSE)</f>
        <v>5.3E-3</v>
      </c>
      <c r="V1109" s="28"/>
      <c r="W1109" s="28"/>
      <c r="X1109" s="28"/>
      <c r="Y1109" s="28"/>
      <c r="Z1109" s="28"/>
      <c r="AA1109" s="28"/>
      <c r="AB1109" s="28"/>
      <c r="AC1109" s="28"/>
    </row>
    <row r="1110" spans="1:29" ht="14.25" hidden="1">
      <c r="A1110" s="22" t="b">
        <f t="shared" si="67"/>
        <v>0</v>
      </c>
      <c r="B1110" s="23" t="str">
        <f t="shared" si="68"/>
        <v>salles avant 03/2017!</v>
      </c>
      <c r="C1110" s="24">
        <f t="shared" si="69"/>
        <v>1110</v>
      </c>
      <c r="D1110" s="24" t="e">
        <f t="shared" ca="1" si="2"/>
        <v>#REF!</v>
      </c>
      <c r="E1110" s="25" t="e">
        <f t="shared" ca="1" si="3"/>
        <v>#REF!</v>
      </c>
      <c r="F1110" s="25" t="e">
        <f t="shared" ca="1" si="4"/>
        <v>#REF!</v>
      </c>
      <c r="G1110" s="26" t="e">
        <f t="shared" ca="1" si="5"/>
        <v>#REF!</v>
      </c>
      <c r="H1110" s="24" t="s">
        <v>246</v>
      </c>
      <c r="I1110" s="24" t="e">
        <f t="shared" ca="1" si="6"/>
        <v>#REF!</v>
      </c>
      <c r="J1110" s="24" t="e">
        <f t="shared" ca="1" si="7"/>
        <v>#REF!</v>
      </c>
      <c r="K1110" s="24" t="e">
        <f t="shared" ca="1" si="8"/>
        <v>#REF!</v>
      </c>
      <c r="L1110" s="24" t="e">
        <f t="shared" ca="1" si="9"/>
        <v>#REF!</v>
      </c>
      <c r="M1110" s="24" t="e">
        <f t="shared" ca="1" si="10"/>
        <v>#REF!</v>
      </c>
      <c r="N1110" s="25" t="e">
        <f t="shared" ca="1" si="11"/>
        <v>#REF!</v>
      </c>
      <c r="O1110" s="27" t="e">
        <f t="shared" ca="1" si="12"/>
        <v>#REF!</v>
      </c>
      <c r="P1110" s="24" t="e">
        <f t="shared" ca="1" si="13"/>
        <v>#REF!</v>
      </c>
      <c r="Q1110" s="28" t="str">
        <f t="shared" si="48"/>
        <v/>
      </c>
      <c r="R1110" s="29" t="str">
        <f t="shared" si="14"/>
        <v/>
      </c>
      <c r="S1110" s="29" t="str">
        <f t="shared" si="15"/>
        <v/>
      </c>
      <c r="T1110" s="28" t="str">
        <f t="shared" si="16"/>
        <v/>
      </c>
      <c r="U1110" s="30">
        <f ca="1">VLOOKUP(H1110,variables!J$10:K$130,2,FALSE)</f>
        <v>0.94444444444444442</v>
      </c>
      <c r="V1110" s="28"/>
      <c r="W1110" s="28"/>
      <c r="X1110" s="28"/>
      <c r="Y1110" s="28"/>
      <c r="Z1110" s="28"/>
      <c r="AA1110" s="28"/>
      <c r="AB1110" s="28"/>
      <c r="AC1110" s="28"/>
    </row>
    <row r="1111" spans="1:29" ht="14.25" hidden="1">
      <c r="A1111" s="22" t="b">
        <f t="shared" si="67"/>
        <v>0</v>
      </c>
      <c r="B1111" s="23" t="str">
        <f t="shared" si="68"/>
        <v>salles avant 03/2017!</v>
      </c>
      <c r="C1111" s="24">
        <f t="shared" si="69"/>
        <v>1111</v>
      </c>
      <c r="D1111" s="24" t="e">
        <f t="shared" ca="1" si="2"/>
        <v>#REF!</v>
      </c>
      <c r="E1111" s="25" t="e">
        <f t="shared" ca="1" si="3"/>
        <v>#REF!</v>
      </c>
      <c r="F1111" s="25" t="e">
        <f t="shared" ca="1" si="4"/>
        <v>#REF!</v>
      </c>
      <c r="G1111" s="26" t="e">
        <f t="shared" ca="1" si="5"/>
        <v>#REF!</v>
      </c>
      <c r="H1111" s="24" t="s">
        <v>458</v>
      </c>
      <c r="I1111" s="24" t="e">
        <f t="shared" ca="1" si="6"/>
        <v>#REF!</v>
      </c>
      <c r="J1111" s="24" t="e">
        <f t="shared" ca="1" si="7"/>
        <v>#REF!</v>
      </c>
      <c r="K1111" s="24" t="e">
        <f t="shared" ca="1" si="8"/>
        <v>#REF!</v>
      </c>
      <c r="L1111" s="24" t="e">
        <f t="shared" ca="1" si="9"/>
        <v>#REF!</v>
      </c>
      <c r="M1111" s="24" t="e">
        <f t="shared" ca="1" si="10"/>
        <v>#REF!</v>
      </c>
      <c r="N1111" s="25" t="e">
        <f t="shared" ca="1" si="11"/>
        <v>#REF!</v>
      </c>
      <c r="O1111" s="27" t="e">
        <f t="shared" ca="1" si="12"/>
        <v>#REF!</v>
      </c>
      <c r="P1111" s="24" t="e">
        <f t="shared" ca="1" si="13"/>
        <v>#REF!</v>
      </c>
      <c r="Q1111" s="28" t="str">
        <f t="shared" si="48"/>
        <v/>
      </c>
      <c r="R1111" s="29" t="str">
        <f t="shared" si="14"/>
        <v/>
      </c>
      <c r="S1111" s="29" t="str">
        <f t="shared" si="15"/>
        <v/>
      </c>
      <c r="T1111" s="28" t="str">
        <f t="shared" si="16"/>
        <v/>
      </c>
      <c r="U1111" s="30">
        <f ca="1">VLOOKUP(H1111,variables!J$10:K$130,2,FALSE)</f>
        <v>0.95</v>
      </c>
      <c r="V1111" s="28"/>
      <c r="W1111" s="28"/>
      <c r="X1111" s="28"/>
      <c r="Y1111" s="28"/>
      <c r="Z1111" s="28"/>
      <c r="AA1111" s="28"/>
      <c r="AB1111" s="28"/>
      <c r="AC1111" s="28"/>
    </row>
    <row r="1112" spans="1:29" ht="14.25" hidden="1">
      <c r="A1112" s="22" t="b">
        <f t="shared" si="67"/>
        <v>0</v>
      </c>
      <c r="B1112" s="23" t="str">
        <f t="shared" si="68"/>
        <v>salles avant 03/2017!</v>
      </c>
      <c r="C1112" s="24">
        <f t="shared" si="69"/>
        <v>1112</v>
      </c>
      <c r="D1112" s="24" t="e">
        <f t="shared" ca="1" si="2"/>
        <v>#REF!</v>
      </c>
      <c r="E1112" s="25" t="e">
        <f t="shared" ca="1" si="3"/>
        <v>#REF!</v>
      </c>
      <c r="F1112" s="25" t="e">
        <f t="shared" ca="1" si="4"/>
        <v>#REF!</v>
      </c>
      <c r="G1112" s="26" t="e">
        <f t="shared" ca="1" si="5"/>
        <v>#REF!</v>
      </c>
      <c r="H1112" s="24" t="s">
        <v>162</v>
      </c>
      <c r="I1112" s="24" t="e">
        <f t="shared" ca="1" si="6"/>
        <v>#REF!</v>
      </c>
      <c r="J1112" s="24" t="e">
        <f t="shared" ca="1" si="7"/>
        <v>#REF!</v>
      </c>
      <c r="K1112" s="24" t="e">
        <f t="shared" ca="1" si="8"/>
        <v>#REF!</v>
      </c>
      <c r="L1112" s="24" t="e">
        <f t="shared" ca="1" si="9"/>
        <v>#REF!</v>
      </c>
      <c r="M1112" s="24" t="e">
        <f t="shared" ca="1" si="10"/>
        <v>#REF!</v>
      </c>
      <c r="N1112" s="25" t="e">
        <f t="shared" ca="1" si="11"/>
        <v>#REF!</v>
      </c>
      <c r="O1112" s="27" t="e">
        <f t="shared" ca="1" si="12"/>
        <v>#REF!</v>
      </c>
      <c r="P1112" s="24" t="e">
        <f t="shared" ca="1" si="13"/>
        <v>#REF!</v>
      </c>
      <c r="Q1112" s="28" t="str">
        <f t="shared" si="48"/>
        <v/>
      </c>
      <c r="R1112" s="29" t="str">
        <f t="shared" si="14"/>
        <v/>
      </c>
      <c r="S1112" s="29" t="str">
        <f t="shared" si="15"/>
        <v/>
      </c>
      <c r="T1112" s="28" t="str">
        <f t="shared" si="16"/>
        <v/>
      </c>
      <c r="U1112" s="30">
        <f>VLOOKUP(H1112,variables!J$10:K$130,2,FALSE)</f>
        <v>5.3E-3</v>
      </c>
      <c r="V1112" s="28"/>
      <c r="W1112" s="28"/>
      <c r="X1112" s="28"/>
      <c r="Y1112" s="28"/>
      <c r="Z1112" s="28"/>
      <c r="AA1112" s="28"/>
      <c r="AB1112" s="28"/>
      <c r="AC1112" s="28"/>
    </row>
    <row r="1113" spans="1:29" ht="14.25" hidden="1">
      <c r="A1113" s="22" t="b">
        <f t="shared" si="67"/>
        <v>0</v>
      </c>
      <c r="B1113" s="23" t="str">
        <f t="shared" si="68"/>
        <v>salles avant 03/2017!</v>
      </c>
      <c r="C1113" s="24">
        <f t="shared" si="69"/>
        <v>1113</v>
      </c>
      <c r="D1113" s="24" t="e">
        <f t="shared" ca="1" si="2"/>
        <v>#REF!</v>
      </c>
      <c r="E1113" s="25" t="e">
        <f t="shared" ca="1" si="3"/>
        <v>#REF!</v>
      </c>
      <c r="F1113" s="25" t="e">
        <f t="shared" ca="1" si="4"/>
        <v>#REF!</v>
      </c>
      <c r="G1113" s="26" t="e">
        <f t="shared" ca="1" si="5"/>
        <v>#REF!</v>
      </c>
      <c r="H1113" s="24" t="s">
        <v>458</v>
      </c>
      <c r="I1113" s="24" t="e">
        <f t="shared" ca="1" si="6"/>
        <v>#REF!</v>
      </c>
      <c r="J1113" s="24" t="e">
        <f t="shared" ca="1" si="7"/>
        <v>#REF!</v>
      </c>
      <c r="K1113" s="24" t="e">
        <f t="shared" ca="1" si="8"/>
        <v>#REF!</v>
      </c>
      <c r="L1113" s="24" t="e">
        <f t="shared" ca="1" si="9"/>
        <v>#REF!</v>
      </c>
      <c r="M1113" s="24" t="e">
        <f t="shared" ca="1" si="10"/>
        <v>#REF!</v>
      </c>
      <c r="N1113" s="25" t="e">
        <f t="shared" ca="1" si="11"/>
        <v>#REF!</v>
      </c>
      <c r="O1113" s="27" t="e">
        <f t="shared" ca="1" si="12"/>
        <v>#REF!</v>
      </c>
      <c r="P1113" s="24" t="e">
        <f t="shared" ca="1" si="13"/>
        <v>#REF!</v>
      </c>
      <c r="Q1113" s="28" t="str">
        <f t="shared" si="48"/>
        <v/>
      </c>
      <c r="R1113" s="29" t="str">
        <f t="shared" si="14"/>
        <v/>
      </c>
      <c r="S1113" s="29" t="str">
        <f t="shared" si="15"/>
        <v/>
      </c>
      <c r="T1113" s="28" t="str">
        <f t="shared" si="16"/>
        <v/>
      </c>
      <c r="U1113" s="30">
        <f ca="1">VLOOKUP(H1113,variables!J$10:K$130,2,FALSE)</f>
        <v>0.95</v>
      </c>
      <c r="V1113" s="28"/>
      <c r="W1113" s="28"/>
      <c r="X1113" s="28"/>
      <c r="Y1113" s="28"/>
      <c r="Z1113" s="28"/>
      <c r="AA1113" s="28"/>
      <c r="AB1113" s="28"/>
      <c r="AC1113" s="28"/>
    </row>
    <row r="1114" spans="1:29" ht="14.25" hidden="1">
      <c r="A1114" s="22" t="b">
        <f t="shared" si="67"/>
        <v>0</v>
      </c>
      <c r="B1114" s="23" t="str">
        <f t="shared" si="68"/>
        <v>salles avant 03/2017!</v>
      </c>
      <c r="C1114" s="24">
        <f t="shared" si="69"/>
        <v>1114</v>
      </c>
      <c r="D1114" s="24" t="e">
        <f t="shared" ca="1" si="2"/>
        <v>#REF!</v>
      </c>
      <c r="E1114" s="25" t="e">
        <f t="shared" ca="1" si="3"/>
        <v>#REF!</v>
      </c>
      <c r="F1114" s="25" t="e">
        <f t="shared" ca="1" si="4"/>
        <v>#REF!</v>
      </c>
      <c r="G1114" s="26" t="e">
        <f t="shared" ca="1" si="5"/>
        <v>#REF!</v>
      </c>
      <c r="H1114" s="24" t="s">
        <v>359</v>
      </c>
      <c r="I1114" s="24" t="e">
        <f t="shared" ca="1" si="6"/>
        <v>#REF!</v>
      </c>
      <c r="J1114" s="24" t="e">
        <f t="shared" ca="1" si="7"/>
        <v>#REF!</v>
      </c>
      <c r="K1114" s="24" t="e">
        <f t="shared" ca="1" si="8"/>
        <v>#REF!</v>
      </c>
      <c r="L1114" s="24" t="e">
        <f t="shared" ca="1" si="9"/>
        <v>#REF!</v>
      </c>
      <c r="M1114" s="24" t="e">
        <f t="shared" ca="1" si="10"/>
        <v>#REF!</v>
      </c>
      <c r="N1114" s="25" t="e">
        <f t="shared" ca="1" si="11"/>
        <v>#REF!</v>
      </c>
      <c r="O1114" s="27" t="e">
        <f t="shared" ca="1" si="12"/>
        <v>#REF!</v>
      </c>
      <c r="P1114" s="24" t="e">
        <f t="shared" ca="1" si="13"/>
        <v>#REF!</v>
      </c>
      <c r="Q1114" s="28" t="str">
        <f t="shared" si="48"/>
        <v/>
      </c>
      <c r="R1114" s="29" t="str">
        <f t="shared" si="14"/>
        <v/>
      </c>
      <c r="S1114" s="29" t="str">
        <f t="shared" si="15"/>
        <v/>
      </c>
      <c r="T1114" s="28" t="str">
        <f t="shared" si="16"/>
        <v/>
      </c>
      <c r="U1114" s="30">
        <f ca="1">VLOOKUP(H1114,variables!J$10:K$130,2,FALSE)</f>
        <v>1</v>
      </c>
      <c r="V1114" s="28"/>
      <c r="W1114" s="28"/>
      <c r="X1114" s="28"/>
      <c r="Y1114" s="28"/>
      <c r="Z1114" s="28"/>
      <c r="AA1114" s="28"/>
      <c r="AB1114" s="28"/>
      <c r="AC1114" s="28"/>
    </row>
    <row r="1115" spans="1:29" ht="14.25" hidden="1">
      <c r="A1115" s="22" t="b">
        <f t="shared" si="67"/>
        <v>0</v>
      </c>
      <c r="B1115" s="23" t="str">
        <f t="shared" si="68"/>
        <v>salles avant 03/2017!</v>
      </c>
      <c r="C1115" s="24">
        <f t="shared" si="69"/>
        <v>1115</v>
      </c>
      <c r="D1115" s="24" t="e">
        <f t="shared" ca="1" si="2"/>
        <v>#REF!</v>
      </c>
      <c r="E1115" s="25" t="e">
        <f t="shared" ca="1" si="3"/>
        <v>#REF!</v>
      </c>
      <c r="F1115" s="25" t="e">
        <f t="shared" ca="1" si="4"/>
        <v>#REF!</v>
      </c>
      <c r="G1115" s="26" t="e">
        <f t="shared" ca="1" si="5"/>
        <v>#REF!</v>
      </c>
      <c r="H1115" s="24" t="s">
        <v>83</v>
      </c>
      <c r="I1115" s="24" t="e">
        <f t="shared" ca="1" si="6"/>
        <v>#REF!</v>
      </c>
      <c r="J1115" s="24" t="e">
        <f t="shared" ca="1" si="7"/>
        <v>#REF!</v>
      </c>
      <c r="K1115" s="24" t="e">
        <f t="shared" ca="1" si="8"/>
        <v>#REF!</v>
      </c>
      <c r="L1115" s="24" t="e">
        <f t="shared" ca="1" si="9"/>
        <v>#REF!</v>
      </c>
      <c r="M1115" s="24" t="e">
        <f t="shared" ca="1" si="10"/>
        <v>#REF!</v>
      </c>
      <c r="N1115" s="25" t="e">
        <f t="shared" ca="1" si="11"/>
        <v>#REF!</v>
      </c>
      <c r="O1115" s="27" t="e">
        <f t="shared" ca="1" si="12"/>
        <v>#REF!</v>
      </c>
      <c r="P1115" s="24" t="e">
        <f t="shared" ca="1" si="13"/>
        <v>#REF!</v>
      </c>
      <c r="Q1115" s="28" t="str">
        <f t="shared" si="48"/>
        <v/>
      </c>
      <c r="R1115" s="29" t="str">
        <f t="shared" si="14"/>
        <v/>
      </c>
      <c r="S1115" s="29" t="str">
        <f t="shared" si="15"/>
        <v/>
      </c>
      <c r="T1115" s="28" t="str">
        <f t="shared" si="16"/>
        <v/>
      </c>
      <c r="U1115" s="30">
        <f>VLOOKUP(H1115,variables!J$10:K$130,2,FALSE)</f>
        <v>5.3E-3</v>
      </c>
      <c r="V1115" s="28"/>
      <c r="W1115" s="28"/>
      <c r="X1115" s="28"/>
      <c r="Y1115" s="28"/>
      <c r="Z1115" s="28"/>
      <c r="AA1115" s="28"/>
      <c r="AB1115" s="28"/>
      <c r="AC1115" s="28"/>
    </row>
    <row r="1116" spans="1:29" ht="14.25" hidden="1">
      <c r="A1116" s="22" t="b">
        <f t="shared" si="67"/>
        <v>0</v>
      </c>
      <c r="B1116" s="23" t="str">
        <f t="shared" si="68"/>
        <v>salles avant 03/2017!</v>
      </c>
      <c r="C1116" s="24">
        <f t="shared" si="69"/>
        <v>1116</v>
      </c>
      <c r="D1116" s="24" t="e">
        <f t="shared" ca="1" si="2"/>
        <v>#REF!</v>
      </c>
      <c r="E1116" s="25" t="e">
        <f t="shared" ca="1" si="3"/>
        <v>#REF!</v>
      </c>
      <c r="F1116" s="25" t="e">
        <f t="shared" ca="1" si="4"/>
        <v>#REF!</v>
      </c>
      <c r="G1116" s="26" t="e">
        <f t="shared" ca="1" si="5"/>
        <v>#REF!</v>
      </c>
      <c r="H1116" s="24" t="s">
        <v>13</v>
      </c>
      <c r="I1116" s="24" t="e">
        <f t="shared" ca="1" si="6"/>
        <v>#REF!</v>
      </c>
      <c r="J1116" s="24" t="e">
        <f t="shared" ca="1" si="7"/>
        <v>#REF!</v>
      </c>
      <c r="K1116" s="24" t="e">
        <f t="shared" ca="1" si="8"/>
        <v>#REF!</v>
      </c>
      <c r="L1116" s="24" t="e">
        <f t="shared" ca="1" si="9"/>
        <v>#REF!</v>
      </c>
      <c r="M1116" s="24" t="e">
        <f t="shared" ca="1" si="10"/>
        <v>#REF!</v>
      </c>
      <c r="N1116" s="25" t="e">
        <f t="shared" ca="1" si="11"/>
        <v>#REF!</v>
      </c>
      <c r="O1116" s="27" t="e">
        <f t="shared" ca="1" si="12"/>
        <v>#REF!</v>
      </c>
      <c r="P1116" s="24" t="e">
        <f t="shared" ca="1" si="13"/>
        <v>#REF!</v>
      </c>
      <c r="Q1116" s="28" t="str">
        <f t="shared" si="48"/>
        <v/>
      </c>
      <c r="R1116" s="29" t="str">
        <f t="shared" si="14"/>
        <v/>
      </c>
      <c r="S1116" s="29" t="str">
        <f t="shared" si="15"/>
        <v/>
      </c>
      <c r="T1116" s="28" t="str">
        <f t="shared" si="16"/>
        <v/>
      </c>
      <c r="U1116" s="30">
        <f>VLOOKUP(H1116,variables!J$10:K$130,2,FALSE)</f>
        <v>0</v>
      </c>
      <c r="V1116" s="28"/>
      <c r="W1116" s="28"/>
      <c r="X1116" s="28"/>
      <c r="Y1116" s="28"/>
      <c r="Z1116" s="28"/>
      <c r="AA1116" s="28"/>
      <c r="AB1116" s="28"/>
      <c r="AC1116" s="28"/>
    </row>
    <row r="1117" spans="1:29" ht="14.25" hidden="1">
      <c r="A1117" s="22" t="b">
        <f t="shared" si="67"/>
        <v>0</v>
      </c>
      <c r="B1117" s="23" t="str">
        <f t="shared" si="68"/>
        <v>salles avant 03/2017!</v>
      </c>
      <c r="C1117" s="24">
        <f t="shared" si="69"/>
        <v>1117</v>
      </c>
      <c r="D1117" s="24" t="e">
        <f t="shared" ca="1" si="2"/>
        <v>#REF!</v>
      </c>
      <c r="E1117" s="25" t="e">
        <f t="shared" ca="1" si="3"/>
        <v>#REF!</v>
      </c>
      <c r="F1117" s="25" t="e">
        <f t="shared" ca="1" si="4"/>
        <v>#REF!</v>
      </c>
      <c r="G1117" s="26" t="e">
        <f t="shared" ca="1" si="5"/>
        <v>#REF!</v>
      </c>
      <c r="H1117" s="24" t="s">
        <v>246</v>
      </c>
      <c r="I1117" s="24" t="e">
        <f t="shared" ca="1" si="6"/>
        <v>#REF!</v>
      </c>
      <c r="J1117" s="24" t="e">
        <f t="shared" ca="1" si="7"/>
        <v>#REF!</v>
      </c>
      <c r="K1117" s="24" t="e">
        <f t="shared" ca="1" si="8"/>
        <v>#REF!</v>
      </c>
      <c r="L1117" s="24" t="e">
        <f t="shared" ca="1" si="9"/>
        <v>#REF!</v>
      </c>
      <c r="M1117" s="24" t="e">
        <f t="shared" ca="1" si="10"/>
        <v>#REF!</v>
      </c>
      <c r="N1117" s="25" t="e">
        <f t="shared" ca="1" si="11"/>
        <v>#REF!</v>
      </c>
      <c r="O1117" s="27" t="e">
        <f t="shared" ca="1" si="12"/>
        <v>#REF!</v>
      </c>
      <c r="P1117" s="24" t="e">
        <f t="shared" ca="1" si="13"/>
        <v>#REF!</v>
      </c>
      <c r="Q1117" s="28" t="str">
        <f t="shared" si="48"/>
        <v/>
      </c>
      <c r="R1117" s="29" t="str">
        <f t="shared" si="14"/>
        <v/>
      </c>
      <c r="S1117" s="29" t="str">
        <f t="shared" si="15"/>
        <v/>
      </c>
      <c r="T1117" s="28" t="str">
        <f t="shared" si="16"/>
        <v/>
      </c>
      <c r="U1117" s="30">
        <f ca="1">VLOOKUP(H1117,variables!J$10:K$130,2,FALSE)</f>
        <v>0.94444444444444442</v>
      </c>
      <c r="V1117" s="28"/>
      <c r="W1117" s="28"/>
      <c r="X1117" s="28"/>
      <c r="Y1117" s="28"/>
      <c r="Z1117" s="28"/>
      <c r="AA1117" s="28"/>
      <c r="AB1117" s="28"/>
      <c r="AC1117" s="28"/>
    </row>
    <row r="1118" spans="1:29" ht="14.25" hidden="1">
      <c r="A1118" s="22" t="b">
        <f t="shared" si="67"/>
        <v>0</v>
      </c>
      <c r="B1118" s="23" t="str">
        <f t="shared" si="68"/>
        <v>salles avant 03/2017!</v>
      </c>
      <c r="C1118" s="24">
        <f t="shared" si="69"/>
        <v>1118</v>
      </c>
      <c r="D1118" s="24" t="e">
        <f t="shared" ca="1" si="2"/>
        <v>#REF!</v>
      </c>
      <c r="E1118" s="25" t="e">
        <f t="shared" ca="1" si="3"/>
        <v>#REF!</v>
      </c>
      <c r="F1118" s="25" t="e">
        <f t="shared" ca="1" si="4"/>
        <v>#REF!</v>
      </c>
      <c r="G1118" s="26" t="e">
        <f t="shared" ca="1" si="5"/>
        <v>#REF!</v>
      </c>
      <c r="H1118" s="24" t="s">
        <v>162</v>
      </c>
      <c r="I1118" s="24" t="e">
        <f t="shared" ca="1" si="6"/>
        <v>#REF!</v>
      </c>
      <c r="J1118" s="24" t="e">
        <f t="shared" ca="1" si="7"/>
        <v>#REF!</v>
      </c>
      <c r="K1118" s="24" t="e">
        <f t="shared" ca="1" si="8"/>
        <v>#REF!</v>
      </c>
      <c r="L1118" s="24" t="e">
        <f t="shared" ca="1" si="9"/>
        <v>#REF!</v>
      </c>
      <c r="M1118" s="24" t="e">
        <f t="shared" ca="1" si="10"/>
        <v>#REF!</v>
      </c>
      <c r="N1118" s="25" t="e">
        <f t="shared" ca="1" si="11"/>
        <v>#REF!</v>
      </c>
      <c r="O1118" s="27" t="e">
        <f t="shared" ca="1" si="12"/>
        <v>#REF!</v>
      </c>
      <c r="P1118" s="24" t="e">
        <f t="shared" ca="1" si="13"/>
        <v>#REF!</v>
      </c>
      <c r="Q1118" s="28" t="str">
        <f t="shared" si="48"/>
        <v/>
      </c>
      <c r="R1118" s="29" t="str">
        <f t="shared" si="14"/>
        <v/>
      </c>
      <c r="S1118" s="29" t="str">
        <f t="shared" si="15"/>
        <v/>
      </c>
      <c r="T1118" s="28" t="str">
        <f t="shared" si="16"/>
        <v/>
      </c>
      <c r="U1118" s="30">
        <f>VLOOKUP(H1118,variables!J$10:K$130,2,FALSE)</f>
        <v>5.3E-3</v>
      </c>
      <c r="V1118" s="28"/>
      <c r="W1118" s="28"/>
      <c r="X1118" s="28"/>
      <c r="Y1118" s="28"/>
      <c r="Z1118" s="28"/>
      <c r="AA1118" s="28"/>
      <c r="AB1118" s="28"/>
      <c r="AC1118" s="28"/>
    </row>
    <row r="1119" spans="1:29" ht="14.25" hidden="1">
      <c r="A1119" s="22" t="b">
        <f t="shared" si="67"/>
        <v>0</v>
      </c>
      <c r="B1119" s="23" t="str">
        <f t="shared" si="68"/>
        <v>salles avant 03/2017!</v>
      </c>
      <c r="C1119" s="24">
        <f t="shared" si="69"/>
        <v>1119</v>
      </c>
      <c r="D1119" s="24" t="e">
        <f t="shared" ca="1" si="2"/>
        <v>#REF!</v>
      </c>
      <c r="E1119" s="25" t="e">
        <f t="shared" ca="1" si="3"/>
        <v>#REF!</v>
      </c>
      <c r="F1119" s="25" t="e">
        <f t="shared" ca="1" si="4"/>
        <v>#REF!</v>
      </c>
      <c r="G1119" s="26" t="e">
        <f t="shared" ca="1" si="5"/>
        <v>#REF!</v>
      </c>
      <c r="H1119" s="24" t="s">
        <v>43</v>
      </c>
      <c r="I1119" s="24" t="e">
        <f t="shared" ca="1" si="6"/>
        <v>#REF!</v>
      </c>
      <c r="J1119" s="24" t="e">
        <f t="shared" ca="1" si="7"/>
        <v>#REF!</v>
      </c>
      <c r="K1119" s="24" t="e">
        <f t="shared" ca="1" si="8"/>
        <v>#REF!</v>
      </c>
      <c r="L1119" s="24" t="e">
        <f t="shared" ca="1" si="9"/>
        <v>#REF!</v>
      </c>
      <c r="M1119" s="24" t="e">
        <f t="shared" ca="1" si="10"/>
        <v>#REF!</v>
      </c>
      <c r="N1119" s="25" t="e">
        <f t="shared" ca="1" si="11"/>
        <v>#REF!</v>
      </c>
      <c r="O1119" s="27" t="e">
        <f t="shared" ca="1" si="12"/>
        <v>#REF!</v>
      </c>
      <c r="P1119" s="24" t="e">
        <f t="shared" ca="1" si="13"/>
        <v>#REF!</v>
      </c>
      <c r="Q1119" s="28" t="str">
        <f t="shared" si="48"/>
        <v/>
      </c>
      <c r="R1119" s="29" t="str">
        <f t="shared" si="14"/>
        <v/>
      </c>
      <c r="S1119" s="29" t="str">
        <f t="shared" si="15"/>
        <v/>
      </c>
      <c r="T1119" s="28" t="str">
        <f t="shared" si="16"/>
        <v/>
      </c>
      <c r="U1119" s="30">
        <f ca="1">VLOOKUP(H1119,variables!J$10:K$130,2,FALSE)</f>
        <v>1</v>
      </c>
      <c r="V1119" s="28"/>
      <c r="W1119" s="28"/>
      <c r="X1119" s="28"/>
      <c r="Y1119" s="28"/>
      <c r="Z1119" s="28"/>
      <c r="AA1119" s="28"/>
      <c r="AB1119" s="28"/>
      <c r="AC1119" s="28"/>
    </row>
    <row r="1120" spans="1:29" ht="14.25" hidden="1">
      <c r="A1120" s="22" t="b">
        <f t="shared" si="67"/>
        <v>0</v>
      </c>
      <c r="B1120" s="23" t="str">
        <f t="shared" si="68"/>
        <v>salles avant 03/2017!</v>
      </c>
      <c r="C1120" s="24">
        <f t="shared" si="69"/>
        <v>1120</v>
      </c>
      <c r="D1120" s="24" t="e">
        <f t="shared" ca="1" si="2"/>
        <v>#REF!</v>
      </c>
      <c r="E1120" s="25" t="e">
        <f t="shared" ca="1" si="3"/>
        <v>#REF!</v>
      </c>
      <c r="F1120" s="25" t="e">
        <f t="shared" ca="1" si="4"/>
        <v>#REF!</v>
      </c>
      <c r="G1120" s="26" t="e">
        <f t="shared" ca="1" si="5"/>
        <v>#REF!</v>
      </c>
      <c r="H1120" s="24" t="s">
        <v>83</v>
      </c>
      <c r="I1120" s="24" t="e">
        <f t="shared" ca="1" si="6"/>
        <v>#REF!</v>
      </c>
      <c r="J1120" s="24" t="e">
        <f t="shared" ca="1" si="7"/>
        <v>#REF!</v>
      </c>
      <c r="K1120" s="24" t="e">
        <f t="shared" ca="1" si="8"/>
        <v>#REF!</v>
      </c>
      <c r="L1120" s="24" t="e">
        <f t="shared" ca="1" si="9"/>
        <v>#REF!</v>
      </c>
      <c r="M1120" s="24" t="e">
        <f t="shared" ca="1" si="10"/>
        <v>#REF!</v>
      </c>
      <c r="N1120" s="25" t="e">
        <f t="shared" ca="1" si="11"/>
        <v>#REF!</v>
      </c>
      <c r="O1120" s="27" t="e">
        <f t="shared" ca="1" si="12"/>
        <v>#REF!</v>
      </c>
      <c r="P1120" s="24" t="e">
        <f t="shared" ca="1" si="13"/>
        <v>#REF!</v>
      </c>
      <c r="Q1120" s="28" t="str">
        <f t="shared" si="48"/>
        <v/>
      </c>
      <c r="R1120" s="29" t="str">
        <f t="shared" si="14"/>
        <v/>
      </c>
      <c r="S1120" s="29" t="str">
        <f t="shared" si="15"/>
        <v/>
      </c>
      <c r="T1120" s="28" t="str">
        <f t="shared" si="16"/>
        <v/>
      </c>
      <c r="U1120" s="30">
        <f>VLOOKUP(H1120,variables!J$10:K$130,2,FALSE)</f>
        <v>5.3E-3</v>
      </c>
      <c r="V1120" s="28"/>
      <c r="W1120" s="28"/>
      <c r="X1120" s="28"/>
      <c r="Y1120" s="28"/>
      <c r="Z1120" s="28"/>
      <c r="AA1120" s="28"/>
      <c r="AB1120" s="28"/>
      <c r="AC1120" s="28"/>
    </row>
    <row r="1121" spans="1:29" ht="14.25" hidden="1">
      <c r="A1121" s="22" t="b">
        <f t="shared" si="67"/>
        <v>0</v>
      </c>
      <c r="B1121" s="23" t="str">
        <f t="shared" si="68"/>
        <v>salles avant 03/2017!</v>
      </c>
      <c r="C1121" s="24">
        <f t="shared" si="69"/>
        <v>1121</v>
      </c>
      <c r="D1121" s="24" t="e">
        <f t="shared" ca="1" si="2"/>
        <v>#REF!</v>
      </c>
      <c r="E1121" s="25" t="e">
        <f t="shared" ca="1" si="3"/>
        <v>#REF!</v>
      </c>
      <c r="F1121" s="25" t="e">
        <f t="shared" ca="1" si="4"/>
        <v>#REF!</v>
      </c>
      <c r="G1121" s="26" t="e">
        <f t="shared" ca="1" si="5"/>
        <v>#REF!</v>
      </c>
      <c r="H1121" s="24" t="s">
        <v>458</v>
      </c>
      <c r="I1121" s="24" t="e">
        <f t="shared" ca="1" si="6"/>
        <v>#REF!</v>
      </c>
      <c r="J1121" s="24" t="e">
        <f t="shared" ca="1" si="7"/>
        <v>#REF!</v>
      </c>
      <c r="K1121" s="24" t="e">
        <f t="shared" ca="1" si="8"/>
        <v>#REF!</v>
      </c>
      <c r="L1121" s="24" t="e">
        <f t="shared" ca="1" si="9"/>
        <v>#REF!</v>
      </c>
      <c r="M1121" s="24" t="e">
        <f t="shared" ca="1" si="10"/>
        <v>#REF!</v>
      </c>
      <c r="N1121" s="25" t="e">
        <f t="shared" ca="1" si="11"/>
        <v>#REF!</v>
      </c>
      <c r="O1121" s="27" t="e">
        <f t="shared" ca="1" si="12"/>
        <v>#REF!</v>
      </c>
      <c r="P1121" s="24" t="e">
        <f t="shared" ca="1" si="13"/>
        <v>#REF!</v>
      </c>
      <c r="Q1121" s="28" t="str">
        <f t="shared" si="48"/>
        <v/>
      </c>
      <c r="R1121" s="29" t="str">
        <f t="shared" si="14"/>
        <v/>
      </c>
      <c r="S1121" s="29" t="str">
        <f t="shared" si="15"/>
        <v/>
      </c>
      <c r="T1121" s="28" t="str">
        <f t="shared" si="16"/>
        <v/>
      </c>
      <c r="U1121" s="30">
        <f ca="1">VLOOKUP(H1121,variables!J$10:K$130,2,FALSE)</f>
        <v>0.95</v>
      </c>
      <c r="V1121" s="28"/>
      <c r="W1121" s="28"/>
      <c r="X1121" s="28"/>
      <c r="Y1121" s="28"/>
      <c r="Z1121" s="28"/>
      <c r="AA1121" s="28"/>
      <c r="AB1121" s="28"/>
      <c r="AC1121" s="28"/>
    </row>
    <row r="1122" spans="1:29" ht="14.25" hidden="1">
      <c r="A1122" s="22" t="b">
        <f t="shared" si="67"/>
        <v>0</v>
      </c>
      <c r="B1122" s="23" t="str">
        <f t="shared" si="68"/>
        <v>salles avant 03/2017!</v>
      </c>
      <c r="C1122" s="24">
        <f t="shared" si="69"/>
        <v>1122</v>
      </c>
      <c r="D1122" s="24" t="e">
        <f t="shared" ca="1" si="2"/>
        <v>#REF!</v>
      </c>
      <c r="E1122" s="25" t="e">
        <f t="shared" ca="1" si="3"/>
        <v>#REF!</v>
      </c>
      <c r="F1122" s="25" t="e">
        <f t="shared" ca="1" si="4"/>
        <v>#REF!</v>
      </c>
      <c r="G1122" s="26" t="e">
        <f t="shared" ca="1" si="5"/>
        <v>#REF!</v>
      </c>
      <c r="H1122" s="24" t="s">
        <v>299</v>
      </c>
      <c r="I1122" s="24" t="e">
        <f t="shared" ca="1" si="6"/>
        <v>#REF!</v>
      </c>
      <c r="J1122" s="24" t="e">
        <f t="shared" ca="1" si="7"/>
        <v>#REF!</v>
      </c>
      <c r="K1122" s="24" t="e">
        <f t="shared" ca="1" si="8"/>
        <v>#REF!</v>
      </c>
      <c r="L1122" s="24" t="e">
        <f t="shared" ca="1" si="9"/>
        <v>#REF!</v>
      </c>
      <c r="M1122" s="24" t="e">
        <f t="shared" ca="1" si="10"/>
        <v>#REF!</v>
      </c>
      <c r="N1122" s="25" t="e">
        <f t="shared" ca="1" si="11"/>
        <v>#REF!</v>
      </c>
      <c r="O1122" s="27" t="e">
        <f t="shared" ca="1" si="12"/>
        <v>#REF!</v>
      </c>
      <c r="P1122" s="24" t="e">
        <f t="shared" ca="1" si="13"/>
        <v>#REF!</v>
      </c>
      <c r="Q1122" s="28" t="str">
        <f t="shared" si="48"/>
        <v/>
      </c>
      <c r="R1122" s="29" t="str">
        <f t="shared" si="14"/>
        <v/>
      </c>
      <c r="S1122" s="29" t="str">
        <f t="shared" si="15"/>
        <v/>
      </c>
      <c r="T1122" s="28" t="str">
        <f t="shared" si="16"/>
        <v/>
      </c>
      <c r="U1122" s="30">
        <f ca="1">VLOOKUP(H1122,variables!J$10:K$130,2,FALSE)</f>
        <v>0.96666666666666667</v>
      </c>
      <c r="V1122" s="28"/>
      <c r="W1122" s="28"/>
      <c r="X1122" s="28"/>
      <c r="Y1122" s="28"/>
      <c r="Z1122" s="28"/>
      <c r="AA1122" s="28"/>
      <c r="AB1122" s="28"/>
      <c r="AC1122" s="28"/>
    </row>
    <row r="1123" spans="1:29" ht="14.25" hidden="1">
      <c r="A1123" s="22" t="b">
        <f t="shared" si="67"/>
        <v>0</v>
      </c>
      <c r="B1123" s="23" t="str">
        <f t="shared" si="68"/>
        <v>salles avant 03/2017!</v>
      </c>
      <c r="C1123" s="24">
        <f t="shared" si="69"/>
        <v>1123</v>
      </c>
      <c r="D1123" s="24" t="e">
        <f t="shared" ca="1" si="2"/>
        <v>#REF!</v>
      </c>
      <c r="E1123" s="25" t="e">
        <f t="shared" ca="1" si="3"/>
        <v>#REF!</v>
      </c>
      <c r="F1123" s="25" t="e">
        <f t="shared" ca="1" si="4"/>
        <v>#REF!</v>
      </c>
      <c r="G1123" s="26" t="e">
        <f t="shared" ca="1" si="5"/>
        <v>#REF!</v>
      </c>
      <c r="H1123" s="24" t="s">
        <v>458</v>
      </c>
      <c r="I1123" s="24" t="e">
        <f t="shared" ca="1" si="6"/>
        <v>#REF!</v>
      </c>
      <c r="J1123" s="24" t="e">
        <f t="shared" ca="1" si="7"/>
        <v>#REF!</v>
      </c>
      <c r="K1123" s="24" t="e">
        <f t="shared" ca="1" si="8"/>
        <v>#REF!</v>
      </c>
      <c r="L1123" s="24" t="e">
        <f t="shared" ca="1" si="9"/>
        <v>#REF!</v>
      </c>
      <c r="M1123" s="24" t="e">
        <f t="shared" ca="1" si="10"/>
        <v>#REF!</v>
      </c>
      <c r="N1123" s="25" t="e">
        <f t="shared" ca="1" si="11"/>
        <v>#REF!</v>
      </c>
      <c r="O1123" s="27" t="e">
        <f t="shared" ca="1" si="12"/>
        <v>#REF!</v>
      </c>
      <c r="P1123" s="24" t="e">
        <f t="shared" ca="1" si="13"/>
        <v>#REF!</v>
      </c>
      <c r="Q1123" s="28" t="str">
        <f t="shared" si="48"/>
        <v/>
      </c>
      <c r="R1123" s="29" t="str">
        <f t="shared" si="14"/>
        <v/>
      </c>
      <c r="S1123" s="29" t="str">
        <f t="shared" si="15"/>
        <v/>
      </c>
      <c r="T1123" s="28" t="str">
        <f t="shared" si="16"/>
        <v/>
      </c>
      <c r="U1123" s="30">
        <f ca="1">VLOOKUP(H1123,variables!J$10:K$130,2,FALSE)</f>
        <v>0.95</v>
      </c>
      <c r="V1123" s="28"/>
      <c r="W1123" s="28"/>
      <c r="X1123" s="28"/>
      <c r="Y1123" s="28"/>
      <c r="Z1123" s="28"/>
      <c r="AA1123" s="28"/>
      <c r="AB1123" s="28"/>
      <c r="AC1123" s="28"/>
    </row>
    <row r="1124" spans="1:29" ht="14.25" hidden="1">
      <c r="A1124" s="22" t="b">
        <f t="shared" si="67"/>
        <v>0</v>
      </c>
      <c r="B1124" s="23" t="str">
        <f t="shared" si="68"/>
        <v>salles avant 03/2017!</v>
      </c>
      <c r="C1124" s="24">
        <f t="shared" si="69"/>
        <v>1124</v>
      </c>
      <c r="D1124" s="24" t="e">
        <f t="shared" ca="1" si="2"/>
        <v>#REF!</v>
      </c>
      <c r="E1124" s="25" t="e">
        <f t="shared" ca="1" si="3"/>
        <v>#REF!</v>
      </c>
      <c r="F1124" s="25" t="e">
        <f t="shared" ca="1" si="4"/>
        <v>#REF!</v>
      </c>
      <c r="G1124" s="26" t="e">
        <f t="shared" ca="1" si="5"/>
        <v>#REF!</v>
      </c>
      <c r="H1124" s="24" t="s">
        <v>13</v>
      </c>
      <c r="I1124" s="24" t="e">
        <f t="shared" ca="1" si="6"/>
        <v>#REF!</v>
      </c>
      <c r="J1124" s="24" t="e">
        <f t="shared" ca="1" si="7"/>
        <v>#REF!</v>
      </c>
      <c r="K1124" s="24" t="e">
        <f t="shared" ca="1" si="8"/>
        <v>#REF!</v>
      </c>
      <c r="L1124" s="24" t="e">
        <f t="shared" ca="1" si="9"/>
        <v>#REF!</v>
      </c>
      <c r="M1124" s="24" t="e">
        <f t="shared" ca="1" si="10"/>
        <v>#REF!</v>
      </c>
      <c r="N1124" s="25" t="e">
        <f t="shared" ca="1" si="11"/>
        <v>#REF!</v>
      </c>
      <c r="O1124" s="27" t="e">
        <f t="shared" ca="1" si="12"/>
        <v>#REF!</v>
      </c>
      <c r="P1124" s="24" t="e">
        <f t="shared" ca="1" si="13"/>
        <v>#REF!</v>
      </c>
      <c r="Q1124" s="28" t="str">
        <f t="shared" si="48"/>
        <v/>
      </c>
      <c r="R1124" s="29" t="str">
        <f t="shared" si="14"/>
        <v/>
      </c>
      <c r="S1124" s="29" t="str">
        <f t="shared" si="15"/>
        <v/>
      </c>
      <c r="T1124" s="28" t="str">
        <f t="shared" si="16"/>
        <v/>
      </c>
      <c r="U1124" s="30">
        <f>VLOOKUP(H1124,variables!J$10:K$130,2,FALSE)</f>
        <v>0</v>
      </c>
      <c r="V1124" s="28"/>
      <c r="W1124" s="28"/>
      <c r="X1124" s="28"/>
      <c r="Y1124" s="28"/>
      <c r="Z1124" s="28"/>
      <c r="AA1124" s="28"/>
      <c r="AB1124" s="28"/>
      <c r="AC1124" s="28"/>
    </row>
    <row r="1125" spans="1:29" ht="14.25" hidden="1">
      <c r="A1125" s="22" t="b">
        <f t="shared" si="67"/>
        <v>0</v>
      </c>
      <c r="B1125" s="23" t="str">
        <f t="shared" si="68"/>
        <v>salles avant 03/2017!</v>
      </c>
      <c r="C1125" s="24">
        <f t="shared" si="69"/>
        <v>1125</v>
      </c>
      <c r="D1125" s="24" t="e">
        <f t="shared" ca="1" si="2"/>
        <v>#REF!</v>
      </c>
      <c r="E1125" s="25" t="e">
        <f t="shared" ca="1" si="3"/>
        <v>#REF!</v>
      </c>
      <c r="F1125" s="25" t="e">
        <f t="shared" ca="1" si="4"/>
        <v>#REF!</v>
      </c>
      <c r="G1125" s="26" t="e">
        <f t="shared" ca="1" si="5"/>
        <v>#REF!</v>
      </c>
      <c r="H1125" s="24" t="s">
        <v>464</v>
      </c>
      <c r="I1125" s="24" t="e">
        <f t="shared" ca="1" si="6"/>
        <v>#REF!</v>
      </c>
      <c r="J1125" s="24" t="e">
        <f t="shared" ca="1" si="7"/>
        <v>#REF!</v>
      </c>
      <c r="K1125" s="24" t="e">
        <f t="shared" ca="1" si="8"/>
        <v>#REF!</v>
      </c>
      <c r="L1125" s="24" t="e">
        <f t="shared" ca="1" si="9"/>
        <v>#REF!</v>
      </c>
      <c r="M1125" s="24" t="e">
        <f t="shared" ca="1" si="10"/>
        <v>#REF!</v>
      </c>
      <c r="N1125" s="25" t="e">
        <f t="shared" ca="1" si="11"/>
        <v>#REF!</v>
      </c>
      <c r="O1125" s="27" t="e">
        <f t="shared" ca="1" si="12"/>
        <v>#REF!</v>
      </c>
      <c r="P1125" s="24" t="e">
        <f t="shared" ca="1" si="13"/>
        <v>#REF!</v>
      </c>
      <c r="Q1125" s="28" t="str">
        <f t="shared" si="48"/>
        <v/>
      </c>
      <c r="R1125" s="29" t="str">
        <f t="shared" si="14"/>
        <v/>
      </c>
      <c r="S1125" s="29" t="str">
        <f t="shared" si="15"/>
        <v/>
      </c>
      <c r="T1125" s="28" t="str">
        <f t="shared" si="16"/>
        <v/>
      </c>
      <c r="U1125" s="30">
        <f ca="1">VLOOKUP(H1125,variables!J$10:K$130,2,FALSE)</f>
        <v>0.98148148148148151</v>
      </c>
      <c r="V1125" s="28"/>
      <c r="W1125" s="28"/>
      <c r="X1125" s="28"/>
      <c r="Y1125" s="28"/>
      <c r="Z1125" s="28"/>
      <c r="AA1125" s="28"/>
      <c r="AB1125" s="28"/>
      <c r="AC1125" s="28"/>
    </row>
    <row r="1126" spans="1:29" ht="14.25" hidden="1">
      <c r="A1126" s="22" t="b">
        <f t="shared" si="67"/>
        <v>0</v>
      </c>
      <c r="B1126" s="23" t="str">
        <f t="shared" si="68"/>
        <v>salles avant 03/2017!</v>
      </c>
      <c r="C1126" s="24">
        <f t="shared" si="69"/>
        <v>1126</v>
      </c>
      <c r="D1126" s="24" t="e">
        <f t="shared" ca="1" si="2"/>
        <v>#REF!</v>
      </c>
      <c r="E1126" s="25" t="e">
        <f t="shared" ca="1" si="3"/>
        <v>#REF!</v>
      </c>
      <c r="F1126" s="25" t="e">
        <f t="shared" ca="1" si="4"/>
        <v>#REF!</v>
      </c>
      <c r="G1126" s="26" t="e">
        <f t="shared" ca="1" si="5"/>
        <v>#REF!</v>
      </c>
      <c r="H1126" s="24" t="s">
        <v>357</v>
      </c>
      <c r="I1126" s="24" t="e">
        <f t="shared" ca="1" si="6"/>
        <v>#REF!</v>
      </c>
      <c r="J1126" s="24" t="e">
        <f t="shared" ca="1" si="7"/>
        <v>#REF!</v>
      </c>
      <c r="K1126" s="24" t="e">
        <f t="shared" ca="1" si="8"/>
        <v>#REF!</v>
      </c>
      <c r="L1126" s="24" t="e">
        <f t="shared" ca="1" si="9"/>
        <v>#REF!</v>
      </c>
      <c r="M1126" s="24" t="e">
        <f t="shared" ca="1" si="10"/>
        <v>#REF!</v>
      </c>
      <c r="N1126" s="25" t="e">
        <f t="shared" ca="1" si="11"/>
        <v>#REF!</v>
      </c>
      <c r="O1126" s="27" t="e">
        <f t="shared" ca="1" si="12"/>
        <v>#REF!</v>
      </c>
      <c r="P1126" s="24" t="e">
        <f t="shared" ca="1" si="13"/>
        <v>#REF!</v>
      </c>
      <c r="Q1126" s="28" t="str">
        <f t="shared" si="48"/>
        <v/>
      </c>
      <c r="R1126" s="29" t="str">
        <f t="shared" si="14"/>
        <v/>
      </c>
      <c r="S1126" s="29" t="str">
        <f t="shared" si="15"/>
        <v/>
      </c>
      <c r="T1126" s="28" t="str">
        <f t="shared" si="16"/>
        <v/>
      </c>
      <c r="U1126" s="30">
        <f ca="1">VLOOKUP(H1126,variables!J$10:K$130,2,FALSE)</f>
        <v>0.97058823529411764</v>
      </c>
      <c r="V1126" s="28"/>
      <c r="W1126" s="28"/>
      <c r="X1126" s="28"/>
      <c r="Y1126" s="28"/>
      <c r="Z1126" s="28"/>
      <c r="AA1126" s="28"/>
      <c r="AB1126" s="28"/>
      <c r="AC1126" s="28"/>
    </row>
    <row r="1127" spans="1:29" ht="14.25" hidden="1">
      <c r="A1127" s="22" t="b">
        <f t="shared" si="67"/>
        <v>0</v>
      </c>
      <c r="B1127" s="23" t="str">
        <f t="shared" si="68"/>
        <v>salles avant 03/2017!</v>
      </c>
      <c r="C1127" s="24">
        <f t="shared" si="69"/>
        <v>1127</v>
      </c>
      <c r="D1127" s="24" t="e">
        <f t="shared" ca="1" si="2"/>
        <v>#REF!</v>
      </c>
      <c r="E1127" s="25" t="e">
        <f t="shared" ca="1" si="3"/>
        <v>#REF!</v>
      </c>
      <c r="F1127" s="25" t="e">
        <f t="shared" ca="1" si="4"/>
        <v>#REF!</v>
      </c>
      <c r="G1127" s="26" t="e">
        <f t="shared" ca="1" si="5"/>
        <v>#REF!</v>
      </c>
      <c r="H1127" s="24" t="s">
        <v>43</v>
      </c>
      <c r="I1127" s="24" t="e">
        <f t="shared" ca="1" si="6"/>
        <v>#REF!</v>
      </c>
      <c r="J1127" s="24" t="e">
        <f t="shared" ca="1" si="7"/>
        <v>#REF!</v>
      </c>
      <c r="K1127" s="24" t="e">
        <f t="shared" ca="1" si="8"/>
        <v>#REF!</v>
      </c>
      <c r="L1127" s="24" t="e">
        <f t="shared" ca="1" si="9"/>
        <v>#REF!</v>
      </c>
      <c r="M1127" s="24" t="e">
        <f t="shared" ca="1" si="10"/>
        <v>#REF!</v>
      </c>
      <c r="N1127" s="25" t="e">
        <f t="shared" ca="1" si="11"/>
        <v>#REF!</v>
      </c>
      <c r="O1127" s="27" t="e">
        <f t="shared" ca="1" si="12"/>
        <v>#REF!</v>
      </c>
      <c r="P1127" s="24" t="e">
        <f t="shared" ca="1" si="13"/>
        <v>#REF!</v>
      </c>
      <c r="Q1127" s="28" t="str">
        <f t="shared" si="48"/>
        <v/>
      </c>
      <c r="R1127" s="29" t="str">
        <f t="shared" si="14"/>
        <v/>
      </c>
      <c r="S1127" s="29" t="str">
        <f t="shared" si="15"/>
        <v/>
      </c>
      <c r="T1127" s="28" t="str">
        <f t="shared" si="16"/>
        <v/>
      </c>
      <c r="U1127" s="30">
        <f ca="1">VLOOKUP(H1127,variables!J$10:K$130,2,FALSE)</f>
        <v>1</v>
      </c>
      <c r="V1127" s="28"/>
      <c r="W1127" s="28"/>
      <c r="X1127" s="28"/>
      <c r="Y1127" s="28"/>
      <c r="Z1127" s="28"/>
      <c r="AA1127" s="28"/>
      <c r="AB1127" s="28"/>
      <c r="AC1127" s="28"/>
    </row>
    <row r="1128" spans="1:29" ht="14.25" hidden="1">
      <c r="A1128" s="22" t="b">
        <f t="shared" si="67"/>
        <v>0</v>
      </c>
      <c r="B1128" s="23" t="str">
        <f t="shared" si="68"/>
        <v>salles avant 03/2017!</v>
      </c>
      <c r="C1128" s="24">
        <f t="shared" si="69"/>
        <v>1128</v>
      </c>
      <c r="D1128" s="24" t="e">
        <f t="shared" ca="1" si="2"/>
        <v>#REF!</v>
      </c>
      <c r="E1128" s="25" t="e">
        <f t="shared" ca="1" si="3"/>
        <v>#REF!</v>
      </c>
      <c r="F1128" s="25" t="e">
        <f t="shared" ca="1" si="4"/>
        <v>#REF!</v>
      </c>
      <c r="G1128" s="26" t="e">
        <f t="shared" ca="1" si="5"/>
        <v>#REF!</v>
      </c>
      <c r="H1128" s="24" t="s">
        <v>357</v>
      </c>
      <c r="I1128" s="24" t="e">
        <f t="shared" ca="1" si="6"/>
        <v>#REF!</v>
      </c>
      <c r="J1128" s="24" t="e">
        <f t="shared" ca="1" si="7"/>
        <v>#REF!</v>
      </c>
      <c r="K1128" s="24" t="e">
        <f t="shared" ca="1" si="8"/>
        <v>#REF!</v>
      </c>
      <c r="L1128" s="24" t="e">
        <f t="shared" ca="1" si="9"/>
        <v>#REF!</v>
      </c>
      <c r="M1128" s="24" t="e">
        <f t="shared" ca="1" si="10"/>
        <v>#REF!</v>
      </c>
      <c r="N1128" s="25" t="e">
        <f t="shared" ca="1" si="11"/>
        <v>#REF!</v>
      </c>
      <c r="O1128" s="27" t="e">
        <f t="shared" ca="1" si="12"/>
        <v>#REF!</v>
      </c>
      <c r="P1128" s="24" t="e">
        <f t="shared" ca="1" si="13"/>
        <v>#REF!</v>
      </c>
      <c r="Q1128" s="28" t="str">
        <f t="shared" si="48"/>
        <v/>
      </c>
      <c r="R1128" s="29" t="str">
        <f t="shared" si="14"/>
        <v/>
      </c>
      <c r="S1128" s="29" t="str">
        <f t="shared" si="15"/>
        <v/>
      </c>
      <c r="T1128" s="28" t="str">
        <f t="shared" si="16"/>
        <v/>
      </c>
      <c r="U1128" s="30">
        <f ca="1">VLOOKUP(H1128,variables!J$10:K$130,2,FALSE)</f>
        <v>0.97058823529411764</v>
      </c>
      <c r="V1128" s="28"/>
      <c r="W1128" s="28"/>
      <c r="X1128" s="28"/>
      <c r="Y1128" s="28"/>
      <c r="Z1128" s="28"/>
      <c r="AA1128" s="28"/>
      <c r="AB1128" s="28"/>
      <c r="AC1128" s="28"/>
    </row>
    <row r="1129" spans="1:29" ht="14.25" hidden="1">
      <c r="A1129" s="22" t="b">
        <f t="shared" si="67"/>
        <v>0</v>
      </c>
      <c r="B1129" s="23" t="str">
        <f t="shared" si="68"/>
        <v>salles avant 03/2017!</v>
      </c>
      <c r="C1129" s="24">
        <f t="shared" si="69"/>
        <v>1129</v>
      </c>
      <c r="D1129" s="24" t="e">
        <f t="shared" ca="1" si="2"/>
        <v>#REF!</v>
      </c>
      <c r="E1129" s="25" t="e">
        <f t="shared" ca="1" si="3"/>
        <v>#REF!</v>
      </c>
      <c r="F1129" s="25" t="e">
        <f t="shared" ca="1" si="4"/>
        <v>#REF!</v>
      </c>
      <c r="G1129" s="26" t="e">
        <f t="shared" ca="1" si="5"/>
        <v>#REF!</v>
      </c>
      <c r="H1129" s="24" t="s">
        <v>501</v>
      </c>
      <c r="I1129" s="24" t="e">
        <f t="shared" ca="1" si="6"/>
        <v>#REF!</v>
      </c>
      <c r="J1129" s="24" t="e">
        <f t="shared" ca="1" si="7"/>
        <v>#REF!</v>
      </c>
      <c r="K1129" s="24" t="e">
        <f t="shared" ca="1" si="8"/>
        <v>#REF!</v>
      </c>
      <c r="L1129" s="24" t="e">
        <f t="shared" ca="1" si="9"/>
        <v>#REF!</v>
      </c>
      <c r="M1129" s="24" t="e">
        <f t="shared" ca="1" si="10"/>
        <v>#REF!</v>
      </c>
      <c r="N1129" s="25" t="e">
        <f t="shared" ca="1" si="11"/>
        <v>#REF!</v>
      </c>
      <c r="O1129" s="27" t="e">
        <f t="shared" ca="1" si="12"/>
        <v>#REF!</v>
      </c>
      <c r="P1129" s="24" t="e">
        <f t="shared" ca="1" si="13"/>
        <v>#REF!</v>
      </c>
      <c r="Q1129" s="28" t="str">
        <f t="shared" si="48"/>
        <v/>
      </c>
      <c r="R1129" s="29" t="str">
        <f t="shared" si="14"/>
        <v/>
      </c>
      <c r="S1129" s="29" t="str">
        <f t="shared" si="15"/>
        <v/>
      </c>
      <c r="T1129" s="28" t="str">
        <f t="shared" si="16"/>
        <v/>
      </c>
      <c r="U1129" s="30">
        <f ca="1">VLOOKUP(H1129,variables!J$10:K$130,2,FALSE)</f>
        <v>1</v>
      </c>
      <c r="V1129" s="28"/>
      <c r="W1129" s="28"/>
      <c r="X1129" s="28"/>
      <c r="Y1129" s="28"/>
      <c r="Z1129" s="28"/>
      <c r="AA1129" s="28"/>
      <c r="AB1129" s="28"/>
      <c r="AC1129" s="28"/>
    </row>
    <row r="1130" spans="1:29" ht="14.25" hidden="1">
      <c r="A1130" s="22" t="b">
        <f t="shared" si="67"/>
        <v>0</v>
      </c>
      <c r="B1130" s="23" t="str">
        <f t="shared" si="68"/>
        <v>salles avant 03/2017!</v>
      </c>
      <c r="C1130" s="24">
        <f t="shared" si="69"/>
        <v>1130</v>
      </c>
      <c r="D1130" s="24" t="e">
        <f t="shared" ca="1" si="2"/>
        <v>#REF!</v>
      </c>
      <c r="E1130" s="25" t="e">
        <f t="shared" ca="1" si="3"/>
        <v>#REF!</v>
      </c>
      <c r="F1130" s="25" t="e">
        <f t="shared" ca="1" si="4"/>
        <v>#REF!</v>
      </c>
      <c r="G1130" s="26" t="e">
        <f t="shared" ca="1" si="5"/>
        <v>#REF!</v>
      </c>
      <c r="H1130" s="24" t="s">
        <v>359</v>
      </c>
      <c r="I1130" s="24" t="e">
        <f t="shared" ca="1" si="6"/>
        <v>#REF!</v>
      </c>
      <c r="J1130" s="24" t="e">
        <f t="shared" ca="1" si="7"/>
        <v>#REF!</v>
      </c>
      <c r="K1130" s="24" t="e">
        <f t="shared" ca="1" si="8"/>
        <v>#REF!</v>
      </c>
      <c r="L1130" s="24" t="e">
        <f t="shared" ca="1" si="9"/>
        <v>#REF!</v>
      </c>
      <c r="M1130" s="24" t="e">
        <f t="shared" ca="1" si="10"/>
        <v>#REF!</v>
      </c>
      <c r="N1130" s="25" t="e">
        <f t="shared" ca="1" si="11"/>
        <v>#REF!</v>
      </c>
      <c r="O1130" s="27" t="e">
        <f t="shared" ca="1" si="12"/>
        <v>#REF!</v>
      </c>
      <c r="P1130" s="24" t="e">
        <f t="shared" ca="1" si="13"/>
        <v>#REF!</v>
      </c>
      <c r="Q1130" s="28" t="str">
        <f t="shared" si="48"/>
        <v/>
      </c>
      <c r="R1130" s="29" t="str">
        <f t="shared" si="14"/>
        <v/>
      </c>
      <c r="S1130" s="29" t="str">
        <f t="shared" si="15"/>
        <v/>
      </c>
      <c r="T1130" s="28" t="str">
        <f t="shared" si="16"/>
        <v/>
      </c>
      <c r="U1130" s="30">
        <f ca="1">VLOOKUP(H1130,variables!J$10:K$130,2,FALSE)</f>
        <v>1</v>
      </c>
      <c r="V1130" s="28"/>
      <c r="W1130" s="28"/>
      <c r="X1130" s="28"/>
      <c r="Y1130" s="28"/>
      <c r="Z1130" s="28"/>
      <c r="AA1130" s="28"/>
      <c r="AB1130" s="28"/>
      <c r="AC1130" s="28"/>
    </row>
    <row r="1131" spans="1:29" ht="14.25" hidden="1">
      <c r="A1131" s="22" t="b">
        <f t="shared" si="67"/>
        <v>0</v>
      </c>
      <c r="B1131" s="23" t="str">
        <f t="shared" si="68"/>
        <v>salles avant 03/2017!</v>
      </c>
      <c r="C1131" s="24">
        <f t="shared" si="69"/>
        <v>1131</v>
      </c>
      <c r="D1131" s="24" t="e">
        <f t="shared" ca="1" si="2"/>
        <v>#REF!</v>
      </c>
      <c r="E1131" s="25" t="e">
        <f t="shared" ca="1" si="3"/>
        <v>#REF!</v>
      </c>
      <c r="F1131" s="25" t="e">
        <f t="shared" ca="1" si="4"/>
        <v>#REF!</v>
      </c>
      <c r="G1131" s="26" t="e">
        <f t="shared" ca="1" si="5"/>
        <v>#REF!</v>
      </c>
      <c r="H1131" s="24" t="s">
        <v>13</v>
      </c>
      <c r="I1131" s="24" t="e">
        <f t="shared" ca="1" si="6"/>
        <v>#REF!</v>
      </c>
      <c r="J1131" s="24" t="e">
        <f t="shared" ca="1" si="7"/>
        <v>#REF!</v>
      </c>
      <c r="K1131" s="24" t="e">
        <f t="shared" ca="1" si="8"/>
        <v>#REF!</v>
      </c>
      <c r="L1131" s="24" t="e">
        <f t="shared" ca="1" si="9"/>
        <v>#REF!</v>
      </c>
      <c r="M1131" s="24" t="e">
        <f t="shared" ca="1" si="10"/>
        <v>#REF!</v>
      </c>
      <c r="N1131" s="25" t="e">
        <f t="shared" ca="1" si="11"/>
        <v>#REF!</v>
      </c>
      <c r="O1131" s="27" t="e">
        <f t="shared" ca="1" si="12"/>
        <v>#REF!</v>
      </c>
      <c r="P1131" s="24" t="e">
        <f t="shared" ca="1" si="13"/>
        <v>#REF!</v>
      </c>
      <c r="Q1131" s="28" t="str">
        <f t="shared" si="48"/>
        <v/>
      </c>
      <c r="R1131" s="29" t="str">
        <f t="shared" si="14"/>
        <v/>
      </c>
      <c r="S1131" s="29" t="str">
        <f t="shared" si="15"/>
        <v/>
      </c>
      <c r="T1131" s="28" t="str">
        <f t="shared" si="16"/>
        <v/>
      </c>
      <c r="U1131" s="30">
        <f>VLOOKUP(H1131,variables!J$10:K$130,2,FALSE)</f>
        <v>0</v>
      </c>
      <c r="V1131" s="28"/>
      <c r="W1131" s="28"/>
      <c r="X1131" s="28"/>
      <c r="Y1131" s="28"/>
      <c r="Z1131" s="28"/>
      <c r="AA1131" s="28"/>
      <c r="AB1131" s="28"/>
      <c r="AC1131" s="28"/>
    </row>
    <row r="1132" spans="1:29" ht="14.25" hidden="1">
      <c r="A1132" s="22" t="b">
        <f t="shared" si="67"/>
        <v>0</v>
      </c>
      <c r="B1132" s="23" t="str">
        <f t="shared" si="68"/>
        <v>salles avant 03/2017!</v>
      </c>
      <c r="C1132" s="24">
        <f t="shared" si="69"/>
        <v>1132</v>
      </c>
      <c r="D1132" s="24" t="e">
        <f t="shared" ca="1" si="2"/>
        <v>#REF!</v>
      </c>
      <c r="E1132" s="25" t="e">
        <f t="shared" ca="1" si="3"/>
        <v>#REF!</v>
      </c>
      <c r="F1132" s="25" t="e">
        <f t="shared" ca="1" si="4"/>
        <v>#REF!</v>
      </c>
      <c r="G1132" s="26" t="e">
        <f t="shared" ca="1" si="5"/>
        <v>#REF!</v>
      </c>
      <c r="H1132" s="24" t="s">
        <v>162</v>
      </c>
      <c r="I1132" s="24" t="e">
        <f t="shared" ca="1" si="6"/>
        <v>#REF!</v>
      </c>
      <c r="J1132" s="24" t="e">
        <f t="shared" ca="1" si="7"/>
        <v>#REF!</v>
      </c>
      <c r="K1132" s="24" t="e">
        <f t="shared" ca="1" si="8"/>
        <v>#REF!</v>
      </c>
      <c r="L1132" s="24" t="e">
        <f t="shared" ca="1" si="9"/>
        <v>#REF!</v>
      </c>
      <c r="M1132" s="24" t="e">
        <f t="shared" ca="1" si="10"/>
        <v>#REF!</v>
      </c>
      <c r="N1132" s="25" t="e">
        <f t="shared" ca="1" si="11"/>
        <v>#REF!</v>
      </c>
      <c r="O1132" s="27" t="e">
        <f t="shared" ca="1" si="12"/>
        <v>#REF!</v>
      </c>
      <c r="P1132" s="24" t="e">
        <f t="shared" ca="1" si="13"/>
        <v>#REF!</v>
      </c>
      <c r="Q1132" s="28" t="str">
        <f t="shared" si="48"/>
        <v/>
      </c>
      <c r="R1132" s="29" t="str">
        <f t="shared" si="14"/>
        <v/>
      </c>
      <c r="S1132" s="29" t="str">
        <f t="shared" si="15"/>
        <v/>
      </c>
      <c r="T1132" s="28" t="str">
        <f t="shared" si="16"/>
        <v/>
      </c>
      <c r="U1132" s="30">
        <f>VLOOKUP(H1132,variables!J$10:K$130,2,FALSE)</f>
        <v>5.3E-3</v>
      </c>
      <c r="V1132" s="28"/>
      <c r="W1132" s="28"/>
      <c r="X1132" s="28"/>
      <c r="Y1132" s="28"/>
      <c r="Z1132" s="28"/>
      <c r="AA1132" s="28"/>
      <c r="AB1132" s="28"/>
      <c r="AC1132" s="28"/>
    </row>
    <row r="1133" spans="1:29" ht="14.25" hidden="1">
      <c r="A1133" s="22" t="b">
        <f t="shared" si="67"/>
        <v>0</v>
      </c>
      <c r="B1133" s="23" t="str">
        <f t="shared" si="68"/>
        <v>salles avant 03/2017!</v>
      </c>
      <c r="C1133" s="24">
        <f t="shared" si="69"/>
        <v>1133</v>
      </c>
      <c r="D1133" s="24" t="e">
        <f t="shared" ca="1" si="2"/>
        <v>#REF!</v>
      </c>
      <c r="E1133" s="25" t="e">
        <f t="shared" ca="1" si="3"/>
        <v>#REF!</v>
      </c>
      <c r="F1133" s="25" t="e">
        <f t="shared" ca="1" si="4"/>
        <v>#REF!</v>
      </c>
      <c r="G1133" s="26" t="e">
        <f t="shared" ca="1" si="5"/>
        <v>#REF!</v>
      </c>
      <c r="H1133" s="24" t="s">
        <v>43</v>
      </c>
      <c r="I1133" s="24" t="e">
        <f t="shared" ca="1" si="6"/>
        <v>#REF!</v>
      </c>
      <c r="J1133" s="24" t="e">
        <f t="shared" ca="1" si="7"/>
        <v>#REF!</v>
      </c>
      <c r="K1133" s="24" t="e">
        <f t="shared" ca="1" si="8"/>
        <v>#REF!</v>
      </c>
      <c r="L1133" s="24" t="e">
        <f t="shared" ca="1" si="9"/>
        <v>#REF!</v>
      </c>
      <c r="M1133" s="24" t="e">
        <f t="shared" ca="1" si="10"/>
        <v>#REF!</v>
      </c>
      <c r="N1133" s="25" t="e">
        <f t="shared" ca="1" si="11"/>
        <v>#REF!</v>
      </c>
      <c r="O1133" s="27" t="e">
        <f t="shared" ca="1" si="12"/>
        <v>#REF!</v>
      </c>
      <c r="P1133" s="24" t="e">
        <f t="shared" ca="1" si="13"/>
        <v>#REF!</v>
      </c>
      <c r="Q1133" s="28" t="str">
        <f t="shared" si="48"/>
        <v/>
      </c>
      <c r="R1133" s="29" t="str">
        <f t="shared" si="14"/>
        <v/>
      </c>
      <c r="S1133" s="29" t="str">
        <f t="shared" si="15"/>
        <v/>
      </c>
      <c r="T1133" s="28" t="str">
        <f t="shared" si="16"/>
        <v/>
      </c>
      <c r="U1133" s="30">
        <f ca="1">VLOOKUP(H1133,variables!J$10:K$130,2,FALSE)</f>
        <v>1</v>
      </c>
      <c r="V1133" s="28"/>
      <c r="W1133" s="28"/>
      <c r="X1133" s="28"/>
      <c r="Y1133" s="28"/>
      <c r="Z1133" s="28"/>
      <c r="AA1133" s="28"/>
      <c r="AB1133" s="28"/>
      <c r="AC1133" s="28"/>
    </row>
    <row r="1134" spans="1:29" ht="14.25" hidden="1">
      <c r="A1134" s="22" t="b">
        <f t="shared" si="67"/>
        <v>0</v>
      </c>
      <c r="B1134" s="23" t="str">
        <f t="shared" si="68"/>
        <v>salles avant 03/2017!</v>
      </c>
      <c r="C1134" s="24">
        <f t="shared" si="69"/>
        <v>1134</v>
      </c>
      <c r="D1134" s="24" t="e">
        <f t="shared" ca="1" si="2"/>
        <v>#REF!</v>
      </c>
      <c r="E1134" s="25" t="e">
        <f t="shared" ca="1" si="3"/>
        <v>#REF!</v>
      </c>
      <c r="F1134" s="25" t="e">
        <f t="shared" ca="1" si="4"/>
        <v>#REF!</v>
      </c>
      <c r="G1134" s="26" t="e">
        <f t="shared" ca="1" si="5"/>
        <v>#REF!</v>
      </c>
      <c r="H1134" s="24" t="s">
        <v>357</v>
      </c>
      <c r="I1134" s="24" t="e">
        <f t="shared" ca="1" si="6"/>
        <v>#REF!</v>
      </c>
      <c r="J1134" s="24" t="e">
        <f t="shared" ca="1" si="7"/>
        <v>#REF!</v>
      </c>
      <c r="K1134" s="24" t="e">
        <f t="shared" ca="1" si="8"/>
        <v>#REF!</v>
      </c>
      <c r="L1134" s="24" t="e">
        <f t="shared" ca="1" si="9"/>
        <v>#REF!</v>
      </c>
      <c r="M1134" s="24" t="e">
        <f t="shared" ca="1" si="10"/>
        <v>#REF!</v>
      </c>
      <c r="N1134" s="25" t="e">
        <f t="shared" ca="1" si="11"/>
        <v>#REF!</v>
      </c>
      <c r="O1134" s="27" t="e">
        <f t="shared" ca="1" si="12"/>
        <v>#REF!</v>
      </c>
      <c r="P1134" s="24" t="e">
        <f t="shared" ca="1" si="13"/>
        <v>#REF!</v>
      </c>
      <c r="Q1134" s="28" t="str">
        <f t="shared" si="48"/>
        <v/>
      </c>
      <c r="R1134" s="29" t="str">
        <f t="shared" si="14"/>
        <v/>
      </c>
      <c r="S1134" s="29" t="str">
        <f t="shared" si="15"/>
        <v/>
      </c>
      <c r="T1134" s="28" t="str">
        <f t="shared" si="16"/>
        <v/>
      </c>
      <c r="U1134" s="30">
        <f ca="1">VLOOKUP(H1134,variables!J$10:K$130,2,FALSE)</f>
        <v>0.97058823529411764</v>
      </c>
      <c r="V1134" s="28"/>
      <c r="W1134" s="28"/>
      <c r="X1134" s="28"/>
      <c r="Y1134" s="28"/>
      <c r="Z1134" s="28"/>
      <c r="AA1134" s="28"/>
      <c r="AB1134" s="28"/>
      <c r="AC1134" s="28"/>
    </row>
    <row r="1135" spans="1:29" ht="14.25" hidden="1">
      <c r="A1135" s="22" t="b">
        <f t="shared" si="67"/>
        <v>0</v>
      </c>
      <c r="B1135" s="23" t="str">
        <f t="shared" si="68"/>
        <v>salles avant 03/2017!</v>
      </c>
      <c r="C1135" s="24">
        <f t="shared" si="69"/>
        <v>1135</v>
      </c>
      <c r="D1135" s="24" t="e">
        <f t="shared" ca="1" si="2"/>
        <v>#REF!</v>
      </c>
      <c r="E1135" s="25" t="e">
        <f t="shared" ca="1" si="3"/>
        <v>#REF!</v>
      </c>
      <c r="F1135" s="25" t="e">
        <f t="shared" ca="1" si="4"/>
        <v>#REF!</v>
      </c>
      <c r="G1135" s="26" t="e">
        <f t="shared" ca="1" si="5"/>
        <v>#REF!</v>
      </c>
      <c r="H1135" s="24" t="s">
        <v>88</v>
      </c>
      <c r="I1135" s="24" t="e">
        <f t="shared" ca="1" si="6"/>
        <v>#REF!</v>
      </c>
      <c r="J1135" s="24" t="e">
        <f t="shared" ca="1" si="7"/>
        <v>#REF!</v>
      </c>
      <c r="K1135" s="24" t="e">
        <f t="shared" ca="1" si="8"/>
        <v>#REF!</v>
      </c>
      <c r="L1135" s="24" t="e">
        <f t="shared" ca="1" si="9"/>
        <v>#REF!</v>
      </c>
      <c r="M1135" s="24" t="e">
        <f t="shared" ca="1" si="10"/>
        <v>#REF!</v>
      </c>
      <c r="N1135" s="25" t="e">
        <f t="shared" ca="1" si="11"/>
        <v>#REF!</v>
      </c>
      <c r="O1135" s="27" t="e">
        <f t="shared" ca="1" si="12"/>
        <v>#REF!</v>
      </c>
      <c r="P1135" s="24" t="e">
        <f t="shared" ca="1" si="13"/>
        <v>#REF!</v>
      </c>
      <c r="Q1135" s="28" t="str">
        <f t="shared" si="48"/>
        <v/>
      </c>
      <c r="R1135" s="29" t="str">
        <f t="shared" si="14"/>
        <v/>
      </c>
      <c r="S1135" s="29" t="str">
        <f t="shared" si="15"/>
        <v/>
      </c>
      <c r="T1135" s="28" t="str">
        <f t="shared" si="16"/>
        <v/>
      </c>
      <c r="U1135" s="30">
        <f ca="1">VLOOKUP(H1135,variables!J$10:K$130,2,FALSE)</f>
        <v>0.94202898550724634</v>
      </c>
      <c r="V1135" s="28"/>
      <c r="W1135" s="28"/>
      <c r="X1135" s="28"/>
      <c r="Y1135" s="28"/>
      <c r="Z1135" s="28"/>
      <c r="AA1135" s="28"/>
      <c r="AB1135" s="28"/>
      <c r="AC1135" s="28"/>
    </row>
    <row r="1136" spans="1:29" ht="14.25" hidden="1">
      <c r="A1136" s="22" t="b">
        <f t="shared" si="67"/>
        <v>0</v>
      </c>
      <c r="B1136" s="23" t="str">
        <f t="shared" si="68"/>
        <v>salles avant 03/2017!</v>
      </c>
      <c r="C1136" s="24">
        <f t="shared" si="69"/>
        <v>1136</v>
      </c>
      <c r="D1136" s="24" t="e">
        <f t="shared" ca="1" si="2"/>
        <v>#REF!</v>
      </c>
      <c r="E1136" s="25" t="e">
        <f t="shared" ca="1" si="3"/>
        <v>#REF!</v>
      </c>
      <c r="F1136" s="25" t="e">
        <f t="shared" ca="1" si="4"/>
        <v>#REF!</v>
      </c>
      <c r="G1136" s="26" t="e">
        <f t="shared" ca="1" si="5"/>
        <v>#REF!</v>
      </c>
      <c r="H1136" s="24" t="s">
        <v>317</v>
      </c>
      <c r="I1136" s="24" t="e">
        <f t="shared" ca="1" si="6"/>
        <v>#REF!</v>
      </c>
      <c r="J1136" s="24" t="e">
        <f t="shared" ca="1" si="7"/>
        <v>#REF!</v>
      </c>
      <c r="K1136" s="24" t="e">
        <f t="shared" ca="1" si="8"/>
        <v>#REF!</v>
      </c>
      <c r="L1136" s="24" t="e">
        <f t="shared" ca="1" si="9"/>
        <v>#REF!</v>
      </c>
      <c r="M1136" s="24" t="e">
        <f t="shared" ca="1" si="10"/>
        <v>#REF!</v>
      </c>
      <c r="N1136" s="25" t="e">
        <f t="shared" ca="1" si="11"/>
        <v>#REF!</v>
      </c>
      <c r="O1136" s="27" t="e">
        <f t="shared" ca="1" si="12"/>
        <v>#REF!</v>
      </c>
      <c r="P1136" s="24" t="e">
        <f t="shared" ca="1" si="13"/>
        <v>#REF!</v>
      </c>
      <c r="Q1136" s="28" t="str">
        <f t="shared" si="48"/>
        <v/>
      </c>
      <c r="R1136" s="29" t="str">
        <f t="shared" si="14"/>
        <v/>
      </c>
      <c r="S1136" s="29" t="str">
        <f t="shared" si="15"/>
        <v/>
      </c>
      <c r="T1136" s="28" t="str">
        <f t="shared" si="16"/>
        <v/>
      </c>
      <c r="U1136" s="30">
        <f ca="1">VLOOKUP(H1136,variables!J$10:K$130,2,FALSE)</f>
        <v>0.96666666666666667</v>
      </c>
      <c r="V1136" s="28"/>
      <c r="W1136" s="28"/>
      <c r="X1136" s="28"/>
      <c r="Y1136" s="28"/>
      <c r="Z1136" s="28"/>
      <c r="AA1136" s="28"/>
      <c r="AB1136" s="28"/>
      <c r="AC1136" s="28"/>
    </row>
    <row r="1137" spans="1:29" ht="14.25" hidden="1">
      <c r="A1137" s="22" t="b">
        <f t="shared" si="67"/>
        <v>0</v>
      </c>
      <c r="B1137" s="23" t="str">
        <f t="shared" si="68"/>
        <v>salles avant 03/2017!</v>
      </c>
      <c r="C1137" s="24">
        <f t="shared" si="69"/>
        <v>1137</v>
      </c>
      <c r="D1137" s="24" t="e">
        <f t="shared" ca="1" si="2"/>
        <v>#REF!</v>
      </c>
      <c r="E1137" s="25" t="e">
        <f t="shared" ca="1" si="3"/>
        <v>#REF!</v>
      </c>
      <c r="F1137" s="25" t="e">
        <f t="shared" ca="1" si="4"/>
        <v>#REF!</v>
      </c>
      <c r="G1137" s="26" t="e">
        <f t="shared" ca="1" si="5"/>
        <v>#REF!</v>
      </c>
      <c r="H1137" s="24" t="s">
        <v>13</v>
      </c>
      <c r="I1137" s="24" t="e">
        <f t="shared" ca="1" si="6"/>
        <v>#REF!</v>
      </c>
      <c r="J1137" s="24" t="e">
        <f t="shared" ca="1" si="7"/>
        <v>#REF!</v>
      </c>
      <c r="K1137" s="24" t="e">
        <f t="shared" ca="1" si="8"/>
        <v>#REF!</v>
      </c>
      <c r="L1137" s="24" t="e">
        <f t="shared" ca="1" si="9"/>
        <v>#REF!</v>
      </c>
      <c r="M1137" s="24" t="e">
        <f t="shared" ca="1" si="10"/>
        <v>#REF!</v>
      </c>
      <c r="N1137" s="25" t="e">
        <f t="shared" ca="1" si="11"/>
        <v>#REF!</v>
      </c>
      <c r="O1137" s="27" t="e">
        <f t="shared" ca="1" si="12"/>
        <v>#REF!</v>
      </c>
      <c r="P1137" s="24" t="e">
        <f t="shared" ca="1" si="13"/>
        <v>#REF!</v>
      </c>
      <c r="Q1137" s="28" t="str">
        <f t="shared" si="48"/>
        <v/>
      </c>
      <c r="R1137" s="29" t="str">
        <f t="shared" si="14"/>
        <v/>
      </c>
      <c r="S1137" s="29" t="str">
        <f t="shared" si="15"/>
        <v/>
      </c>
      <c r="T1137" s="28" t="str">
        <f t="shared" si="16"/>
        <v/>
      </c>
      <c r="U1137" s="30">
        <f>VLOOKUP(H1137,variables!J$10:K$130,2,FALSE)</f>
        <v>0</v>
      </c>
      <c r="V1137" s="28"/>
      <c r="W1137" s="28"/>
      <c r="X1137" s="28"/>
      <c r="Y1137" s="28"/>
      <c r="Z1137" s="28"/>
      <c r="AA1137" s="28"/>
      <c r="AB1137" s="28"/>
      <c r="AC1137" s="28"/>
    </row>
    <row r="1138" spans="1:29" ht="14.25" hidden="1">
      <c r="A1138" s="22" t="b">
        <f t="shared" si="67"/>
        <v>0</v>
      </c>
      <c r="B1138" s="23" t="str">
        <f t="shared" si="68"/>
        <v>salles avant 03/2017!</v>
      </c>
      <c r="C1138" s="24">
        <f t="shared" si="69"/>
        <v>1138</v>
      </c>
      <c r="D1138" s="24" t="e">
        <f t="shared" ca="1" si="2"/>
        <v>#REF!</v>
      </c>
      <c r="E1138" s="25" t="e">
        <f t="shared" ca="1" si="3"/>
        <v>#REF!</v>
      </c>
      <c r="F1138" s="25" t="e">
        <f t="shared" ca="1" si="4"/>
        <v>#REF!</v>
      </c>
      <c r="G1138" s="26" t="e">
        <f t="shared" ca="1" si="5"/>
        <v>#REF!</v>
      </c>
      <c r="H1138" s="24" t="s">
        <v>88</v>
      </c>
      <c r="I1138" s="24" t="e">
        <f t="shared" ca="1" si="6"/>
        <v>#REF!</v>
      </c>
      <c r="J1138" s="24" t="e">
        <f t="shared" ca="1" si="7"/>
        <v>#REF!</v>
      </c>
      <c r="K1138" s="24" t="e">
        <f t="shared" ca="1" si="8"/>
        <v>#REF!</v>
      </c>
      <c r="L1138" s="24" t="e">
        <f t="shared" ca="1" si="9"/>
        <v>#REF!</v>
      </c>
      <c r="M1138" s="24" t="e">
        <f t="shared" ca="1" si="10"/>
        <v>#REF!</v>
      </c>
      <c r="N1138" s="25" t="e">
        <f t="shared" ca="1" si="11"/>
        <v>#REF!</v>
      </c>
      <c r="O1138" s="27" t="e">
        <f t="shared" ca="1" si="12"/>
        <v>#REF!</v>
      </c>
      <c r="P1138" s="24" t="e">
        <f t="shared" ca="1" si="13"/>
        <v>#REF!</v>
      </c>
      <c r="Q1138" s="28" t="str">
        <f t="shared" si="48"/>
        <v/>
      </c>
      <c r="R1138" s="29" t="str">
        <f t="shared" si="14"/>
        <v/>
      </c>
      <c r="S1138" s="29" t="str">
        <f t="shared" si="15"/>
        <v/>
      </c>
      <c r="T1138" s="28" t="str">
        <f t="shared" si="16"/>
        <v/>
      </c>
      <c r="U1138" s="30">
        <f ca="1">VLOOKUP(H1138,variables!J$10:K$130,2,FALSE)</f>
        <v>0.94202898550724634</v>
      </c>
      <c r="V1138" s="28"/>
      <c r="W1138" s="28"/>
      <c r="X1138" s="28"/>
      <c r="Y1138" s="28"/>
      <c r="Z1138" s="28"/>
      <c r="AA1138" s="28"/>
      <c r="AB1138" s="28"/>
      <c r="AC1138" s="28"/>
    </row>
    <row r="1139" spans="1:29" ht="14.25" hidden="1">
      <c r="A1139" s="22" t="b">
        <f t="shared" si="67"/>
        <v>0</v>
      </c>
      <c r="B1139" s="23" t="str">
        <f t="shared" si="68"/>
        <v>salles avant 03/2017!</v>
      </c>
      <c r="C1139" s="24">
        <f t="shared" si="69"/>
        <v>1139</v>
      </c>
      <c r="D1139" s="24" t="e">
        <f t="shared" ca="1" si="2"/>
        <v>#REF!</v>
      </c>
      <c r="E1139" s="25" t="e">
        <f t="shared" ca="1" si="3"/>
        <v>#REF!</v>
      </c>
      <c r="F1139" s="25" t="e">
        <f t="shared" ca="1" si="4"/>
        <v>#REF!</v>
      </c>
      <c r="G1139" s="26" t="e">
        <f t="shared" ca="1" si="5"/>
        <v>#REF!</v>
      </c>
      <c r="H1139" s="24" t="s">
        <v>112</v>
      </c>
      <c r="I1139" s="24" t="e">
        <f t="shared" ca="1" si="6"/>
        <v>#REF!</v>
      </c>
      <c r="J1139" s="24" t="e">
        <f t="shared" ca="1" si="7"/>
        <v>#REF!</v>
      </c>
      <c r="K1139" s="24" t="e">
        <f t="shared" ca="1" si="8"/>
        <v>#REF!</v>
      </c>
      <c r="L1139" s="24" t="e">
        <f t="shared" ca="1" si="9"/>
        <v>#REF!</v>
      </c>
      <c r="M1139" s="24" t="e">
        <f t="shared" ca="1" si="10"/>
        <v>#REF!</v>
      </c>
      <c r="N1139" s="25" t="e">
        <f t="shared" ca="1" si="11"/>
        <v>#REF!</v>
      </c>
      <c r="O1139" s="27" t="e">
        <f t="shared" ca="1" si="12"/>
        <v>#REF!</v>
      </c>
      <c r="P1139" s="24" t="e">
        <f t="shared" ca="1" si="13"/>
        <v>#REF!</v>
      </c>
      <c r="Q1139" s="28" t="str">
        <f t="shared" si="48"/>
        <v/>
      </c>
      <c r="R1139" s="29" t="str">
        <f t="shared" si="14"/>
        <v/>
      </c>
      <c r="S1139" s="29" t="str">
        <f t="shared" si="15"/>
        <v/>
      </c>
      <c r="T1139" s="28" t="str">
        <f t="shared" si="16"/>
        <v/>
      </c>
      <c r="U1139" s="30">
        <f ca="1">VLOOKUP(H1139,variables!J$10:K$130,2,FALSE)</f>
        <v>1</v>
      </c>
      <c r="V1139" s="28"/>
      <c r="W1139" s="28"/>
      <c r="X1139" s="28"/>
      <c r="Y1139" s="28"/>
      <c r="Z1139" s="28"/>
      <c r="AA1139" s="28"/>
      <c r="AB1139" s="28"/>
      <c r="AC1139" s="28"/>
    </row>
    <row r="1140" spans="1:29" ht="14.25">
      <c r="A1140" s="22" t="b">
        <f t="shared" si="67"/>
        <v>1</v>
      </c>
      <c r="B1140" s="23" t="str">
        <f t="shared" si="68"/>
        <v>salles avant 03/2017!</v>
      </c>
      <c r="C1140" s="24">
        <f t="shared" si="69"/>
        <v>1140</v>
      </c>
      <c r="D1140" s="24" t="e">
        <f t="shared" ca="1" si="2"/>
        <v>#REF!</v>
      </c>
      <c r="E1140" s="25" t="e">
        <f t="shared" ca="1" si="3"/>
        <v>#REF!</v>
      </c>
      <c r="F1140" s="25" t="e">
        <f t="shared" ca="1" si="4"/>
        <v>#REF!</v>
      </c>
      <c r="G1140" s="26" t="e">
        <f t="shared" ca="1" si="5"/>
        <v>#REF!</v>
      </c>
      <c r="H1140" s="24" t="s">
        <v>140</v>
      </c>
      <c r="I1140" s="24" t="e">
        <f t="shared" ca="1" si="6"/>
        <v>#REF!</v>
      </c>
      <c r="J1140" s="24" t="e">
        <f t="shared" ca="1" si="7"/>
        <v>#REF!</v>
      </c>
      <c r="K1140" s="24" t="e">
        <f t="shared" ca="1" si="8"/>
        <v>#REF!</v>
      </c>
      <c r="L1140" s="24" t="e">
        <f t="shared" ca="1" si="9"/>
        <v>#REF!</v>
      </c>
      <c r="M1140" s="24" t="e">
        <f t="shared" ca="1" si="10"/>
        <v>#REF!</v>
      </c>
      <c r="N1140" s="25" t="e">
        <f t="shared" ca="1" si="11"/>
        <v>#REF!</v>
      </c>
      <c r="O1140" s="27" t="e">
        <f t="shared" ca="1" si="12"/>
        <v>#REF!</v>
      </c>
      <c r="P1140" s="24" t="e">
        <f t="shared" ca="1" si="13"/>
        <v>#REF!</v>
      </c>
      <c r="Q1140" s="28" t="e">
        <f t="shared" ca="1" si="48"/>
        <v>#REF!</v>
      </c>
      <c r="R1140" s="29" t="e">
        <f t="shared" ca="1" si="14"/>
        <v>#REF!</v>
      </c>
      <c r="S1140" s="29" t="e">
        <f t="shared" ca="1" si="15"/>
        <v>#REF!</v>
      </c>
      <c r="T1140" s="28" t="e">
        <f t="shared" ca="1" si="16"/>
        <v>#REF!</v>
      </c>
      <c r="U1140" s="30">
        <f ca="1">VLOOKUP(H1140,variables!J$10:K$130,2,FALSE)</f>
        <v>0.93262411347517726</v>
      </c>
      <c r="V1140" s="28"/>
      <c r="W1140" s="28"/>
      <c r="X1140" s="28"/>
      <c r="Y1140" s="28"/>
      <c r="Z1140" s="28"/>
      <c r="AA1140" s="28"/>
      <c r="AB1140" s="28"/>
      <c r="AC1140" s="28"/>
    </row>
    <row r="1141" spans="1:29" ht="14.25" hidden="1">
      <c r="A1141" s="22" t="b">
        <f t="shared" si="67"/>
        <v>0</v>
      </c>
      <c r="B1141" s="23" t="str">
        <f t="shared" si="68"/>
        <v>salles avant 03/2017!</v>
      </c>
      <c r="C1141" s="24">
        <f t="shared" si="69"/>
        <v>1141</v>
      </c>
      <c r="D1141" s="24" t="e">
        <f t="shared" ca="1" si="2"/>
        <v>#REF!</v>
      </c>
      <c r="E1141" s="25" t="e">
        <f t="shared" ca="1" si="3"/>
        <v>#REF!</v>
      </c>
      <c r="F1141" s="25" t="e">
        <f t="shared" ca="1" si="4"/>
        <v>#REF!</v>
      </c>
      <c r="G1141" s="26" t="e">
        <f t="shared" ca="1" si="5"/>
        <v>#REF!</v>
      </c>
      <c r="H1141" s="24" t="s">
        <v>88</v>
      </c>
      <c r="I1141" s="24" t="e">
        <f t="shared" ca="1" si="6"/>
        <v>#REF!</v>
      </c>
      <c r="J1141" s="24" t="e">
        <f t="shared" ca="1" si="7"/>
        <v>#REF!</v>
      </c>
      <c r="K1141" s="24" t="e">
        <f t="shared" ca="1" si="8"/>
        <v>#REF!</v>
      </c>
      <c r="L1141" s="24" t="e">
        <f t="shared" ca="1" si="9"/>
        <v>#REF!</v>
      </c>
      <c r="M1141" s="24" t="e">
        <f t="shared" ca="1" si="10"/>
        <v>#REF!</v>
      </c>
      <c r="N1141" s="25" t="e">
        <f t="shared" ca="1" si="11"/>
        <v>#REF!</v>
      </c>
      <c r="O1141" s="27" t="e">
        <f t="shared" ca="1" si="12"/>
        <v>#REF!</v>
      </c>
      <c r="P1141" s="24" t="e">
        <f t="shared" ca="1" si="13"/>
        <v>#REF!</v>
      </c>
      <c r="Q1141" s="28" t="str">
        <f t="shared" si="48"/>
        <v/>
      </c>
      <c r="R1141" s="29" t="str">
        <f t="shared" si="14"/>
        <v/>
      </c>
      <c r="S1141" s="29" t="str">
        <f t="shared" si="15"/>
        <v/>
      </c>
      <c r="T1141" s="28" t="str">
        <f t="shared" si="16"/>
        <v/>
      </c>
      <c r="U1141" s="30">
        <f ca="1">VLOOKUP(H1141,variables!J$10:K$130,2,FALSE)</f>
        <v>0.94202898550724634</v>
      </c>
      <c r="V1141" s="28"/>
      <c r="W1141" s="28"/>
      <c r="X1141" s="28"/>
      <c r="Y1141" s="28"/>
      <c r="Z1141" s="28"/>
      <c r="AA1141" s="28"/>
      <c r="AB1141" s="28"/>
      <c r="AC1141" s="28"/>
    </row>
    <row r="1142" spans="1:29" ht="14.25" hidden="1">
      <c r="A1142" s="22" t="b">
        <f t="shared" si="67"/>
        <v>0</v>
      </c>
      <c r="B1142" s="23" t="str">
        <f t="shared" si="68"/>
        <v>salles avant 03/2017!</v>
      </c>
      <c r="C1142" s="24">
        <f t="shared" si="69"/>
        <v>1142</v>
      </c>
      <c r="D1142" s="24" t="e">
        <f t="shared" ca="1" si="2"/>
        <v>#REF!</v>
      </c>
      <c r="E1142" s="25" t="e">
        <f t="shared" ca="1" si="3"/>
        <v>#REF!</v>
      </c>
      <c r="F1142" s="25" t="e">
        <f t="shared" ca="1" si="4"/>
        <v>#REF!</v>
      </c>
      <c r="G1142" s="26" t="e">
        <f t="shared" ca="1" si="5"/>
        <v>#REF!</v>
      </c>
      <c r="H1142" s="24" t="s">
        <v>738</v>
      </c>
      <c r="I1142" s="24" t="e">
        <f t="shared" ca="1" si="6"/>
        <v>#REF!</v>
      </c>
      <c r="J1142" s="24" t="e">
        <f t="shared" ca="1" si="7"/>
        <v>#REF!</v>
      </c>
      <c r="K1142" s="24" t="e">
        <f t="shared" ca="1" si="8"/>
        <v>#REF!</v>
      </c>
      <c r="L1142" s="24" t="e">
        <f t="shared" ca="1" si="9"/>
        <v>#REF!</v>
      </c>
      <c r="M1142" s="24" t="e">
        <f t="shared" ca="1" si="10"/>
        <v>#REF!</v>
      </c>
      <c r="N1142" s="25" t="e">
        <f t="shared" ca="1" si="11"/>
        <v>#REF!</v>
      </c>
      <c r="O1142" s="27" t="e">
        <f t="shared" ca="1" si="12"/>
        <v>#REF!</v>
      </c>
      <c r="P1142" s="24" t="e">
        <f t="shared" ca="1" si="13"/>
        <v>#REF!</v>
      </c>
      <c r="Q1142" s="28" t="str">
        <f t="shared" si="48"/>
        <v/>
      </c>
      <c r="R1142" s="29" t="str">
        <f t="shared" si="14"/>
        <v/>
      </c>
      <c r="S1142" s="29" t="str">
        <f t="shared" si="15"/>
        <v/>
      </c>
      <c r="T1142" s="28" t="str">
        <f t="shared" si="16"/>
        <v/>
      </c>
      <c r="U1142" s="30">
        <f ca="1">VLOOKUP(H1142,variables!J$10:K$130,2,FALSE)</f>
        <v>1</v>
      </c>
      <c r="V1142" s="28"/>
      <c r="W1142" s="28"/>
      <c r="X1142" s="28"/>
      <c r="Y1142" s="28"/>
      <c r="Z1142" s="28"/>
      <c r="AA1142" s="28"/>
      <c r="AB1142" s="28"/>
      <c r="AC1142" s="28"/>
    </row>
    <row r="1143" spans="1:29" ht="14.25" hidden="1">
      <c r="A1143" s="22" t="b">
        <f t="shared" si="67"/>
        <v>0</v>
      </c>
      <c r="B1143" s="23" t="str">
        <f t="shared" si="68"/>
        <v>salles avant 03/2017!</v>
      </c>
      <c r="C1143" s="24">
        <f t="shared" si="69"/>
        <v>1143</v>
      </c>
      <c r="D1143" s="24" t="e">
        <f t="shared" ca="1" si="2"/>
        <v>#REF!</v>
      </c>
      <c r="E1143" s="25" t="e">
        <f t="shared" ca="1" si="3"/>
        <v>#REF!</v>
      </c>
      <c r="F1143" s="25" t="e">
        <f t="shared" ca="1" si="4"/>
        <v>#REF!</v>
      </c>
      <c r="G1143" s="26" t="e">
        <f t="shared" ca="1" si="5"/>
        <v>#REF!</v>
      </c>
      <c r="H1143" s="24" t="s">
        <v>13</v>
      </c>
      <c r="I1143" s="24" t="e">
        <f t="shared" ca="1" si="6"/>
        <v>#REF!</v>
      </c>
      <c r="J1143" s="24" t="e">
        <f t="shared" ca="1" si="7"/>
        <v>#REF!</v>
      </c>
      <c r="K1143" s="24" t="e">
        <f t="shared" ca="1" si="8"/>
        <v>#REF!</v>
      </c>
      <c r="L1143" s="24" t="e">
        <f t="shared" ca="1" si="9"/>
        <v>#REF!</v>
      </c>
      <c r="M1143" s="24" t="e">
        <f t="shared" ca="1" si="10"/>
        <v>#REF!</v>
      </c>
      <c r="N1143" s="25" t="e">
        <f t="shared" ca="1" si="11"/>
        <v>#REF!</v>
      </c>
      <c r="O1143" s="27" t="e">
        <f t="shared" ca="1" si="12"/>
        <v>#REF!</v>
      </c>
      <c r="P1143" s="24" t="e">
        <f t="shared" ca="1" si="13"/>
        <v>#REF!</v>
      </c>
      <c r="Q1143" s="28" t="str">
        <f t="shared" si="48"/>
        <v/>
      </c>
      <c r="R1143" s="29" t="str">
        <f t="shared" si="14"/>
        <v/>
      </c>
      <c r="S1143" s="29" t="str">
        <f t="shared" si="15"/>
        <v/>
      </c>
      <c r="T1143" s="28" t="str">
        <f t="shared" si="16"/>
        <v/>
      </c>
      <c r="U1143" s="30">
        <f>VLOOKUP(H1143,variables!J$10:K$130,2,FALSE)</f>
        <v>0</v>
      </c>
      <c r="V1143" s="28"/>
      <c r="W1143" s="28"/>
      <c r="X1143" s="28"/>
      <c r="Y1143" s="28"/>
      <c r="Z1143" s="28"/>
      <c r="AA1143" s="28"/>
      <c r="AB1143" s="28"/>
      <c r="AC1143" s="28"/>
    </row>
    <row r="1144" spans="1:29" ht="14.25" hidden="1">
      <c r="A1144" s="22" t="b">
        <f t="shared" si="67"/>
        <v>0</v>
      </c>
      <c r="B1144" s="23" t="str">
        <f t="shared" si="68"/>
        <v>salles avant 03/2017!</v>
      </c>
      <c r="C1144" s="24">
        <f t="shared" si="69"/>
        <v>1144</v>
      </c>
      <c r="D1144" s="24" t="e">
        <f t="shared" ca="1" si="2"/>
        <v>#REF!</v>
      </c>
      <c r="E1144" s="25" t="e">
        <f t="shared" ca="1" si="3"/>
        <v>#REF!</v>
      </c>
      <c r="F1144" s="25" t="e">
        <f t="shared" ca="1" si="4"/>
        <v>#REF!</v>
      </c>
      <c r="G1144" s="26" t="e">
        <f t="shared" ca="1" si="5"/>
        <v>#REF!</v>
      </c>
      <c r="H1144" s="24" t="s">
        <v>83</v>
      </c>
      <c r="I1144" s="24" t="e">
        <f t="shared" ca="1" si="6"/>
        <v>#REF!</v>
      </c>
      <c r="J1144" s="24" t="e">
        <f t="shared" ca="1" si="7"/>
        <v>#REF!</v>
      </c>
      <c r="K1144" s="24" t="e">
        <f t="shared" ca="1" si="8"/>
        <v>#REF!</v>
      </c>
      <c r="L1144" s="24" t="e">
        <f t="shared" ca="1" si="9"/>
        <v>#REF!</v>
      </c>
      <c r="M1144" s="24" t="e">
        <f t="shared" ca="1" si="10"/>
        <v>#REF!</v>
      </c>
      <c r="N1144" s="25" t="e">
        <f t="shared" ca="1" si="11"/>
        <v>#REF!</v>
      </c>
      <c r="O1144" s="27" t="e">
        <f t="shared" ca="1" si="12"/>
        <v>#REF!</v>
      </c>
      <c r="P1144" s="24" t="e">
        <f t="shared" ca="1" si="13"/>
        <v>#REF!</v>
      </c>
      <c r="Q1144" s="28" t="str">
        <f t="shared" si="48"/>
        <v/>
      </c>
      <c r="R1144" s="29" t="str">
        <f t="shared" si="14"/>
        <v/>
      </c>
      <c r="S1144" s="29" t="str">
        <f t="shared" si="15"/>
        <v/>
      </c>
      <c r="T1144" s="28" t="str">
        <f t="shared" si="16"/>
        <v/>
      </c>
      <c r="U1144" s="30">
        <f>VLOOKUP(H1144,variables!J$10:K$130,2,FALSE)</f>
        <v>5.3E-3</v>
      </c>
      <c r="V1144" s="28"/>
      <c r="W1144" s="28"/>
      <c r="X1144" s="28"/>
      <c r="Y1144" s="28"/>
      <c r="Z1144" s="28"/>
      <c r="AA1144" s="28"/>
      <c r="AB1144" s="28"/>
      <c r="AC1144" s="28"/>
    </row>
    <row r="1145" spans="1:29" ht="14.25">
      <c r="A1145" s="22" t="b">
        <f t="shared" si="67"/>
        <v>1</v>
      </c>
      <c r="B1145" s="23" t="str">
        <f t="shared" si="68"/>
        <v>salles avant 03/2017!</v>
      </c>
      <c r="C1145" s="24">
        <f t="shared" si="69"/>
        <v>1145</v>
      </c>
      <c r="D1145" s="24" t="e">
        <f t="shared" ca="1" si="2"/>
        <v>#REF!</v>
      </c>
      <c r="E1145" s="25" t="e">
        <f t="shared" ca="1" si="3"/>
        <v>#REF!</v>
      </c>
      <c r="F1145" s="25" t="e">
        <f t="shared" ca="1" si="4"/>
        <v>#REF!</v>
      </c>
      <c r="G1145" s="26" t="e">
        <f t="shared" ca="1" si="5"/>
        <v>#REF!</v>
      </c>
      <c r="H1145" s="24" t="s">
        <v>140</v>
      </c>
      <c r="I1145" s="24" t="e">
        <f t="shared" ca="1" si="6"/>
        <v>#REF!</v>
      </c>
      <c r="J1145" s="24" t="e">
        <f t="shared" ca="1" si="7"/>
        <v>#REF!</v>
      </c>
      <c r="K1145" s="24" t="e">
        <f t="shared" ca="1" si="8"/>
        <v>#REF!</v>
      </c>
      <c r="L1145" s="24" t="e">
        <f t="shared" ca="1" si="9"/>
        <v>#REF!</v>
      </c>
      <c r="M1145" s="24" t="e">
        <f t="shared" ca="1" si="10"/>
        <v>#REF!</v>
      </c>
      <c r="N1145" s="25" t="e">
        <f t="shared" ca="1" si="11"/>
        <v>#REF!</v>
      </c>
      <c r="O1145" s="27" t="e">
        <f t="shared" ca="1" si="12"/>
        <v>#REF!</v>
      </c>
      <c r="P1145" s="24" t="e">
        <f t="shared" ca="1" si="13"/>
        <v>#REF!</v>
      </c>
      <c r="Q1145" s="28" t="e">
        <f t="shared" ca="1" si="48"/>
        <v>#REF!</v>
      </c>
      <c r="R1145" s="29" t="e">
        <f t="shared" ca="1" si="14"/>
        <v>#REF!</v>
      </c>
      <c r="S1145" s="29" t="e">
        <f t="shared" ca="1" si="15"/>
        <v>#REF!</v>
      </c>
      <c r="T1145" s="28" t="e">
        <f t="shared" ca="1" si="16"/>
        <v>#REF!</v>
      </c>
      <c r="U1145" s="30">
        <f ca="1">VLOOKUP(H1145,variables!J$10:K$130,2,FALSE)</f>
        <v>0.93262411347517726</v>
      </c>
      <c r="V1145" s="28"/>
      <c r="W1145" s="28"/>
      <c r="X1145" s="28"/>
      <c r="Y1145" s="28"/>
      <c r="Z1145" s="28"/>
      <c r="AA1145" s="28"/>
      <c r="AB1145" s="28"/>
      <c r="AC1145" s="28"/>
    </row>
    <row r="1146" spans="1:29" ht="14.25" hidden="1">
      <c r="A1146" s="22" t="b">
        <f t="shared" si="67"/>
        <v>0</v>
      </c>
      <c r="B1146" s="23" t="str">
        <f t="shared" si="68"/>
        <v>salles avant 03/2017!</v>
      </c>
      <c r="C1146" s="24">
        <f t="shared" si="69"/>
        <v>1146</v>
      </c>
      <c r="D1146" s="24" t="e">
        <f t="shared" ca="1" si="2"/>
        <v>#REF!</v>
      </c>
      <c r="E1146" s="25" t="e">
        <f t="shared" ca="1" si="3"/>
        <v>#REF!</v>
      </c>
      <c r="F1146" s="25" t="e">
        <f t="shared" ca="1" si="4"/>
        <v>#REF!</v>
      </c>
      <c r="G1146" s="26" t="e">
        <f t="shared" ca="1" si="5"/>
        <v>#REF!</v>
      </c>
      <c r="H1146" s="24" t="s">
        <v>81</v>
      </c>
      <c r="I1146" s="24" t="e">
        <f t="shared" ca="1" si="6"/>
        <v>#REF!</v>
      </c>
      <c r="J1146" s="24" t="e">
        <f t="shared" ca="1" si="7"/>
        <v>#REF!</v>
      </c>
      <c r="K1146" s="24" t="e">
        <f t="shared" ca="1" si="8"/>
        <v>#REF!</v>
      </c>
      <c r="L1146" s="24" t="e">
        <f t="shared" ca="1" si="9"/>
        <v>#REF!</v>
      </c>
      <c r="M1146" s="24" t="e">
        <f t="shared" ca="1" si="10"/>
        <v>#REF!</v>
      </c>
      <c r="N1146" s="25" t="e">
        <f t="shared" ca="1" si="11"/>
        <v>#REF!</v>
      </c>
      <c r="O1146" s="27" t="e">
        <f t="shared" ca="1" si="12"/>
        <v>#REF!</v>
      </c>
      <c r="P1146" s="24" t="e">
        <f t="shared" ca="1" si="13"/>
        <v>#REF!</v>
      </c>
      <c r="Q1146" s="28" t="str">
        <f t="shared" si="48"/>
        <v/>
      </c>
      <c r="R1146" s="29" t="str">
        <f t="shared" si="14"/>
        <v/>
      </c>
      <c r="S1146" s="29" t="str">
        <f t="shared" si="15"/>
        <v/>
      </c>
      <c r="T1146" s="28" t="str">
        <f t="shared" si="16"/>
        <v/>
      </c>
      <c r="U1146" s="30">
        <f ca="1">VLOOKUP(H1146,variables!J$10:K$130,2,FALSE)</f>
        <v>0.97619047619047616</v>
      </c>
      <c r="V1146" s="28"/>
      <c r="W1146" s="28"/>
      <c r="X1146" s="28"/>
      <c r="Y1146" s="28"/>
      <c r="Z1146" s="28"/>
      <c r="AA1146" s="28"/>
      <c r="AB1146" s="28"/>
      <c r="AC1146" s="28"/>
    </row>
    <row r="1147" spans="1:29" ht="14.25" hidden="1">
      <c r="A1147" s="22" t="b">
        <f t="shared" si="67"/>
        <v>0</v>
      </c>
      <c r="B1147" s="23" t="str">
        <f t="shared" si="68"/>
        <v>salles avant 03/2017!</v>
      </c>
      <c r="C1147" s="24">
        <f t="shared" si="69"/>
        <v>1147</v>
      </c>
      <c r="D1147" s="24" t="e">
        <f t="shared" ca="1" si="2"/>
        <v>#REF!</v>
      </c>
      <c r="E1147" s="25" t="e">
        <f t="shared" ca="1" si="3"/>
        <v>#REF!</v>
      </c>
      <c r="F1147" s="25" t="e">
        <f t="shared" ca="1" si="4"/>
        <v>#REF!</v>
      </c>
      <c r="G1147" s="26" t="e">
        <f t="shared" ca="1" si="5"/>
        <v>#REF!</v>
      </c>
      <c r="H1147" s="24" t="s">
        <v>299</v>
      </c>
      <c r="I1147" s="24" t="e">
        <f t="shared" ca="1" si="6"/>
        <v>#REF!</v>
      </c>
      <c r="J1147" s="24" t="e">
        <f t="shared" ca="1" si="7"/>
        <v>#REF!</v>
      </c>
      <c r="K1147" s="24" t="e">
        <f t="shared" ca="1" si="8"/>
        <v>#REF!</v>
      </c>
      <c r="L1147" s="24" t="e">
        <f t="shared" ca="1" si="9"/>
        <v>#REF!</v>
      </c>
      <c r="M1147" s="24" t="e">
        <f t="shared" ca="1" si="10"/>
        <v>#REF!</v>
      </c>
      <c r="N1147" s="25" t="e">
        <f t="shared" ca="1" si="11"/>
        <v>#REF!</v>
      </c>
      <c r="O1147" s="27" t="e">
        <f t="shared" ca="1" si="12"/>
        <v>#REF!</v>
      </c>
      <c r="P1147" s="24" t="e">
        <f t="shared" ca="1" si="13"/>
        <v>#REF!</v>
      </c>
      <c r="Q1147" s="28" t="str">
        <f t="shared" si="48"/>
        <v/>
      </c>
      <c r="R1147" s="29" t="str">
        <f t="shared" si="14"/>
        <v/>
      </c>
      <c r="S1147" s="29" t="str">
        <f t="shared" si="15"/>
        <v/>
      </c>
      <c r="T1147" s="28" t="str">
        <f t="shared" si="16"/>
        <v/>
      </c>
      <c r="U1147" s="30">
        <f ca="1">VLOOKUP(H1147,variables!J$10:K$130,2,FALSE)</f>
        <v>0.96666666666666667</v>
      </c>
      <c r="V1147" s="28"/>
      <c r="W1147" s="28"/>
      <c r="X1147" s="28"/>
      <c r="Y1147" s="28"/>
      <c r="Z1147" s="28"/>
      <c r="AA1147" s="28"/>
      <c r="AB1147" s="28"/>
      <c r="AC1147" s="28"/>
    </row>
    <row r="1148" spans="1:29" ht="14.25" hidden="1">
      <c r="A1148" s="22" t="b">
        <f t="shared" si="67"/>
        <v>0</v>
      </c>
      <c r="B1148" s="23" t="str">
        <f t="shared" si="68"/>
        <v>salles avant 03/2017!</v>
      </c>
      <c r="C1148" s="24">
        <f t="shared" si="69"/>
        <v>1148</v>
      </c>
      <c r="D1148" s="24" t="e">
        <f t="shared" ca="1" si="2"/>
        <v>#REF!</v>
      </c>
      <c r="E1148" s="25" t="e">
        <f t="shared" ca="1" si="3"/>
        <v>#REF!</v>
      </c>
      <c r="F1148" s="25" t="e">
        <f t="shared" ca="1" si="4"/>
        <v>#REF!</v>
      </c>
      <c r="G1148" s="26" t="e">
        <f t="shared" ca="1" si="5"/>
        <v>#REF!</v>
      </c>
      <c r="H1148" s="24" t="s">
        <v>162</v>
      </c>
      <c r="I1148" s="24" t="e">
        <f t="shared" ca="1" si="6"/>
        <v>#REF!</v>
      </c>
      <c r="J1148" s="24" t="e">
        <f t="shared" ca="1" si="7"/>
        <v>#REF!</v>
      </c>
      <c r="K1148" s="24" t="e">
        <f t="shared" ca="1" si="8"/>
        <v>#REF!</v>
      </c>
      <c r="L1148" s="24" t="e">
        <f t="shared" ca="1" si="9"/>
        <v>#REF!</v>
      </c>
      <c r="M1148" s="24" t="e">
        <f t="shared" ca="1" si="10"/>
        <v>#REF!</v>
      </c>
      <c r="N1148" s="25" t="e">
        <f t="shared" ca="1" si="11"/>
        <v>#REF!</v>
      </c>
      <c r="O1148" s="27" t="e">
        <f t="shared" ca="1" si="12"/>
        <v>#REF!</v>
      </c>
      <c r="P1148" s="24" t="e">
        <f t="shared" ca="1" si="13"/>
        <v>#REF!</v>
      </c>
      <c r="Q1148" s="28" t="str">
        <f t="shared" si="48"/>
        <v/>
      </c>
      <c r="R1148" s="29" t="str">
        <f t="shared" si="14"/>
        <v/>
      </c>
      <c r="S1148" s="29" t="str">
        <f t="shared" si="15"/>
        <v/>
      </c>
      <c r="T1148" s="28" t="str">
        <f t="shared" si="16"/>
        <v/>
      </c>
      <c r="U1148" s="30">
        <f>VLOOKUP(H1148,variables!J$10:K$130,2,FALSE)</f>
        <v>5.3E-3</v>
      </c>
      <c r="V1148" s="28"/>
      <c r="W1148" s="28"/>
      <c r="X1148" s="28"/>
      <c r="Y1148" s="28"/>
      <c r="Z1148" s="28"/>
      <c r="AA1148" s="28"/>
      <c r="AB1148" s="28"/>
      <c r="AC1148" s="28"/>
    </row>
    <row r="1149" spans="1:29" ht="14.25">
      <c r="A1149" s="22" t="b">
        <f t="shared" si="67"/>
        <v>1</v>
      </c>
      <c r="B1149" s="23" t="str">
        <f t="shared" si="68"/>
        <v>salles avant 03/2017!</v>
      </c>
      <c r="C1149" s="24">
        <f t="shared" si="69"/>
        <v>1149</v>
      </c>
      <c r="D1149" s="24" t="e">
        <f t="shared" ca="1" si="2"/>
        <v>#REF!</v>
      </c>
      <c r="E1149" s="25" t="e">
        <f t="shared" ca="1" si="3"/>
        <v>#REF!</v>
      </c>
      <c r="F1149" s="25" t="e">
        <f t="shared" ca="1" si="4"/>
        <v>#REF!</v>
      </c>
      <c r="G1149" s="26" t="e">
        <f t="shared" ca="1" si="5"/>
        <v>#REF!</v>
      </c>
      <c r="H1149" s="24" t="s">
        <v>140</v>
      </c>
      <c r="I1149" s="24" t="e">
        <f t="shared" ca="1" si="6"/>
        <v>#REF!</v>
      </c>
      <c r="J1149" s="24" t="e">
        <f t="shared" ca="1" si="7"/>
        <v>#REF!</v>
      </c>
      <c r="K1149" s="24" t="e">
        <f t="shared" ca="1" si="8"/>
        <v>#REF!</v>
      </c>
      <c r="L1149" s="24" t="e">
        <f t="shared" ca="1" si="9"/>
        <v>#REF!</v>
      </c>
      <c r="M1149" s="24" t="e">
        <f t="shared" ca="1" si="10"/>
        <v>#REF!</v>
      </c>
      <c r="N1149" s="25" t="e">
        <f t="shared" ca="1" si="11"/>
        <v>#REF!</v>
      </c>
      <c r="O1149" s="27" t="e">
        <f t="shared" ca="1" si="12"/>
        <v>#REF!</v>
      </c>
      <c r="P1149" s="24" t="e">
        <f t="shared" ca="1" si="13"/>
        <v>#REF!</v>
      </c>
      <c r="Q1149" s="28" t="e">
        <f t="shared" ca="1" si="48"/>
        <v>#REF!</v>
      </c>
      <c r="R1149" s="29" t="e">
        <f t="shared" ca="1" si="14"/>
        <v>#REF!</v>
      </c>
      <c r="S1149" s="29" t="e">
        <f t="shared" ca="1" si="15"/>
        <v>#REF!</v>
      </c>
      <c r="T1149" s="28" t="e">
        <f t="shared" ca="1" si="16"/>
        <v>#REF!</v>
      </c>
      <c r="U1149" s="30">
        <f ca="1">VLOOKUP(H1149,variables!J$10:K$130,2,FALSE)</f>
        <v>0.93262411347517726</v>
      </c>
      <c r="V1149" s="28"/>
      <c r="W1149" s="28"/>
      <c r="X1149" s="28"/>
      <c r="Y1149" s="28"/>
      <c r="Z1149" s="28"/>
      <c r="AA1149" s="28"/>
      <c r="AB1149" s="28"/>
      <c r="AC1149" s="28"/>
    </row>
    <row r="1150" spans="1:29" ht="14.25" hidden="1">
      <c r="A1150" s="22" t="b">
        <f t="shared" si="67"/>
        <v>0</v>
      </c>
      <c r="B1150" s="23" t="str">
        <f t="shared" si="68"/>
        <v>salles avant 03/2017!</v>
      </c>
      <c r="C1150" s="24">
        <f t="shared" si="69"/>
        <v>1150</v>
      </c>
      <c r="D1150" s="24" t="e">
        <f t="shared" ca="1" si="2"/>
        <v>#REF!</v>
      </c>
      <c r="E1150" s="25" t="e">
        <f t="shared" ca="1" si="3"/>
        <v>#REF!</v>
      </c>
      <c r="F1150" s="25" t="e">
        <f t="shared" ca="1" si="4"/>
        <v>#REF!</v>
      </c>
      <c r="G1150" s="26" t="e">
        <f t="shared" ca="1" si="5"/>
        <v>#REF!</v>
      </c>
      <c r="H1150" s="24" t="s">
        <v>359</v>
      </c>
      <c r="I1150" s="24" t="e">
        <f t="shared" ca="1" si="6"/>
        <v>#REF!</v>
      </c>
      <c r="J1150" s="24" t="e">
        <f t="shared" ca="1" si="7"/>
        <v>#REF!</v>
      </c>
      <c r="K1150" s="24" t="e">
        <f t="shared" ca="1" si="8"/>
        <v>#REF!</v>
      </c>
      <c r="L1150" s="24" t="e">
        <f t="shared" ca="1" si="9"/>
        <v>#REF!</v>
      </c>
      <c r="M1150" s="24" t="e">
        <f t="shared" ca="1" si="10"/>
        <v>#REF!</v>
      </c>
      <c r="N1150" s="25" t="e">
        <f t="shared" ca="1" si="11"/>
        <v>#REF!</v>
      </c>
      <c r="O1150" s="27" t="e">
        <f t="shared" ca="1" si="12"/>
        <v>#REF!</v>
      </c>
      <c r="P1150" s="24" t="e">
        <f t="shared" ca="1" si="13"/>
        <v>#REF!</v>
      </c>
      <c r="Q1150" s="28" t="str">
        <f t="shared" si="48"/>
        <v/>
      </c>
      <c r="R1150" s="29" t="str">
        <f t="shared" si="14"/>
        <v/>
      </c>
      <c r="S1150" s="29" t="str">
        <f t="shared" si="15"/>
        <v/>
      </c>
      <c r="T1150" s="28" t="str">
        <f t="shared" si="16"/>
        <v/>
      </c>
      <c r="U1150" s="30">
        <f ca="1">VLOOKUP(H1150,variables!J$10:K$130,2,FALSE)</f>
        <v>1</v>
      </c>
      <c r="V1150" s="28"/>
      <c r="W1150" s="28"/>
      <c r="X1150" s="28"/>
      <c r="Y1150" s="28"/>
      <c r="Z1150" s="28"/>
      <c r="AA1150" s="28"/>
      <c r="AB1150" s="28"/>
      <c r="AC1150" s="28"/>
    </row>
    <row r="1151" spans="1:29" ht="14.25" hidden="1">
      <c r="A1151" s="22" t="b">
        <f t="shared" si="67"/>
        <v>0</v>
      </c>
      <c r="B1151" s="23" t="str">
        <f t="shared" si="68"/>
        <v>salles avant 03/2017!</v>
      </c>
      <c r="C1151" s="24">
        <f t="shared" si="69"/>
        <v>1151</v>
      </c>
      <c r="D1151" s="24" t="e">
        <f t="shared" ca="1" si="2"/>
        <v>#REF!</v>
      </c>
      <c r="E1151" s="25" t="e">
        <f t="shared" ca="1" si="3"/>
        <v>#REF!</v>
      </c>
      <c r="F1151" s="25" t="e">
        <f t="shared" ca="1" si="4"/>
        <v>#REF!</v>
      </c>
      <c r="G1151" s="26" t="e">
        <f t="shared" ca="1" si="5"/>
        <v>#REF!</v>
      </c>
      <c r="H1151" s="24" t="s">
        <v>237</v>
      </c>
      <c r="I1151" s="24" t="e">
        <f t="shared" ca="1" si="6"/>
        <v>#REF!</v>
      </c>
      <c r="J1151" s="24" t="e">
        <f t="shared" ca="1" si="7"/>
        <v>#REF!</v>
      </c>
      <c r="K1151" s="24" t="e">
        <f t="shared" ca="1" si="8"/>
        <v>#REF!</v>
      </c>
      <c r="L1151" s="24" t="e">
        <f t="shared" ca="1" si="9"/>
        <v>#REF!</v>
      </c>
      <c r="M1151" s="24" t="e">
        <f t="shared" ca="1" si="10"/>
        <v>#REF!</v>
      </c>
      <c r="N1151" s="25" t="e">
        <f t="shared" ca="1" si="11"/>
        <v>#REF!</v>
      </c>
      <c r="O1151" s="27" t="e">
        <f t="shared" ca="1" si="12"/>
        <v>#REF!</v>
      </c>
      <c r="P1151" s="24" t="e">
        <f t="shared" ca="1" si="13"/>
        <v>#REF!</v>
      </c>
      <c r="Q1151" s="28" t="str">
        <f t="shared" si="48"/>
        <v/>
      </c>
      <c r="R1151" s="29" t="str">
        <f t="shared" si="14"/>
        <v/>
      </c>
      <c r="S1151" s="29" t="str">
        <f t="shared" si="15"/>
        <v/>
      </c>
      <c r="T1151" s="28" t="str">
        <f t="shared" si="16"/>
        <v/>
      </c>
      <c r="U1151" s="30">
        <f ca="1">VLOOKUP(H1151,variables!J$10:K$130,2,FALSE)</f>
        <v>1</v>
      </c>
      <c r="V1151" s="28"/>
      <c r="W1151" s="28"/>
      <c r="X1151" s="28"/>
      <c r="Y1151" s="28"/>
      <c r="Z1151" s="28"/>
      <c r="AA1151" s="28"/>
      <c r="AB1151" s="28"/>
      <c r="AC1151" s="28"/>
    </row>
    <row r="1152" spans="1:29" ht="14.25" hidden="1">
      <c r="A1152" s="22" t="b">
        <f t="shared" si="67"/>
        <v>0</v>
      </c>
      <c r="B1152" s="23" t="str">
        <f t="shared" si="68"/>
        <v>salles avant 03/2017!</v>
      </c>
      <c r="C1152" s="24">
        <f t="shared" si="69"/>
        <v>1152</v>
      </c>
      <c r="D1152" s="24" t="e">
        <f t="shared" ca="1" si="2"/>
        <v>#REF!</v>
      </c>
      <c r="E1152" s="25" t="e">
        <f t="shared" ca="1" si="3"/>
        <v>#REF!</v>
      </c>
      <c r="F1152" s="25" t="e">
        <f t="shared" ca="1" si="4"/>
        <v>#REF!</v>
      </c>
      <c r="G1152" s="26" t="e">
        <f t="shared" ca="1" si="5"/>
        <v>#REF!</v>
      </c>
      <c r="H1152" s="24" t="s">
        <v>13</v>
      </c>
      <c r="I1152" s="24" t="e">
        <f t="shared" ca="1" si="6"/>
        <v>#REF!</v>
      </c>
      <c r="J1152" s="24" t="e">
        <f t="shared" ca="1" si="7"/>
        <v>#REF!</v>
      </c>
      <c r="K1152" s="24" t="e">
        <f t="shared" ca="1" si="8"/>
        <v>#REF!</v>
      </c>
      <c r="L1152" s="24" t="e">
        <f t="shared" ca="1" si="9"/>
        <v>#REF!</v>
      </c>
      <c r="M1152" s="24" t="e">
        <f t="shared" ca="1" si="10"/>
        <v>#REF!</v>
      </c>
      <c r="N1152" s="25" t="e">
        <f t="shared" ca="1" si="11"/>
        <v>#REF!</v>
      </c>
      <c r="O1152" s="27" t="e">
        <f t="shared" ca="1" si="12"/>
        <v>#REF!</v>
      </c>
      <c r="P1152" s="24" t="e">
        <f t="shared" ca="1" si="13"/>
        <v>#REF!</v>
      </c>
      <c r="Q1152" s="28" t="str">
        <f t="shared" si="48"/>
        <v/>
      </c>
      <c r="R1152" s="29" t="str">
        <f t="shared" si="14"/>
        <v/>
      </c>
      <c r="S1152" s="29" t="str">
        <f t="shared" si="15"/>
        <v/>
      </c>
      <c r="T1152" s="28" t="str">
        <f t="shared" si="16"/>
        <v/>
      </c>
      <c r="U1152" s="30">
        <f>VLOOKUP(H1152,variables!J$10:K$130,2,FALSE)</f>
        <v>0</v>
      </c>
      <c r="V1152" s="28"/>
      <c r="W1152" s="28"/>
      <c r="X1152" s="28"/>
      <c r="Y1152" s="28"/>
      <c r="Z1152" s="28"/>
      <c r="AA1152" s="28"/>
      <c r="AB1152" s="28"/>
      <c r="AC1152" s="28"/>
    </row>
    <row r="1153" spans="1:29" ht="14.25" hidden="1">
      <c r="A1153" s="22" t="b">
        <f t="shared" si="67"/>
        <v>0</v>
      </c>
      <c r="B1153" s="23" t="str">
        <f t="shared" si="68"/>
        <v>salles avant 03/2017!</v>
      </c>
      <c r="C1153" s="24">
        <f t="shared" si="69"/>
        <v>1153</v>
      </c>
      <c r="D1153" s="24" t="e">
        <f t="shared" ca="1" si="2"/>
        <v>#REF!</v>
      </c>
      <c r="E1153" s="25" t="e">
        <f t="shared" ca="1" si="3"/>
        <v>#REF!</v>
      </c>
      <c r="F1153" s="25" t="e">
        <f t="shared" ca="1" si="4"/>
        <v>#REF!</v>
      </c>
      <c r="G1153" s="26" t="e">
        <f t="shared" ca="1" si="5"/>
        <v>#REF!</v>
      </c>
      <c r="H1153" s="24" t="s">
        <v>237</v>
      </c>
      <c r="I1153" s="24" t="e">
        <f t="shared" ca="1" si="6"/>
        <v>#REF!</v>
      </c>
      <c r="J1153" s="24" t="e">
        <f t="shared" ca="1" si="7"/>
        <v>#REF!</v>
      </c>
      <c r="K1153" s="24" t="e">
        <f t="shared" ca="1" si="8"/>
        <v>#REF!</v>
      </c>
      <c r="L1153" s="24" t="e">
        <f t="shared" ca="1" si="9"/>
        <v>#REF!</v>
      </c>
      <c r="M1153" s="24" t="e">
        <f t="shared" ca="1" si="10"/>
        <v>#REF!</v>
      </c>
      <c r="N1153" s="25" t="e">
        <f t="shared" ca="1" si="11"/>
        <v>#REF!</v>
      </c>
      <c r="O1153" s="27" t="e">
        <f t="shared" ca="1" si="12"/>
        <v>#REF!</v>
      </c>
      <c r="P1153" s="24" t="e">
        <f t="shared" ca="1" si="13"/>
        <v>#REF!</v>
      </c>
      <c r="Q1153" s="28" t="str">
        <f t="shared" si="48"/>
        <v/>
      </c>
      <c r="R1153" s="29" t="str">
        <f t="shared" si="14"/>
        <v/>
      </c>
      <c r="S1153" s="29" t="str">
        <f t="shared" si="15"/>
        <v/>
      </c>
      <c r="T1153" s="28" t="str">
        <f t="shared" si="16"/>
        <v/>
      </c>
      <c r="U1153" s="30">
        <f ca="1">VLOOKUP(H1153,variables!J$10:K$130,2,FALSE)</f>
        <v>1</v>
      </c>
      <c r="V1153" s="28"/>
      <c r="W1153" s="28"/>
      <c r="X1153" s="28"/>
      <c r="Y1153" s="28"/>
      <c r="Z1153" s="28"/>
      <c r="AA1153" s="28"/>
      <c r="AB1153" s="28"/>
      <c r="AC1153" s="28"/>
    </row>
    <row r="1154" spans="1:29" ht="14.25" hidden="1">
      <c r="A1154" s="22" t="b">
        <f t="shared" ref="A1154:A1217" si="70">NOT(IF(ISERR(SEARCH(qui,H1154)),TRUE,FALSE))</f>
        <v>0</v>
      </c>
      <c r="B1154" s="23" t="str">
        <f t="shared" ref="B1154:B1217" si="71">IF(ROW()&lt;=Tun,Oun,IF(ROW()&lt;=(Tun+Tdeux),Odeux,IF(ROW()&lt;=Tun+Tdeux+Ttrois,Otrois,FALSE)))</f>
        <v>salles avant 03/2017!</v>
      </c>
      <c r="C1154" s="24">
        <f t="shared" si="69"/>
        <v>1154</v>
      </c>
      <c r="D1154" s="24" t="e">
        <f t="shared" ca="1" si="2"/>
        <v>#REF!</v>
      </c>
      <c r="E1154" s="25" t="e">
        <f t="shared" ca="1" si="3"/>
        <v>#REF!</v>
      </c>
      <c r="F1154" s="25" t="e">
        <f t="shared" ca="1" si="4"/>
        <v>#REF!</v>
      </c>
      <c r="G1154" s="26" t="e">
        <f t="shared" ca="1" si="5"/>
        <v>#REF!</v>
      </c>
      <c r="H1154" s="24" t="s">
        <v>88</v>
      </c>
      <c r="I1154" s="24" t="e">
        <f t="shared" ca="1" si="6"/>
        <v>#REF!</v>
      </c>
      <c r="J1154" s="24" t="e">
        <f t="shared" ca="1" si="7"/>
        <v>#REF!</v>
      </c>
      <c r="K1154" s="24" t="e">
        <f t="shared" ca="1" si="8"/>
        <v>#REF!</v>
      </c>
      <c r="L1154" s="24" t="e">
        <f t="shared" ca="1" si="9"/>
        <v>#REF!</v>
      </c>
      <c r="M1154" s="24" t="e">
        <f t="shared" ca="1" si="10"/>
        <v>#REF!</v>
      </c>
      <c r="N1154" s="25" t="e">
        <f t="shared" ca="1" si="11"/>
        <v>#REF!</v>
      </c>
      <c r="O1154" s="27" t="e">
        <f t="shared" ca="1" si="12"/>
        <v>#REF!</v>
      </c>
      <c r="P1154" s="24" t="e">
        <f t="shared" ca="1" si="13"/>
        <v>#REF!</v>
      </c>
      <c r="Q1154" s="28" t="str">
        <f t="shared" si="48"/>
        <v/>
      </c>
      <c r="R1154" s="29" t="str">
        <f t="shared" si="14"/>
        <v/>
      </c>
      <c r="S1154" s="29" t="str">
        <f t="shared" si="15"/>
        <v/>
      </c>
      <c r="T1154" s="28" t="str">
        <f t="shared" si="16"/>
        <v/>
      </c>
      <c r="U1154" s="30">
        <f ca="1">VLOOKUP(H1154,variables!J$10:K$130,2,FALSE)</f>
        <v>0.94202898550724634</v>
      </c>
      <c r="V1154" s="28"/>
      <c r="W1154" s="28"/>
      <c r="X1154" s="28"/>
      <c r="Y1154" s="28"/>
      <c r="Z1154" s="28"/>
      <c r="AA1154" s="28"/>
      <c r="AB1154" s="28"/>
      <c r="AC1154" s="28"/>
    </row>
    <row r="1155" spans="1:29" ht="14.25" hidden="1">
      <c r="A1155" s="22" t="b">
        <f t="shared" si="70"/>
        <v>0</v>
      </c>
      <c r="B1155" s="23" t="str">
        <f t="shared" si="71"/>
        <v>salles avant 03/2017!</v>
      </c>
      <c r="C1155" s="24">
        <f t="shared" ref="C1155:C1218" si="72">IF(ROW()&lt;=Tun,ROW(),IF(ROW()&lt;=(Tun+Tdeux),ROW()-Tun+1,IF(ROW()&lt;=Tun+Tdeux+Ttrois,ROW()-Tun-Tdeux+1,"")))</f>
        <v>1155</v>
      </c>
      <c r="D1155" s="24" t="e">
        <f t="shared" ca="1" si="2"/>
        <v>#REF!</v>
      </c>
      <c r="E1155" s="25" t="e">
        <f t="shared" ca="1" si="3"/>
        <v>#REF!</v>
      </c>
      <c r="F1155" s="25" t="e">
        <f t="shared" ca="1" si="4"/>
        <v>#REF!</v>
      </c>
      <c r="G1155" s="26" t="e">
        <f t="shared" ca="1" si="5"/>
        <v>#REF!</v>
      </c>
      <c r="H1155" s="24" t="s">
        <v>596</v>
      </c>
      <c r="I1155" s="24" t="e">
        <f t="shared" ca="1" si="6"/>
        <v>#REF!</v>
      </c>
      <c r="J1155" s="24" t="e">
        <f t="shared" ca="1" si="7"/>
        <v>#REF!</v>
      </c>
      <c r="K1155" s="24" t="e">
        <f t="shared" ca="1" si="8"/>
        <v>#REF!</v>
      </c>
      <c r="L1155" s="24" t="e">
        <f t="shared" ca="1" si="9"/>
        <v>#REF!</v>
      </c>
      <c r="M1155" s="24" t="e">
        <f t="shared" ca="1" si="10"/>
        <v>#REF!</v>
      </c>
      <c r="N1155" s="25" t="e">
        <f t="shared" ca="1" si="11"/>
        <v>#REF!</v>
      </c>
      <c r="O1155" s="27" t="e">
        <f t="shared" ca="1" si="12"/>
        <v>#REF!</v>
      </c>
      <c r="P1155" s="24" t="e">
        <f t="shared" ca="1" si="13"/>
        <v>#REF!</v>
      </c>
      <c r="Q1155" s="28" t="str">
        <f t="shared" si="48"/>
        <v/>
      </c>
      <c r="R1155" s="29" t="str">
        <f t="shared" si="14"/>
        <v/>
      </c>
      <c r="S1155" s="29" t="str">
        <f t="shared" si="15"/>
        <v/>
      </c>
      <c r="T1155" s="28" t="str">
        <f t="shared" si="16"/>
        <v/>
      </c>
      <c r="U1155" s="30">
        <f ca="1">VLOOKUP(H1155,variables!J$10:K$130,2,FALSE)</f>
        <v>1</v>
      </c>
      <c r="V1155" s="28"/>
      <c r="W1155" s="28"/>
      <c r="X1155" s="28"/>
      <c r="Y1155" s="28"/>
      <c r="Z1155" s="28"/>
      <c r="AA1155" s="28"/>
      <c r="AB1155" s="28"/>
      <c r="AC1155" s="28"/>
    </row>
    <row r="1156" spans="1:29" ht="14.25" hidden="1">
      <c r="A1156" s="22" t="b">
        <f t="shared" si="70"/>
        <v>0</v>
      </c>
      <c r="B1156" s="23" t="str">
        <f t="shared" si="71"/>
        <v>salles avant 03/2017!</v>
      </c>
      <c r="C1156" s="24">
        <f t="shared" si="72"/>
        <v>1156</v>
      </c>
      <c r="D1156" s="24" t="e">
        <f t="shared" ca="1" si="2"/>
        <v>#REF!</v>
      </c>
      <c r="E1156" s="25" t="e">
        <f t="shared" ca="1" si="3"/>
        <v>#REF!</v>
      </c>
      <c r="F1156" s="25" t="e">
        <f t="shared" ca="1" si="4"/>
        <v>#REF!</v>
      </c>
      <c r="G1156" s="26" t="e">
        <f t="shared" ca="1" si="5"/>
        <v>#REF!</v>
      </c>
      <c r="H1156" s="24" t="s">
        <v>458</v>
      </c>
      <c r="I1156" s="24" t="e">
        <f t="shared" ca="1" si="6"/>
        <v>#REF!</v>
      </c>
      <c r="J1156" s="24" t="e">
        <f t="shared" ca="1" si="7"/>
        <v>#REF!</v>
      </c>
      <c r="K1156" s="24" t="e">
        <f t="shared" ca="1" si="8"/>
        <v>#REF!</v>
      </c>
      <c r="L1156" s="24" t="e">
        <f t="shared" ca="1" si="9"/>
        <v>#REF!</v>
      </c>
      <c r="M1156" s="24" t="e">
        <f t="shared" ca="1" si="10"/>
        <v>#REF!</v>
      </c>
      <c r="N1156" s="25" t="e">
        <f t="shared" ca="1" si="11"/>
        <v>#REF!</v>
      </c>
      <c r="O1156" s="27" t="e">
        <f t="shared" ca="1" si="12"/>
        <v>#REF!</v>
      </c>
      <c r="P1156" s="24" t="e">
        <f t="shared" ca="1" si="13"/>
        <v>#REF!</v>
      </c>
      <c r="Q1156" s="28" t="str">
        <f t="shared" si="48"/>
        <v/>
      </c>
      <c r="R1156" s="29" t="str">
        <f t="shared" si="14"/>
        <v/>
      </c>
      <c r="S1156" s="29" t="str">
        <f t="shared" si="15"/>
        <v/>
      </c>
      <c r="T1156" s="28" t="str">
        <f t="shared" si="16"/>
        <v/>
      </c>
      <c r="U1156" s="30">
        <f ca="1">VLOOKUP(H1156,variables!J$10:K$130,2,FALSE)</f>
        <v>0.95</v>
      </c>
      <c r="V1156" s="28"/>
      <c r="W1156" s="28"/>
      <c r="X1156" s="28"/>
      <c r="Y1156" s="28"/>
      <c r="Z1156" s="28"/>
      <c r="AA1156" s="28"/>
      <c r="AB1156" s="28"/>
      <c r="AC1156" s="28"/>
    </row>
    <row r="1157" spans="1:29" ht="14.25" hidden="1">
      <c r="A1157" s="22" t="b">
        <f t="shared" si="70"/>
        <v>0</v>
      </c>
      <c r="B1157" s="23" t="str">
        <f t="shared" si="71"/>
        <v>salles avant 03/2017!</v>
      </c>
      <c r="C1157" s="24">
        <f t="shared" si="72"/>
        <v>1157</v>
      </c>
      <c r="D1157" s="24" t="e">
        <f t="shared" ca="1" si="2"/>
        <v>#REF!</v>
      </c>
      <c r="E1157" s="25" t="e">
        <f t="shared" ca="1" si="3"/>
        <v>#REF!</v>
      </c>
      <c r="F1157" s="25" t="e">
        <f t="shared" ca="1" si="4"/>
        <v>#REF!</v>
      </c>
      <c r="G1157" s="26" t="e">
        <f t="shared" ca="1" si="5"/>
        <v>#REF!</v>
      </c>
      <c r="H1157" s="24" t="s">
        <v>246</v>
      </c>
      <c r="I1157" s="24" t="e">
        <f t="shared" ca="1" si="6"/>
        <v>#REF!</v>
      </c>
      <c r="J1157" s="24" t="e">
        <f t="shared" ca="1" si="7"/>
        <v>#REF!</v>
      </c>
      <c r="K1157" s="24" t="e">
        <f t="shared" ca="1" si="8"/>
        <v>#REF!</v>
      </c>
      <c r="L1157" s="24" t="e">
        <f t="shared" ca="1" si="9"/>
        <v>#REF!</v>
      </c>
      <c r="M1157" s="24" t="e">
        <f t="shared" ca="1" si="10"/>
        <v>#REF!</v>
      </c>
      <c r="N1157" s="25" t="e">
        <f t="shared" ca="1" si="11"/>
        <v>#REF!</v>
      </c>
      <c r="O1157" s="27" t="e">
        <f t="shared" ca="1" si="12"/>
        <v>#REF!</v>
      </c>
      <c r="P1157" s="24" t="e">
        <f t="shared" ca="1" si="13"/>
        <v>#REF!</v>
      </c>
      <c r="Q1157" s="28" t="str">
        <f t="shared" si="48"/>
        <v/>
      </c>
      <c r="R1157" s="29" t="str">
        <f t="shared" si="14"/>
        <v/>
      </c>
      <c r="S1157" s="29" t="str">
        <f t="shared" si="15"/>
        <v/>
      </c>
      <c r="T1157" s="28" t="str">
        <f t="shared" si="16"/>
        <v/>
      </c>
      <c r="U1157" s="30">
        <f ca="1">VLOOKUP(H1157,variables!J$10:K$130,2,FALSE)</f>
        <v>0.94444444444444442</v>
      </c>
      <c r="V1157" s="28"/>
      <c r="W1157" s="28"/>
      <c r="X1157" s="28"/>
      <c r="Y1157" s="28"/>
      <c r="Z1157" s="28"/>
      <c r="AA1157" s="28"/>
      <c r="AB1157" s="28"/>
      <c r="AC1157" s="28"/>
    </row>
    <row r="1158" spans="1:29" ht="14.25" hidden="1">
      <c r="A1158" s="22" t="b">
        <f t="shared" si="70"/>
        <v>0</v>
      </c>
      <c r="B1158" s="23" t="str">
        <f t="shared" si="71"/>
        <v>salles avant 03/2017!</v>
      </c>
      <c r="C1158" s="24">
        <f t="shared" si="72"/>
        <v>1158</v>
      </c>
      <c r="D1158" s="24" t="e">
        <f t="shared" ca="1" si="2"/>
        <v>#REF!</v>
      </c>
      <c r="E1158" s="25" t="e">
        <f t="shared" ca="1" si="3"/>
        <v>#REF!</v>
      </c>
      <c r="F1158" s="25" t="e">
        <f t="shared" ca="1" si="4"/>
        <v>#REF!</v>
      </c>
      <c r="G1158" s="26" t="e">
        <f t="shared" ca="1" si="5"/>
        <v>#REF!</v>
      </c>
      <c r="H1158" s="24" t="s">
        <v>88</v>
      </c>
      <c r="I1158" s="24" t="e">
        <f t="shared" ca="1" si="6"/>
        <v>#REF!</v>
      </c>
      <c r="J1158" s="24" t="e">
        <f t="shared" ca="1" si="7"/>
        <v>#REF!</v>
      </c>
      <c r="K1158" s="24" t="e">
        <f t="shared" ca="1" si="8"/>
        <v>#REF!</v>
      </c>
      <c r="L1158" s="24" t="e">
        <f t="shared" ca="1" si="9"/>
        <v>#REF!</v>
      </c>
      <c r="M1158" s="24" t="e">
        <f t="shared" ca="1" si="10"/>
        <v>#REF!</v>
      </c>
      <c r="N1158" s="25" t="e">
        <f t="shared" ca="1" si="11"/>
        <v>#REF!</v>
      </c>
      <c r="O1158" s="27" t="e">
        <f t="shared" ca="1" si="12"/>
        <v>#REF!</v>
      </c>
      <c r="P1158" s="24" t="e">
        <f t="shared" ca="1" si="13"/>
        <v>#REF!</v>
      </c>
      <c r="Q1158" s="28" t="str">
        <f t="shared" si="48"/>
        <v/>
      </c>
      <c r="R1158" s="29" t="str">
        <f t="shared" si="14"/>
        <v/>
      </c>
      <c r="S1158" s="29" t="str">
        <f t="shared" si="15"/>
        <v/>
      </c>
      <c r="T1158" s="28" t="str">
        <f t="shared" si="16"/>
        <v/>
      </c>
      <c r="U1158" s="30">
        <f ca="1">VLOOKUP(H1158,variables!J$10:K$130,2,FALSE)</f>
        <v>0.94202898550724634</v>
      </c>
      <c r="V1158" s="28"/>
      <c r="W1158" s="28"/>
      <c r="X1158" s="28"/>
      <c r="Y1158" s="28"/>
      <c r="Z1158" s="28"/>
      <c r="AA1158" s="28"/>
      <c r="AB1158" s="28"/>
      <c r="AC1158" s="28"/>
    </row>
    <row r="1159" spans="1:29" ht="14.25" hidden="1">
      <c r="A1159" s="22" t="b">
        <f t="shared" si="70"/>
        <v>0</v>
      </c>
      <c r="B1159" s="23" t="str">
        <f t="shared" si="71"/>
        <v>salles avant 03/2017!</v>
      </c>
      <c r="C1159" s="24">
        <f t="shared" si="72"/>
        <v>1159</v>
      </c>
      <c r="D1159" s="24" t="e">
        <f t="shared" ca="1" si="2"/>
        <v>#REF!</v>
      </c>
      <c r="E1159" s="25" t="e">
        <f t="shared" ca="1" si="3"/>
        <v>#REF!</v>
      </c>
      <c r="F1159" s="25" t="e">
        <f t="shared" ca="1" si="4"/>
        <v>#REF!</v>
      </c>
      <c r="G1159" s="26" t="e">
        <f t="shared" ca="1" si="5"/>
        <v>#REF!</v>
      </c>
      <c r="H1159" s="24" t="s">
        <v>88</v>
      </c>
      <c r="I1159" s="24" t="e">
        <f t="shared" ca="1" si="6"/>
        <v>#REF!</v>
      </c>
      <c r="J1159" s="24" t="e">
        <f t="shared" ca="1" si="7"/>
        <v>#REF!</v>
      </c>
      <c r="K1159" s="24" t="e">
        <f t="shared" ca="1" si="8"/>
        <v>#REF!</v>
      </c>
      <c r="L1159" s="24" t="e">
        <f t="shared" ca="1" si="9"/>
        <v>#REF!</v>
      </c>
      <c r="M1159" s="24" t="e">
        <f t="shared" ca="1" si="10"/>
        <v>#REF!</v>
      </c>
      <c r="N1159" s="25" t="e">
        <f t="shared" ca="1" si="11"/>
        <v>#REF!</v>
      </c>
      <c r="O1159" s="27" t="e">
        <f t="shared" ca="1" si="12"/>
        <v>#REF!</v>
      </c>
      <c r="P1159" s="24" t="e">
        <f t="shared" ca="1" si="13"/>
        <v>#REF!</v>
      </c>
      <c r="Q1159" s="28" t="str">
        <f t="shared" si="48"/>
        <v/>
      </c>
      <c r="R1159" s="29" t="str">
        <f t="shared" si="14"/>
        <v/>
      </c>
      <c r="S1159" s="29" t="str">
        <f t="shared" si="15"/>
        <v/>
      </c>
      <c r="T1159" s="28" t="str">
        <f t="shared" si="16"/>
        <v/>
      </c>
      <c r="U1159" s="30">
        <f ca="1">VLOOKUP(H1159,variables!J$10:K$130,2,FALSE)</f>
        <v>0.94202898550724634</v>
      </c>
      <c r="V1159" s="28"/>
      <c r="W1159" s="28"/>
      <c r="X1159" s="28"/>
      <c r="Y1159" s="28"/>
      <c r="Z1159" s="28"/>
      <c r="AA1159" s="28"/>
      <c r="AB1159" s="28"/>
      <c r="AC1159" s="28"/>
    </row>
    <row r="1160" spans="1:29" ht="14.25" hidden="1">
      <c r="A1160" s="22" t="b">
        <f t="shared" si="70"/>
        <v>0</v>
      </c>
      <c r="B1160" s="23" t="str">
        <f t="shared" si="71"/>
        <v>salles avant 03/2017!</v>
      </c>
      <c r="C1160" s="24">
        <f t="shared" si="72"/>
        <v>1160</v>
      </c>
      <c r="D1160" s="24" t="e">
        <f t="shared" ca="1" si="2"/>
        <v>#REF!</v>
      </c>
      <c r="E1160" s="25" t="e">
        <f t="shared" ca="1" si="3"/>
        <v>#REF!</v>
      </c>
      <c r="F1160" s="25" t="e">
        <f t="shared" ca="1" si="4"/>
        <v>#REF!</v>
      </c>
      <c r="G1160" s="26" t="e">
        <f t="shared" ca="1" si="5"/>
        <v>#REF!</v>
      </c>
      <c r="H1160" s="24" t="s">
        <v>299</v>
      </c>
      <c r="I1160" s="24" t="e">
        <f t="shared" ca="1" si="6"/>
        <v>#REF!</v>
      </c>
      <c r="J1160" s="24" t="e">
        <f t="shared" ca="1" si="7"/>
        <v>#REF!</v>
      </c>
      <c r="K1160" s="24" t="e">
        <f t="shared" ca="1" si="8"/>
        <v>#REF!</v>
      </c>
      <c r="L1160" s="24" t="e">
        <f t="shared" ca="1" si="9"/>
        <v>#REF!</v>
      </c>
      <c r="M1160" s="24" t="e">
        <f t="shared" ca="1" si="10"/>
        <v>#REF!</v>
      </c>
      <c r="N1160" s="25" t="e">
        <f t="shared" ca="1" si="11"/>
        <v>#REF!</v>
      </c>
      <c r="O1160" s="27" t="e">
        <f t="shared" ca="1" si="12"/>
        <v>#REF!</v>
      </c>
      <c r="P1160" s="24" t="e">
        <f t="shared" ca="1" si="13"/>
        <v>#REF!</v>
      </c>
      <c r="Q1160" s="28" t="str">
        <f t="shared" si="48"/>
        <v/>
      </c>
      <c r="R1160" s="29" t="str">
        <f t="shared" si="14"/>
        <v/>
      </c>
      <c r="S1160" s="29" t="str">
        <f t="shared" si="15"/>
        <v/>
      </c>
      <c r="T1160" s="28" t="str">
        <f t="shared" si="16"/>
        <v/>
      </c>
      <c r="U1160" s="30">
        <f ca="1">VLOOKUP(H1160,variables!J$10:K$130,2,FALSE)</f>
        <v>0.96666666666666667</v>
      </c>
      <c r="V1160" s="28"/>
      <c r="W1160" s="28"/>
      <c r="X1160" s="28"/>
      <c r="Y1160" s="28"/>
      <c r="Z1160" s="28"/>
      <c r="AA1160" s="28"/>
      <c r="AB1160" s="28"/>
      <c r="AC1160" s="28"/>
    </row>
    <row r="1161" spans="1:29" ht="14.25" hidden="1">
      <c r="A1161" s="22" t="b">
        <f t="shared" si="70"/>
        <v>0</v>
      </c>
      <c r="B1161" s="23" t="str">
        <f t="shared" si="71"/>
        <v>salles avant 03/2017!</v>
      </c>
      <c r="C1161" s="24">
        <f t="shared" si="72"/>
        <v>1161</v>
      </c>
      <c r="D1161" s="24" t="e">
        <f t="shared" ca="1" si="2"/>
        <v>#REF!</v>
      </c>
      <c r="E1161" s="25" t="e">
        <f t="shared" ca="1" si="3"/>
        <v>#REF!</v>
      </c>
      <c r="F1161" s="25" t="e">
        <f t="shared" ca="1" si="4"/>
        <v>#REF!</v>
      </c>
      <c r="G1161" s="26" t="e">
        <f t="shared" ca="1" si="5"/>
        <v>#REF!</v>
      </c>
      <c r="H1161" s="24" t="s">
        <v>83</v>
      </c>
      <c r="I1161" s="24" t="e">
        <f t="shared" ca="1" si="6"/>
        <v>#REF!</v>
      </c>
      <c r="J1161" s="24" t="e">
        <f t="shared" ca="1" si="7"/>
        <v>#REF!</v>
      </c>
      <c r="K1161" s="24" t="e">
        <f t="shared" ca="1" si="8"/>
        <v>#REF!</v>
      </c>
      <c r="L1161" s="24" t="e">
        <f t="shared" ca="1" si="9"/>
        <v>#REF!</v>
      </c>
      <c r="M1161" s="24" t="e">
        <f t="shared" ca="1" si="10"/>
        <v>#REF!</v>
      </c>
      <c r="N1161" s="25" t="e">
        <f t="shared" ca="1" si="11"/>
        <v>#REF!</v>
      </c>
      <c r="O1161" s="27" t="e">
        <f t="shared" ca="1" si="12"/>
        <v>#REF!</v>
      </c>
      <c r="P1161" s="24" t="e">
        <f t="shared" ca="1" si="13"/>
        <v>#REF!</v>
      </c>
      <c r="Q1161" s="28" t="str">
        <f t="shared" si="48"/>
        <v/>
      </c>
      <c r="R1161" s="29" t="str">
        <f t="shared" si="14"/>
        <v/>
      </c>
      <c r="S1161" s="29" t="str">
        <f t="shared" si="15"/>
        <v/>
      </c>
      <c r="T1161" s="28" t="str">
        <f t="shared" si="16"/>
        <v/>
      </c>
      <c r="U1161" s="30">
        <f>VLOOKUP(H1161,variables!J$10:K$130,2,FALSE)</f>
        <v>5.3E-3</v>
      </c>
      <c r="V1161" s="28"/>
      <c r="W1161" s="28"/>
      <c r="X1161" s="28"/>
      <c r="Y1161" s="28"/>
      <c r="Z1161" s="28"/>
      <c r="AA1161" s="28"/>
      <c r="AB1161" s="28"/>
      <c r="AC1161" s="28"/>
    </row>
    <row r="1162" spans="1:29" ht="14.25" hidden="1">
      <c r="A1162" s="22" t="b">
        <f t="shared" si="70"/>
        <v>0</v>
      </c>
      <c r="B1162" s="23" t="str">
        <f t="shared" si="71"/>
        <v>salles avant 03/2017!</v>
      </c>
      <c r="C1162" s="24">
        <f t="shared" si="72"/>
        <v>1162</v>
      </c>
      <c r="D1162" s="24" t="e">
        <f t="shared" ca="1" si="2"/>
        <v>#REF!</v>
      </c>
      <c r="E1162" s="25" t="e">
        <f t="shared" ca="1" si="3"/>
        <v>#REF!</v>
      </c>
      <c r="F1162" s="25" t="e">
        <f t="shared" ca="1" si="4"/>
        <v>#REF!</v>
      </c>
      <c r="G1162" s="26" t="e">
        <f t="shared" ca="1" si="5"/>
        <v>#REF!</v>
      </c>
      <c r="H1162" s="24" t="s">
        <v>63</v>
      </c>
      <c r="I1162" s="24" t="e">
        <f t="shared" ca="1" si="6"/>
        <v>#REF!</v>
      </c>
      <c r="J1162" s="24" t="e">
        <f t="shared" ca="1" si="7"/>
        <v>#REF!</v>
      </c>
      <c r="K1162" s="24" t="e">
        <f t="shared" ca="1" si="8"/>
        <v>#REF!</v>
      </c>
      <c r="L1162" s="24" t="e">
        <f t="shared" ca="1" si="9"/>
        <v>#REF!</v>
      </c>
      <c r="M1162" s="24" t="e">
        <f t="shared" ca="1" si="10"/>
        <v>#REF!</v>
      </c>
      <c r="N1162" s="25" t="e">
        <f t="shared" ca="1" si="11"/>
        <v>#REF!</v>
      </c>
      <c r="O1162" s="27" t="e">
        <f t="shared" ca="1" si="12"/>
        <v>#REF!</v>
      </c>
      <c r="P1162" s="24" t="e">
        <f t="shared" ca="1" si="13"/>
        <v>#REF!</v>
      </c>
      <c r="Q1162" s="28" t="str">
        <f t="shared" si="48"/>
        <v/>
      </c>
      <c r="R1162" s="29" t="str">
        <f t="shared" si="14"/>
        <v/>
      </c>
      <c r="S1162" s="29" t="str">
        <f t="shared" si="15"/>
        <v/>
      </c>
      <c r="T1162" s="28" t="str">
        <f t="shared" si="16"/>
        <v/>
      </c>
      <c r="U1162" s="30">
        <f ca="1">VLOOKUP(H1162,variables!J$10:K$130,2,FALSE)</f>
        <v>1</v>
      </c>
      <c r="V1162" s="28"/>
      <c r="W1162" s="28"/>
      <c r="X1162" s="28"/>
      <c r="Y1162" s="28"/>
      <c r="Z1162" s="28"/>
      <c r="AA1162" s="28"/>
      <c r="AB1162" s="28"/>
      <c r="AC1162" s="28"/>
    </row>
    <row r="1163" spans="1:29" ht="14.25" hidden="1">
      <c r="A1163" s="22" t="b">
        <f t="shared" si="70"/>
        <v>0</v>
      </c>
      <c r="B1163" s="23" t="str">
        <f t="shared" si="71"/>
        <v>salles avant 03/2017!</v>
      </c>
      <c r="C1163" s="24">
        <f t="shared" si="72"/>
        <v>1163</v>
      </c>
      <c r="D1163" s="24" t="e">
        <f t="shared" ca="1" si="2"/>
        <v>#REF!</v>
      </c>
      <c r="E1163" s="25" t="e">
        <f t="shared" ca="1" si="3"/>
        <v>#REF!</v>
      </c>
      <c r="F1163" s="25" t="e">
        <f t="shared" ca="1" si="4"/>
        <v>#REF!</v>
      </c>
      <c r="G1163" s="26" t="e">
        <f t="shared" ca="1" si="5"/>
        <v>#REF!</v>
      </c>
      <c r="H1163" s="24" t="s">
        <v>88</v>
      </c>
      <c r="I1163" s="24" t="e">
        <f t="shared" ca="1" si="6"/>
        <v>#REF!</v>
      </c>
      <c r="J1163" s="24" t="e">
        <f t="shared" ca="1" si="7"/>
        <v>#REF!</v>
      </c>
      <c r="K1163" s="24" t="e">
        <f t="shared" ca="1" si="8"/>
        <v>#REF!</v>
      </c>
      <c r="L1163" s="24" t="e">
        <f t="shared" ca="1" si="9"/>
        <v>#REF!</v>
      </c>
      <c r="M1163" s="24" t="e">
        <f t="shared" ca="1" si="10"/>
        <v>#REF!</v>
      </c>
      <c r="N1163" s="25" t="e">
        <f t="shared" ca="1" si="11"/>
        <v>#REF!</v>
      </c>
      <c r="O1163" s="27" t="e">
        <f t="shared" ca="1" si="12"/>
        <v>#REF!</v>
      </c>
      <c r="P1163" s="24" t="e">
        <f t="shared" ca="1" si="13"/>
        <v>#REF!</v>
      </c>
      <c r="Q1163" s="28" t="str">
        <f t="shared" si="48"/>
        <v/>
      </c>
      <c r="R1163" s="29" t="str">
        <f t="shared" si="14"/>
        <v/>
      </c>
      <c r="S1163" s="29" t="str">
        <f t="shared" si="15"/>
        <v/>
      </c>
      <c r="T1163" s="28" t="str">
        <f t="shared" si="16"/>
        <v/>
      </c>
      <c r="U1163" s="30">
        <f ca="1">VLOOKUP(H1163,variables!J$10:K$130,2,FALSE)</f>
        <v>0.94202898550724634</v>
      </c>
      <c r="V1163" s="28"/>
      <c r="W1163" s="28"/>
      <c r="X1163" s="28"/>
      <c r="Y1163" s="28"/>
      <c r="Z1163" s="28"/>
      <c r="AA1163" s="28"/>
      <c r="AB1163" s="28"/>
      <c r="AC1163" s="28"/>
    </row>
    <row r="1164" spans="1:29" ht="14.25" hidden="1">
      <c r="A1164" s="22" t="b">
        <f t="shared" si="70"/>
        <v>0</v>
      </c>
      <c r="B1164" s="23" t="str">
        <f t="shared" si="71"/>
        <v>salles avant 03/2017!</v>
      </c>
      <c r="C1164" s="24">
        <f t="shared" si="72"/>
        <v>1164</v>
      </c>
      <c r="D1164" s="24" t="e">
        <f t="shared" ca="1" si="2"/>
        <v>#REF!</v>
      </c>
      <c r="E1164" s="25" t="e">
        <f t="shared" ca="1" si="3"/>
        <v>#REF!</v>
      </c>
      <c r="F1164" s="25" t="e">
        <f t="shared" ca="1" si="4"/>
        <v>#REF!</v>
      </c>
      <c r="G1164" s="26" t="e">
        <f t="shared" ca="1" si="5"/>
        <v>#REF!</v>
      </c>
      <c r="H1164" s="24" t="s">
        <v>60</v>
      </c>
      <c r="I1164" s="24" t="e">
        <f t="shared" ca="1" si="6"/>
        <v>#REF!</v>
      </c>
      <c r="J1164" s="24" t="e">
        <f t="shared" ca="1" si="7"/>
        <v>#REF!</v>
      </c>
      <c r="K1164" s="24" t="e">
        <f t="shared" ca="1" si="8"/>
        <v>#REF!</v>
      </c>
      <c r="L1164" s="24" t="e">
        <f t="shared" ca="1" si="9"/>
        <v>#REF!</v>
      </c>
      <c r="M1164" s="24" t="e">
        <f t="shared" ca="1" si="10"/>
        <v>#REF!</v>
      </c>
      <c r="N1164" s="25" t="e">
        <f t="shared" ca="1" si="11"/>
        <v>#REF!</v>
      </c>
      <c r="O1164" s="27" t="e">
        <f t="shared" ca="1" si="12"/>
        <v>#REF!</v>
      </c>
      <c r="P1164" s="24" t="e">
        <f t="shared" ca="1" si="13"/>
        <v>#REF!</v>
      </c>
      <c r="Q1164" s="28" t="str">
        <f t="shared" si="48"/>
        <v/>
      </c>
      <c r="R1164" s="29" t="str">
        <f t="shared" si="14"/>
        <v/>
      </c>
      <c r="S1164" s="29" t="str">
        <f t="shared" si="15"/>
        <v/>
      </c>
      <c r="T1164" s="28" t="str">
        <f t="shared" si="16"/>
        <v/>
      </c>
      <c r="U1164" s="30">
        <f ca="1">VLOOKUP(H1164,variables!J$10:K$130,2,FALSE)</f>
        <v>1</v>
      </c>
      <c r="V1164" s="28"/>
      <c r="W1164" s="28"/>
      <c r="X1164" s="28"/>
      <c r="Y1164" s="28"/>
      <c r="Z1164" s="28"/>
      <c r="AA1164" s="28"/>
      <c r="AB1164" s="28"/>
      <c r="AC1164" s="28"/>
    </row>
    <row r="1165" spans="1:29" ht="14.25">
      <c r="A1165" s="22" t="b">
        <f t="shared" si="70"/>
        <v>1</v>
      </c>
      <c r="B1165" s="23" t="str">
        <f t="shared" si="71"/>
        <v>salles avant 03/2017!</v>
      </c>
      <c r="C1165" s="24">
        <f t="shared" si="72"/>
        <v>1165</v>
      </c>
      <c r="D1165" s="24" t="e">
        <f t="shared" ca="1" si="2"/>
        <v>#REF!</v>
      </c>
      <c r="E1165" s="25" t="e">
        <f t="shared" ca="1" si="3"/>
        <v>#REF!</v>
      </c>
      <c r="F1165" s="25" t="e">
        <f t="shared" ca="1" si="4"/>
        <v>#REF!</v>
      </c>
      <c r="G1165" s="26" t="e">
        <f t="shared" ca="1" si="5"/>
        <v>#REF!</v>
      </c>
      <c r="H1165" s="24" t="s">
        <v>140</v>
      </c>
      <c r="I1165" s="24" t="e">
        <f t="shared" ca="1" si="6"/>
        <v>#REF!</v>
      </c>
      <c r="J1165" s="24" t="e">
        <f t="shared" ca="1" si="7"/>
        <v>#REF!</v>
      </c>
      <c r="K1165" s="24" t="e">
        <f t="shared" ca="1" si="8"/>
        <v>#REF!</v>
      </c>
      <c r="L1165" s="24" t="e">
        <f t="shared" ca="1" si="9"/>
        <v>#REF!</v>
      </c>
      <c r="M1165" s="24" t="e">
        <f t="shared" ca="1" si="10"/>
        <v>#REF!</v>
      </c>
      <c r="N1165" s="25" t="e">
        <f t="shared" ca="1" si="11"/>
        <v>#REF!</v>
      </c>
      <c r="O1165" s="27" t="e">
        <f t="shared" ca="1" si="12"/>
        <v>#REF!</v>
      </c>
      <c r="P1165" s="24" t="e">
        <f t="shared" ca="1" si="13"/>
        <v>#REF!</v>
      </c>
      <c r="Q1165" s="28" t="e">
        <f t="shared" ca="1" si="48"/>
        <v>#REF!</v>
      </c>
      <c r="R1165" s="29" t="e">
        <f t="shared" ca="1" si="14"/>
        <v>#REF!</v>
      </c>
      <c r="S1165" s="29" t="e">
        <f t="shared" ca="1" si="15"/>
        <v>#REF!</v>
      </c>
      <c r="T1165" s="28" t="e">
        <f t="shared" ca="1" si="16"/>
        <v>#REF!</v>
      </c>
      <c r="U1165" s="30">
        <f ca="1">VLOOKUP(H1165,variables!J$10:K$130,2,FALSE)</f>
        <v>0.93262411347517726</v>
      </c>
      <c r="V1165" s="28"/>
      <c r="W1165" s="28"/>
      <c r="X1165" s="28"/>
      <c r="Y1165" s="28"/>
      <c r="Z1165" s="28"/>
      <c r="AA1165" s="28"/>
      <c r="AB1165" s="28"/>
      <c r="AC1165" s="28"/>
    </row>
    <row r="1166" spans="1:29" ht="14.25">
      <c r="A1166" s="22" t="b">
        <f t="shared" si="70"/>
        <v>1</v>
      </c>
      <c r="B1166" s="23" t="str">
        <f t="shared" si="71"/>
        <v>salles avant 03/2017!</v>
      </c>
      <c r="C1166" s="24">
        <f t="shared" si="72"/>
        <v>1166</v>
      </c>
      <c r="D1166" s="24" t="e">
        <f t="shared" ca="1" si="2"/>
        <v>#REF!</v>
      </c>
      <c r="E1166" s="25" t="e">
        <f t="shared" ca="1" si="3"/>
        <v>#REF!</v>
      </c>
      <c r="F1166" s="25" t="e">
        <f t="shared" ca="1" si="4"/>
        <v>#REF!</v>
      </c>
      <c r="G1166" s="26" t="e">
        <f t="shared" ca="1" si="5"/>
        <v>#REF!</v>
      </c>
      <c r="H1166" s="24" t="s">
        <v>140</v>
      </c>
      <c r="I1166" s="24" t="e">
        <f t="shared" ca="1" si="6"/>
        <v>#REF!</v>
      </c>
      <c r="J1166" s="24" t="e">
        <f t="shared" ca="1" si="7"/>
        <v>#REF!</v>
      </c>
      <c r="K1166" s="24" t="e">
        <f t="shared" ca="1" si="8"/>
        <v>#REF!</v>
      </c>
      <c r="L1166" s="24" t="e">
        <f t="shared" ca="1" si="9"/>
        <v>#REF!</v>
      </c>
      <c r="M1166" s="24" t="e">
        <f t="shared" ca="1" si="10"/>
        <v>#REF!</v>
      </c>
      <c r="N1166" s="25" t="e">
        <f t="shared" ca="1" si="11"/>
        <v>#REF!</v>
      </c>
      <c r="O1166" s="27" t="e">
        <f t="shared" ca="1" si="12"/>
        <v>#REF!</v>
      </c>
      <c r="P1166" s="24" t="e">
        <f t="shared" ca="1" si="13"/>
        <v>#REF!</v>
      </c>
      <c r="Q1166" s="28" t="e">
        <f t="shared" ca="1" si="48"/>
        <v>#REF!</v>
      </c>
      <c r="R1166" s="29" t="e">
        <f t="shared" ca="1" si="14"/>
        <v>#REF!</v>
      </c>
      <c r="S1166" s="29" t="e">
        <f t="shared" ca="1" si="15"/>
        <v>#REF!</v>
      </c>
      <c r="T1166" s="28" t="e">
        <f t="shared" ca="1" si="16"/>
        <v>#REF!</v>
      </c>
      <c r="U1166" s="30">
        <f ca="1">VLOOKUP(H1166,variables!J$10:K$130,2,FALSE)</f>
        <v>0.93262411347517726</v>
      </c>
      <c r="V1166" s="28"/>
      <c r="W1166" s="28"/>
      <c r="X1166" s="28"/>
      <c r="Y1166" s="28"/>
      <c r="Z1166" s="28"/>
      <c r="AA1166" s="28"/>
      <c r="AB1166" s="28"/>
      <c r="AC1166" s="28"/>
    </row>
    <row r="1167" spans="1:29" ht="14.25" hidden="1">
      <c r="A1167" s="22" t="b">
        <f t="shared" si="70"/>
        <v>0</v>
      </c>
      <c r="B1167" s="23" t="str">
        <f t="shared" si="71"/>
        <v>salles avant 03/2017!</v>
      </c>
      <c r="C1167" s="24">
        <f t="shared" si="72"/>
        <v>1167</v>
      </c>
      <c r="D1167" s="24" t="e">
        <f t="shared" ca="1" si="2"/>
        <v>#REF!</v>
      </c>
      <c r="E1167" s="25" t="e">
        <f t="shared" ca="1" si="3"/>
        <v>#REF!</v>
      </c>
      <c r="F1167" s="25" t="e">
        <f t="shared" ca="1" si="4"/>
        <v>#REF!</v>
      </c>
      <c r="G1167" s="26" t="e">
        <f t="shared" ca="1" si="5"/>
        <v>#REF!</v>
      </c>
      <c r="H1167" s="24" t="s">
        <v>162</v>
      </c>
      <c r="I1167" s="24" t="e">
        <f t="shared" ca="1" si="6"/>
        <v>#REF!</v>
      </c>
      <c r="J1167" s="24" t="e">
        <f t="shared" ca="1" si="7"/>
        <v>#REF!</v>
      </c>
      <c r="K1167" s="24" t="e">
        <f t="shared" ca="1" si="8"/>
        <v>#REF!</v>
      </c>
      <c r="L1167" s="24" t="e">
        <f t="shared" ca="1" si="9"/>
        <v>#REF!</v>
      </c>
      <c r="M1167" s="24" t="e">
        <f t="shared" ca="1" si="10"/>
        <v>#REF!</v>
      </c>
      <c r="N1167" s="25" t="e">
        <f t="shared" ca="1" si="11"/>
        <v>#REF!</v>
      </c>
      <c r="O1167" s="27" t="e">
        <f t="shared" ca="1" si="12"/>
        <v>#REF!</v>
      </c>
      <c r="P1167" s="24" t="e">
        <f t="shared" ca="1" si="13"/>
        <v>#REF!</v>
      </c>
      <c r="Q1167" s="28" t="str">
        <f t="shared" si="48"/>
        <v/>
      </c>
      <c r="R1167" s="29" t="str">
        <f t="shared" si="14"/>
        <v/>
      </c>
      <c r="S1167" s="29" t="str">
        <f t="shared" si="15"/>
        <v/>
      </c>
      <c r="T1167" s="28" t="str">
        <f t="shared" si="16"/>
        <v/>
      </c>
      <c r="U1167" s="30">
        <f>VLOOKUP(H1167,variables!J$10:K$130,2,FALSE)</f>
        <v>5.3E-3</v>
      </c>
      <c r="V1167" s="28"/>
      <c r="W1167" s="28"/>
      <c r="X1167" s="28"/>
      <c r="Y1167" s="28"/>
      <c r="Z1167" s="28"/>
      <c r="AA1167" s="28"/>
      <c r="AB1167" s="28"/>
      <c r="AC1167" s="28"/>
    </row>
    <row r="1168" spans="1:29" ht="14.25" hidden="1">
      <c r="A1168" s="22" t="b">
        <f t="shared" si="70"/>
        <v>0</v>
      </c>
      <c r="B1168" s="23" t="str">
        <f t="shared" si="71"/>
        <v>salles avant 03/2017!</v>
      </c>
      <c r="C1168" s="24">
        <f t="shared" si="72"/>
        <v>1168</v>
      </c>
      <c r="D1168" s="24" t="e">
        <f t="shared" ca="1" si="2"/>
        <v>#REF!</v>
      </c>
      <c r="E1168" s="25" t="e">
        <f t="shared" ca="1" si="3"/>
        <v>#REF!</v>
      </c>
      <c r="F1168" s="25" t="e">
        <f t="shared" ca="1" si="4"/>
        <v>#REF!</v>
      </c>
      <c r="G1168" s="26" t="e">
        <f t="shared" ca="1" si="5"/>
        <v>#REF!</v>
      </c>
      <c r="H1168" s="24" t="s">
        <v>489</v>
      </c>
      <c r="I1168" s="24" t="e">
        <f t="shared" ca="1" si="6"/>
        <v>#REF!</v>
      </c>
      <c r="J1168" s="24" t="e">
        <f t="shared" ca="1" si="7"/>
        <v>#REF!</v>
      </c>
      <c r="K1168" s="24" t="e">
        <f t="shared" ca="1" si="8"/>
        <v>#REF!</v>
      </c>
      <c r="L1168" s="24" t="e">
        <f t="shared" ca="1" si="9"/>
        <v>#REF!</v>
      </c>
      <c r="M1168" s="24" t="e">
        <f t="shared" ca="1" si="10"/>
        <v>#REF!</v>
      </c>
      <c r="N1168" s="25" t="e">
        <f t="shared" ca="1" si="11"/>
        <v>#REF!</v>
      </c>
      <c r="O1168" s="27" t="e">
        <f t="shared" ca="1" si="12"/>
        <v>#REF!</v>
      </c>
      <c r="P1168" s="24" t="e">
        <f t="shared" ca="1" si="13"/>
        <v>#REF!</v>
      </c>
      <c r="Q1168" s="28" t="str">
        <f t="shared" si="48"/>
        <v/>
      </c>
      <c r="R1168" s="29" t="str">
        <f t="shared" si="14"/>
        <v/>
      </c>
      <c r="S1168" s="29" t="str">
        <f t="shared" si="15"/>
        <v/>
      </c>
      <c r="T1168" s="28" t="str">
        <f t="shared" si="16"/>
        <v/>
      </c>
      <c r="U1168" s="30">
        <f ca="1">VLOOKUP(H1168,variables!J$10:K$130,2,FALSE)</f>
        <v>1</v>
      </c>
      <c r="V1168" s="28"/>
      <c r="W1168" s="28"/>
      <c r="X1168" s="28"/>
      <c r="Y1168" s="28"/>
      <c r="Z1168" s="28"/>
      <c r="AA1168" s="28"/>
      <c r="AB1168" s="28"/>
      <c r="AC1168" s="28"/>
    </row>
    <row r="1169" spans="1:29" ht="14.25" hidden="1">
      <c r="A1169" s="22" t="b">
        <f t="shared" si="70"/>
        <v>0</v>
      </c>
      <c r="B1169" s="23" t="str">
        <f t="shared" si="71"/>
        <v>salles avant 03/2017!</v>
      </c>
      <c r="C1169" s="24">
        <f t="shared" si="72"/>
        <v>1169</v>
      </c>
      <c r="D1169" s="24" t="e">
        <f t="shared" ca="1" si="2"/>
        <v>#REF!</v>
      </c>
      <c r="E1169" s="25" t="e">
        <f t="shared" ca="1" si="3"/>
        <v>#REF!</v>
      </c>
      <c r="F1169" s="25" t="e">
        <f t="shared" ca="1" si="4"/>
        <v>#REF!</v>
      </c>
      <c r="G1169" s="26" t="e">
        <f t="shared" ca="1" si="5"/>
        <v>#REF!</v>
      </c>
      <c r="H1169" s="24" t="s">
        <v>299</v>
      </c>
      <c r="I1169" s="24" t="e">
        <f t="shared" ca="1" si="6"/>
        <v>#REF!</v>
      </c>
      <c r="J1169" s="24" t="e">
        <f t="shared" ca="1" si="7"/>
        <v>#REF!</v>
      </c>
      <c r="K1169" s="24" t="e">
        <f t="shared" ca="1" si="8"/>
        <v>#REF!</v>
      </c>
      <c r="L1169" s="24" t="e">
        <f t="shared" ca="1" si="9"/>
        <v>#REF!</v>
      </c>
      <c r="M1169" s="24" t="e">
        <f t="shared" ca="1" si="10"/>
        <v>#REF!</v>
      </c>
      <c r="N1169" s="25" t="e">
        <f t="shared" ca="1" si="11"/>
        <v>#REF!</v>
      </c>
      <c r="O1169" s="27" t="e">
        <f t="shared" ca="1" si="12"/>
        <v>#REF!</v>
      </c>
      <c r="P1169" s="24" t="e">
        <f t="shared" ca="1" si="13"/>
        <v>#REF!</v>
      </c>
      <c r="Q1169" s="28" t="str">
        <f t="shared" si="48"/>
        <v/>
      </c>
      <c r="R1169" s="29" t="str">
        <f t="shared" si="14"/>
        <v/>
      </c>
      <c r="S1169" s="29" t="str">
        <f t="shared" si="15"/>
        <v/>
      </c>
      <c r="T1169" s="28" t="str">
        <f t="shared" si="16"/>
        <v/>
      </c>
      <c r="U1169" s="30">
        <f ca="1">VLOOKUP(H1169,variables!J$10:K$130,2,FALSE)</f>
        <v>0.96666666666666667</v>
      </c>
      <c r="V1169" s="28"/>
      <c r="W1169" s="28"/>
      <c r="X1169" s="28"/>
      <c r="Y1169" s="28"/>
      <c r="Z1169" s="28"/>
      <c r="AA1169" s="28"/>
      <c r="AB1169" s="28"/>
      <c r="AC1169" s="28"/>
    </row>
    <row r="1170" spans="1:29" ht="14.25">
      <c r="A1170" s="22" t="b">
        <f t="shared" si="70"/>
        <v>1</v>
      </c>
      <c r="B1170" s="23" t="str">
        <f t="shared" si="71"/>
        <v>salles avant 03/2017!</v>
      </c>
      <c r="C1170" s="24">
        <f t="shared" si="72"/>
        <v>1170</v>
      </c>
      <c r="D1170" s="24" t="e">
        <f t="shared" ca="1" si="2"/>
        <v>#REF!</v>
      </c>
      <c r="E1170" s="25" t="e">
        <f t="shared" ca="1" si="3"/>
        <v>#REF!</v>
      </c>
      <c r="F1170" s="25" t="e">
        <f t="shared" ca="1" si="4"/>
        <v>#REF!</v>
      </c>
      <c r="G1170" s="26" t="e">
        <f t="shared" ca="1" si="5"/>
        <v>#REF!</v>
      </c>
      <c r="H1170" s="24" t="s">
        <v>140</v>
      </c>
      <c r="I1170" s="24" t="e">
        <f t="shared" ca="1" si="6"/>
        <v>#REF!</v>
      </c>
      <c r="J1170" s="24" t="e">
        <f t="shared" ca="1" si="7"/>
        <v>#REF!</v>
      </c>
      <c r="K1170" s="24" t="e">
        <f t="shared" ca="1" si="8"/>
        <v>#REF!</v>
      </c>
      <c r="L1170" s="24" t="e">
        <f t="shared" ca="1" si="9"/>
        <v>#REF!</v>
      </c>
      <c r="M1170" s="24" t="e">
        <f t="shared" ca="1" si="10"/>
        <v>#REF!</v>
      </c>
      <c r="N1170" s="25" t="e">
        <f t="shared" ca="1" si="11"/>
        <v>#REF!</v>
      </c>
      <c r="O1170" s="27" t="e">
        <f t="shared" ca="1" si="12"/>
        <v>#REF!</v>
      </c>
      <c r="P1170" s="24" t="e">
        <f t="shared" ca="1" si="13"/>
        <v>#REF!</v>
      </c>
      <c r="Q1170" s="28" t="e">
        <f t="shared" ca="1" si="48"/>
        <v>#REF!</v>
      </c>
      <c r="R1170" s="29" t="e">
        <f t="shared" ca="1" si="14"/>
        <v>#REF!</v>
      </c>
      <c r="S1170" s="29" t="e">
        <f t="shared" ca="1" si="15"/>
        <v>#REF!</v>
      </c>
      <c r="T1170" s="28" t="e">
        <f t="shared" ca="1" si="16"/>
        <v>#REF!</v>
      </c>
      <c r="U1170" s="30">
        <f ca="1">VLOOKUP(H1170,variables!J$10:K$130,2,FALSE)</f>
        <v>0.93262411347517726</v>
      </c>
      <c r="V1170" s="28"/>
      <c r="W1170" s="28"/>
      <c r="X1170" s="28"/>
      <c r="Y1170" s="28"/>
      <c r="Z1170" s="28"/>
      <c r="AA1170" s="28"/>
      <c r="AB1170" s="28"/>
      <c r="AC1170" s="28"/>
    </row>
    <row r="1171" spans="1:29" ht="14.25" hidden="1">
      <c r="A1171" s="22" t="b">
        <f t="shared" si="70"/>
        <v>0</v>
      </c>
      <c r="B1171" s="23" t="str">
        <f t="shared" si="71"/>
        <v>salles avant 03/2017!</v>
      </c>
      <c r="C1171" s="24">
        <f t="shared" si="72"/>
        <v>1171</v>
      </c>
      <c r="D1171" s="24" t="e">
        <f t="shared" ca="1" si="2"/>
        <v>#REF!</v>
      </c>
      <c r="E1171" s="25" t="e">
        <f t="shared" ca="1" si="3"/>
        <v>#REF!</v>
      </c>
      <c r="F1171" s="25" t="e">
        <f t="shared" ca="1" si="4"/>
        <v>#REF!</v>
      </c>
      <c r="G1171" s="26" t="e">
        <f t="shared" ca="1" si="5"/>
        <v>#REF!</v>
      </c>
      <c r="H1171" s="24" t="s">
        <v>359</v>
      </c>
      <c r="I1171" s="24" t="e">
        <f t="shared" ca="1" si="6"/>
        <v>#REF!</v>
      </c>
      <c r="J1171" s="24" t="e">
        <f t="shared" ca="1" si="7"/>
        <v>#REF!</v>
      </c>
      <c r="K1171" s="24" t="e">
        <f t="shared" ca="1" si="8"/>
        <v>#REF!</v>
      </c>
      <c r="L1171" s="24" t="e">
        <f t="shared" ca="1" si="9"/>
        <v>#REF!</v>
      </c>
      <c r="M1171" s="24" t="e">
        <f t="shared" ca="1" si="10"/>
        <v>#REF!</v>
      </c>
      <c r="N1171" s="25" t="e">
        <f t="shared" ca="1" si="11"/>
        <v>#REF!</v>
      </c>
      <c r="O1171" s="27" t="e">
        <f t="shared" ca="1" si="12"/>
        <v>#REF!</v>
      </c>
      <c r="P1171" s="24" t="e">
        <f t="shared" ca="1" si="13"/>
        <v>#REF!</v>
      </c>
      <c r="Q1171" s="28" t="str">
        <f t="shared" si="48"/>
        <v/>
      </c>
      <c r="R1171" s="29" t="str">
        <f t="shared" si="14"/>
        <v/>
      </c>
      <c r="S1171" s="29" t="str">
        <f t="shared" si="15"/>
        <v/>
      </c>
      <c r="T1171" s="28" t="str">
        <f t="shared" si="16"/>
        <v/>
      </c>
      <c r="U1171" s="30">
        <f ca="1">VLOOKUP(H1171,variables!J$10:K$130,2,FALSE)</f>
        <v>1</v>
      </c>
      <c r="V1171" s="28"/>
      <c r="W1171" s="28"/>
      <c r="X1171" s="28"/>
      <c r="Y1171" s="28"/>
      <c r="Z1171" s="28"/>
      <c r="AA1171" s="28"/>
      <c r="AB1171" s="28"/>
      <c r="AC1171" s="28"/>
    </row>
    <row r="1172" spans="1:29" ht="14.25" hidden="1">
      <c r="A1172" s="22" t="b">
        <f t="shared" si="70"/>
        <v>0</v>
      </c>
      <c r="B1172" s="23" t="str">
        <f t="shared" si="71"/>
        <v>salles avant 03/2017!</v>
      </c>
      <c r="C1172" s="24">
        <f t="shared" si="72"/>
        <v>1172</v>
      </c>
      <c r="D1172" s="24" t="e">
        <f t="shared" ca="1" si="2"/>
        <v>#REF!</v>
      </c>
      <c r="E1172" s="25" t="e">
        <f t="shared" ca="1" si="3"/>
        <v>#REF!</v>
      </c>
      <c r="F1172" s="25" t="e">
        <f t="shared" ca="1" si="4"/>
        <v>#REF!</v>
      </c>
      <c r="G1172" s="26" t="e">
        <f t="shared" ca="1" si="5"/>
        <v>#REF!</v>
      </c>
      <c r="H1172" s="24" t="s">
        <v>501</v>
      </c>
      <c r="I1172" s="24" t="e">
        <f t="shared" ca="1" si="6"/>
        <v>#REF!</v>
      </c>
      <c r="J1172" s="24" t="e">
        <f t="shared" ca="1" si="7"/>
        <v>#REF!</v>
      </c>
      <c r="K1172" s="24" t="e">
        <f t="shared" ca="1" si="8"/>
        <v>#REF!</v>
      </c>
      <c r="L1172" s="24" t="e">
        <f t="shared" ca="1" si="9"/>
        <v>#REF!</v>
      </c>
      <c r="M1172" s="24" t="e">
        <f t="shared" ca="1" si="10"/>
        <v>#REF!</v>
      </c>
      <c r="N1172" s="25" t="e">
        <f t="shared" ca="1" si="11"/>
        <v>#REF!</v>
      </c>
      <c r="O1172" s="27" t="e">
        <f t="shared" ca="1" si="12"/>
        <v>#REF!</v>
      </c>
      <c r="P1172" s="24" t="e">
        <f t="shared" ca="1" si="13"/>
        <v>#REF!</v>
      </c>
      <c r="Q1172" s="28" t="str">
        <f t="shared" si="48"/>
        <v/>
      </c>
      <c r="R1172" s="29" t="str">
        <f t="shared" si="14"/>
        <v/>
      </c>
      <c r="S1172" s="29" t="str">
        <f t="shared" si="15"/>
        <v/>
      </c>
      <c r="T1172" s="28" t="str">
        <f t="shared" si="16"/>
        <v/>
      </c>
      <c r="U1172" s="30">
        <f ca="1">VLOOKUP(H1172,variables!J$10:K$130,2,FALSE)</f>
        <v>1</v>
      </c>
      <c r="V1172" s="28"/>
      <c r="W1172" s="28"/>
      <c r="X1172" s="28"/>
      <c r="Y1172" s="28"/>
      <c r="Z1172" s="28"/>
      <c r="AA1172" s="28"/>
      <c r="AB1172" s="28"/>
      <c r="AC1172" s="28"/>
    </row>
    <row r="1173" spans="1:29" ht="14.25" hidden="1">
      <c r="A1173" s="22" t="b">
        <f t="shared" si="70"/>
        <v>0</v>
      </c>
      <c r="B1173" s="23" t="str">
        <f t="shared" si="71"/>
        <v>salles avant 03/2017!</v>
      </c>
      <c r="C1173" s="24">
        <f t="shared" si="72"/>
        <v>1173</v>
      </c>
      <c r="D1173" s="24" t="e">
        <f t="shared" ca="1" si="2"/>
        <v>#REF!</v>
      </c>
      <c r="E1173" s="25" t="e">
        <f t="shared" ca="1" si="3"/>
        <v>#REF!</v>
      </c>
      <c r="F1173" s="25" t="e">
        <f t="shared" ca="1" si="4"/>
        <v>#REF!</v>
      </c>
      <c r="G1173" s="26" t="e">
        <f t="shared" ca="1" si="5"/>
        <v>#REF!</v>
      </c>
      <c r="H1173" s="24" t="s">
        <v>423</v>
      </c>
      <c r="I1173" s="24" t="e">
        <f t="shared" ca="1" si="6"/>
        <v>#REF!</v>
      </c>
      <c r="J1173" s="24" t="e">
        <f t="shared" ca="1" si="7"/>
        <v>#REF!</v>
      </c>
      <c r="K1173" s="24" t="e">
        <f t="shared" ca="1" si="8"/>
        <v>#REF!</v>
      </c>
      <c r="L1173" s="24" t="e">
        <f t="shared" ca="1" si="9"/>
        <v>#REF!</v>
      </c>
      <c r="M1173" s="24" t="e">
        <f t="shared" ca="1" si="10"/>
        <v>#REF!</v>
      </c>
      <c r="N1173" s="25" t="e">
        <f t="shared" ca="1" si="11"/>
        <v>#REF!</v>
      </c>
      <c r="O1173" s="27" t="e">
        <f t="shared" ca="1" si="12"/>
        <v>#REF!</v>
      </c>
      <c r="P1173" s="24" t="e">
        <f t="shared" ca="1" si="13"/>
        <v>#REF!</v>
      </c>
      <c r="Q1173" s="28" t="str">
        <f t="shared" si="48"/>
        <v/>
      </c>
      <c r="R1173" s="29" t="str">
        <f t="shared" si="14"/>
        <v/>
      </c>
      <c r="S1173" s="29" t="str">
        <f t="shared" si="15"/>
        <v/>
      </c>
      <c r="T1173" s="28" t="str">
        <f t="shared" si="16"/>
        <v/>
      </c>
      <c r="U1173" s="30">
        <f ca="1">VLOOKUP(H1173,variables!J$10:K$130,2,FALSE)</f>
        <v>0.97619047619047616</v>
      </c>
      <c r="V1173" s="28"/>
      <c r="W1173" s="28"/>
      <c r="X1173" s="28"/>
      <c r="Y1173" s="28"/>
      <c r="Z1173" s="28"/>
      <c r="AA1173" s="28"/>
      <c r="AB1173" s="28"/>
      <c r="AC1173" s="28"/>
    </row>
    <row r="1174" spans="1:29" ht="14.25" hidden="1">
      <c r="A1174" s="22" t="b">
        <f t="shared" si="70"/>
        <v>0</v>
      </c>
      <c r="B1174" s="23" t="str">
        <f t="shared" si="71"/>
        <v>salles avant 03/2017!</v>
      </c>
      <c r="C1174" s="24">
        <f t="shared" si="72"/>
        <v>1174</v>
      </c>
      <c r="D1174" s="24" t="e">
        <f t="shared" ca="1" si="2"/>
        <v>#REF!</v>
      </c>
      <c r="E1174" s="25" t="e">
        <f t="shared" ca="1" si="3"/>
        <v>#REF!</v>
      </c>
      <c r="F1174" s="25" t="e">
        <f t="shared" ca="1" si="4"/>
        <v>#REF!</v>
      </c>
      <c r="G1174" s="26" t="e">
        <f t="shared" ca="1" si="5"/>
        <v>#REF!</v>
      </c>
      <c r="H1174" s="24" t="s">
        <v>13</v>
      </c>
      <c r="I1174" s="24" t="e">
        <f t="shared" ca="1" si="6"/>
        <v>#REF!</v>
      </c>
      <c r="J1174" s="24" t="e">
        <f t="shared" ca="1" si="7"/>
        <v>#REF!</v>
      </c>
      <c r="K1174" s="24" t="e">
        <f t="shared" ca="1" si="8"/>
        <v>#REF!</v>
      </c>
      <c r="L1174" s="24" t="e">
        <f t="shared" ca="1" si="9"/>
        <v>#REF!</v>
      </c>
      <c r="M1174" s="24" t="e">
        <f t="shared" ca="1" si="10"/>
        <v>#REF!</v>
      </c>
      <c r="N1174" s="25" t="e">
        <f t="shared" ca="1" si="11"/>
        <v>#REF!</v>
      </c>
      <c r="O1174" s="27" t="e">
        <f t="shared" ca="1" si="12"/>
        <v>#REF!</v>
      </c>
      <c r="P1174" s="24" t="e">
        <f t="shared" ca="1" si="13"/>
        <v>#REF!</v>
      </c>
      <c r="Q1174" s="28" t="str">
        <f t="shared" si="48"/>
        <v/>
      </c>
      <c r="R1174" s="29" t="str">
        <f t="shared" si="14"/>
        <v/>
      </c>
      <c r="S1174" s="29" t="str">
        <f t="shared" si="15"/>
        <v/>
      </c>
      <c r="T1174" s="28" t="str">
        <f t="shared" si="16"/>
        <v/>
      </c>
      <c r="U1174" s="30">
        <f>VLOOKUP(H1174,variables!J$10:K$130,2,FALSE)</f>
        <v>0</v>
      </c>
      <c r="V1174" s="28"/>
      <c r="W1174" s="28"/>
      <c r="X1174" s="28"/>
      <c r="Y1174" s="28"/>
      <c r="Z1174" s="28"/>
      <c r="AA1174" s="28"/>
      <c r="AB1174" s="28"/>
      <c r="AC1174" s="28"/>
    </row>
    <row r="1175" spans="1:29" ht="14.25">
      <c r="A1175" s="22" t="b">
        <f t="shared" si="70"/>
        <v>1</v>
      </c>
      <c r="B1175" s="23" t="str">
        <f t="shared" si="71"/>
        <v>salles avant 03/2017!</v>
      </c>
      <c r="C1175" s="24">
        <f t="shared" si="72"/>
        <v>1175</v>
      </c>
      <c r="D1175" s="24" t="e">
        <f t="shared" ca="1" si="2"/>
        <v>#REF!</v>
      </c>
      <c r="E1175" s="25" t="e">
        <f t="shared" ca="1" si="3"/>
        <v>#REF!</v>
      </c>
      <c r="F1175" s="25" t="e">
        <f t="shared" ca="1" si="4"/>
        <v>#REF!</v>
      </c>
      <c r="G1175" s="26" t="e">
        <f t="shared" ca="1" si="5"/>
        <v>#REF!</v>
      </c>
      <c r="H1175" s="24" t="s">
        <v>140</v>
      </c>
      <c r="I1175" s="24" t="e">
        <f t="shared" ca="1" si="6"/>
        <v>#REF!</v>
      </c>
      <c r="J1175" s="24" t="e">
        <f t="shared" ca="1" si="7"/>
        <v>#REF!</v>
      </c>
      <c r="K1175" s="24" t="e">
        <f t="shared" ca="1" si="8"/>
        <v>#REF!</v>
      </c>
      <c r="L1175" s="24" t="e">
        <f t="shared" ca="1" si="9"/>
        <v>#REF!</v>
      </c>
      <c r="M1175" s="24" t="e">
        <f t="shared" ca="1" si="10"/>
        <v>#REF!</v>
      </c>
      <c r="N1175" s="25" t="e">
        <f t="shared" ca="1" si="11"/>
        <v>#REF!</v>
      </c>
      <c r="O1175" s="27" t="e">
        <f t="shared" ca="1" si="12"/>
        <v>#REF!</v>
      </c>
      <c r="P1175" s="24" t="e">
        <f t="shared" ca="1" si="13"/>
        <v>#REF!</v>
      </c>
      <c r="Q1175" s="28" t="e">
        <f t="shared" ca="1" si="48"/>
        <v>#REF!</v>
      </c>
      <c r="R1175" s="29" t="e">
        <f t="shared" ca="1" si="14"/>
        <v>#REF!</v>
      </c>
      <c r="S1175" s="29" t="e">
        <f t="shared" ca="1" si="15"/>
        <v>#REF!</v>
      </c>
      <c r="T1175" s="28" t="e">
        <f t="shared" ca="1" si="16"/>
        <v>#REF!</v>
      </c>
      <c r="U1175" s="30">
        <f ca="1">VLOOKUP(H1175,variables!J$10:K$130,2,FALSE)</f>
        <v>0.93262411347517726</v>
      </c>
      <c r="V1175" s="28"/>
      <c r="W1175" s="28"/>
      <c r="X1175" s="28"/>
      <c r="Y1175" s="28"/>
      <c r="Z1175" s="28"/>
      <c r="AA1175" s="28"/>
      <c r="AB1175" s="28"/>
      <c r="AC1175" s="28"/>
    </row>
    <row r="1176" spans="1:29" ht="14.25" hidden="1">
      <c r="A1176" s="22" t="b">
        <f t="shared" si="70"/>
        <v>0</v>
      </c>
      <c r="B1176" s="23" t="str">
        <f t="shared" si="71"/>
        <v>salles avant 03/2017!</v>
      </c>
      <c r="C1176" s="24">
        <f t="shared" si="72"/>
        <v>1176</v>
      </c>
      <c r="D1176" s="24" t="e">
        <f t="shared" ca="1" si="2"/>
        <v>#REF!</v>
      </c>
      <c r="E1176" s="25" t="e">
        <f t="shared" ca="1" si="3"/>
        <v>#REF!</v>
      </c>
      <c r="F1176" s="25" t="e">
        <f t="shared" ca="1" si="4"/>
        <v>#REF!</v>
      </c>
      <c r="G1176" s="26" t="e">
        <f t="shared" ca="1" si="5"/>
        <v>#REF!</v>
      </c>
      <c r="H1176" s="24" t="s">
        <v>88</v>
      </c>
      <c r="I1176" s="24" t="e">
        <f t="shared" ca="1" si="6"/>
        <v>#REF!</v>
      </c>
      <c r="J1176" s="24" t="e">
        <f t="shared" ca="1" si="7"/>
        <v>#REF!</v>
      </c>
      <c r="K1176" s="24" t="e">
        <f t="shared" ca="1" si="8"/>
        <v>#REF!</v>
      </c>
      <c r="L1176" s="24" t="e">
        <f t="shared" ca="1" si="9"/>
        <v>#REF!</v>
      </c>
      <c r="M1176" s="24" t="e">
        <f t="shared" ca="1" si="10"/>
        <v>#REF!</v>
      </c>
      <c r="N1176" s="25" t="e">
        <f t="shared" ca="1" si="11"/>
        <v>#REF!</v>
      </c>
      <c r="O1176" s="27" t="e">
        <f t="shared" ca="1" si="12"/>
        <v>#REF!</v>
      </c>
      <c r="P1176" s="24" t="e">
        <f t="shared" ca="1" si="13"/>
        <v>#REF!</v>
      </c>
      <c r="Q1176" s="28" t="str">
        <f t="shared" si="48"/>
        <v/>
      </c>
      <c r="R1176" s="29" t="str">
        <f t="shared" si="14"/>
        <v/>
      </c>
      <c r="S1176" s="29" t="str">
        <f t="shared" si="15"/>
        <v/>
      </c>
      <c r="T1176" s="28" t="str">
        <f t="shared" si="16"/>
        <v/>
      </c>
      <c r="U1176" s="30">
        <f ca="1">VLOOKUP(H1176,variables!J$10:K$130,2,FALSE)</f>
        <v>0.94202898550724634</v>
      </c>
      <c r="V1176" s="28"/>
      <c r="W1176" s="28"/>
      <c r="X1176" s="28"/>
      <c r="Y1176" s="28"/>
      <c r="Z1176" s="28"/>
      <c r="AA1176" s="28"/>
      <c r="AB1176" s="28"/>
      <c r="AC1176" s="28"/>
    </row>
    <row r="1177" spans="1:29" ht="14.25" hidden="1">
      <c r="A1177" s="22" t="b">
        <f t="shared" si="70"/>
        <v>0</v>
      </c>
      <c r="B1177" s="23" t="str">
        <f t="shared" si="71"/>
        <v>salles avant 03/2017!</v>
      </c>
      <c r="C1177" s="24">
        <f t="shared" si="72"/>
        <v>1177</v>
      </c>
      <c r="D1177" s="24" t="e">
        <f t="shared" ca="1" si="2"/>
        <v>#REF!</v>
      </c>
      <c r="E1177" s="25" t="e">
        <f t="shared" ca="1" si="3"/>
        <v>#REF!</v>
      </c>
      <c r="F1177" s="25" t="e">
        <f t="shared" ca="1" si="4"/>
        <v>#REF!</v>
      </c>
      <c r="G1177" s="26" t="e">
        <f t="shared" ca="1" si="5"/>
        <v>#REF!</v>
      </c>
      <c r="H1177" s="24" t="s">
        <v>162</v>
      </c>
      <c r="I1177" s="24" t="e">
        <f t="shared" ca="1" si="6"/>
        <v>#REF!</v>
      </c>
      <c r="J1177" s="24" t="e">
        <f t="shared" ca="1" si="7"/>
        <v>#REF!</v>
      </c>
      <c r="K1177" s="24" t="e">
        <f t="shared" ca="1" si="8"/>
        <v>#REF!</v>
      </c>
      <c r="L1177" s="24" t="e">
        <f t="shared" ca="1" si="9"/>
        <v>#REF!</v>
      </c>
      <c r="M1177" s="24" t="e">
        <f t="shared" ca="1" si="10"/>
        <v>#REF!</v>
      </c>
      <c r="N1177" s="25" t="e">
        <f t="shared" ca="1" si="11"/>
        <v>#REF!</v>
      </c>
      <c r="O1177" s="27" t="e">
        <f t="shared" ca="1" si="12"/>
        <v>#REF!</v>
      </c>
      <c r="P1177" s="24" t="e">
        <f t="shared" ca="1" si="13"/>
        <v>#REF!</v>
      </c>
      <c r="Q1177" s="28" t="str">
        <f t="shared" si="48"/>
        <v/>
      </c>
      <c r="R1177" s="29" t="str">
        <f t="shared" si="14"/>
        <v/>
      </c>
      <c r="S1177" s="29" t="str">
        <f t="shared" si="15"/>
        <v/>
      </c>
      <c r="T1177" s="28" t="str">
        <f t="shared" si="16"/>
        <v/>
      </c>
      <c r="U1177" s="30">
        <f>VLOOKUP(H1177,variables!J$10:K$130,2,FALSE)</f>
        <v>5.3E-3</v>
      </c>
      <c r="V1177" s="28"/>
      <c r="W1177" s="28"/>
      <c r="X1177" s="28"/>
      <c r="Y1177" s="28"/>
      <c r="Z1177" s="28"/>
      <c r="AA1177" s="28"/>
      <c r="AB1177" s="28"/>
      <c r="AC1177" s="28"/>
    </row>
    <row r="1178" spans="1:29" ht="14.25" hidden="1">
      <c r="A1178" s="22" t="b">
        <f t="shared" si="70"/>
        <v>0</v>
      </c>
      <c r="B1178" s="23" t="str">
        <f t="shared" si="71"/>
        <v>salles avant 03/2017!</v>
      </c>
      <c r="C1178" s="24">
        <f t="shared" si="72"/>
        <v>1178</v>
      </c>
      <c r="D1178" s="24" t="e">
        <f t="shared" ca="1" si="2"/>
        <v>#REF!</v>
      </c>
      <c r="E1178" s="25" t="e">
        <f t="shared" ca="1" si="3"/>
        <v>#REF!</v>
      </c>
      <c r="F1178" s="25" t="e">
        <f t="shared" ca="1" si="4"/>
        <v>#REF!</v>
      </c>
      <c r="G1178" s="26" t="e">
        <f t="shared" ca="1" si="5"/>
        <v>#REF!</v>
      </c>
      <c r="H1178" s="24" t="s">
        <v>88</v>
      </c>
      <c r="I1178" s="24" t="e">
        <f t="shared" ca="1" si="6"/>
        <v>#REF!</v>
      </c>
      <c r="J1178" s="24" t="e">
        <f t="shared" ca="1" si="7"/>
        <v>#REF!</v>
      </c>
      <c r="K1178" s="24" t="e">
        <f t="shared" ca="1" si="8"/>
        <v>#REF!</v>
      </c>
      <c r="L1178" s="24" t="e">
        <f t="shared" ca="1" si="9"/>
        <v>#REF!</v>
      </c>
      <c r="M1178" s="24" t="e">
        <f t="shared" ca="1" si="10"/>
        <v>#REF!</v>
      </c>
      <c r="N1178" s="25" t="e">
        <f t="shared" ca="1" si="11"/>
        <v>#REF!</v>
      </c>
      <c r="O1178" s="27" t="e">
        <f t="shared" ca="1" si="12"/>
        <v>#REF!</v>
      </c>
      <c r="P1178" s="24" t="e">
        <f t="shared" ca="1" si="13"/>
        <v>#REF!</v>
      </c>
      <c r="Q1178" s="28" t="str">
        <f t="shared" si="48"/>
        <v/>
      </c>
      <c r="R1178" s="29" t="str">
        <f t="shared" si="14"/>
        <v/>
      </c>
      <c r="S1178" s="29" t="str">
        <f t="shared" si="15"/>
        <v/>
      </c>
      <c r="T1178" s="28" t="str">
        <f t="shared" si="16"/>
        <v/>
      </c>
      <c r="U1178" s="30">
        <f ca="1">VLOOKUP(H1178,variables!J$10:K$130,2,FALSE)</f>
        <v>0.94202898550724634</v>
      </c>
      <c r="V1178" s="28"/>
      <c r="W1178" s="28"/>
      <c r="X1178" s="28"/>
      <c r="Y1178" s="28"/>
      <c r="Z1178" s="28"/>
      <c r="AA1178" s="28"/>
      <c r="AB1178" s="28"/>
      <c r="AC1178" s="28"/>
    </row>
    <row r="1179" spans="1:29" ht="14.25">
      <c r="A1179" s="22" t="b">
        <f t="shared" si="70"/>
        <v>1</v>
      </c>
      <c r="B1179" s="23" t="str">
        <f t="shared" si="71"/>
        <v>salles avant 03/2017!</v>
      </c>
      <c r="C1179" s="24">
        <f t="shared" si="72"/>
        <v>1179</v>
      </c>
      <c r="D1179" s="24" t="e">
        <f t="shared" ca="1" si="2"/>
        <v>#REF!</v>
      </c>
      <c r="E1179" s="25" t="e">
        <f t="shared" ca="1" si="3"/>
        <v>#REF!</v>
      </c>
      <c r="F1179" s="25" t="e">
        <f t="shared" ca="1" si="4"/>
        <v>#REF!</v>
      </c>
      <c r="G1179" s="26" t="e">
        <f t="shared" ca="1" si="5"/>
        <v>#REF!</v>
      </c>
      <c r="H1179" s="24" t="s">
        <v>140</v>
      </c>
      <c r="I1179" s="24" t="e">
        <f t="shared" ca="1" si="6"/>
        <v>#REF!</v>
      </c>
      <c r="J1179" s="24" t="e">
        <f t="shared" ca="1" si="7"/>
        <v>#REF!</v>
      </c>
      <c r="K1179" s="24" t="e">
        <f t="shared" ca="1" si="8"/>
        <v>#REF!</v>
      </c>
      <c r="L1179" s="24" t="e">
        <f t="shared" ca="1" si="9"/>
        <v>#REF!</v>
      </c>
      <c r="M1179" s="24" t="e">
        <f t="shared" ca="1" si="10"/>
        <v>#REF!</v>
      </c>
      <c r="N1179" s="25" t="e">
        <f t="shared" ca="1" si="11"/>
        <v>#REF!</v>
      </c>
      <c r="O1179" s="27" t="e">
        <f t="shared" ca="1" si="12"/>
        <v>#REF!</v>
      </c>
      <c r="P1179" s="24" t="e">
        <f t="shared" ca="1" si="13"/>
        <v>#REF!</v>
      </c>
      <c r="Q1179" s="28" t="e">
        <f t="shared" ca="1" si="48"/>
        <v>#REF!</v>
      </c>
      <c r="R1179" s="29" t="e">
        <f t="shared" ca="1" si="14"/>
        <v>#REF!</v>
      </c>
      <c r="S1179" s="29" t="e">
        <f t="shared" ca="1" si="15"/>
        <v>#REF!</v>
      </c>
      <c r="T1179" s="28" t="e">
        <f t="shared" ca="1" si="16"/>
        <v>#REF!</v>
      </c>
      <c r="U1179" s="30">
        <f ca="1">VLOOKUP(H1179,variables!J$10:K$130,2,FALSE)</f>
        <v>0.93262411347517726</v>
      </c>
      <c r="V1179" s="28"/>
      <c r="W1179" s="28"/>
      <c r="X1179" s="28"/>
      <c r="Y1179" s="28"/>
      <c r="Z1179" s="28"/>
      <c r="AA1179" s="28"/>
      <c r="AB1179" s="28"/>
      <c r="AC1179" s="28"/>
    </row>
    <row r="1180" spans="1:29" ht="14.25" hidden="1">
      <c r="A1180" s="22" t="b">
        <f t="shared" si="70"/>
        <v>0</v>
      </c>
      <c r="B1180" s="23" t="str">
        <f t="shared" si="71"/>
        <v>salles avant 03/2017!</v>
      </c>
      <c r="C1180" s="24">
        <f t="shared" si="72"/>
        <v>1180</v>
      </c>
      <c r="D1180" s="24" t="e">
        <f t="shared" ca="1" si="2"/>
        <v>#REF!</v>
      </c>
      <c r="E1180" s="25" t="e">
        <f t="shared" ca="1" si="3"/>
        <v>#REF!</v>
      </c>
      <c r="F1180" s="25" t="e">
        <f t="shared" ca="1" si="4"/>
        <v>#REF!</v>
      </c>
      <c r="G1180" s="26" t="e">
        <f t="shared" ca="1" si="5"/>
        <v>#REF!</v>
      </c>
      <c r="H1180" s="24" t="s">
        <v>43</v>
      </c>
      <c r="I1180" s="24" t="e">
        <f t="shared" ca="1" si="6"/>
        <v>#REF!</v>
      </c>
      <c r="J1180" s="24" t="e">
        <f t="shared" ca="1" si="7"/>
        <v>#REF!</v>
      </c>
      <c r="K1180" s="24" t="e">
        <f t="shared" ca="1" si="8"/>
        <v>#REF!</v>
      </c>
      <c r="L1180" s="24" t="e">
        <f t="shared" ca="1" si="9"/>
        <v>#REF!</v>
      </c>
      <c r="M1180" s="24" t="e">
        <f t="shared" ca="1" si="10"/>
        <v>#REF!</v>
      </c>
      <c r="N1180" s="25" t="e">
        <f t="shared" ca="1" si="11"/>
        <v>#REF!</v>
      </c>
      <c r="O1180" s="27" t="e">
        <f t="shared" ca="1" si="12"/>
        <v>#REF!</v>
      </c>
      <c r="P1180" s="24" t="e">
        <f t="shared" ca="1" si="13"/>
        <v>#REF!</v>
      </c>
      <c r="Q1180" s="28" t="str">
        <f t="shared" si="48"/>
        <v/>
      </c>
      <c r="R1180" s="29" t="str">
        <f t="shared" si="14"/>
        <v/>
      </c>
      <c r="S1180" s="29" t="str">
        <f t="shared" si="15"/>
        <v/>
      </c>
      <c r="T1180" s="28" t="str">
        <f t="shared" si="16"/>
        <v/>
      </c>
      <c r="U1180" s="30">
        <f ca="1">VLOOKUP(H1180,variables!J$10:K$130,2,FALSE)</f>
        <v>1</v>
      </c>
      <c r="V1180" s="28"/>
      <c r="W1180" s="28"/>
      <c r="X1180" s="28"/>
      <c r="Y1180" s="28"/>
      <c r="Z1180" s="28"/>
      <c r="AA1180" s="28"/>
      <c r="AB1180" s="28"/>
      <c r="AC1180" s="28"/>
    </row>
    <row r="1181" spans="1:29" ht="14.25" hidden="1">
      <c r="A1181" s="22" t="b">
        <f t="shared" si="70"/>
        <v>0</v>
      </c>
      <c r="B1181" s="23" t="str">
        <f t="shared" si="71"/>
        <v>salles avant 03/2017!</v>
      </c>
      <c r="C1181" s="24">
        <f t="shared" si="72"/>
        <v>1181</v>
      </c>
      <c r="D1181" s="24" t="e">
        <f t="shared" ca="1" si="2"/>
        <v>#REF!</v>
      </c>
      <c r="E1181" s="25" t="e">
        <f t="shared" ca="1" si="3"/>
        <v>#REF!</v>
      </c>
      <c r="F1181" s="25" t="e">
        <f t="shared" ca="1" si="4"/>
        <v>#REF!</v>
      </c>
      <c r="G1181" s="26" t="e">
        <f t="shared" ca="1" si="5"/>
        <v>#REF!</v>
      </c>
      <c r="H1181" s="24" t="s">
        <v>496</v>
      </c>
      <c r="I1181" s="24" t="e">
        <f t="shared" ca="1" si="6"/>
        <v>#REF!</v>
      </c>
      <c r="J1181" s="24" t="e">
        <f t="shared" ca="1" si="7"/>
        <v>#REF!</v>
      </c>
      <c r="K1181" s="24" t="e">
        <f t="shared" ca="1" si="8"/>
        <v>#REF!</v>
      </c>
      <c r="L1181" s="24" t="e">
        <f t="shared" ca="1" si="9"/>
        <v>#REF!</v>
      </c>
      <c r="M1181" s="24" t="e">
        <f t="shared" ca="1" si="10"/>
        <v>#REF!</v>
      </c>
      <c r="N1181" s="25" t="e">
        <f t="shared" ca="1" si="11"/>
        <v>#REF!</v>
      </c>
      <c r="O1181" s="27" t="e">
        <f t="shared" ca="1" si="12"/>
        <v>#REF!</v>
      </c>
      <c r="P1181" s="24" t="e">
        <f t="shared" ca="1" si="13"/>
        <v>#REF!</v>
      </c>
      <c r="Q1181" s="28" t="str">
        <f t="shared" si="48"/>
        <v/>
      </c>
      <c r="R1181" s="29" t="str">
        <f t="shared" si="14"/>
        <v/>
      </c>
      <c r="S1181" s="29" t="str">
        <f t="shared" si="15"/>
        <v/>
      </c>
      <c r="T1181" s="28" t="str">
        <f t="shared" si="16"/>
        <v/>
      </c>
      <c r="U1181" s="30">
        <f ca="1">VLOOKUP(H1181,variables!J$10:K$130,2,FALSE)</f>
        <v>1</v>
      </c>
      <c r="V1181" s="28"/>
      <c r="W1181" s="28"/>
      <c r="X1181" s="28"/>
      <c r="Y1181" s="28"/>
      <c r="Z1181" s="28"/>
      <c r="AA1181" s="28"/>
      <c r="AB1181" s="28"/>
      <c r="AC1181" s="28"/>
    </row>
    <row r="1182" spans="1:29" ht="14.25" hidden="1">
      <c r="A1182" s="22" t="b">
        <f t="shared" si="70"/>
        <v>0</v>
      </c>
      <c r="B1182" s="23" t="str">
        <f t="shared" si="71"/>
        <v>salles avant 03/2017!</v>
      </c>
      <c r="C1182" s="24">
        <f t="shared" si="72"/>
        <v>1182</v>
      </c>
      <c r="D1182" s="24" t="e">
        <f t="shared" ca="1" si="2"/>
        <v>#REF!</v>
      </c>
      <c r="E1182" s="25" t="e">
        <f t="shared" ca="1" si="3"/>
        <v>#REF!</v>
      </c>
      <c r="F1182" s="25" t="e">
        <f t="shared" ca="1" si="4"/>
        <v>#REF!</v>
      </c>
      <c r="G1182" s="26" t="e">
        <f t="shared" ca="1" si="5"/>
        <v>#REF!</v>
      </c>
      <c r="H1182" s="24" t="s">
        <v>83</v>
      </c>
      <c r="I1182" s="24" t="e">
        <f t="shared" ca="1" si="6"/>
        <v>#REF!</v>
      </c>
      <c r="J1182" s="24" t="e">
        <f t="shared" ca="1" si="7"/>
        <v>#REF!</v>
      </c>
      <c r="K1182" s="24" t="e">
        <f t="shared" ca="1" si="8"/>
        <v>#REF!</v>
      </c>
      <c r="L1182" s="24" t="e">
        <f t="shared" ca="1" si="9"/>
        <v>#REF!</v>
      </c>
      <c r="M1182" s="24" t="e">
        <f t="shared" ca="1" si="10"/>
        <v>#REF!</v>
      </c>
      <c r="N1182" s="25" t="e">
        <f t="shared" ca="1" si="11"/>
        <v>#REF!</v>
      </c>
      <c r="O1182" s="27" t="e">
        <f t="shared" ca="1" si="12"/>
        <v>#REF!</v>
      </c>
      <c r="P1182" s="24" t="e">
        <f t="shared" ca="1" si="13"/>
        <v>#REF!</v>
      </c>
      <c r="Q1182" s="28" t="str">
        <f t="shared" si="48"/>
        <v/>
      </c>
      <c r="R1182" s="29" t="str">
        <f t="shared" si="14"/>
        <v/>
      </c>
      <c r="S1182" s="29" t="str">
        <f t="shared" si="15"/>
        <v/>
      </c>
      <c r="T1182" s="28" t="str">
        <f t="shared" si="16"/>
        <v/>
      </c>
      <c r="U1182" s="30">
        <f>VLOOKUP(H1182,variables!J$10:K$130,2,FALSE)</f>
        <v>5.3E-3</v>
      </c>
      <c r="V1182" s="28"/>
      <c r="W1182" s="28"/>
      <c r="X1182" s="28"/>
      <c r="Y1182" s="28"/>
      <c r="Z1182" s="28"/>
      <c r="AA1182" s="28"/>
      <c r="AB1182" s="28"/>
      <c r="AC1182" s="28"/>
    </row>
    <row r="1183" spans="1:29" ht="14.25" hidden="1">
      <c r="A1183" s="22" t="b">
        <f t="shared" si="70"/>
        <v>0</v>
      </c>
      <c r="B1183" s="23" t="str">
        <f t="shared" si="71"/>
        <v>salles avant 03/2017!</v>
      </c>
      <c r="C1183" s="24">
        <f t="shared" si="72"/>
        <v>1183</v>
      </c>
      <c r="D1183" s="24" t="e">
        <f t="shared" ca="1" si="2"/>
        <v>#REF!</v>
      </c>
      <c r="E1183" s="25" t="e">
        <f t="shared" ca="1" si="3"/>
        <v>#REF!</v>
      </c>
      <c r="F1183" s="25" t="e">
        <f t="shared" ca="1" si="4"/>
        <v>#REF!</v>
      </c>
      <c r="G1183" s="26" t="e">
        <f t="shared" ca="1" si="5"/>
        <v>#REF!</v>
      </c>
      <c r="H1183" s="24" t="s">
        <v>88</v>
      </c>
      <c r="I1183" s="24" t="e">
        <f t="shared" ca="1" si="6"/>
        <v>#REF!</v>
      </c>
      <c r="J1183" s="24" t="e">
        <f t="shared" ca="1" si="7"/>
        <v>#REF!</v>
      </c>
      <c r="K1183" s="24" t="e">
        <f t="shared" ca="1" si="8"/>
        <v>#REF!</v>
      </c>
      <c r="L1183" s="24" t="e">
        <f t="shared" ca="1" si="9"/>
        <v>#REF!</v>
      </c>
      <c r="M1183" s="24" t="e">
        <f t="shared" ca="1" si="10"/>
        <v>#REF!</v>
      </c>
      <c r="N1183" s="25" t="e">
        <f t="shared" ca="1" si="11"/>
        <v>#REF!</v>
      </c>
      <c r="O1183" s="27" t="e">
        <f t="shared" ca="1" si="12"/>
        <v>#REF!</v>
      </c>
      <c r="P1183" s="24" t="e">
        <f t="shared" ca="1" si="13"/>
        <v>#REF!</v>
      </c>
      <c r="Q1183" s="28" t="str">
        <f t="shared" si="48"/>
        <v/>
      </c>
      <c r="R1183" s="29" t="str">
        <f t="shared" si="14"/>
        <v/>
      </c>
      <c r="S1183" s="29" t="str">
        <f t="shared" si="15"/>
        <v/>
      </c>
      <c r="T1183" s="28" t="str">
        <f t="shared" si="16"/>
        <v/>
      </c>
      <c r="U1183" s="30">
        <f ca="1">VLOOKUP(H1183,variables!J$10:K$130,2,FALSE)</f>
        <v>0.94202898550724634</v>
      </c>
      <c r="V1183" s="28"/>
      <c r="W1183" s="28"/>
      <c r="X1183" s="28"/>
      <c r="Y1183" s="28"/>
      <c r="Z1183" s="28"/>
      <c r="AA1183" s="28"/>
      <c r="AB1183" s="28"/>
      <c r="AC1183" s="28"/>
    </row>
    <row r="1184" spans="1:29" ht="14.25" hidden="1">
      <c r="A1184" s="22" t="b">
        <f t="shared" si="70"/>
        <v>0</v>
      </c>
      <c r="B1184" s="23" t="str">
        <f t="shared" si="71"/>
        <v>salles avant 03/2017!</v>
      </c>
      <c r="C1184" s="24">
        <f t="shared" si="72"/>
        <v>1184</v>
      </c>
      <c r="D1184" s="24" t="e">
        <f t="shared" ca="1" si="2"/>
        <v>#REF!</v>
      </c>
      <c r="E1184" s="25" t="e">
        <f t="shared" ca="1" si="3"/>
        <v>#REF!</v>
      </c>
      <c r="F1184" s="25" t="e">
        <f t="shared" ca="1" si="4"/>
        <v>#REF!</v>
      </c>
      <c r="G1184" s="26" t="e">
        <f t="shared" ca="1" si="5"/>
        <v>#REF!</v>
      </c>
      <c r="H1184" s="24" t="s">
        <v>496</v>
      </c>
      <c r="I1184" s="24" t="e">
        <f t="shared" ca="1" si="6"/>
        <v>#REF!</v>
      </c>
      <c r="J1184" s="24" t="e">
        <f t="shared" ca="1" si="7"/>
        <v>#REF!</v>
      </c>
      <c r="K1184" s="24" t="e">
        <f t="shared" ca="1" si="8"/>
        <v>#REF!</v>
      </c>
      <c r="L1184" s="24" t="e">
        <f t="shared" ca="1" si="9"/>
        <v>#REF!</v>
      </c>
      <c r="M1184" s="24" t="e">
        <f t="shared" ca="1" si="10"/>
        <v>#REF!</v>
      </c>
      <c r="N1184" s="25" t="e">
        <f t="shared" ca="1" si="11"/>
        <v>#REF!</v>
      </c>
      <c r="O1184" s="27" t="e">
        <f t="shared" ca="1" si="12"/>
        <v>#REF!</v>
      </c>
      <c r="P1184" s="24" t="e">
        <f t="shared" ca="1" si="13"/>
        <v>#REF!</v>
      </c>
      <c r="Q1184" s="28" t="str">
        <f t="shared" si="48"/>
        <v/>
      </c>
      <c r="R1184" s="29" t="str">
        <f t="shared" si="14"/>
        <v/>
      </c>
      <c r="S1184" s="29" t="str">
        <f t="shared" si="15"/>
        <v/>
      </c>
      <c r="T1184" s="28" t="str">
        <f t="shared" si="16"/>
        <v/>
      </c>
      <c r="U1184" s="30">
        <f ca="1">VLOOKUP(H1184,variables!J$10:K$130,2,FALSE)</f>
        <v>1</v>
      </c>
      <c r="V1184" s="28"/>
      <c r="W1184" s="28"/>
      <c r="X1184" s="28"/>
      <c r="Y1184" s="28"/>
      <c r="Z1184" s="28"/>
      <c r="AA1184" s="28"/>
      <c r="AB1184" s="28"/>
      <c r="AC1184" s="28"/>
    </row>
    <row r="1185" spans="1:29" ht="14.25" hidden="1">
      <c r="A1185" s="22" t="b">
        <f t="shared" si="70"/>
        <v>0</v>
      </c>
      <c r="B1185" s="23" t="str">
        <f t="shared" si="71"/>
        <v>salles avant 03/2017!</v>
      </c>
      <c r="C1185" s="24">
        <f t="shared" si="72"/>
        <v>1185</v>
      </c>
      <c r="D1185" s="24" t="e">
        <f t="shared" ca="1" si="2"/>
        <v>#REF!</v>
      </c>
      <c r="E1185" s="25" t="e">
        <f t="shared" ca="1" si="3"/>
        <v>#REF!</v>
      </c>
      <c r="F1185" s="25" t="e">
        <f t="shared" ca="1" si="4"/>
        <v>#REF!</v>
      </c>
      <c r="G1185" s="26" t="e">
        <f t="shared" ca="1" si="5"/>
        <v>#REF!</v>
      </c>
      <c r="H1185" s="24" t="s">
        <v>489</v>
      </c>
      <c r="I1185" s="24" t="e">
        <f t="shared" ca="1" si="6"/>
        <v>#REF!</v>
      </c>
      <c r="J1185" s="24" t="e">
        <f t="shared" ca="1" si="7"/>
        <v>#REF!</v>
      </c>
      <c r="K1185" s="24" t="e">
        <f t="shared" ca="1" si="8"/>
        <v>#REF!</v>
      </c>
      <c r="L1185" s="24" t="e">
        <f t="shared" ca="1" si="9"/>
        <v>#REF!</v>
      </c>
      <c r="M1185" s="24" t="e">
        <f t="shared" ca="1" si="10"/>
        <v>#REF!</v>
      </c>
      <c r="N1185" s="25" t="e">
        <f t="shared" ca="1" si="11"/>
        <v>#REF!</v>
      </c>
      <c r="O1185" s="27" t="e">
        <f t="shared" ca="1" si="12"/>
        <v>#REF!</v>
      </c>
      <c r="P1185" s="24" t="e">
        <f t="shared" ca="1" si="13"/>
        <v>#REF!</v>
      </c>
      <c r="Q1185" s="28" t="str">
        <f t="shared" si="48"/>
        <v/>
      </c>
      <c r="R1185" s="29" t="str">
        <f t="shared" si="14"/>
        <v/>
      </c>
      <c r="S1185" s="29" t="str">
        <f t="shared" si="15"/>
        <v/>
      </c>
      <c r="T1185" s="28" t="str">
        <f t="shared" si="16"/>
        <v/>
      </c>
      <c r="U1185" s="30">
        <f ca="1">VLOOKUP(H1185,variables!J$10:K$130,2,FALSE)</f>
        <v>1</v>
      </c>
      <c r="V1185" s="28"/>
      <c r="W1185" s="28"/>
      <c r="X1185" s="28"/>
      <c r="Y1185" s="28"/>
      <c r="Z1185" s="28"/>
      <c r="AA1185" s="28"/>
      <c r="AB1185" s="28"/>
      <c r="AC1185" s="28"/>
    </row>
    <row r="1186" spans="1:29" ht="14.25">
      <c r="A1186" s="22" t="b">
        <f t="shared" si="70"/>
        <v>1</v>
      </c>
      <c r="B1186" s="23" t="str">
        <f t="shared" si="71"/>
        <v>salles avant 03/2017!</v>
      </c>
      <c r="C1186" s="24">
        <f t="shared" si="72"/>
        <v>1186</v>
      </c>
      <c r="D1186" s="24" t="e">
        <f t="shared" ca="1" si="2"/>
        <v>#REF!</v>
      </c>
      <c r="E1186" s="25" t="e">
        <f t="shared" ca="1" si="3"/>
        <v>#REF!</v>
      </c>
      <c r="F1186" s="25" t="e">
        <f t="shared" ca="1" si="4"/>
        <v>#REF!</v>
      </c>
      <c r="G1186" s="26" t="e">
        <f t="shared" ca="1" si="5"/>
        <v>#REF!</v>
      </c>
      <c r="H1186" s="24" t="s">
        <v>140</v>
      </c>
      <c r="I1186" s="24" t="e">
        <f t="shared" ca="1" si="6"/>
        <v>#REF!</v>
      </c>
      <c r="J1186" s="24" t="e">
        <f t="shared" ca="1" si="7"/>
        <v>#REF!</v>
      </c>
      <c r="K1186" s="24" t="e">
        <f t="shared" ca="1" si="8"/>
        <v>#REF!</v>
      </c>
      <c r="L1186" s="24" t="e">
        <f t="shared" ca="1" si="9"/>
        <v>#REF!</v>
      </c>
      <c r="M1186" s="24" t="e">
        <f t="shared" ca="1" si="10"/>
        <v>#REF!</v>
      </c>
      <c r="N1186" s="25" t="e">
        <f t="shared" ca="1" si="11"/>
        <v>#REF!</v>
      </c>
      <c r="O1186" s="27" t="e">
        <f t="shared" ca="1" si="12"/>
        <v>#REF!</v>
      </c>
      <c r="P1186" s="24" t="e">
        <f t="shared" ca="1" si="13"/>
        <v>#REF!</v>
      </c>
      <c r="Q1186" s="28" t="e">
        <f t="shared" ca="1" si="48"/>
        <v>#REF!</v>
      </c>
      <c r="R1186" s="29" t="e">
        <f t="shared" ca="1" si="14"/>
        <v>#REF!</v>
      </c>
      <c r="S1186" s="29" t="e">
        <f t="shared" ca="1" si="15"/>
        <v>#REF!</v>
      </c>
      <c r="T1186" s="28" t="e">
        <f t="shared" ca="1" si="16"/>
        <v>#REF!</v>
      </c>
      <c r="U1186" s="30">
        <f ca="1">VLOOKUP(H1186,variables!J$10:K$130,2,FALSE)</f>
        <v>0.93262411347517726</v>
      </c>
      <c r="V1186" s="28"/>
      <c r="W1186" s="28"/>
      <c r="X1186" s="28"/>
      <c r="Y1186" s="28"/>
      <c r="Z1186" s="28"/>
      <c r="AA1186" s="28"/>
      <c r="AB1186" s="28"/>
      <c r="AC1186" s="28"/>
    </row>
    <row r="1187" spans="1:29" ht="14.25" hidden="1">
      <c r="A1187" s="22" t="b">
        <f t="shared" si="70"/>
        <v>0</v>
      </c>
      <c r="B1187" s="23" t="str">
        <f t="shared" si="71"/>
        <v>salles avant 03/2017!</v>
      </c>
      <c r="C1187" s="24">
        <f t="shared" si="72"/>
        <v>1187</v>
      </c>
      <c r="D1187" s="24" t="e">
        <f t="shared" ca="1" si="2"/>
        <v>#REF!</v>
      </c>
      <c r="E1187" s="25" t="e">
        <f t="shared" ca="1" si="3"/>
        <v>#REF!</v>
      </c>
      <c r="F1187" s="25" t="e">
        <f t="shared" ca="1" si="4"/>
        <v>#REF!</v>
      </c>
      <c r="G1187" s="26" t="e">
        <f t="shared" ca="1" si="5"/>
        <v>#REF!</v>
      </c>
      <c r="H1187" s="24" t="s">
        <v>88</v>
      </c>
      <c r="I1187" s="24" t="e">
        <f t="shared" ca="1" si="6"/>
        <v>#REF!</v>
      </c>
      <c r="J1187" s="24" t="e">
        <f t="shared" ca="1" si="7"/>
        <v>#REF!</v>
      </c>
      <c r="K1187" s="24" t="e">
        <f t="shared" ca="1" si="8"/>
        <v>#REF!</v>
      </c>
      <c r="L1187" s="24" t="e">
        <f t="shared" ca="1" si="9"/>
        <v>#REF!</v>
      </c>
      <c r="M1187" s="24" t="e">
        <f t="shared" ca="1" si="10"/>
        <v>#REF!</v>
      </c>
      <c r="N1187" s="25" t="e">
        <f t="shared" ca="1" si="11"/>
        <v>#REF!</v>
      </c>
      <c r="O1187" s="27" t="e">
        <f t="shared" ca="1" si="12"/>
        <v>#REF!</v>
      </c>
      <c r="P1187" s="24" t="e">
        <f t="shared" ca="1" si="13"/>
        <v>#REF!</v>
      </c>
      <c r="Q1187" s="28" t="str">
        <f t="shared" si="48"/>
        <v/>
      </c>
      <c r="R1187" s="29" t="str">
        <f t="shared" si="14"/>
        <v/>
      </c>
      <c r="S1187" s="29" t="str">
        <f t="shared" si="15"/>
        <v/>
      </c>
      <c r="T1187" s="28" t="str">
        <f t="shared" si="16"/>
        <v/>
      </c>
      <c r="U1187" s="30">
        <f ca="1">VLOOKUP(H1187,variables!J$10:K$130,2,FALSE)</f>
        <v>0.94202898550724634</v>
      </c>
      <c r="V1187" s="28"/>
      <c r="W1187" s="28"/>
      <c r="X1187" s="28"/>
      <c r="Y1187" s="28"/>
      <c r="Z1187" s="28"/>
      <c r="AA1187" s="28"/>
      <c r="AB1187" s="28"/>
      <c r="AC1187" s="28"/>
    </row>
    <row r="1188" spans="1:29" ht="14.25" hidden="1">
      <c r="A1188" s="22" t="b">
        <f t="shared" si="70"/>
        <v>0</v>
      </c>
      <c r="B1188" s="23" t="str">
        <f t="shared" si="71"/>
        <v>salles avant 03/2017!</v>
      </c>
      <c r="C1188" s="24">
        <f t="shared" si="72"/>
        <v>1188</v>
      </c>
      <c r="D1188" s="24" t="e">
        <f t="shared" ca="1" si="2"/>
        <v>#REF!</v>
      </c>
      <c r="E1188" s="25" t="e">
        <f t="shared" ca="1" si="3"/>
        <v>#REF!</v>
      </c>
      <c r="F1188" s="25" t="e">
        <f t="shared" ca="1" si="4"/>
        <v>#REF!</v>
      </c>
      <c r="G1188" s="26" t="e">
        <f t="shared" ca="1" si="5"/>
        <v>#REF!</v>
      </c>
      <c r="H1188" s="24" t="s">
        <v>162</v>
      </c>
      <c r="I1188" s="24" t="e">
        <f t="shared" ca="1" si="6"/>
        <v>#REF!</v>
      </c>
      <c r="J1188" s="24" t="e">
        <f t="shared" ca="1" si="7"/>
        <v>#REF!</v>
      </c>
      <c r="K1188" s="24" t="e">
        <f t="shared" ca="1" si="8"/>
        <v>#REF!</v>
      </c>
      <c r="L1188" s="24" t="e">
        <f t="shared" ca="1" si="9"/>
        <v>#REF!</v>
      </c>
      <c r="M1188" s="24" t="e">
        <f t="shared" ca="1" si="10"/>
        <v>#REF!</v>
      </c>
      <c r="N1188" s="25" t="e">
        <f t="shared" ca="1" si="11"/>
        <v>#REF!</v>
      </c>
      <c r="O1188" s="27" t="e">
        <f t="shared" ca="1" si="12"/>
        <v>#REF!</v>
      </c>
      <c r="P1188" s="24" t="e">
        <f t="shared" ca="1" si="13"/>
        <v>#REF!</v>
      </c>
      <c r="Q1188" s="28" t="str">
        <f t="shared" si="48"/>
        <v/>
      </c>
      <c r="R1188" s="29" t="str">
        <f t="shared" si="14"/>
        <v/>
      </c>
      <c r="S1188" s="29" t="str">
        <f t="shared" si="15"/>
        <v/>
      </c>
      <c r="T1188" s="28" t="str">
        <f t="shared" si="16"/>
        <v/>
      </c>
      <c r="U1188" s="30">
        <f>VLOOKUP(H1188,variables!J$10:K$130,2,FALSE)</f>
        <v>5.3E-3</v>
      </c>
      <c r="V1188" s="28"/>
      <c r="W1188" s="28"/>
      <c r="X1188" s="28"/>
      <c r="Y1188" s="28"/>
      <c r="Z1188" s="28"/>
      <c r="AA1188" s="28"/>
      <c r="AB1188" s="28"/>
      <c r="AC1188" s="28"/>
    </row>
    <row r="1189" spans="1:29" ht="14.25" hidden="1">
      <c r="A1189" s="22" t="b">
        <f t="shared" si="70"/>
        <v>0</v>
      </c>
      <c r="B1189" s="23" t="str">
        <f t="shared" si="71"/>
        <v>salles avant 03/2017!</v>
      </c>
      <c r="C1189" s="24">
        <f t="shared" si="72"/>
        <v>1189</v>
      </c>
      <c r="D1189" s="24" t="e">
        <f t="shared" ca="1" si="2"/>
        <v>#REF!</v>
      </c>
      <c r="E1189" s="25" t="e">
        <f t="shared" ca="1" si="3"/>
        <v>#REF!</v>
      </c>
      <c r="F1189" s="25" t="e">
        <f t="shared" ca="1" si="4"/>
        <v>#REF!</v>
      </c>
      <c r="G1189" s="26" t="e">
        <f t="shared" ca="1" si="5"/>
        <v>#REF!</v>
      </c>
      <c r="H1189" s="24" t="s">
        <v>13</v>
      </c>
      <c r="I1189" s="24" t="e">
        <f t="shared" ca="1" si="6"/>
        <v>#REF!</v>
      </c>
      <c r="J1189" s="24" t="e">
        <f t="shared" ca="1" si="7"/>
        <v>#REF!</v>
      </c>
      <c r="K1189" s="24" t="e">
        <f t="shared" ca="1" si="8"/>
        <v>#REF!</v>
      </c>
      <c r="L1189" s="24" t="e">
        <f t="shared" ca="1" si="9"/>
        <v>#REF!</v>
      </c>
      <c r="M1189" s="24" t="e">
        <f t="shared" ca="1" si="10"/>
        <v>#REF!</v>
      </c>
      <c r="N1189" s="25" t="e">
        <f t="shared" ca="1" si="11"/>
        <v>#REF!</v>
      </c>
      <c r="O1189" s="27" t="e">
        <f t="shared" ca="1" si="12"/>
        <v>#REF!</v>
      </c>
      <c r="P1189" s="24" t="e">
        <f t="shared" ca="1" si="13"/>
        <v>#REF!</v>
      </c>
      <c r="Q1189" s="28" t="str">
        <f t="shared" si="48"/>
        <v/>
      </c>
      <c r="R1189" s="29" t="str">
        <f t="shared" si="14"/>
        <v/>
      </c>
      <c r="S1189" s="29" t="str">
        <f t="shared" si="15"/>
        <v/>
      </c>
      <c r="T1189" s="28" t="str">
        <f t="shared" si="16"/>
        <v/>
      </c>
      <c r="U1189" s="30">
        <f>VLOOKUP(H1189,variables!J$10:K$130,2,FALSE)</f>
        <v>0</v>
      </c>
      <c r="V1189" s="28"/>
      <c r="W1189" s="28"/>
      <c r="X1189" s="28"/>
      <c r="Y1189" s="28"/>
      <c r="Z1189" s="28"/>
      <c r="AA1189" s="28"/>
      <c r="AB1189" s="28"/>
      <c r="AC1189" s="28"/>
    </row>
    <row r="1190" spans="1:29" ht="14.25" hidden="1">
      <c r="A1190" s="22" t="b">
        <f t="shared" si="70"/>
        <v>0</v>
      </c>
      <c r="B1190" s="23" t="str">
        <f t="shared" si="71"/>
        <v>salles avant 03/2017!</v>
      </c>
      <c r="C1190" s="24">
        <f t="shared" si="72"/>
        <v>1190</v>
      </c>
      <c r="D1190" s="24" t="e">
        <f t="shared" ca="1" si="2"/>
        <v>#REF!</v>
      </c>
      <c r="E1190" s="25" t="e">
        <f t="shared" ca="1" si="3"/>
        <v>#REF!</v>
      </c>
      <c r="F1190" s="25" t="e">
        <f t="shared" ca="1" si="4"/>
        <v>#REF!</v>
      </c>
      <c r="G1190" s="26" t="e">
        <f t="shared" ca="1" si="5"/>
        <v>#REF!</v>
      </c>
      <c r="H1190" s="24" t="s">
        <v>162</v>
      </c>
      <c r="I1190" s="24" t="e">
        <f t="shared" ca="1" si="6"/>
        <v>#REF!</v>
      </c>
      <c r="J1190" s="24" t="e">
        <f t="shared" ca="1" si="7"/>
        <v>#REF!</v>
      </c>
      <c r="K1190" s="24" t="e">
        <f t="shared" ca="1" si="8"/>
        <v>#REF!</v>
      </c>
      <c r="L1190" s="24" t="e">
        <f t="shared" ca="1" si="9"/>
        <v>#REF!</v>
      </c>
      <c r="M1190" s="24" t="e">
        <f t="shared" ca="1" si="10"/>
        <v>#REF!</v>
      </c>
      <c r="N1190" s="25" t="e">
        <f t="shared" ca="1" si="11"/>
        <v>#REF!</v>
      </c>
      <c r="O1190" s="27" t="e">
        <f t="shared" ca="1" si="12"/>
        <v>#REF!</v>
      </c>
      <c r="P1190" s="24" t="e">
        <f t="shared" ca="1" si="13"/>
        <v>#REF!</v>
      </c>
      <c r="Q1190" s="28" t="str">
        <f t="shared" si="48"/>
        <v/>
      </c>
      <c r="R1190" s="29" t="str">
        <f t="shared" si="14"/>
        <v/>
      </c>
      <c r="S1190" s="29" t="str">
        <f t="shared" si="15"/>
        <v/>
      </c>
      <c r="T1190" s="28" t="str">
        <f t="shared" si="16"/>
        <v/>
      </c>
      <c r="U1190" s="30">
        <f>VLOOKUP(H1190,variables!J$10:K$130,2,FALSE)</f>
        <v>5.3E-3</v>
      </c>
      <c r="V1190" s="28"/>
      <c r="W1190" s="28"/>
      <c r="X1190" s="28"/>
      <c r="Y1190" s="28"/>
      <c r="Z1190" s="28"/>
      <c r="AA1190" s="28"/>
      <c r="AB1190" s="28"/>
      <c r="AC1190" s="28"/>
    </row>
    <row r="1191" spans="1:29" ht="14.25" hidden="1">
      <c r="A1191" s="22" t="b">
        <f t="shared" si="70"/>
        <v>0</v>
      </c>
      <c r="B1191" s="23" t="str">
        <f t="shared" si="71"/>
        <v>salles avant 03/2017!</v>
      </c>
      <c r="C1191" s="24">
        <f t="shared" si="72"/>
        <v>1191</v>
      </c>
      <c r="D1191" s="24" t="e">
        <f t="shared" ca="1" si="2"/>
        <v>#REF!</v>
      </c>
      <c r="E1191" s="25" t="e">
        <f t="shared" ca="1" si="3"/>
        <v>#REF!</v>
      </c>
      <c r="F1191" s="25" t="e">
        <f t="shared" ca="1" si="4"/>
        <v>#REF!</v>
      </c>
      <c r="G1191" s="26" t="e">
        <f t="shared" ca="1" si="5"/>
        <v>#REF!</v>
      </c>
      <c r="H1191" s="24" t="s">
        <v>357</v>
      </c>
      <c r="I1191" s="24" t="e">
        <f t="shared" ca="1" si="6"/>
        <v>#REF!</v>
      </c>
      <c r="J1191" s="24" t="e">
        <f t="shared" ca="1" si="7"/>
        <v>#REF!</v>
      </c>
      <c r="K1191" s="24" t="e">
        <f t="shared" ca="1" si="8"/>
        <v>#REF!</v>
      </c>
      <c r="L1191" s="24" t="e">
        <f t="shared" ca="1" si="9"/>
        <v>#REF!</v>
      </c>
      <c r="M1191" s="24" t="e">
        <f t="shared" ca="1" si="10"/>
        <v>#REF!</v>
      </c>
      <c r="N1191" s="25" t="e">
        <f t="shared" ca="1" si="11"/>
        <v>#REF!</v>
      </c>
      <c r="O1191" s="27" t="e">
        <f t="shared" ca="1" si="12"/>
        <v>#REF!</v>
      </c>
      <c r="P1191" s="24" t="e">
        <f t="shared" ca="1" si="13"/>
        <v>#REF!</v>
      </c>
      <c r="Q1191" s="28" t="str">
        <f t="shared" si="48"/>
        <v/>
      </c>
      <c r="R1191" s="29" t="str">
        <f t="shared" si="14"/>
        <v/>
      </c>
      <c r="S1191" s="29" t="str">
        <f t="shared" si="15"/>
        <v/>
      </c>
      <c r="T1191" s="28" t="str">
        <f t="shared" si="16"/>
        <v/>
      </c>
      <c r="U1191" s="30">
        <f ca="1">VLOOKUP(H1191,variables!J$10:K$130,2,FALSE)</f>
        <v>0.97058823529411764</v>
      </c>
      <c r="V1191" s="28"/>
      <c r="W1191" s="28"/>
      <c r="X1191" s="28"/>
      <c r="Y1191" s="28"/>
      <c r="Z1191" s="28"/>
      <c r="AA1191" s="28"/>
      <c r="AB1191" s="28"/>
      <c r="AC1191" s="28"/>
    </row>
    <row r="1192" spans="1:29" ht="14.25">
      <c r="A1192" s="22" t="b">
        <f t="shared" si="70"/>
        <v>1</v>
      </c>
      <c r="B1192" s="23" t="str">
        <f t="shared" si="71"/>
        <v>salles avant 03/2017!</v>
      </c>
      <c r="C1192" s="24">
        <f t="shared" si="72"/>
        <v>1192</v>
      </c>
      <c r="D1192" s="24" t="e">
        <f t="shared" ca="1" si="2"/>
        <v>#REF!</v>
      </c>
      <c r="E1192" s="25" t="e">
        <f t="shared" ca="1" si="3"/>
        <v>#REF!</v>
      </c>
      <c r="F1192" s="25" t="e">
        <f t="shared" ca="1" si="4"/>
        <v>#REF!</v>
      </c>
      <c r="G1192" s="26" t="e">
        <f t="shared" ca="1" si="5"/>
        <v>#REF!</v>
      </c>
      <c r="H1192" s="24" t="s">
        <v>140</v>
      </c>
      <c r="I1192" s="24" t="e">
        <f t="shared" ca="1" si="6"/>
        <v>#REF!</v>
      </c>
      <c r="J1192" s="24" t="e">
        <f t="shared" ca="1" si="7"/>
        <v>#REF!</v>
      </c>
      <c r="K1192" s="24" t="e">
        <f t="shared" ca="1" si="8"/>
        <v>#REF!</v>
      </c>
      <c r="L1192" s="24" t="e">
        <f t="shared" ca="1" si="9"/>
        <v>#REF!</v>
      </c>
      <c r="M1192" s="24" t="e">
        <f t="shared" ca="1" si="10"/>
        <v>#REF!</v>
      </c>
      <c r="N1192" s="25" t="e">
        <f t="shared" ca="1" si="11"/>
        <v>#REF!</v>
      </c>
      <c r="O1192" s="27" t="e">
        <f t="shared" ca="1" si="12"/>
        <v>#REF!</v>
      </c>
      <c r="P1192" s="24" t="e">
        <f t="shared" ca="1" si="13"/>
        <v>#REF!</v>
      </c>
      <c r="Q1192" s="28" t="e">
        <f t="shared" ca="1" si="48"/>
        <v>#REF!</v>
      </c>
      <c r="R1192" s="29" t="e">
        <f t="shared" ca="1" si="14"/>
        <v>#REF!</v>
      </c>
      <c r="S1192" s="29" t="e">
        <f t="shared" ca="1" si="15"/>
        <v>#REF!</v>
      </c>
      <c r="T1192" s="28" t="e">
        <f t="shared" ca="1" si="16"/>
        <v>#REF!</v>
      </c>
      <c r="U1192" s="30">
        <f ca="1">VLOOKUP(H1192,variables!J$10:K$130,2,FALSE)</f>
        <v>0.93262411347517726</v>
      </c>
      <c r="V1192" s="28"/>
      <c r="W1192" s="28"/>
      <c r="X1192" s="28"/>
      <c r="Y1192" s="28"/>
      <c r="Z1192" s="28"/>
      <c r="AA1192" s="28"/>
      <c r="AB1192" s="28"/>
      <c r="AC1192" s="28"/>
    </row>
    <row r="1193" spans="1:29" ht="14.25" hidden="1">
      <c r="A1193" s="22" t="b">
        <f t="shared" si="70"/>
        <v>0</v>
      </c>
      <c r="B1193" s="23" t="str">
        <f t="shared" si="71"/>
        <v>salles avant 03/2017!</v>
      </c>
      <c r="C1193" s="24">
        <f t="shared" si="72"/>
        <v>1193</v>
      </c>
      <c r="D1193" s="24" t="e">
        <f t="shared" ca="1" si="2"/>
        <v>#REF!</v>
      </c>
      <c r="E1193" s="25" t="e">
        <f t="shared" ca="1" si="3"/>
        <v>#REF!</v>
      </c>
      <c r="F1193" s="25" t="e">
        <f t="shared" ca="1" si="4"/>
        <v>#REF!</v>
      </c>
      <c r="G1193" s="26" t="e">
        <f t="shared" ca="1" si="5"/>
        <v>#REF!</v>
      </c>
      <c r="H1193" s="24" t="s">
        <v>81</v>
      </c>
      <c r="I1193" s="24" t="e">
        <f t="shared" ca="1" si="6"/>
        <v>#REF!</v>
      </c>
      <c r="J1193" s="24" t="e">
        <f t="shared" ca="1" si="7"/>
        <v>#REF!</v>
      </c>
      <c r="K1193" s="24" t="e">
        <f t="shared" ca="1" si="8"/>
        <v>#REF!</v>
      </c>
      <c r="L1193" s="24" t="e">
        <f t="shared" ca="1" si="9"/>
        <v>#REF!</v>
      </c>
      <c r="M1193" s="24" t="e">
        <f t="shared" ca="1" si="10"/>
        <v>#REF!</v>
      </c>
      <c r="N1193" s="25" t="e">
        <f t="shared" ca="1" si="11"/>
        <v>#REF!</v>
      </c>
      <c r="O1193" s="27" t="e">
        <f t="shared" ca="1" si="12"/>
        <v>#REF!</v>
      </c>
      <c r="P1193" s="24" t="e">
        <f t="shared" ca="1" si="13"/>
        <v>#REF!</v>
      </c>
      <c r="Q1193" s="28" t="str">
        <f t="shared" si="48"/>
        <v/>
      </c>
      <c r="R1193" s="29" t="str">
        <f t="shared" si="14"/>
        <v/>
      </c>
      <c r="S1193" s="29" t="str">
        <f t="shared" si="15"/>
        <v/>
      </c>
      <c r="T1193" s="28" t="str">
        <f t="shared" si="16"/>
        <v/>
      </c>
      <c r="U1193" s="30">
        <f ca="1">VLOOKUP(H1193,variables!J$10:K$130,2,FALSE)</f>
        <v>0.97619047619047616</v>
      </c>
      <c r="V1193" s="28"/>
      <c r="W1193" s="28"/>
      <c r="X1193" s="28"/>
      <c r="Y1193" s="28"/>
      <c r="Z1193" s="28"/>
      <c r="AA1193" s="28"/>
      <c r="AB1193" s="28"/>
      <c r="AC1193" s="28"/>
    </row>
    <row r="1194" spans="1:29" ht="14.25" hidden="1">
      <c r="A1194" s="22" t="b">
        <f t="shared" si="70"/>
        <v>0</v>
      </c>
      <c r="B1194" s="23" t="str">
        <f t="shared" si="71"/>
        <v>salles avant 03/2017!</v>
      </c>
      <c r="C1194" s="24">
        <f t="shared" si="72"/>
        <v>1194</v>
      </c>
      <c r="D1194" s="24" t="e">
        <f t="shared" ca="1" si="2"/>
        <v>#REF!</v>
      </c>
      <c r="E1194" s="25" t="e">
        <f t="shared" ca="1" si="3"/>
        <v>#REF!</v>
      </c>
      <c r="F1194" s="25" t="e">
        <f t="shared" ca="1" si="4"/>
        <v>#REF!</v>
      </c>
      <c r="G1194" s="26" t="e">
        <f t="shared" ca="1" si="5"/>
        <v>#REF!</v>
      </c>
      <c r="H1194" s="24" t="s">
        <v>357</v>
      </c>
      <c r="I1194" s="24" t="e">
        <f t="shared" ca="1" si="6"/>
        <v>#REF!</v>
      </c>
      <c r="J1194" s="24" t="e">
        <f t="shared" ca="1" si="7"/>
        <v>#REF!</v>
      </c>
      <c r="K1194" s="24" t="e">
        <f t="shared" ca="1" si="8"/>
        <v>#REF!</v>
      </c>
      <c r="L1194" s="24" t="e">
        <f t="shared" ca="1" si="9"/>
        <v>#REF!</v>
      </c>
      <c r="M1194" s="24" t="e">
        <f t="shared" ca="1" si="10"/>
        <v>#REF!</v>
      </c>
      <c r="N1194" s="25" t="e">
        <f t="shared" ca="1" si="11"/>
        <v>#REF!</v>
      </c>
      <c r="O1194" s="27" t="e">
        <f t="shared" ca="1" si="12"/>
        <v>#REF!</v>
      </c>
      <c r="P1194" s="24" t="e">
        <f t="shared" ca="1" si="13"/>
        <v>#REF!</v>
      </c>
      <c r="Q1194" s="28" t="str">
        <f t="shared" si="48"/>
        <v/>
      </c>
      <c r="R1194" s="29" t="str">
        <f t="shared" si="14"/>
        <v/>
      </c>
      <c r="S1194" s="29" t="str">
        <f t="shared" si="15"/>
        <v/>
      </c>
      <c r="T1194" s="28" t="str">
        <f t="shared" si="16"/>
        <v/>
      </c>
      <c r="U1194" s="30">
        <f ca="1">VLOOKUP(H1194,variables!J$10:K$130,2,FALSE)</f>
        <v>0.97058823529411764</v>
      </c>
      <c r="V1194" s="28"/>
      <c r="W1194" s="28"/>
      <c r="X1194" s="28"/>
      <c r="Y1194" s="28"/>
      <c r="Z1194" s="28"/>
      <c r="AA1194" s="28"/>
      <c r="AB1194" s="28"/>
      <c r="AC1194" s="28"/>
    </row>
    <row r="1195" spans="1:29" ht="14.25" hidden="1">
      <c r="A1195" s="22" t="b">
        <f t="shared" si="70"/>
        <v>0</v>
      </c>
      <c r="B1195" s="23" t="str">
        <f t="shared" si="71"/>
        <v>salles avant 03/2017!</v>
      </c>
      <c r="C1195" s="24">
        <f t="shared" si="72"/>
        <v>1195</v>
      </c>
      <c r="D1195" s="24" t="e">
        <f t="shared" ca="1" si="2"/>
        <v>#REF!</v>
      </c>
      <c r="E1195" s="25" t="e">
        <f t="shared" ca="1" si="3"/>
        <v>#REF!</v>
      </c>
      <c r="F1195" s="25" t="e">
        <f t="shared" ca="1" si="4"/>
        <v>#REF!</v>
      </c>
      <c r="G1195" s="26" t="e">
        <f t="shared" ca="1" si="5"/>
        <v>#REF!</v>
      </c>
      <c r="H1195" s="24" t="s">
        <v>13</v>
      </c>
      <c r="I1195" s="24" t="e">
        <f t="shared" ca="1" si="6"/>
        <v>#REF!</v>
      </c>
      <c r="J1195" s="24" t="e">
        <f t="shared" ca="1" si="7"/>
        <v>#REF!</v>
      </c>
      <c r="K1195" s="24" t="e">
        <f t="shared" ca="1" si="8"/>
        <v>#REF!</v>
      </c>
      <c r="L1195" s="24" t="e">
        <f t="shared" ca="1" si="9"/>
        <v>#REF!</v>
      </c>
      <c r="M1195" s="24" t="e">
        <f t="shared" ca="1" si="10"/>
        <v>#REF!</v>
      </c>
      <c r="N1195" s="25" t="e">
        <f t="shared" ca="1" si="11"/>
        <v>#REF!</v>
      </c>
      <c r="O1195" s="27" t="e">
        <f t="shared" ca="1" si="12"/>
        <v>#REF!</v>
      </c>
      <c r="P1195" s="24" t="e">
        <f t="shared" ca="1" si="13"/>
        <v>#REF!</v>
      </c>
      <c r="Q1195" s="28" t="str">
        <f t="shared" si="48"/>
        <v/>
      </c>
      <c r="R1195" s="29" t="str">
        <f t="shared" si="14"/>
        <v/>
      </c>
      <c r="S1195" s="29" t="str">
        <f t="shared" si="15"/>
        <v/>
      </c>
      <c r="T1195" s="28" t="str">
        <f t="shared" si="16"/>
        <v/>
      </c>
      <c r="U1195" s="30">
        <f>VLOOKUP(H1195,variables!J$10:K$130,2,FALSE)</f>
        <v>0</v>
      </c>
      <c r="V1195" s="28"/>
      <c r="W1195" s="28"/>
      <c r="X1195" s="28"/>
      <c r="Y1195" s="28"/>
      <c r="Z1195" s="28"/>
      <c r="AA1195" s="28"/>
      <c r="AB1195" s="28"/>
      <c r="AC1195" s="28"/>
    </row>
    <row r="1196" spans="1:29" ht="14.25" hidden="1">
      <c r="A1196" s="22" t="b">
        <f t="shared" si="70"/>
        <v>0</v>
      </c>
      <c r="B1196" s="23" t="str">
        <f t="shared" si="71"/>
        <v>salles avant 03/2017!</v>
      </c>
      <c r="C1196" s="24">
        <f t="shared" si="72"/>
        <v>1196</v>
      </c>
      <c r="D1196" s="24" t="e">
        <f t="shared" ca="1" si="2"/>
        <v>#REF!</v>
      </c>
      <c r="E1196" s="25" t="e">
        <f t="shared" ca="1" si="3"/>
        <v>#REF!</v>
      </c>
      <c r="F1196" s="25" t="e">
        <f t="shared" ca="1" si="4"/>
        <v>#REF!</v>
      </c>
      <c r="G1196" s="26" t="e">
        <f t="shared" ca="1" si="5"/>
        <v>#REF!</v>
      </c>
      <c r="H1196" s="24" t="s">
        <v>81</v>
      </c>
      <c r="I1196" s="24" t="e">
        <f t="shared" ca="1" si="6"/>
        <v>#REF!</v>
      </c>
      <c r="J1196" s="24" t="e">
        <f t="shared" ca="1" si="7"/>
        <v>#REF!</v>
      </c>
      <c r="K1196" s="24" t="e">
        <f t="shared" ca="1" si="8"/>
        <v>#REF!</v>
      </c>
      <c r="L1196" s="24" t="e">
        <f t="shared" ca="1" si="9"/>
        <v>#REF!</v>
      </c>
      <c r="M1196" s="24" t="e">
        <f t="shared" ca="1" si="10"/>
        <v>#REF!</v>
      </c>
      <c r="N1196" s="25" t="e">
        <f t="shared" ca="1" si="11"/>
        <v>#REF!</v>
      </c>
      <c r="O1196" s="27" t="e">
        <f t="shared" ca="1" si="12"/>
        <v>#REF!</v>
      </c>
      <c r="P1196" s="24" t="e">
        <f t="shared" ca="1" si="13"/>
        <v>#REF!</v>
      </c>
      <c r="Q1196" s="28" t="str">
        <f t="shared" si="48"/>
        <v/>
      </c>
      <c r="R1196" s="29" t="str">
        <f t="shared" si="14"/>
        <v/>
      </c>
      <c r="S1196" s="29" t="str">
        <f t="shared" si="15"/>
        <v/>
      </c>
      <c r="T1196" s="28" t="str">
        <f t="shared" si="16"/>
        <v/>
      </c>
      <c r="U1196" s="30">
        <f ca="1">VLOOKUP(H1196,variables!J$10:K$130,2,FALSE)</f>
        <v>0.97619047619047616</v>
      </c>
      <c r="V1196" s="28"/>
      <c r="W1196" s="28"/>
      <c r="X1196" s="28"/>
      <c r="Y1196" s="28"/>
      <c r="Z1196" s="28"/>
      <c r="AA1196" s="28"/>
      <c r="AB1196" s="28"/>
      <c r="AC1196" s="28"/>
    </row>
    <row r="1197" spans="1:29" ht="14.25" hidden="1">
      <c r="A1197" s="22" t="b">
        <f t="shared" si="70"/>
        <v>0</v>
      </c>
      <c r="B1197" s="23" t="str">
        <f t="shared" si="71"/>
        <v>salles avant 03/2017!</v>
      </c>
      <c r="C1197" s="24">
        <f t="shared" si="72"/>
        <v>1197</v>
      </c>
      <c r="D1197" s="24" t="e">
        <f t="shared" ca="1" si="2"/>
        <v>#REF!</v>
      </c>
      <c r="E1197" s="25" t="e">
        <f t="shared" ca="1" si="3"/>
        <v>#REF!</v>
      </c>
      <c r="F1197" s="25" t="e">
        <f t="shared" ca="1" si="4"/>
        <v>#REF!</v>
      </c>
      <c r="G1197" s="26" t="e">
        <f t="shared" ca="1" si="5"/>
        <v>#REF!</v>
      </c>
      <c r="H1197" s="24" t="s">
        <v>210</v>
      </c>
      <c r="I1197" s="24" t="e">
        <f t="shared" ca="1" si="6"/>
        <v>#REF!</v>
      </c>
      <c r="J1197" s="24" t="e">
        <f t="shared" ca="1" si="7"/>
        <v>#REF!</v>
      </c>
      <c r="K1197" s="24" t="e">
        <f t="shared" ca="1" si="8"/>
        <v>#REF!</v>
      </c>
      <c r="L1197" s="24" t="e">
        <f t="shared" ca="1" si="9"/>
        <v>#REF!</v>
      </c>
      <c r="M1197" s="24" t="e">
        <f t="shared" ca="1" si="10"/>
        <v>#REF!</v>
      </c>
      <c r="N1197" s="25" t="e">
        <f t="shared" ca="1" si="11"/>
        <v>#REF!</v>
      </c>
      <c r="O1197" s="27" t="e">
        <f t="shared" ca="1" si="12"/>
        <v>#REF!</v>
      </c>
      <c r="P1197" s="24" t="e">
        <f t="shared" ca="1" si="13"/>
        <v>#REF!</v>
      </c>
      <c r="Q1197" s="28" t="str">
        <f t="shared" si="48"/>
        <v/>
      </c>
      <c r="R1197" s="29" t="str">
        <f t="shared" si="14"/>
        <v/>
      </c>
      <c r="S1197" s="29" t="str">
        <f t="shared" si="15"/>
        <v/>
      </c>
      <c r="T1197" s="28" t="str">
        <f t="shared" si="16"/>
        <v/>
      </c>
      <c r="U1197" s="30">
        <f ca="1">VLOOKUP(H1197,variables!J$10:K$130,2,FALSE)</f>
        <v>1</v>
      </c>
      <c r="V1197" s="28"/>
      <c r="W1197" s="28"/>
      <c r="X1197" s="28"/>
      <c r="Y1197" s="28"/>
      <c r="Z1197" s="28"/>
      <c r="AA1197" s="28"/>
      <c r="AB1197" s="28"/>
      <c r="AC1197" s="28"/>
    </row>
    <row r="1198" spans="1:29" ht="14.25" hidden="1">
      <c r="A1198" s="22" t="b">
        <f t="shared" si="70"/>
        <v>0</v>
      </c>
      <c r="B1198" s="23" t="str">
        <f t="shared" si="71"/>
        <v>salles avant 03/2017!</v>
      </c>
      <c r="C1198" s="24">
        <f t="shared" si="72"/>
        <v>1198</v>
      </c>
      <c r="D1198" s="24" t="e">
        <f t="shared" ca="1" si="2"/>
        <v>#REF!</v>
      </c>
      <c r="E1198" s="25" t="e">
        <f t="shared" ca="1" si="3"/>
        <v>#REF!</v>
      </c>
      <c r="F1198" s="25" t="e">
        <f t="shared" ca="1" si="4"/>
        <v>#REF!</v>
      </c>
      <c r="G1198" s="26" t="e">
        <f t="shared" ca="1" si="5"/>
        <v>#REF!</v>
      </c>
      <c r="H1198" s="24" t="s">
        <v>210</v>
      </c>
      <c r="I1198" s="24" t="e">
        <f t="shared" ca="1" si="6"/>
        <v>#REF!</v>
      </c>
      <c r="J1198" s="24" t="e">
        <f t="shared" ca="1" si="7"/>
        <v>#REF!</v>
      </c>
      <c r="K1198" s="24" t="e">
        <f t="shared" ca="1" si="8"/>
        <v>#REF!</v>
      </c>
      <c r="L1198" s="24" t="e">
        <f t="shared" ca="1" si="9"/>
        <v>#REF!</v>
      </c>
      <c r="M1198" s="24" t="e">
        <f t="shared" ca="1" si="10"/>
        <v>#REF!</v>
      </c>
      <c r="N1198" s="25" t="e">
        <f t="shared" ca="1" si="11"/>
        <v>#REF!</v>
      </c>
      <c r="O1198" s="27" t="e">
        <f t="shared" ca="1" si="12"/>
        <v>#REF!</v>
      </c>
      <c r="P1198" s="24" t="e">
        <f t="shared" ca="1" si="13"/>
        <v>#REF!</v>
      </c>
      <c r="Q1198" s="28" t="str">
        <f t="shared" si="48"/>
        <v/>
      </c>
      <c r="R1198" s="29" t="str">
        <f t="shared" si="14"/>
        <v/>
      </c>
      <c r="S1198" s="29" t="str">
        <f t="shared" si="15"/>
        <v/>
      </c>
      <c r="T1198" s="28" t="str">
        <f t="shared" si="16"/>
        <v/>
      </c>
      <c r="U1198" s="30">
        <f ca="1">VLOOKUP(H1198,variables!J$10:K$130,2,FALSE)</f>
        <v>1</v>
      </c>
      <c r="V1198" s="28"/>
      <c r="W1198" s="28"/>
      <c r="X1198" s="28"/>
      <c r="Y1198" s="28"/>
      <c r="Z1198" s="28"/>
      <c r="AA1198" s="28"/>
      <c r="AB1198" s="28"/>
      <c r="AC1198" s="28"/>
    </row>
    <row r="1199" spans="1:29" ht="14.25" hidden="1">
      <c r="A1199" s="22" t="b">
        <f t="shared" si="70"/>
        <v>0</v>
      </c>
      <c r="B1199" s="23" t="str">
        <f t="shared" si="71"/>
        <v>salles avant 03/2017!</v>
      </c>
      <c r="C1199" s="24">
        <f t="shared" si="72"/>
        <v>1199</v>
      </c>
      <c r="D1199" s="24" t="e">
        <f t="shared" ca="1" si="2"/>
        <v>#REF!</v>
      </c>
      <c r="E1199" s="25" t="e">
        <f t="shared" ca="1" si="3"/>
        <v>#REF!</v>
      </c>
      <c r="F1199" s="25" t="e">
        <f t="shared" ca="1" si="4"/>
        <v>#REF!</v>
      </c>
      <c r="G1199" s="26" t="e">
        <f t="shared" ca="1" si="5"/>
        <v>#REF!</v>
      </c>
      <c r="H1199" s="24" t="s">
        <v>162</v>
      </c>
      <c r="I1199" s="24" t="e">
        <f t="shared" ca="1" si="6"/>
        <v>#REF!</v>
      </c>
      <c r="J1199" s="24" t="e">
        <f t="shared" ca="1" si="7"/>
        <v>#REF!</v>
      </c>
      <c r="K1199" s="24" t="e">
        <f t="shared" ca="1" si="8"/>
        <v>#REF!</v>
      </c>
      <c r="L1199" s="24" t="e">
        <f t="shared" ca="1" si="9"/>
        <v>#REF!</v>
      </c>
      <c r="M1199" s="24" t="e">
        <f t="shared" ca="1" si="10"/>
        <v>#REF!</v>
      </c>
      <c r="N1199" s="25" t="e">
        <f t="shared" ca="1" si="11"/>
        <v>#REF!</v>
      </c>
      <c r="O1199" s="27" t="e">
        <f t="shared" ca="1" si="12"/>
        <v>#REF!</v>
      </c>
      <c r="P1199" s="24" t="e">
        <f t="shared" ca="1" si="13"/>
        <v>#REF!</v>
      </c>
      <c r="Q1199" s="28" t="str">
        <f t="shared" si="48"/>
        <v/>
      </c>
      <c r="R1199" s="29" t="str">
        <f t="shared" si="14"/>
        <v/>
      </c>
      <c r="S1199" s="29" t="str">
        <f t="shared" si="15"/>
        <v/>
      </c>
      <c r="T1199" s="28" t="str">
        <f t="shared" si="16"/>
        <v/>
      </c>
      <c r="U1199" s="30">
        <f>VLOOKUP(H1199,variables!J$10:K$130,2,FALSE)</f>
        <v>5.3E-3</v>
      </c>
      <c r="V1199" s="28"/>
      <c r="W1199" s="28"/>
      <c r="X1199" s="28"/>
      <c r="Y1199" s="28"/>
      <c r="Z1199" s="28"/>
      <c r="AA1199" s="28"/>
      <c r="AB1199" s="28"/>
      <c r="AC1199" s="28"/>
    </row>
    <row r="1200" spans="1:29" ht="14.25" hidden="1">
      <c r="A1200" s="22" t="b">
        <f t="shared" si="70"/>
        <v>0</v>
      </c>
      <c r="B1200" s="23" t="str">
        <f t="shared" si="71"/>
        <v>salles avant 03/2017!</v>
      </c>
      <c r="C1200" s="24">
        <f t="shared" si="72"/>
        <v>1200</v>
      </c>
      <c r="D1200" s="24" t="e">
        <f t="shared" ca="1" si="2"/>
        <v>#REF!</v>
      </c>
      <c r="E1200" s="25" t="e">
        <f t="shared" ca="1" si="3"/>
        <v>#REF!</v>
      </c>
      <c r="F1200" s="25" t="e">
        <f t="shared" ca="1" si="4"/>
        <v>#REF!</v>
      </c>
      <c r="G1200" s="26" t="e">
        <f t="shared" ca="1" si="5"/>
        <v>#REF!</v>
      </c>
      <c r="H1200" s="24" t="s">
        <v>246</v>
      </c>
      <c r="I1200" s="24" t="e">
        <f t="shared" ca="1" si="6"/>
        <v>#REF!</v>
      </c>
      <c r="J1200" s="24" t="e">
        <f t="shared" ca="1" si="7"/>
        <v>#REF!</v>
      </c>
      <c r="K1200" s="24" t="e">
        <f t="shared" ca="1" si="8"/>
        <v>#REF!</v>
      </c>
      <c r="L1200" s="24" t="e">
        <f t="shared" ca="1" si="9"/>
        <v>#REF!</v>
      </c>
      <c r="M1200" s="24" t="e">
        <f t="shared" ca="1" si="10"/>
        <v>#REF!</v>
      </c>
      <c r="N1200" s="25" t="e">
        <f t="shared" ca="1" si="11"/>
        <v>#REF!</v>
      </c>
      <c r="O1200" s="27" t="e">
        <f t="shared" ca="1" si="12"/>
        <v>#REF!</v>
      </c>
      <c r="P1200" s="24" t="e">
        <f t="shared" ca="1" si="13"/>
        <v>#REF!</v>
      </c>
      <c r="Q1200" s="28" t="str">
        <f t="shared" si="48"/>
        <v/>
      </c>
      <c r="R1200" s="29" t="str">
        <f t="shared" si="14"/>
        <v/>
      </c>
      <c r="S1200" s="29" t="str">
        <f t="shared" si="15"/>
        <v/>
      </c>
      <c r="T1200" s="28" t="str">
        <f t="shared" si="16"/>
        <v/>
      </c>
      <c r="U1200" s="30">
        <f ca="1">VLOOKUP(H1200,variables!J$10:K$130,2,FALSE)</f>
        <v>0.94444444444444442</v>
      </c>
      <c r="V1200" s="28"/>
      <c r="W1200" s="28"/>
      <c r="X1200" s="28"/>
      <c r="Y1200" s="28"/>
      <c r="Z1200" s="28"/>
      <c r="AA1200" s="28"/>
      <c r="AB1200" s="28"/>
      <c r="AC1200" s="28"/>
    </row>
    <row r="1201" spans="1:29" ht="14.25" hidden="1">
      <c r="A1201" s="22" t="b">
        <f t="shared" si="70"/>
        <v>0</v>
      </c>
      <c r="B1201" s="23" t="str">
        <f t="shared" si="71"/>
        <v>salles avant 03/2017!</v>
      </c>
      <c r="C1201" s="24">
        <f t="shared" si="72"/>
        <v>1201</v>
      </c>
      <c r="D1201" s="24" t="e">
        <f t="shared" ca="1" si="2"/>
        <v>#REF!</v>
      </c>
      <c r="E1201" s="25" t="e">
        <f t="shared" ca="1" si="3"/>
        <v>#REF!</v>
      </c>
      <c r="F1201" s="25" t="e">
        <f t="shared" ca="1" si="4"/>
        <v>#REF!</v>
      </c>
      <c r="G1201" s="26" t="e">
        <f t="shared" ca="1" si="5"/>
        <v>#REF!</v>
      </c>
      <c r="H1201" s="24" t="s">
        <v>359</v>
      </c>
      <c r="I1201" s="24" t="e">
        <f t="shared" ca="1" si="6"/>
        <v>#REF!</v>
      </c>
      <c r="J1201" s="24" t="e">
        <f t="shared" ca="1" si="7"/>
        <v>#REF!</v>
      </c>
      <c r="K1201" s="24" t="e">
        <f t="shared" ca="1" si="8"/>
        <v>#REF!</v>
      </c>
      <c r="L1201" s="24" t="e">
        <f t="shared" ca="1" si="9"/>
        <v>#REF!</v>
      </c>
      <c r="M1201" s="24" t="e">
        <f t="shared" ca="1" si="10"/>
        <v>#REF!</v>
      </c>
      <c r="N1201" s="25" t="e">
        <f t="shared" ca="1" si="11"/>
        <v>#REF!</v>
      </c>
      <c r="O1201" s="27" t="e">
        <f t="shared" ca="1" si="12"/>
        <v>#REF!</v>
      </c>
      <c r="P1201" s="24" t="e">
        <f t="shared" ca="1" si="13"/>
        <v>#REF!</v>
      </c>
      <c r="Q1201" s="28" t="str">
        <f t="shared" si="48"/>
        <v/>
      </c>
      <c r="R1201" s="29" t="str">
        <f t="shared" si="14"/>
        <v/>
      </c>
      <c r="S1201" s="29" t="str">
        <f t="shared" si="15"/>
        <v/>
      </c>
      <c r="T1201" s="28" t="str">
        <f t="shared" si="16"/>
        <v/>
      </c>
      <c r="U1201" s="30">
        <f ca="1">VLOOKUP(H1201,variables!J$10:K$130,2,FALSE)</f>
        <v>1</v>
      </c>
      <c r="V1201" s="28"/>
      <c r="W1201" s="28"/>
      <c r="X1201" s="28"/>
      <c r="Y1201" s="28"/>
      <c r="Z1201" s="28"/>
      <c r="AA1201" s="28"/>
      <c r="AB1201" s="28"/>
      <c r="AC1201" s="28"/>
    </row>
    <row r="1202" spans="1:29" ht="14.25" hidden="1">
      <c r="A1202" s="22" t="b">
        <f t="shared" si="70"/>
        <v>0</v>
      </c>
      <c r="B1202" s="23" t="str">
        <f t="shared" si="71"/>
        <v>salles avant 03/2017!</v>
      </c>
      <c r="C1202" s="24">
        <f t="shared" si="72"/>
        <v>1202</v>
      </c>
      <c r="D1202" s="24" t="e">
        <f t="shared" ca="1" si="2"/>
        <v>#REF!</v>
      </c>
      <c r="E1202" s="25" t="e">
        <f t="shared" ca="1" si="3"/>
        <v>#REF!</v>
      </c>
      <c r="F1202" s="25" t="e">
        <f t="shared" ca="1" si="4"/>
        <v>#REF!</v>
      </c>
      <c r="G1202" s="26" t="e">
        <f t="shared" ca="1" si="5"/>
        <v>#REF!</v>
      </c>
      <c r="H1202" s="24" t="s">
        <v>88</v>
      </c>
      <c r="I1202" s="24" t="e">
        <f t="shared" ca="1" si="6"/>
        <v>#REF!</v>
      </c>
      <c r="J1202" s="24" t="e">
        <f t="shared" ca="1" si="7"/>
        <v>#REF!</v>
      </c>
      <c r="K1202" s="24" t="e">
        <f t="shared" ca="1" si="8"/>
        <v>#REF!</v>
      </c>
      <c r="L1202" s="24" t="e">
        <f t="shared" ca="1" si="9"/>
        <v>#REF!</v>
      </c>
      <c r="M1202" s="24" t="e">
        <f t="shared" ca="1" si="10"/>
        <v>#REF!</v>
      </c>
      <c r="N1202" s="25" t="e">
        <f t="shared" ca="1" si="11"/>
        <v>#REF!</v>
      </c>
      <c r="O1202" s="27" t="e">
        <f t="shared" ca="1" si="12"/>
        <v>#REF!</v>
      </c>
      <c r="P1202" s="24" t="e">
        <f t="shared" ca="1" si="13"/>
        <v>#REF!</v>
      </c>
      <c r="Q1202" s="28" t="str">
        <f t="shared" si="48"/>
        <v/>
      </c>
      <c r="R1202" s="29" t="str">
        <f t="shared" si="14"/>
        <v/>
      </c>
      <c r="S1202" s="29" t="str">
        <f t="shared" si="15"/>
        <v/>
      </c>
      <c r="T1202" s="28" t="str">
        <f t="shared" si="16"/>
        <v/>
      </c>
      <c r="U1202" s="30">
        <f ca="1">VLOOKUP(H1202,variables!J$10:K$130,2,FALSE)</f>
        <v>0.94202898550724634</v>
      </c>
      <c r="V1202" s="28"/>
      <c r="W1202" s="28"/>
      <c r="X1202" s="28"/>
      <c r="Y1202" s="28"/>
      <c r="Z1202" s="28"/>
      <c r="AA1202" s="28"/>
      <c r="AB1202" s="28"/>
      <c r="AC1202" s="28"/>
    </row>
    <row r="1203" spans="1:29" ht="14.25" hidden="1">
      <c r="A1203" s="22" t="b">
        <f t="shared" si="70"/>
        <v>0</v>
      </c>
      <c r="B1203" s="23" t="str">
        <f t="shared" si="71"/>
        <v>salles avant 03/2017!</v>
      </c>
      <c r="C1203" s="24">
        <f t="shared" si="72"/>
        <v>1203</v>
      </c>
      <c r="D1203" s="24" t="e">
        <f t="shared" ca="1" si="2"/>
        <v>#REF!</v>
      </c>
      <c r="E1203" s="25" t="e">
        <f t="shared" ca="1" si="3"/>
        <v>#REF!</v>
      </c>
      <c r="F1203" s="25" t="e">
        <f t="shared" ca="1" si="4"/>
        <v>#REF!</v>
      </c>
      <c r="G1203" s="26" t="e">
        <f t="shared" ca="1" si="5"/>
        <v>#REF!</v>
      </c>
      <c r="H1203" s="24" t="s">
        <v>515</v>
      </c>
      <c r="I1203" s="24" t="e">
        <f t="shared" ca="1" si="6"/>
        <v>#REF!</v>
      </c>
      <c r="J1203" s="24" t="e">
        <f t="shared" ca="1" si="7"/>
        <v>#REF!</v>
      </c>
      <c r="K1203" s="24" t="e">
        <f t="shared" ca="1" si="8"/>
        <v>#REF!</v>
      </c>
      <c r="L1203" s="24" t="e">
        <f t="shared" ca="1" si="9"/>
        <v>#REF!</v>
      </c>
      <c r="M1203" s="24" t="e">
        <f t="shared" ca="1" si="10"/>
        <v>#REF!</v>
      </c>
      <c r="N1203" s="25" t="e">
        <f t="shared" ca="1" si="11"/>
        <v>#REF!</v>
      </c>
      <c r="O1203" s="27" t="e">
        <f t="shared" ca="1" si="12"/>
        <v>#REF!</v>
      </c>
      <c r="P1203" s="24" t="e">
        <f t="shared" ca="1" si="13"/>
        <v>#REF!</v>
      </c>
      <c r="Q1203" s="28" t="str">
        <f t="shared" si="48"/>
        <v/>
      </c>
      <c r="R1203" s="29" t="str">
        <f t="shared" si="14"/>
        <v/>
      </c>
      <c r="S1203" s="29" t="str">
        <f t="shared" si="15"/>
        <v/>
      </c>
      <c r="T1203" s="28" t="str">
        <f t="shared" si="16"/>
        <v/>
      </c>
      <c r="U1203" s="30">
        <f ca="1">VLOOKUP(H1203,variables!J$10:K$130,2,FALSE)</f>
        <v>1</v>
      </c>
      <c r="V1203" s="28"/>
      <c r="W1203" s="28"/>
      <c r="X1203" s="28"/>
      <c r="Y1203" s="28"/>
      <c r="Z1203" s="28"/>
      <c r="AA1203" s="28"/>
      <c r="AB1203" s="28"/>
      <c r="AC1203" s="28"/>
    </row>
    <row r="1204" spans="1:29" ht="14.25" hidden="1">
      <c r="A1204" s="22" t="b">
        <f t="shared" si="70"/>
        <v>0</v>
      </c>
      <c r="B1204" s="23" t="str">
        <f t="shared" si="71"/>
        <v>salles avant 03/2017!</v>
      </c>
      <c r="C1204" s="24">
        <f t="shared" si="72"/>
        <v>1204</v>
      </c>
      <c r="D1204" s="24" t="e">
        <f t="shared" ca="1" si="2"/>
        <v>#REF!</v>
      </c>
      <c r="E1204" s="25" t="e">
        <f t="shared" ca="1" si="3"/>
        <v>#REF!</v>
      </c>
      <c r="F1204" s="25" t="e">
        <f t="shared" ca="1" si="4"/>
        <v>#REF!</v>
      </c>
      <c r="G1204" s="26" t="e">
        <f t="shared" ca="1" si="5"/>
        <v>#REF!</v>
      </c>
      <c r="H1204" s="24" t="s">
        <v>13</v>
      </c>
      <c r="I1204" s="24" t="e">
        <f t="shared" ca="1" si="6"/>
        <v>#REF!</v>
      </c>
      <c r="J1204" s="24" t="e">
        <f t="shared" ca="1" si="7"/>
        <v>#REF!</v>
      </c>
      <c r="K1204" s="24" t="e">
        <f t="shared" ca="1" si="8"/>
        <v>#REF!</v>
      </c>
      <c r="L1204" s="24" t="e">
        <f t="shared" ca="1" si="9"/>
        <v>#REF!</v>
      </c>
      <c r="M1204" s="24" t="e">
        <f t="shared" ca="1" si="10"/>
        <v>#REF!</v>
      </c>
      <c r="N1204" s="25" t="e">
        <f t="shared" ca="1" si="11"/>
        <v>#REF!</v>
      </c>
      <c r="O1204" s="27" t="e">
        <f t="shared" ca="1" si="12"/>
        <v>#REF!</v>
      </c>
      <c r="P1204" s="24" t="e">
        <f t="shared" ca="1" si="13"/>
        <v>#REF!</v>
      </c>
      <c r="Q1204" s="28" t="str">
        <f t="shared" si="48"/>
        <v/>
      </c>
      <c r="R1204" s="29" t="str">
        <f t="shared" si="14"/>
        <v/>
      </c>
      <c r="S1204" s="29" t="str">
        <f t="shared" si="15"/>
        <v/>
      </c>
      <c r="T1204" s="28" t="str">
        <f t="shared" si="16"/>
        <v/>
      </c>
      <c r="U1204" s="30">
        <f>VLOOKUP(H1204,variables!J$10:K$130,2,FALSE)</f>
        <v>0</v>
      </c>
      <c r="V1204" s="28"/>
      <c r="W1204" s="28"/>
      <c r="X1204" s="28"/>
      <c r="Y1204" s="28"/>
      <c r="Z1204" s="28"/>
      <c r="AA1204" s="28"/>
      <c r="AB1204" s="28"/>
      <c r="AC1204" s="28"/>
    </row>
    <row r="1205" spans="1:29" ht="14.25">
      <c r="A1205" s="22" t="b">
        <f t="shared" si="70"/>
        <v>1</v>
      </c>
      <c r="B1205" s="23" t="str">
        <f t="shared" si="71"/>
        <v>salles avant 03/2017!</v>
      </c>
      <c r="C1205" s="24">
        <f t="shared" si="72"/>
        <v>1205</v>
      </c>
      <c r="D1205" s="24" t="e">
        <f t="shared" ca="1" si="2"/>
        <v>#REF!</v>
      </c>
      <c r="E1205" s="25" t="e">
        <f t="shared" ca="1" si="3"/>
        <v>#REF!</v>
      </c>
      <c r="F1205" s="25" t="e">
        <f t="shared" ca="1" si="4"/>
        <v>#REF!</v>
      </c>
      <c r="G1205" s="26" t="e">
        <f t="shared" ca="1" si="5"/>
        <v>#REF!</v>
      </c>
      <c r="H1205" s="24" t="s">
        <v>140</v>
      </c>
      <c r="I1205" s="24" t="e">
        <f t="shared" ca="1" si="6"/>
        <v>#REF!</v>
      </c>
      <c r="J1205" s="24" t="e">
        <f t="shared" ca="1" si="7"/>
        <v>#REF!</v>
      </c>
      <c r="K1205" s="24" t="e">
        <f t="shared" ca="1" si="8"/>
        <v>#REF!</v>
      </c>
      <c r="L1205" s="24" t="e">
        <f t="shared" ca="1" si="9"/>
        <v>#REF!</v>
      </c>
      <c r="M1205" s="24" t="e">
        <f t="shared" ca="1" si="10"/>
        <v>#REF!</v>
      </c>
      <c r="N1205" s="25" t="e">
        <f t="shared" ca="1" si="11"/>
        <v>#REF!</v>
      </c>
      <c r="O1205" s="27" t="e">
        <f t="shared" ca="1" si="12"/>
        <v>#REF!</v>
      </c>
      <c r="P1205" s="24" t="e">
        <f t="shared" ca="1" si="13"/>
        <v>#REF!</v>
      </c>
      <c r="Q1205" s="28" t="e">
        <f t="shared" ca="1" si="48"/>
        <v>#REF!</v>
      </c>
      <c r="R1205" s="29" t="e">
        <f t="shared" ca="1" si="14"/>
        <v>#REF!</v>
      </c>
      <c r="S1205" s="29" t="e">
        <f t="shared" ca="1" si="15"/>
        <v>#REF!</v>
      </c>
      <c r="T1205" s="28" t="e">
        <f t="shared" ca="1" si="16"/>
        <v>#REF!</v>
      </c>
      <c r="U1205" s="30">
        <f ca="1">VLOOKUP(H1205,variables!J$10:K$130,2,FALSE)</f>
        <v>0.93262411347517726</v>
      </c>
      <c r="V1205" s="28"/>
      <c r="W1205" s="28"/>
      <c r="X1205" s="28"/>
      <c r="Y1205" s="28"/>
      <c r="Z1205" s="28"/>
      <c r="AA1205" s="28"/>
      <c r="AB1205" s="28"/>
      <c r="AC1205" s="28"/>
    </row>
    <row r="1206" spans="1:29" ht="14.25" hidden="1">
      <c r="A1206" s="22" t="b">
        <f t="shared" si="70"/>
        <v>0</v>
      </c>
      <c r="B1206" s="23" t="str">
        <f t="shared" si="71"/>
        <v>salles avant 03/2017!</v>
      </c>
      <c r="C1206" s="24">
        <f t="shared" si="72"/>
        <v>1206</v>
      </c>
      <c r="D1206" s="24" t="e">
        <f t="shared" ca="1" si="2"/>
        <v>#REF!</v>
      </c>
      <c r="E1206" s="25" t="e">
        <f t="shared" ca="1" si="3"/>
        <v>#REF!</v>
      </c>
      <c r="F1206" s="25" t="e">
        <f t="shared" ca="1" si="4"/>
        <v>#REF!</v>
      </c>
      <c r="G1206" s="26" t="e">
        <f t="shared" ca="1" si="5"/>
        <v>#REF!</v>
      </c>
      <c r="H1206" s="24" t="s">
        <v>88</v>
      </c>
      <c r="I1206" s="24" t="e">
        <f t="shared" ca="1" si="6"/>
        <v>#REF!</v>
      </c>
      <c r="J1206" s="24" t="e">
        <f t="shared" ca="1" si="7"/>
        <v>#REF!</v>
      </c>
      <c r="K1206" s="24" t="e">
        <f t="shared" ca="1" si="8"/>
        <v>#REF!</v>
      </c>
      <c r="L1206" s="24" t="e">
        <f t="shared" ca="1" si="9"/>
        <v>#REF!</v>
      </c>
      <c r="M1206" s="24" t="e">
        <f t="shared" ca="1" si="10"/>
        <v>#REF!</v>
      </c>
      <c r="N1206" s="25" t="e">
        <f t="shared" ca="1" si="11"/>
        <v>#REF!</v>
      </c>
      <c r="O1206" s="27" t="e">
        <f t="shared" ca="1" si="12"/>
        <v>#REF!</v>
      </c>
      <c r="P1206" s="24" t="e">
        <f t="shared" ca="1" si="13"/>
        <v>#REF!</v>
      </c>
      <c r="Q1206" s="28" t="str">
        <f t="shared" si="48"/>
        <v/>
      </c>
      <c r="R1206" s="29" t="str">
        <f t="shared" si="14"/>
        <v/>
      </c>
      <c r="S1206" s="29" t="str">
        <f t="shared" si="15"/>
        <v/>
      </c>
      <c r="T1206" s="28" t="str">
        <f t="shared" si="16"/>
        <v/>
      </c>
      <c r="U1206" s="30">
        <f ca="1">VLOOKUP(H1206,variables!J$10:K$130,2,FALSE)</f>
        <v>0.94202898550724634</v>
      </c>
      <c r="V1206" s="28"/>
      <c r="W1206" s="28"/>
      <c r="X1206" s="28"/>
      <c r="Y1206" s="28"/>
      <c r="Z1206" s="28"/>
      <c r="AA1206" s="28"/>
      <c r="AB1206" s="28"/>
      <c r="AC1206" s="28"/>
    </row>
    <row r="1207" spans="1:29" ht="14.25" hidden="1">
      <c r="A1207" s="22" t="b">
        <f t="shared" si="70"/>
        <v>0</v>
      </c>
      <c r="B1207" s="23" t="str">
        <f t="shared" si="71"/>
        <v>salles avant 03/2017!</v>
      </c>
      <c r="C1207" s="24">
        <f t="shared" si="72"/>
        <v>1207</v>
      </c>
      <c r="D1207" s="24" t="e">
        <f t="shared" ca="1" si="2"/>
        <v>#REF!</v>
      </c>
      <c r="E1207" s="25" t="e">
        <f t="shared" ca="1" si="3"/>
        <v>#REF!</v>
      </c>
      <c r="F1207" s="25" t="e">
        <f t="shared" ca="1" si="4"/>
        <v>#REF!</v>
      </c>
      <c r="G1207" s="26" t="e">
        <f t="shared" ca="1" si="5"/>
        <v>#REF!</v>
      </c>
      <c r="H1207" s="24" t="s">
        <v>489</v>
      </c>
      <c r="I1207" s="24" t="e">
        <f t="shared" ca="1" si="6"/>
        <v>#REF!</v>
      </c>
      <c r="J1207" s="24" t="e">
        <f t="shared" ca="1" si="7"/>
        <v>#REF!</v>
      </c>
      <c r="K1207" s="24" t="e">
        <f t="shared" ca="1" si="8"/>
        <v>#REF!</v>
      </c>
      <c r="L1207" s="24" t="e">
        <f t="shared" ca="1" si="9"/>
        <v>#REF!</v>
      </c>
      <c r="M1207" s="24" t="e">
        <f t="shared" ca="1" si="10"/>
        <v>#REF!</v>
      </c>
      <c r="N1207" s="25" t="e">
        <f t="shared" ca="1" si="11"/>
        <v>#REF!</v>
      </c>
      <c r="O1207" s="27" t="e">
        <f t="shared" ca="1" si="12"/>
        <v>#REF!</v>
      </c>
      <c r="P1207" s="24" t="e">
        <f t="shared" ca="1" si="13"/>
        <v>#REF!</v>
      </c>
      <c r="Q1207" s="28" t="str">
        <f t="shared" si="48"/>
        <v/>
      </c>
      <c r="R1207" s="29" t="str">
        <f t="shared" si="14"/>
        <v/>
      </c>
      <c r="S1207" s="29" t="str">
        <f t="shared" si="15"/>
        <v/>
      </c>
      <c r="T1207" s="28" t="str">
        <f t="shared" si="16"/>
        <v/>
      </c>
      <c r="U1207" s="30">
        <f ca="1">VLOOKUP(H1207,variables!J$10:K$130,2,FALSE)</f>
        <v>1</v>
      </c>
      <c r="V1207" s="28"/>
      <c r="W1207" s="28"/>
      <c r="X1207" s="28"/>
      <c r="Y1207" s="28"/>
      <c r="Z1207" s="28"/>
      <c r="AA1207" s="28"/>
      <c r="AB1207" s="28"/>
      <c r="AC1207" s="28"/>
    </row>
    <row r="1208" spans="1:29" ht="14.25" hidden="1">
      <c r="A1208" s="22" t="b">
        <f t="shared" si="70"/>
        <v>0</v>
      </c>
      <c r="B1208" s="23" t="str">
        <f t="shared" si="71"/>
        <v>salles avant 03/2017!</v>
      </c>
      <c r="C1208" s="24">
        <f t="shared" si="72"/>
        <v>1208</v>
      </c>
      <c r="D1208" s="24" t="e">
        <f t="shared" ca="1" si="2"/>
        <v>#REF!</v>
      </c>
      <c r="E1208" s="25" t="e">
        <f t="shared" ca="1" si="3"/>
        <v>#REF!</v>
      </c>
      <c r="F1208" s="25" t="e">
        <f t="shared" ca="1" si="4"/>
        <v>#REF!</v>
      </c>
      <c r="G1208" s="26" t="e">
        <f t="shared" ca="1" si="5"/>
        <v>#REF!</v>
      </c>
      <c r="H1208" s="24" t="s">
        <v>299</v>
      </c>
      <c r="I1208" s="24" t="e">
        <f t="shared" ca="1" si="6"/>
        <v>#REF!</v>
      </c>
      <c r="J1208" s="24" t="e">
        <f t="shared" ca="1" si="7"/>
        <v>#REF!</v>
      </c>
      <c r="K1208" s="24" t="e">
        <f t="shared" ca="1" si="8"/>
        <v>#REF!</v>
      </c>
      <c r="L1208" s="24" t="e">
        <f t="shared" ca="1" si="9"/>
        <v>#REF!</v>
      </c>
      <c r="M1208" s="24" t="e">
        <f t="shared" ca="1" si="10"/>
        <v>#REF!</v>
      </c>
      <c r="N1208" s="25" t="e">
        <f t="shared" ca="1" si="11"/>
        <v>#REF!</v>
      </c>
      <c r="O1208" s="27" t="e">
        <f t="shared" ca="1" si="12"/>
        <v>#REF!</v>
      </c>
      <c r="P1208" s="24" t="e">
        <f t="shared" ca="1" si="13"/>
        <v>#REF!</v>
      </c>
      <c r="Q1208" s="28" t="str">
        <f t="shared" si="48"/>
        <v/>
      </c>
      <c r="R1208" s="29" t="str">
        <f t="shared" si="14"/>
        <v/>
      </c>
      <c r="S1208" s="29" t="str">
        <f t="shared" si="15"/>
        <v/>
      </c>
      <c r="T1208" s="28" t="str">
        <f t="shared" si="16"/>
        <v/>
      </c>
      <c r="U1208" s="30">
        <f ca="1">VLOOKUP(H1208,variables!J$10:K$130,2,FALSE)</f>
        <v>0.96666666666666667</v>
      </c>
      <c r="V1208" s="28"/>
      <c r="W1208" s="28"/>
      <c r="X1208" s="28"/>
      <c r="Y1208" s="28"/>
      <c r="Z1208" s="28"/>
      <c r="AA1208" s="28"/>
      <c r="AB1208" s="28"/>
      <c r="AC1208" s="28"/>
    </row>
    <row r="1209" spans="1:29" ht="14.25">
      <c r="A1209" s="22" t="b">
        <f t="shared" si="70"/>
        <v>1</v>
      </c>
      <c r="B1209" s="23" t="str">
        <f t="shared" si="71"/>
        <v>salles avant 03/2017!</v>
      </c>
      <c r="C1209" s="24">
        <f t="shared" si="72"/>
        <v>1209</v>
      </c>
      <c r="D1209" s="24" t="e">
        <f t="shared" ca="1" si="2"/>
        <v>#REF!</v>
      </c>
      <c r="E1209" s="25" t="e">
        <f t="shared" ca="1" si="3"/>
        <v>#REF!</v>
      </c>
      <c r="F1209" s="25" t="e">
        <f t="shared" ca="1" si="4"/>
        <v>#REF!</v>
      </c>
      <c r="G1209" s="26" t="e">
        <f t="shared" ca="1" si="5"/>
        <v>#REF!</v>
      </c>
      <c r="H1209" s="24" t="s">
        <v>140</v>
      </c>
      <c r="I1209" s="24" t="e">
        <f t="shared" ca="1" si="6"/>
        <v>#REF!</v>
      </c>
      <c r="J1209" s="24" t="e">
        <f t="shared" ca="1" si="7"/>
        <v>#REF!</v>
      </c>
      <c r="K1209" s="24" t="e">
        <f t="shared" ca="1" si="8"/>
        <v>#REF!</v>
      </c>
      <c r="L1209" s="24" t="e">
        <f t="shared" ca="1" si="9"/>
        <v>#REF!</v>
      </c>
      <c r="M1209" s="24" t="e">
        <f t="shared" ca="1" si="10"/>
        <v>#REF!</v>
      </c>
      <c r="N1209" s="25" t="e">
        <f t="shared" ca="1" si="11"/>
        <v>#REF!</v>
      </c>
      <c r="O1209" s="27" t="e">
        <f t="shared" ca="1" si="12"/>
        <v>#REF!</v>
      </c>
      <c r="P1209" s="24" t="e">
        <f t="shared" ca="1" si="13"/>
        <v>#REF!</v>
      </c>
      <c r="Q1209" s="28" t="e">
        <f t="shared" ca="1" si="48"/>
        <v>#REF!</v>
      </c>
      <c r="R1209" s="29" t="e">
        <f t="shared" ca="1" si="14"/>
        <v>#REF!</v>
      </c>
      <c r="S1209" s="29" t="e">
        <f t="shared" ca="1" si="15"/>
        <v>#REF!</v>
      </c>
      <c r="T1209" s="28" t="e">
        <f t="shared" ca="1" si="16"/>
        <v>#REF!</v>
      </c>
      <c r="U1209" s="30">
        <f ca="1">VLOOKUP(H1209,variables!J$10:K$130,2,FALSE)</f>
        <v>0.93262411347517726</v>
      </c>
      <c r="V1209" s="28"/>
      <c r="W1209" s="28"/>
      <c r="X1209" s="28"/>
      <c r="Y1209" s="28"/>
      <c r="Z1209" s="28"/>
      <c r="AA1209" s="28"/>
      <c r="AB1209" s="28"/>
      <c r="AC1209" s="28"/>
    </row>
    <row r="1210" spans="1:29" ht="14.25">
      <c r="A1210" s="22" t="b">
        <f t="shared" si="70"/>
        <v>1</v>
      </c>
      <c r="B1210" s="23" t="str">
        <f t="shared" si="71"/>
        <v>salles avant 03/2017!</v>
      </c>
      <c r="C1210" s="24">
        <f t="shared" si="72"/>
        <v>1210</v>
      </c>
      <c r="D1210" s="24" t="e">
        <f t="shared" ca="1" si="2"/>
        <v>#REF!</v>
      </c>
      <c r="E1210" s="25" t="e">
        <f t="shared" ca="1" si="3"/>
        <v>#REF!</v>
      </c>
      <c r="F1210" s="25" t="e">
        <f t="shared" ca="1" si="4"/>
        <v>#REF!</v>
      </c>
      <c r="G1210" s="26" t="e">
        <f t="shared" ca="1" si="5"/>
        <v>#REF!</v>
      </c>
      <c r="H1210" s="24" t="s">
        <v>140</v>
      </c>
      <c r="I1210" s="24" t="e">
        <f t="shared" ca="1" si="6"/>
        <v>#REF!</v>
      </c>
      <c r="J1210" s="24" t="e">
        <f t="shared" ca="1" si="7"/>
        <v>#REF!</v>
      </c>
      <c r="K1210" s="24" t="e">
        <f t="shared" ca="1" si="8"/>
        <v>#REF!</v>
      </c>
      <c r="L1210" s="24" t="e">
        <f t="shared" ca="1" si="9"/>
        <v>#REF!</v>
      </c>
      <c r="M1210" s="24" t="e">
        <f t="shared" ca="1" si="10"/>
        <v>#REF!</v>
      </c>
      <c r="N1210" s="25" t="e">
        <f t="shared" ca="1" si="11"/>
        <v>#REF!</v>
      </c>
      <c r="O1210" s="27" t="e">
        <f t="shared" ca="1" si="12"/>
        <v>#REF!</v>
      </c>
      <c r="P1210" s="24" t="e">
        <f t="shared" ca="1" si="13"/>
        <v>#REF!</v>
      </c>
      <c r="Q1210" s="28" t="e">
        <f t="shared" ca="1" si="48"/>
        <v>#REF!</v>
      </c>
      <c r="R1210" s="29" t="e">
        <f t="shared" ca="1" si="14"/>
        <v>#REF!</v>
      </c>
      <c r="S1210" s="29" t="e">
        <f t="shared" ca="1" si="15"/>
        <v>#REF!</v>
      </c>
      <c r="T1210" s="28" t="e">
        <f t="shared" ca="1" si="16"/>
        <v>#REF!</v>
      </c>
      <c r="U1210" s="30">
        <f ca="1">VLOOKUP(H1210,variables!J$10:K$130,2,FALSE)</f>
        <v>0.93262411347517726</v>
      </c>
      <c r="V1210" s="28"/>
      <c r="W1210" s="28"/>
      <c r="X1210" s="28"/>
      <c r="Y1210" s="28"/>
      <c r="Z1210" s="28"/>
      <c r="AA1210" s="28"/>
      <c r="AB1210" s="28"/>
      <c r="AC1210" s="28"/>
    </row>
    <row r="1211" spans="1:29" ht="14.25" hidden="1">
      <c r="A1211" s="22" t="b">
        <f t="shared" si="70"/>
        <v>0</v>
      </c>
      <c r="B1211" s="23" t="str">
        <f t="shared" si="71"/>
        <v>salles avant 03/2017!</v>
      </c>
      <c r="C1211" s="24">
        <f t="shared" si="72"/>
        <v>1211</v>
      </c>
      <c r="D1211" s="24" t="e">
        <f t="shared" ca="1" si="2"/>
        <v>#REF!</v>
      </c>
      <c r="E1211" s="25" t="e">
        <f t="shared" ca="1" si="3"/>
        <v>#REF!</v>
      </c>
      <c r="F1211" s="25" t="e">
        <f t="shared" ca="1" si="4"/>
        <v>#REF!</v>
      </c>
      <c r="G1211" s="26" t="e">
        <f t="shared" ca="1" si="5"/>
        <v>#REF!</v>
      </c>
      <c r="H1211" s="24" t="s">
        <v>162</v>
      </c>
      <c r="I1211" s="24" t="e">
        <f t="shared" ca="1" si="6"/>
        <v>#REF!</v>
      </c>
      <c r="J1211" s="24" t="e">
        <f t="shared" ca="1" si="7"/>
        <v>#REF!</v>
      </c>
      <c r="K1211" s="24" t="e">
        <f t="shared" ca="1" si="8"/>
        <v>#REF!</v>
      </c>
      <c r="L1211" s="24" t="e">
        <f t="shared" ca="1" si="9"/>
        <v>#REF!</v>
      </c>
      <c r="M1211" s="24" t="e">
        <f t="shared" ca="1" si="10"/>
        <v>#REF!</v>
      </c>
      <c r="N1211" s="25" t="e">
        <f t="shared" ca="1" si="11"/>
        <v>#REF!</v>
      </c>
      <c r="O1211" s="27" t="e">
        <f t="shared" ca="1" si="12"/>
        <v>#REF!</v>
      </c>
      <c r="P1211" s="24" t="e">
        <f t="shared" ca="1" si="13"/>
        <v>#REF!</v>
      </c>
      <c r="Q1211" s="28" t="str">
        <f t="shared" si="48"/>
        <v/>
      </c>
      <c r="R1211" s="29" t="str">
        <f t="shared" si="14"/>
        <v/>
      </c>
      <c r="S1211" s="29" t="str">
        <f t="shared" si="15"/>
        <v/>
      </c>
      <c r="T1211" s="28" t="str">
        <f t="shared" si="16"/>
        <v/>
      </c>
      <c r="U1211" s="30">
        <f>VLOOKUP(H1211,variables!J$10:K$130,2,FALSE)</f>
        <v>5.3E-3</v>
      </c>
      <c r="V1211" s="28"/>
      <c r="W1211" s="28"/>
      <c r="X1211" s="28"/>
      <c r="Y1211" s="28"/>
      <c r="Z1211" s="28"/>
      <c r="AA1211" s="28"/>
      <c r="AB1211" s="28"/>
      <c r="AC1211" s="28"/>
    </row>
    <row r="1212" spans="1:29" ht="14.25" hidden="1">
      <c r="A1212" s="22" t="b">
        <f t="shared" si="70"/>
        <v>0</v>
      </c>
      <c r="B1212" s="23" t="str">
        <f t="shared" si="71"/>
        <v>salles avant 03/2017!</v>
      </c>
      <c r="C1212" s="24">
        <f t="shared" si="72"/>
        <v>1212</v>
      </c>
      <c r="D1212" s="24" t="e">
        <f t="shared" ca="1" si="2"/>
        <v>#REF!</v>
      </c>
      <c r="E1212" s="25" t="e">
        <f t="shared" ca="1" si="3"/>
        <v>#REF!</v>
      </c>
      <c r="F1212" s="25" t="e">
        <f t="shared" ca="1" si="4"/>
        <v>#REF!</v>
      </c>
      <c r="G1212" s="26" t="e">
        <f t="shared" ca="1" si="5"/>
        <v>#REF!</v>
      </c>
      <c r="H1212" s="24" t="s">
        <v>299</v>
      </c>
      <c r="I1212" s="24" t="e">
        <f t="shared" ca="1" si="6"/>
        <v>#REF!</v>
      </c>
      <c r="J1212" s="24" t="e">
        <f t="shared" ca="1" si="7"/>
        <v>#REF!</v>
      </c>
      <c r="K1212" s="24" t="e">
        <f t="shared" ca="1" si="8"/>
        <v>#REF!</v>
      </c>
      <c r="L1212" s="24" t="e">
        <f t="shared" ca="1" si="9"/>
        <v>#REF!</v>
      </c>
      <c r="M1212" s="24" t="e">
        <f t="shared" ca="1" si="10"/>
        <v>#REF!</v>
      </c>
      <c r="N1212" s="25" t="e">
        <f t="shared" ca="1" si="11"/>
        <v>#REF!</v>
      </c>
      <c r="O1212" s="27" t="e">
        <f t="shared" ca="1" si="12"/>
        <v>#REF!</v>
      </c>
      <c r="P1212" s="24" t="e">
        <f t="shared" ca="1" si="13"/>
        <v>#REF!</v>
      </c>
      <c r="Q1212" s="28" t="str">
        <f t="shared" si="48"/>
        <v/>
      </c>
      <c r="R1212" s="29" t="str">
        <f t="shared" si="14"/>
        <v/>
      </c>
      <c r="S1212" s="29" t="str">
        <f t="shared" si="15"/>
        <v/>
      </c>
      <c r="T1212" s="28" t="str">
        <f t="shared" si="16"/>
        <v/>
      </c>
      <c r="U1212" s="30">
        <f ca="1">VLOOKUP(H1212,variables!J$10:K$130,2,FALSE)</f>
        <v>0.96666666666666667</v>
      </c>
      <c r="V1212" s="28"/>
      <c r="W1212" s="28"/>
      <c r="X1212" s="28"/>
      <c r="Y1212" s="28"/>
      <c r="Z1212" s="28"/>
      <c r="AA1212" s="28"/>
      <c r="AB1212" s="28"/>
      <c r="AC1212" s="28"/>
    </row>
    <row r="1213" spans="1:29" ht="14.25" hidden="1">
      <c r="A1213" s="22" t="b">
        <f t="shared" si="70"/>
        <v>0</v>
      </c>
      <c r="B1213" s="23" t="str">
        <f t="shared" si="71"/>
        <v>salles avant 03/2017!</v>
      </c>
      <c r="C1213" s="24">
        <f t="shared" si="72"/>
        <v>1213</v>
      </c>
      <c r="D1213" s="24" t="e">
        <f t="shared" ca="1" si="2"/>
        <v>#REF!</v>
      </c>
      <c r="E1213" s="25" t="e">
        <f t="shared" ca="1" si="3"/>
        <v>#REF!</v>
      </c>
      <c r="F1213" s="25" t="e">
        <f t="shared" ca="1" si="4"/>
        <v>#REF!</v>
      </c>
      <c r="G1213" s="26" t="e">
        <f t="shared" ca="1" si="5"/>
        <v>#REF!</v>
      </c>
      <c r="H1213" s="24" t="s">
        <v>501</v>
      </c>
      <c r="I1213" s="24" t="e">
        <f t="shared" ca="1" si="6"/>
        <v>#REF!</v>
      </c>
      <c r="J1213" s="24" t="e">
        <f t="shared" ca="1" si="7"/>
        <v>#REF!</v>
      </c>
      <c r="K1213" s="24" t="e">
        <f t="shared" ca="1" si="8"/>
        <v>#REF!</v>
      </c>
      <c r="L1213" s="24" t="e">
        <f t="shared" ca="1" si="9"/>
        <v>#REF!</v>
      </c>
      <c r="M1213" s="24" t="e">
        <f t="shared" ca="1" si="10"/>
        <v>#REF!</v>
      </c>
      <c r="N1213" s="25" t="e">
        <f t="shared" ca="1" si="11"/>
        <v>#REF!</v>
      </c>
      <c r="O1213" s="27" t="e">
        <f t="shared" ca="1" si="12"/>
        <v>#REF!</v>
      </c>
      <c r="P1213" s="24" t="e">
        <f t="shared" ca="1" si="13"/>
        <v>#REF!</v>
      </c>
      <c r="Q1213" s="28" t="str">
        <f t="shared" si="48"/>
        <v/>
      </c>
      <c r="R1213" s="29" t="str">
        <f t="shared" si="14"/>
        <v/>
      </c>
      <c r="S1213" s="29" t="str">
        <f t="shared" si="15"/>
        <v/>
      </c>
      <c r="T1213" s="28" t="str">
        <f t="shared" si="16"/>
        <v/>
      </c>
      <c r="U1213" s="30">
        <f ca="1">VLOOKUP(H1213,variables!J$10:K$130,2,FALSE)</f>
        <v>1</v>
      </c>
      <c r="V1213" s="28"/>
      <c r="W1213" s="28"/>
      <c r="X1213" s="28"/>
      <c r="Y1213" s="28"/>
      <c r="Z1213" s="28"/>
      <c r="AA1213" s="28"/>
      <c r="AB1213" s="28"/>
      <c r="AC1213" s="28"/>
    </row>
    <row r="1214" spans="1:29" ht="14.25" hidden="1">
      <c r="A1214" s="22" t="b">
        <f t="shared" si="70"/>
        <v>0</v>
      </c>
      <c r="B1214" s="23" t="str">
        <f t="shared" si="71"/>
        <v>salles avant 03/2017!</v>
      </c>
      <c r="C1214" s="24">
        <f t="shared" si="72"/>
        <v>1214</v>
      </c>
      <c r="D1214" s="24" t="e">
        <f t="shared" ca="1" si="2"/>
        <v>#REF!</v>
      </c>
      <c r="E1214" s="25" t="e">
        <f t="shared" ca="1" si="3"/>
        <v>#REF!</v>
      </c>
      <c r="F1214" s="25" t="e">
        <f t="shared" ca="1" si="4"/>
        <v>#REF!</v>
      </c>
      <c r="G1214" s="26" t="e">
        <f t="shared" ca="1" si="5"/>
        <v>#REF!</v>
      </c>
      <c r="H1214" s="24" t="s">
        <v>357</v>
      </c>
      <c r="I1214" s="24" t="e">
        <f t="shared" ca="1" si="6"/>
        <v>#REF!</v>
      </c>
      <c r="J1214" s="24" t="e">
        <f t="shared" ca="1" si="7"/>
        <v>#REF!</v>
      </c>
      <c r="K1214" s="24" t="e">
        <f t="shared" ca="1" si="8"/>
        <v>#REF!</v>
      </c>
      <c r="L1214" s="24" t="e">
        <f t="shared" ca="1" si="9"/>
        <v>#REF!</v>
      </c>
      <c r="M1214" s="24" t="e">
        <f t="shared" ca="1" si="10"/>
        <v>#REF!</v>
      </c>
      <c r="N1214" s="25" t="e">
        <f t="shared" ca="1" si="11"/>
        <v>#REF!</v>
      </c>
      <c r="O1214" s="27" t="e">
        <f t="shared" ca="1" si="12"/>
        <v>#REF!</v>
      </c>
      <c r="P1214" s="24" t="e">
        <f t="shared" ca="1" si="13"/>
        <v>#REF!</v>
      </c>
      <c r="Q1214" s="28" t="str">
        <f t="shared" si="48"/>
        <v/>
      </c>
      <c r="R1214" s="29" t="str">
        <f t="shared" si="14"/>
        <v/>
      </c>
      <c r="S1214" s="29" t="str">
        <f t="shared" si="15"/>
        <v/>
      </c>
      <c r="T1214" s="28" t="str">
        <f t="shared" si="16"/>
        <v/>
      </c>
      <c r="U1214" s="30">
        <f ca="1">VLOOKUP(H1214,variables!J$10:K$130,2,FALSE)</f>
        <v>0.97058823529411764</v>
      </c>
      <c r="V1214" s="28"/>
      <c r="W1214" s="28"/>
      <c r="X1214" s="28"/>
      <c r="Y1214" s="28"/>
      <c r="Z1214" s="28"/>
      <c r="AA1214" s="28"/>
      <c r="AB1214" s="28"/>
      <c r="AC1214" s="28"/>
    </row>
    <row r="1215" spans="1:29" ht="14.25" hidden="1">
      <c r="A1215" s="22" t="b">
        <f t="shared" si="70"/>
        <v>0</v>
      </c>
      <c r="B1215" s="23" t="str">
        <f t="shared" si="71"/>
        <v>salles avant 03/2017!</v>
      </c>
      <c r="C1215" s="24">
        <f t="shared" si="72"/>
        <v>1215</v>
      </c>
      <c r="D1215" s="24" t="e">
        <f t="shared" ca="1" si="2"/>
        <v>#REF!</v>
      </c>
      <c r="E1215" s="25" t="e">
        <f t="shared" ca="1" si="3"/>
        <v>#REF!</v>
      </c>
      <c r="F1215" s="25" t="e">
        <f t="shared" ca="1" si="4"/>
        <v>#REF!</v>
      </c>
      <c r="G1215" s="26" t="e">
        <f t="shared" ca="1" si="5"/>
        <v>#REF!</v>
      </c>
      <c r="H1215" s="24" t="s">
        <v>357</v>
      </c>
      <c r="I1215" s="24" t="e">
        <f t="shared" ca="1" si="6"/>
        <v>#REF!</v>
      </c>
      <c r="J1215" s="24" t="e">
        <f t="shared" ca="1" si="7"/>
        <v>#REF!</v>
      </c>
      <c r="K1215" s="24" t="e">
        <f t="shared" ca="1" si="8"/>
        <v>#REF!</v>
      </c>
      <c r="L1215" s="24" t="e">
        <f t="shared" ca="1" si="9"/>
        <v>#REF!</v>
      </c>
      <c r="M1215" s="24" t="e">
        <f t="shared" ca="1" si="10"/>
        <v>#REF!</v>
      </c>
      <c r="N1215" s="25" t="e">
        <f t="shared" ca="1" si="11"/>
        <v>#REF!</v>
      </c>
      <c r="O1215" s="27" t="e">
        <f t="shared" ca="1" si="12"/>
        <v>#REF!</v>
      </c>
      <c r="P1215" s="24" t="e">
        <f t="shared" ca="1" si="13"/>
        <v>#REF!</v>
      </c>
      <c r="Q1215" s="28" t="str">
        <f t="shared" si="48"/>
        <v/>
      </c>
      <c r="R1215" s="29" t="str">
        <f t="shared" si="14"/>
        <v/>
      </c>
      <c r="S1215" s="29" t="str">
        <f t="shared" si="15"/>
        <v/>
      </c>
      <c r="T1215" s="28" t="str">
        <f t="shared" si="16"/>
        <v/>
      </c>
      <c r="U1215" s="30">
        <f ca="1">VLOOKUP(H1215,variables!J$10:K$130,2,FALSE)</f>
        <v>0.97058823529411764</v>
      </c>
      <c r="V1215" s="28"/>
      <c r="W1215" s="28"/>
      <c r="X1215" s="28"/>
      <c r="Y1215" s="28"/>
      <c r="Z1215" s="28"/>
      <c r="AA1215" s="28"/>
      <c r="AB1215" s="28"/>
      <c r="AC1215" s="28"/>
    </row>
    <row r="1216" spans="1:29" ht="14.25" hidden="1">
      <c r="A1216" s="22" t="b">
        <f t="shared" si="70"/>
        <v>0</v>
      </c>
      <c r="B1216" s="23" t="str">
        <f t="shared" si="71"/>
        <v>salles avant 03/2017!</v>
      </c>
      <c r="C1216" s="24">
        <f t="shared" si="72"/>
        <v>1216</v>
      </c>
      <c r="D1216" s="24" t="e">
        <f t="shared" ca="1" si="2"/>
        <v>#REF!</v>
      </c>
      <c r="E1216" s="25" t="e">
        <f t="shared" ca="1" si="3"/>
        <v>#REF!</v>
      </c>
      <c r="F1216" s="25" t="e">
        <f t="shared" ca="1" si="4"/>
        <v>#REF!</v>
      </c>
      <c r="G1216" s="26" t="e">
        <f t="shared" ca="1" si="5"/>
        <v>#REF!</v>
      </c>
      <c r="H1216" s="24" t="s">
        <v>501</v>
      </c>
      <c r="I1216" s="24" t="e">
        <f t="shared" ca="1" si="6"/>
        <v>#REF!</v>
      </c>
      <c r="J1216" s="24" t="e">
        <f t="shared" ca="1" si="7"/>
        <v>#REF!</v>
      </c>
      <c r="K1216" s="24" t="e">
        <f t="shared" ca="1" si="8"/>
        <v>#REF!</v>
      </c>
      <c r="L1216" s="24" t="e">
        <f t="shared" ca="1" si="9"/>
        <v>#REF!</v>
      </c>
      <c r="M1216" s="24" t="e">
        <f t="shared" ca="1" si="10"/>
        <v>#REF!</v>
      </c>
      <c r="N1216" s="25" t="e">
        <f t="shared" ca="1" si="11"/>
        <v>#REF!</v>
      </c>
      <c r="O1216" s="27" t="e">
        <f t="shared" ca="1" si="12"/>
        <v>#REF!</v>
      </c>
      <c r="P1216" s="24" t="e">
        <f t="shared" ca="1" si="13"/>
        <v>#REF!</v>
      </c>
      <c r="Q1216" s="28" t="str">
        <f t="shared" si="48"/>
        <v/>
      </c>
      <c r="R1216" s="29" t="str">
        <f t="shared" si="14"/>
        <v/>
      </c>
      <c r="S1216" s="29" t="str">
        <f t="shared" si="15"/>
        <v/>
      </c>
      <c r="T1216" s="28" t="str">
        <f t="shared" si="16"/>
        <v/>
      </c>
      <c r="U1216" s="30">
        <f ca="1">VLOOKUP(H1216,variables!J$10:K$130,2,FALSE)</f>
        <v>1</v>
      </c>
      <c r="V1216" s="28"/>
      <c r="W1216" s="28"/>
      <c r="X1216" s="28"/>
      <c r="Y1216" s="28"/>
      <c r="Z1216" s="28"/>
      <c r="AA1216" s="28"/>
      <c r="AB1216" s="28"/>
      <c r="AC1216" s="28"/>
    </row>
    <row r="1217" spans="1:29" ht="14.25" hidden="1">
      <c r="A1217" s="22" t="b">
        <f t="shared" si="70"/>
        <v>0</v>
      </c>
      <c r="B1217" s="23" t="str">
        <f t="shared" si="71"/>
        <v>salles avant 03/2017!</v>
      </c>
      <c r="C1217" s="24">
        <f t="shared" si="72"/>
        <v>1217</v>
      </c>
      <c r="D1217" s="24" t="e">
        <f t="shared" ca="1" si="2"/>
        <v>#REF!</v>
      </c>
      <c r="E1217" s="25" t="e">
        <f t="shared" ca="1" si="3"/>
        <v>#REF!</v>
      </c>
      <c r="F1217" s="25" t="e">
        <f t="shared" ca="1" si="4"/>
        <v>#REF!</v>
      </c>
      <c r="G1217" s="26" t="e">
        <f t="shared" ca="1" si="5"/>
        <v>#REF!</v>
      </c>
      <c r="H1217" s="24" t="s">
        <v>423</v>
      </c>
      <c r="I1217" s="24" t="e">
        <f t="shared" ca="1" si="6"/>
        <v>#REF!</v>
      </c>
      <c r="J1217" s="24" t="e">
        <f t="shared" ca="1" si="7"/>
        <v>#REF!</v>
      </c>
      <c r="K1217" s="24" t="e">
        <f t="shared" ca="1" si="8"/>
        <v>#REF!</v>
      </c>
      <c r="L1217" s="24" t="e">
        <f t="shared" ca="1" si="9"/>
        <v>#REF!</v>
      </c>
      <c r="M1217" s="24" t="e">
        <f t="shared" ca="1" si="10"/>
        <v>#REF!</v>
      </c>
      <c r="N1217" s="25" t="e">
        <f t="shared" ca="1" si="11"/>
        <v>#REF!</v>
      </c>
      <c r="O1217" s="27" t="e">
        <f t="shared" ca="1" si="12"/>
        <v>#REF!</v>
      </c>
      <c r="P1217" s="24" t="e">
        <f t="shared" ca="1" si="13"/>
        <v>#REF!</v>
      </c>
      <c r="Q1217" s="28" t="str">
        <f t="shared" si="48"/>
        <v/>
      </c>
      <c r="R1217" s="29" t="str">
        <f t="shared" si="14"/>
        <v/>
      </c>
      <c r="S1217" s="29" t="str">
        <f t="shared" si="15"/>
        <v/>
      </c>
      <c r="T1217" s="28" t="str">
        <f t="shared" si="16"/>
        <v/>
      </c>
      <c r="U1217" s="30">
        <f ca="1">VLOOKUP(H1217,variables!J$10:K$130,2,FALSE)</f>
        <v>0.97619047619047616</v>
      </c>
      <c r="V1217" s="28"/>
      <c r="W1217" s="28"/>
      <c r="X1217" s="28"/>
      <c r="Y1217" s="28"/>
      <c r="Z1217" s="28"/>
      <c r="AA1217" s="28"/>
      <c r="AB1217" s="28"/>
      <c r="AC1217" s="28"/>
    </row>
    <row r="1218" spans="1:29" ht="14.25" hidden="1">
      <c r="A1218" s="22" t="b">
        <f t="shared" ref="A1218:A1281" si="73">NOT(IF(ISERR(SEARCH(qui,H1218)),TRUE,FALSE))</f>
        <v>0</v>
      </c>
      <c r="B1218" s="23" t="str">
        <f t="shared" ref="B1218:B1281" si="74">IF(ROW()&lt;=Tun,Oun,IF(ROW()&lt;=(Tun+Tdeux),Odeux,IF(ROW()&lt;=Tun+Tdeux+Ttrois,Otrois,FALSE)))</f>
        <v>salles avant 03/2017!</v>
      </c>
      <c r="C1218" s="24">
        <f t="shared" si="72"/>
        <v>1218</v>
      </c>
      <c r="D1218" s="24" t="e">
        <f t="shared" ca="1" si="2"/>
        <v>#REF!</v>
      </c>
      <c r="E1218" s="25" t="e">
        <f t="shared" ca="1" si="3"/>
        <v>#REF!</v>
      </c>
      <c r="F1218" s="25" t="e">
        <f t="shared" ca="1" si="4"/>
        <v>#REF!</v>
      </c>
      <c r="G1218" s="26" t="e">
        <f t="shared" ca="1" si="5"/>
        <v>#REF!</v>
      </c>
      <c r="H1218" s="24" t="s">
        <v>773</v>
      </c>
      <c r="I1218" s="24" t="e">
        <f t="shared" ca="1" si="6"/>
        <v>#REF!</v>
      </c>
      <c r="J1218" s="24" t="e">
        <f t="shared" ca="1" si="7"/>
        <v>#REF!</v>
      </c>
      <c r="K1218" s="24" t="e">
        <f t="shared" ca="1" si="8"/>
        <v>#REF!</v>
      </c>
      <c r="L1218" s="24" t="e">
        <f t="shared" ca="1" si="9"/>
        <v>#REF!</v>
      </c>
      <c r="M1218" s="24" t="e">
        <f t="shared" ca="1" si="10"/>
        <v>#REF!</v>
      </c>
      <c r="N1218" s="25" t="e">
        <f t="shared" ca="1" si="11"/>
        <v>#REF!</v>
      </c>
      <c r="O1218" s="27" t="e">
        <f t="shared" ca="1" si="12"/>
        <v>#REF!</v>
      </c>
      <c r="P1218" s="24" t="e">
        <f t="shared" ca="1" si="13"/>
        <v>#REF!</v>
      </c>
      <c r="Q1218" s="28" t="str">
        <f t="shared" si="48"/>
        <v/>
      </c>
      <c r="R1218" s="29" t="str">
        <f t="shared" si="14"/>
        <v/>
      </c>
      <c r="S1218" s="29" t="str">
        <f t="shared" si="15"/>
        <v/>
      </c>
      <c r="T1218" s="28" t="str">
        <f t="shared" si="16"/>
        <v/>
      </c>
      <c r="U1218" s="30">
        <f ca="1">VLOOKUP(H1218,variables!J$10:K$130,2,FALSE)</f>
        <v>0.97619047619047616</v>
      </c>
      <c r="V1218" s="28"/>
      <c r="W1218" s="28"/>
      <c r="X1218" s="28"/>
      <c r="Y1218" s="28"/>
      <c r="Z1218" s="28"/>
      <c r="AA1218" s="28"/>
      <c r="AB1218" s="28"/>
      <c r="AC1218" s="28"/>
    </row>
    <row r="1219" spans="1:29" ht="14.25" hidden="1">
      <c r="A1219" s="22" t="b">
        <f t="shared" si="73"/>
        <v>0</v>
      </c>
      <c r="B1219" s="23" t="str">
        <f t="shared" si="74"/>
        <v>salles avant 03/2017!</v>
      </c>
      <c r="C1219" s="24">
        <f t="shared" ref="C1219:C1282" si="75">IF(ROW()&lt;=Tun,ROW(),IF(ROW()&lt;=(Tun+Tdeux),ROW()-Tun+1,IF(ROW()&lt;=Tun+Tdeux+Ttrois,ROW()-Tun-Tdeux+1,"")))</f>
        <v>1219</v>
      </c>
      <c r="D1219" s="24" t="e">
        <f t="shared" ca="1" si="2"/>
        <v>#REF!</v>
      </c>
      <c r="E1219" s="25" t="e">
        <f t="shared" ca="1" si="3"/>
        <v>#REF!</v>
      </c>
      <c r="F1219" s="25" t="e">
        <f t="shared" ca="1" si="4"/>
        <v>#REF!</v>
      </c>
      <c r="G1219" s="26" t="e">
        <f t="shared" ca="1" si="5"/>
        <v>#REF!</v>
      </c>
      <c r="H1219" s="24" t="s">
        <v>317</v>
      </c>
      <c r="I1219" s="24" t="e">
        <f t="shared" ca="1" si="6"/>
        <v>#REF!</v>
      </c>
      <c r="J1219" s="24" t="e">
        <f t="shared" ca="1" si="7"/>
        <v>#REF!</v>
      </c>
      <c r="K1219" s="24" t="e">
        <f t="shared" ca="1" si="8"/>
        <v>#REF!</v>
      </c>
      <c r="L1219" s="24" t="e">
        <f t="shared" ca="1" si="9"/>
        <v>#REF!</v>
      </c>
      <c r="M1219" s="24" t="e">
        <f t="shared" ca="1" si="10"/>
        <v>#REF!</v>
      </c>
      <c r="N1219" s="25" t="e">
        <f t="shared" ca="1" si="11"/>
        <v>#REF!</v>
      </c>
      <c r="O1219" s="27" t="e">
        <f t="shared" ca="1" si="12"/>
        <v>#REF!</v>
      </c>
      <c r="P1219" s="24" t="e">
        <f t="shared" ca="1" si="13"/>
        <v>#REF!</v>
      </c>
      <c r="Q1219" s="28" t="str">
        <f t="shared" si="48"/>
        <v/>
      </c>
      <c r="R1219" s="29" t="str">
        <f t="shared" si="14"/>
        <v/>
      </c>
      <c r="S1219" s="29" t="str">
        <f t="shared" si="15"/>
        <v/>
      </c>
      <c r="T1219" s="28" t="str">
        <f t="shared" si="16"/>
        <v/>
      </c>
      <c r="U1219" s="30">
        <f ca="1">VLOOKUP(H1219,variables!J$10:K$130,2,FALSE)</f>
        <v>0.96666666666666667</v>
      </c>
      <c r="V1219" s="28"/>
      <c r="W1219" s="28"/>
      <c r="X1219" s="28"/>
      <c r="Y1219" s="28"/>
      <c r="Z1219" s="28"/>
      <c r="AA1219" s="28"/>
      <c r="AB1219" s="28"/>
      <c r="AC1219" s="28"/>
    </row>
    <row r="1220" spans="1:29" ht="14.25" hidden="1">
      <c r="A1220" s="22" t="b">
        <f t="shared" si="73"/>
        <v>0</v>
      </c>
      <c r="B1220" s="23" t="str">
        <f t="shared" si="74"/>
        <v>salles avant 03/2017!</v>
      </c>
      <c r="C1220" s="24">
        <f t="shared" si="75"/>
        <v>1220</v>
      </c>
      <c r="D1220" s="24" t="e">
        <f t="shared" ca="1" si="2"/>
        <v>#REF!</v>
      </c>
      <c r="E1220" s="25" t="e">
        <f t="shared" ca="1" si="3"/>
        <v>#REF!</v>
      </c>
      <c r="F1220" s="25" t="e">
        <f t="shared" ca="1" si="4"/>
        <v>#REF!</v>
      </c>
      <c r="G1220" s="26" t="e">
        <f t="shared" ca="1" si="5"/>
        <v>#REF!</v>
      </c>
      <c r="H1220" s="24" t="s">
        <v>210</v>
      </c>
      <c r="I1220" s="24" t="e">
        <f t="shared" ca="1" si="6"/>
        <v>#REF!</v>
      </c>
      <c r="J1220" s="24" t="e">
        <f t="shared" ca="1" si="7"/>
        <v>#REF!</v>
      </c>
      <c r="K1220" s="24" t="e">
        <f t="shared" ca="1" si="8"/>
        <v>#REF!</v>
      </c>
      <c r="L1220" s="24" t="e">
        <f t="shared" ca="1" si="9"/>
        <v>#REF!</v>
      </c>
      <c r="M1220" s="24" t="e">
        <f t="shared" ca="1" si="10"/>
        <v>#REF!</v>
      </c>
      <c r="N1220" s="25" t="e">
        <f t="shared" ca="1" si="11"/>
        <v>#REF!</v>
      </c>
      <c r="O1220" s="27" t="e">
        <f t="shared" ca="1" si="12"/>
        <v>#REF!</v>
      </c>
      <c r="P1220" s="24" t="e">
        <f t="shared" ca="1" si="13"/>
        <v>#REF!</v>
      </c>
      <c r="Q1220" s="28" t="str">
        <f t="shared" si="48"/>
        <v/>
      </c>
      <c r="R1220" s="29" t="str">
        <f t="shared" si="14"/>
        <v/>
      </c>
      <c r="S1220" s="29" t="str">
        <f t="shared" si="15"/>
        <v/>
      </c>
      <c r="T1220" s="28" t="str">
        <f t="shared" si="16"/>
        <v/>
      </c>
      <c r="U1220" s="30">
        <f ca="1">VLOOKUP(H1220,variables!J$10:K$130,2,FALSE)</f>
        <v>1</v>
      </c>
      <c r="V1220" s="28"/>
      <c r="W1220" s="28"/>
      <c r="X1220" s="28"/>
      <c r="Y1220" s="28"/>
      <c r="Z1220" s="28"/>
      <c r="AA1220" s="28"/>
      <c r="AB1220" s="28"/>
      <c r="AC1220" s="28"/>
    </row>
    <row r="1221" spans="1:29" ht="14.25">
      <c r="A1221" s="22" t="b">
        <f t="shared" si="73"/>
        <v>1</v>
      </c>
      <c r="B1221" s="23" t="str">
        <f t="shared" si="74"/>
        <v>salles avant 03/2017!</v>
      </c>
      <c r="C1221" s="24">
        <f t="shared" si="75"/>
        <v>1221</v>
      </c>
      <c r="D1221" s="24" t="e">
        <f t="shared" ca="1" si="2"/>
        <v>#REF!</v>
      </c>
      <c r="E1221" s="25" t="e">
        <f t="shared" ca="1" si="3"/>
        <v>#REF!</v>
      </c>
      <c r="F1221" s="25" t="e">
        <f t="shared" ca="1" si="4"/>
        <v>#REF!</v>
      </c>
      <c r="G1221" s="26" t="e">
        <f t="shared" ca="1" si="5"/>
        <v>#REF!</v>
      </c>
      <c r="H1221" s="24" t="s">
        <v>140</v>
      </c>
      <c r="I1221" s="24" t="e">
        <f t="shared" ca="1" si="6"/>
        <v>#REF!</v>
      </c>
      <c r="J1221" s="24" t="e">
        <f t="shared" ca="1" si="7"/>
        <v>#REF!</v>
      </c>
      <c r="K1221" s="24" t="e">
        <f t="shared" ca="1" si="8"/>
        <v>#REF!</v>
      </c>
      <c r="L1221" s="24" t="e">
        <f t="shared" ca="1" si="9"/>
        <v>#REF!</v>
      </c>
      <c r="M1221" s="24" t="e">
        <f t="shared" ca="1" si="10"/>
        <v>#REF!</v>
      </c>
      <c r="N1221" s="25" t="e">
        <f t="shared" ca="1" si="11"/>
        <v>#REF!</v>
      </c>
      <c r="O1221" s="27" t="e">
        <f t="shared" ca="1" si="12"/>
        <v>#REF!</v>
      </c>
      <c r="P1221" s="24" t="e">
        <f t="shared" ca="1" si="13"/>
        <v>#REF!</v>
      </c>
      <c r="Q1221" s="28" t="e">
        <f t="shared" ca="1" si="48"/>
        <v>#REF!</v>
      </c>
      <c r="R1221" s="29" t="e">
        <f t="shared" ca="1" si="14"/>
        <v>#REF!</v>
      </c>
      <c r="S1221" s="29" t="e">
        <f t="shared" ca="1" si="15"/>
        <v>#REF!</v>
      </c>
      <c r="T1221" s="28" t="e">
        <f t="shared" ca="1" si="16"/>
        <v>#REF!</v>
      </c>
      <c r="U1221" s="30">
        <f ca="1">VLOOKUP(H1221,variables!J$10:K$130,2,FALSE)</f>
        <v>0.93262411347517726</v>
      </c>
      <c r="V1221" s="28"/>
      <c r="W1221" s="28"/>
      <c r="X1221" s="28"/>
      <c r="Y1221" s="28"/>
      <c r="Z1221" s="28"/>
      <c r="AA1221" s="28"/>
      <c r="AB1221" s="28"/>
      <c r="AC1221" s="28"/>
    </row>
    <row r="1222" spans="1:29" ht="14.25" hidden="1">
      <c r="A1222" s="22" t="b">
        <f t="shared" si="73"/>
        <v>0</v>
      </c>
      <c r="B1222" s="23" t="str">
        <f t="shared" si="74"/>
        <v>salles avant 03/2017!</v>
      </c>
      <c r="C1222" s="24">
        <f t="shared" si="75"/>
        <v>1222</v>
      </c>
      <c r="D1222" s="24" t="e">
        <f t="shared" ca="1" si="2"/>
        <v>#REF!</v>
      </c>
      <c r="E1222" s="25" t="e">
        <f t="shared" ca="1" si="3"/>
        <v>#REF!</v>
      </c>
      <c r="F1222" s="25" t="e">
        <f t="shared" ca="1" si="4"/>
        <v>#REF!</v>
      </c>
      <c r="G1222" s="26" t="e">
        <f t="shared" ca="1" si="5"/>
        <v>#REF!</v>
      </c>
      <c r="H1222" s="24" t="s">
        <v>210</v>
      </c>
      <c r="I1222" s="24" t="e">
        <f t="shared" ca="1" si="6"/>
        <v>#REF!</v>
      </c>
      <c r="J1222" s="24" t="e">
        <f t="shared" ca="1" si="7"/>
        <v>#REF!</v>
      </c>
      <c r="K1222" s="24" t="e">
        <f t="shared" ca="1" si="8"/>
        <v>#REF!</v>
      </c>
      <c r="L1222" s="24" t="e">
        <f t="shared" ca="1" si="9"/>
        <v>#REF!</v>
      </c>
      <c r="M1222" s="24" t="e">
        <f t="shared" ca="1" si="10"/>
        <v>#REF!</v>
      </c>
      <c r="N1222" s="25" t="e">
        <f t="shared" ca="1" si="11"/>
        <v>#REF!</v>
      </c>
      <c r="O1222" s="27" t="e">
        <f t="shared" ca="1" si="12"/>
        <v>#REF!</v>
      </c>
      <c r="P1222" s="24" t="e">
        <f t="shared" ca="1" si="13"/>
        <v>#REF!</v>
      </c>
      <c r="Q1222" s="28" t="str">
        <f t="shared" si="48"/>
        <v/>
      </c>
      <c r="R1222" s="29" t="str">
        <f t="shared" si="14"/>
        <v/>
      </c>
      <c r="S1222" s="29" t="str">
        <f t="shared" si="15"/>
        <v/>
      </c>
      <c r="T1222" s="28" t="str">
        <f t="shared" si="16"/>
        <v/>
      </c>
      <c r="U1222" s="30">
        <f ca="1">VLOOKUP(H1222,variables!J$10:K$130,2,FALSE)</f>
        <v>1</v>
      </c>
      <c r="V1222" s="28"/>
      <c r="W1222" s="28"/>
      <c r="X1222" s="28"/>
      <c r="Y1222" s="28"/>
      <c r="Z1222" s="28"/>
      <c r="AA1222" s="28"/>
      <c r="AB1222" s="28"/>
      <c r="AC1222" s="28"/>
    </row>
    <row r="1223" spans="1:29" ht="14.25" hidden="1">
      <c r="A1223" s="22" t="b">
        <f t="shared" si="73"/>
        <v>0</v>
      </c>
      <c r="B1223" s="23" t="str">
        <f t="shared" si="74"/>
        <v>salles avant 03/2017!</v>
      </c>
      <c r="C1223" s="24">
        <f t="shared" si="75"/>
        <v>1223</v>
      </c>
      <c r="D1223" s="24" t="e">
        <f t="shared" ca="1" si="2"/>
        <v>#REF!</v>
      </c>
      <c r="E1223" s="25" t="e">
        <f t="shared" ca="1" si="3"/>
        <v>#REF!</v>
      </c>
      <c r="F1223" s="25" t="e">
        <f t="shared" ca="1" si="4"/>
        <v>#REF!</v>
      </c>
      <c r="G1223" s="26" t="e">
        <f t="shared" ca="1" si="5"/>
        <v>#REF!</v>
      </c>
      <c r="H1223" s="24" t="s">
        <v>773</v>
      </c>
      <c r="I1223" s="24" t="e">
        <f t="shared" ca="1" si="6"/>
        <v>#REF!</v>
      </c>
      <c r="J1223" s="24" t="e">
        <f t="shared" ca="1" si="7"/>
        <v>#REF!</v>
      </c>
      <c r="K1223" s="24" t="e">
        <f t="shared" ca="1" si="8"/>
        <v>#REF!</v>
      </c>
      <c r="L1223" s="24" t="e">
        <f t="shared" ca="1" si="9"/>
        <v>#REF!</v>
      </c>
      <c r="M1223" s="24" t="e">
        <f t="shared" ca="1" si="10"/>
        <v>#REF!</v>
      </c>
      <c r="N1223" s="25" t="e">
        <f t="shared" ca="1" si="11"/>
        <v>#REF!</v>
      </c>
      <c r="O1223" s="27" t="e">
        <f t="shared" ca="1" si="12"/>
        <v>#REF!</v>
      </c>
      <c r="P1223" s="24" t="e">
        <f t="shared" ca="1" si="13"/>
        <v>#REF!</v>
      </c>
      <c r="Q1223" s="28" t="str">
        <f t="shared" si="48"/>
        <v/>
      </c>
      <c r="R1223" s="29" t="str">
        <f t="shared" si="14"/>
        <v/>
      </c>
      <c r="S1223" s="29" t="str">
        <f t="shared" si="15"/>
        <v/>
      </c>
      <c r="T1223" s="28" t="str">
        <f t="shared" si="16"/>
        <v/>
      </c>
      <c r="U1223" s="30">
        <f ca="1">VLOOKUP(H1223,variables!J$10:K$130,2,FALSE)</f>
        <v>0.97619047619047616</v>
      </c>
      <c r="V1223" s="28"/>
      <c r="W1223" s="28"/>
      <c r="X1223" s="28"/>
      <c r="Y1223" s="28"/>
      <c r="Z1223" s="28"/>
      <c r="AA1223" s="28"/>
      <c r="AB1223" s="28"/>
      <c r="AC1223" s="28"/>
    </row>
    <row r="1224" spans="1:29" ht="14.25" hidden="1">
      <c r="A1224" s="22" t="b">
        <f t="shared" si="73"/>
        <v>0</v>
      </c>
      <c r="B1224" s="23" t="str">
        <f t="shared" si="74"/>
        <v>salles avant 03/2017!</v>
      </c>
      <c r="C1224" s="24">
        <f t="shared" si="75"/>
        <v>1224</v>
      </c>
      <c r="D1224" s="24" t="e">
        <f t="shared" ca="1" si="2"/>
        <v>#REF!</v>
      </c>
      <c r="E1224" s="25" t="e">
        <f t="shared" ca="1" si="3"/>
        <v>#REF!</v>
      </c>
      <c r="F1224" s="25" t="e">
        <f t="shared" ca="1" si="4"/>
        <v>#REF!</v>
      </c>
      <c r="G1224" s="26" t="e">
        <f t="shared" ca="1" si="5"/>
        <v>#REF!</v>
      </c>
      <c r="H1224" s="24" t="s">
        <v>88</v>
      </c>
      <c r="I1224" s="24" t="e">
        <f t="shared" ca="1" si="6"/>
        <v>#REF!</v>
      </c>
      <c r="J1224" s="24" t="e">
        <f t="shared" ca="1" si="7"/>
        <v>#REF!</v>
      </c>
      <c r="K1224" s="24" t="e">
        <f t="shared" ca="1" si="8"/>
        <v>#REF!</v>
      </c>
      <c r="L1224" s="24" t="e">
        <f t="shared" ca="1" si="9"/>
        <v>#REF!</v>
      </c>
      <c r="M1224" s="24" t="e">
        <f t="shared" ca="1" si="10"/>
        <v>#REF!</v>
      </c>
      <c r="N1224" s="25" t="e">
        <f t="shared" ca="1" si="11"/>
        <v>#REF!</v>
      </c>
      <c r="O1224" s="27" t="e">
        <f t="shared" ca="1" si="12"/>
        <v>#REF!</v>
      </c>
      <c r="P1224" s="24" t="e">
        <f t="shared" ca="1" si="13"/>
        <v>#REF!</v>
      </c>
      <c r="Q1224" s="28" t="str">
        <f t="shared" si="48"/>
        <v/>
      </c>
      <c r="R1224" s="29" t="str">
        <f t="shared" si="14"/>
        <v/>
      </c>
      <c r="S1224" s="29" t="str">
        <f t="shared" si="15"/>
        <v/>
      </c>
      <c r="T1224" s="28" t="str">
        <f t="shared" si="16"/>
        <v/>
      </c>
      <c r="U1224" s="30">
        <f ca="1">VLOOKUP(H1224,variables!J$10:K$130,2,FALSE)</f>
        <v>0.94202898550724634</v>
      </c>
      <c r="V1224" s="28"/>
      <c r="W1224" s="28"/>
      <c r="X1224" s="28"/>
      <c r="Y1224" s="28"/>
      <c r="Z1224" s="28"/>
      <c r="AA1224" s="28"/>
      <c r="AB1224" s="28"/>
      <c r="AC1224" s="28"/>
    </row>
    <row r="1225" spans="1:29" ht="14.25" hidden="1">
      <c r="A1225" s="22" t="b">
        <f t="shared" si="73"/>
        <v>0</v>
      </c>
      <c r="B1225" s="23" t="str">
        <f t="shared" si="74"/>
        <v>salles avant 03/2017!</v>
      </c>
      <c r="C1225" s="24">
        <f t="shared" si="75"/>
        <v>1225</v>
      </c>
      <c r="D1225" s="24" t="e">
        <f t="shared" ca="1" si="2"/>
        <v>#REF!</v>
      </c>
      <c r="E1225" s="25" t="e">
        <f t="shared" ca="1" si="3"/>
        <v>#REF!</v>
      </c>
      <c r="F1225" s="25" t="e">
        <f t="shared" ca="1" si="4"/>
        <v>#REF!</v>
      </c>
      <c r="G1225" s="26" t="e">
        <f t="shared" ca="1" si="5"/>
        <v>#REF!</v>
      </c>
      <c r="H1225" s="24" t="s">
        <v>299</v>
      </c>
      <c r="I1225" s="24" t="e">
        <f t="shared" ca="1" si="6"/>
        <v>#REF!</v>
      </c>
      <c r="J1225" s="24" t="e">
        <f t="shared" ca="1" si="7"/>
        <v>#REF!</v>
      </c>
      <c r="K1225" s="24" t="e">
        <f t="shared" ca="1" si="8"/>
        <v>#REF!</v>
      </c>
      <c r="L1225" s="24" t="e">
        <f t="shared" ca="1" si="9"/>
        <v>#REF!</v>
      </c>
      <c r="M1225" s="24" t="e">
        <f t="shared" ca="1" si="10"/>
        <v>#REF!</v>
      </c>
      <c r="N1225" s="25" t="e">
        <f t="shared" ca="1" si="11"/>
        <v>#REF!</v>
      </c>
      <c r="O1225" s="27" t="e">
        <f t="shared" ca="1" si="12"/>
        <v>#REF!</v>
      </c>
      <c r="P1225" s="24" t="e">
        <f t="shared" ca="1" si="13"/>
        <v>#REF!</v>
      </c>
      <c r="Q1225" s="28" t="str">
        <f t="shared" si="48"/>
        <v/>
      </c>
      <c r="R1225" s="29" t="str">
        <f t="shared" si="14"/>
        <v/>
      </c>
      <c r="S1225" s="29" t="str">
        <f t="shared" si="15"/>
        <v/>
      </c>
      <c r="T1225" s="28" t="str">
        <f t="shared" si="16"/>
        <v/>
      </c>
      <c r="U1225" s="30">
        <f ca="1">VLOOKUP(H1225,variables!J$10:K$130,2,FALSE)</f>
        <v>0.96666666666666667</v>
      </c>
      <c r="V1225" s="28"/>
      <c r="W1225" s="28"/>
      <c r="X1225" s="28"/>
      <c r="Y1225" s="28"/>
      <c r="Z1225" s="28"/>
      <c r="AA1225" s="28"/>
      <c r="AB1225" s="28"/>
      <c r="AC1225" s="28"/>
    </row>
    <row r="1226" spans="1:29" ht="14.25" hidden="1">
      <c r="A1226" s="22" t="b">
        <f t="shared" si="73"/>
        <v>0</v>
      </c>
      <c r="B1226" s="23" t="str">
        <f t="shared" si="74"/>
        <v>salles avant 03/2017!</v>
      </c>
      <c r="C1226" s="24">
        <f t="shared" si="75"/>
        <v>1226</v>
      </c>
      <c r="D1226" s="24" t="e">
        <f t="shared" ca="1" si="2"/>
        <v>#REF!</v>
      </c>
      <c r="E1226" s="25" t="e">
        <f t="shared" ca="1" si="3"/>
        <v>#REF!</v>
      </c>
      <c r="F1226" s="25" t="e">
        <f t="shared" ca="1" si="4"/>
        <v>#REF!</v>
      </c>
      <c r="G1226" s="26" t="e">
        <f t="shared" ca="1" si="5"/>
        <v>#REF!</v>
      </c>
      <c r="H1226" s="24" t="s">
        <v>88</v>
      </c>
      <c r="I1226" s="24" t="e">
        <f t="shared" ca="1" si="6"/>
        <v>#REF!</v>
      </c>
      <c r="J1226" s="24" t="e">
        <f t="shared" ca="1" si="7"/>
        <v>#REF!</v>
      </c>
      <c r="K1226" s="24" t="e">
        <f t="shared" ca="1" si="8"/>
        <v>#REF!</v>
      </c>
      <c r="L1226" s="24" t="e">
        <f t="shared" ca="1" si="9"/>
        <v>#REF!</v>
      </c>
      <c r="M1226" s="24" t="e">
        <f t="shared" ca="1" si="10"/>
        <v>#REF!</v>
      </c>
      <c r="N1226" s="25" t="e">
        <f t="shared" ca="1" si="11"/>
        <v>#REF!</v>
      </c>
      <c r="O1226" s="27" t="e">
        <f t="shared" ca="1" si="12"/>
        <v>#REF!</v>
      </c>
      <c r="P1226" s="24" t="e">
        <f t="shared" ca="1" si="13"/>
        <v>#REF!</v>
      </c>
      <c r="Q1226" s="28" t="str">
        <f t="shared" si="48"/>
        <v/>
      </c>
      <c r="R1226" s="29" t="str">
        <f t="shared" si="14"/>
        <v/>
      </c>
      <c r="S1226" s="29" t="str">
        <f t="shared" si="15"/>
        <v/>
      </c>
      <c r="T1226" s="28" t="str">
        <f t="shared" si="16"/>
        <v/>
      </c>
      <c r="U1226" s="30">
        <f ca="1">VLOOKUP(H1226,variables!J$10:K$130,2,FALSE)</f>
        <v>0.94202898550724634</v>
      </c>
      <c r="V1226" s="28"/>
      <c r="W1226" s="28"/>
      <c r="X1226" s="28"/>
      <c r="Y1226" s="28"/>
      <c r="Z1226" s="28"/>
      <c r="AA1226" s="28"/>
      <c r="AB1226" s="28"/>
      <c r="AC1226" s="28"/>
    </row>
    <row r="1227" spans="1:29" ht="14.25" hidden="1">
      <c r="A1227" s="22" t="b">
        <f t="shared" si="73"/>
        <v>0</v>
      </c>
      <c r="B1227" s="23" t="str">
        <f t="shared" si="74"/>
        <v>salles avant 03/2017!</v>
      </c>
      <c r="C1227" s="24">
        <f t="shared" si="75"/>
        <v>1227</v>
      </c>
      <c r="D1227" s="24" t="e">
        <f t="shared" ca="1" si="2"/>
        <v>#REF!</v>
      </c>
      <c r="E1227" s="25" t="e">
        <f t="shared" ca="1" si="3"/>
        <v>#REF!</v>
      </c>
      <c r="F1227" s="25" t="e">
        <f t="shared" ca="1" si="4"/>
        <v>#REF!</v>
      </c>
      <c r="G1227" s="26" t="e">
        <f t="shared" ca="1" si="5"/>
        <v>#REF!</v>
      </c>
      <c r="H1227" s="24" t="s">
        <v>299</v>
      </c>
      <c r="I1227" s="24" t="e">
        <f t="shared" ca="1" si="6"/>
        <v>#REF!</v>
      </c>
      <c r="J1227" s="24" t="e">
        <f t="shared" ca="1" si="7"/>
        <v>#REF!</v>
      </c>
      <c r="K1227" s="24" t="e">
        <f t="shared" ca="1" si="8"/>
        <v>#REF!</v>
      </c>
      <c r="L1227" s="24" t="e">
        <f t="shared" ca="1" si="9"/>
        <v>#REF!</v>
      </c>
      <c r="M1227" s="24" t="e">
        <f t="shared" ca="1" si="10"/>
        <v>#REF!</v>
      </c>
      <c r="N1227" s="25" t="e">
        <f t="shared" ca="1" si="11"/>
        <v>#REF!</v>
      </c>
      <c r="O1227" s="27" t="e">
        <f t="shared" ca="1" si="12"/>
        <v>#REF!</v>
      </c>
      <c r="P1227" s="24" t="e">
        <f t="shared" ca="1" si="13"/>
        <v>#REF!</v>
      </c>
      <c r="Q1227" s="28" t="str">
        <f t="shared" si="48"/>
        <v/>
      </c>
      <c r="R1227" s="29" t="str">
        <f t="shared" si="14"/>
        <v/>
      </c>
      <c r="S1227" s="29" t="str">
        <f t="shared" si="15"/>
        <v/>
      </c>
      <c r="T1227" s="28" t="str">
        <f t="shared" si="16"/>
        <v/>
      </c>
      <c r="U1227" s="30">
        <f ca="1">VLOOKUP(H1227,variables!J$10:K$130,2,FALSE)</f>
        <v>0.96666666666666667</v>
      </c>
      <c r="V1227" s="28"/>
      <c r="W1227" s="28"/>
      <c r="X1227" s="28"/>
      <c r="Y1227" s="28"/>
      <c r="Z1227" s="28"/>
      <c r="AA1227" s="28"/>
      <c r="AB1227" s="28"/>
      <c r="AC1227" s="28"/>
    </row>
    <row r="1228" spans="1:29" ht="14.25" hidden="1">
      <c r="A1228" s="22" t="b">
        <f t="shared" si="73"/>
        <v>0</v>
      </c>
      <c r="B1228" s="23" t="str">
        <f t="shared" si="74"/>
        <v>salles avant 03/2017!</v>
      </c>
      <c r="C1228" s="24">
        <f t="shared" si="75"/>
        <v>1228</v>
      </c>
      <c r="D1228" s="24" t="e">
        <f t="shared" ca="1" si="2"/>
        <v>#REF!</v>
      </c>
      <c r="E1228" s="25" t="e">
        <f t="shared" ca="1" si="3"/>
        <v>#REF!</v>
      </c>
      <c r="F1228" s="25" t="e">
        <f t="shared" ca="1" si="4"/>
        <v>#REF!</v>
      </c>
      <c r="G1228" s="26" t="e">
        <f t="shared" ca="1" si="5"/>
        <v>#REF!</v>
      </c>
      <c r="H1228" s="24" t="s">
        <v>162</v>
      </c>
      <c r="I1228" s="24" t="e">
        <f t="shared" ca="1" si="6"/>
        <v>#REF!</v>
      </c>
      <c r="J1228" s="24" t="e">
        <f t="shared" ca="1" si="7"/>
        <v>#REF!</v>
      </c>
      <c r="K1228" s="24" t="e">
        <f t="shared" ca="1" si="8"/>
        <v>#REF!</v>
      </c>
      <c r="L1228" s="24" t="e">
        <f t="shared" ca="1" si="9"/>
        <v>#REF!</v>
      </c>
      <c r="M1228" s="24" t="e">
        <f t="shared" ca="1" si="10"/>
        <v>#REF!</v>
      </c>
      <c r="N1228" s="25" t="e">
        <f t="shared" ca="1" si="11"/>
        <v>#REF!</v>
      </c>
      <c r="O1228" s="27" t="e">
        <f t="shared" ca="1" si="12"/>
        <v>#REF!</v>
      </c>
      <c r="P1228" s="24" t="e">
        <f t="shared" ca="1" si="13"/>
        <v>#REF!</v>
      </c>
      <c r="Q1228" s="28" t="str">
        <f t="shared" si="48"/>
        <v/>
      </c>
      <c r="R1228" s="29" t="str">
        <f t="shared" si="14"/>
        <v/>
      </c>
      <c r="S1228" s="29" t="str">
        <f t="shared" si="15"/>
        <v/>
      </c>
      <c r="T1228" s="28" t="str">
        <f t="shared" si="16"/>
        <v/>
      </c>
      <c r="U1228" s="30">
        <f>VLOOKUP(H1228,variables!J$10:K$130,2,FALSE)</f>
        <v>5.3E-3</v>
      </c>
      <c r="V1228" s="28"/>
      <c r="W1228" s="28"/>
      <c r="X1228" s="28"/>
      <c r="Y1228" s="28"/>
      <c r="Z1228" s="28"/>
      <c r="AA1228" s="28"/>
      <c r="AB1228" s="28"/>
      <c r="AC1228" s="28"/>
    </row>
    <row r="1229" spans="1:29" ht="14.25" hidden="1">
      <c r="A1229" s="22" t="b">
        <f t="shared" si="73"/>
        <v>0</v>
      </c>
      <c r="B1229" s="23" t="str">
        <f t="shared" si="74"/>
        <v>salles avant 03/2017!</v>
      </c>
      <c r="C1229" s="24">
        <f t="shared" si="75"/>
        <v>1229</v>
      </c>
      <c r="D1229" s="24" t="e">
        <f t="shared" ca="1" si="2"/>
        <v>#REF!</v>
      </c>
      <c r="E1229" s="25" t="e">
        <f t="shared" ca="1" si="3"/>
        <v>#REF!</v>
      </c>
      <c r="F1229" s="25" t="e">
        <f t="shared" ca="1" si="4"/>
        <v>#REF!</v>
      </c>
      <c r="G1229" s="26" t="e">
        <f t="shared" ca="1" si="5"/>
        <v>#REF!</v>
      </c>
      <c r="H1229" s="24" t="s">
        <v>357</v>
      </c>
      <c r="I1229" s="24" t="e">
        <f t="shared" ca="1" si="6"/>
        <v>#REF!</v>
      </c>
      <c r="J1229" s="24" t="e">
        <f t="shared" ca="1" si="7"/>
        <v>#REF!</v>
      </c>
      <c r="K1229" s="24" t="e">
        <f t="shared" ca="1" si="8"/>
        <v>#REF!</v>
      </c>
      <c r="L1229" s="24" t="e">
        <f t="shared" ca="1" si="9"/>
        <v>#REF!</v>
      </c>
      <c r="M1229" s="24" t="e">
        <f t="shared" ca="1" si="10"/>
        <v>#REF!</v>
      </c>
      <c r="N1229" s="25" t="e">
        <f t="shared" ca="1" si="11"/>
        <v>#REF!</v>
      </c>
      <c r="O1229" s="27" t="e">
        <f t="shared" ca="1" si="12"/>
        <v>#REF!</v>
      </c>
      <c r="P1229" s="24" t="e">
        <f t="shared" ca="1" si="13"/>
        <v>#REF!</v>
      </c>
      <c r="Q1229" s="28" t="str">
        <f t="shared" si="48"/>
        <v/>
      </c>
      <c r="R1229" s="29" t="str">
        <f t="shared" si="14"/>
        <v/>
      </c>
      <c r="S1229" s="29" t="str">
        <f t="shared" si="15"/>
        <v/>
      </c>
      <c r="T1229" s="28" t="str">
        <f t="shared" si="16"/>
        <v/>
      </c>
      <c r="U1229" s="30">
        <f ca="1">VLOOKUP(H1229,variables!J$10:K$130,2,FALSE)</f>
        <v>0.97058823529411764</v>
      </c>
      <c r="V1229" s="28"/>
      <c r="W1229" s="28"/>
      <c r="X1229" s="28"/>
      <c r="Y1229" s="28"/>
      <c r="Z1229" s="28"/>
      <c r="AA1229" s="28"/>
      <c r="AB1229" s="28"/>
      <c r="AC1229" s="28"/>
    </row>
    <row r="1230" spans="1:29" ht="14.25" hidden="1">
      <c r="A1230" s="22" t="b">
        <f t="shared" si="73"/>
        <v>0</v>
      </c>
      <c r="B1230" s="23" t="str">
        <f t="shared" si="74"/>
        <v>salles avant 03/2017!</v>
      </c>
      <c r="C1230" s="24">
        <f t="shared" si="75"/>
        <v>1230</v>
      </c>
      <c r="D1230" s="24" t="e">
        <f t="shared" ca="1" si="2"/>
        <v>#REF!</v>
      </c>
      <c r="E1230" s="25" t="e">
        <f t="shared" ca="1" si="3"/>
        <v>#REF!</v>
      </c>
      <c r="F1230" s="25" t="e">
        <f t="shared" ca="1" si="4"/>
        <v>#REF!</v>
      </c>
      <c r="G1230" s="26" t="e">
        <f t="shared" ca="1" si="5"/>
        <v>#REF!</v>
      </c>
      <c r="H1230" s="24" t="s">
        <v>162</v>
      </c>
      <c r="I1230" s="24" t="e">
        <f t="shared" ca="1" si="6"/>
        <v>#REF!</v>
      </c>
      <c r="J1230" s="24" t="e">
        <f t="shared" ca="1" si="7"/>
        <v>#REF!</v>
      </c>
      <c r="K1230" s="24" t="e">
        <f t="shared" ca="1" si="8"/>
        <v>#REF!</v>
      </c>
      <c r="L1230" s="24" t="e">
        <f t="shared" ca="1" si="9"/>
        <v>#REF!</v>
      </c>
      <c r="M1230" s="24" t="e">
        <f t="shared" ca="1" si="10"/>
        <v>#REF!</v>
      </c>
      <c r="N1230" s="25" t="e">
        <f t="shared" ca="1" si="11"/>
        <v>#REF!</v>
      </c>
      <c r="O1230" s="27" t="e">
        <f t="shared" ca="1" si="12"/>
        <v>#REF!</v>
      </c>
      <c r="P1230" s="24" t="e">
        <f t="shared" ca="1" si="13"/>
        <v>#REF!</v>
      </c>
      <c r="Q1230" s="28" t="str">
        <f t="shared" si="48"/>
        <v/>
      </c>
      <c r="R1230" s="29" t="str">
        <f t="shared" si="14"/>
        <v/>
      </c>
      <c r="S1230" s="29" t="str">
        <f t="shared" si="15"/>
        <v/>
      </c>
      <c r="T1230" s="28" t="str">
        <f t="shared" si="16"/>
        <v/>
      </c>
      <c r="U1230" s="30">
        <f>VLOOKUP(H1230,variables!J$10:K$130,2,FALSE)</f>
        <v>5.3E-3</v>
      </c>
      <c r="V1230" s="28"/>
      <c r="W1230" s="28"/>
      <c r="X1230" s="28"/>
      <c r="Y1230" s="28"/>
      <c r="Z1230" s="28"/>
      <c r="AA1230" s="28"/>
      <c r="AB1230" s="28"/>
      <c r="AC1230" s="28"/>
    </row>
    <row r="1231" spans="1:29" ht="14.25" hidden="1">
      <c r="A1231" s="22" t="b">
        <f t="shared" si="73"/>
        <v>0</v>
      </c>
      <c r="B1231" s="23" t="str">
        <f t="shared" si="74"/>
        <v>salles avant 03/2017!</v>
      </c>
      <c r="C1231" s="24">
        <f t="shared" si="75"/>
        <v>1231</v>
      </c>
      <c r="D1231" s="24" t="e">
        <f t="shared" ca="1" si="2"/>
        <v>#REF!</v>
      </c>
      <c r="E1231" s="25" t="e">
        <f t="shared" ca="1" si="3"/>
        <v>#REF!</v>
      </c>
      <c r="F1231" s="25" t="e">
        <f t="shared" ca="1" si="4"/>
        <v>#REF!</v>
      </c>
      <c r="G1231" s="26" t="e">
        <f t="shared" ca="1" si="5"/>
        <v>#REF!</v>
      </c>
      <c r="H1231" s="24" t="s">
        <v>738</v>
      </c>
      <c r="I1231" s="24" t="e">
        <f t="shared" ca="1" si="6"/>
        <v>#REF!</v>
      </c>
      <c r="J1231" s="24" t="e">
        <f t="shared" ca="1" si="7"/>
        <v>#REF!</v>
      </c>
      <c r="K1231" s="24" t="e">
        <f t="shared" ca="1" si="8"/>
        <v>#REF!</v>
      </c>
      <c r="L1231" s="24" t="e">
        <f t="shared" ca="1" si="9"/>
        <v>#REF!</v>
      </c>
      <c r="M1231" s="24" t="e">
        <f t="shared" ca="1" si="10"/>
        <v>#REF!</v>
      </c>
      <c r="N1231" s="25" t="e">
        <f t="shared" ca="1" si="11"/>
        <v>#REF!</v>
      </c>
      <c r="O1231" s="27" t="e">
        <f t="shared" ca="1" si="12"/>
        <v>#REF!</v>
      </c>
      <c r="P1231" s="24" t="e">
        <f t="shared" ca="1" si="13"/>
        <v>#REF!</v>
      </c>
      <c r="Q1231" s="28" t="str">
        <f t="shared" si="48"/>
        <v/>
      </c>
      <c r="R1231" s="29" t="str">
        <f t="shared" si="14"/>
        <v/>
      </c>
      <c r="S1231" s="29" t="str">
        <f t="shared" si="15"/>
        <v/>
      </c>
      <c r="T1231" s="28" t="str">
        <f t="shared" si="16"/>
        <v/>
      </c>
      <c r="U1231" s="30">
        <f ca="1">VLOOKUP(H1231,variables!J$10:K$130,2,FALSE)</f>
        <v>1</v>
      </c>
      <c r="V1231" s="28"/>
      <c r="W1231" s="28"/>
      <c r="X1231" s="28"/>
      <c r="Y1231" s="28"/>
      <c r="Z1231" s="28"/>
      <c r="AA1231" s="28"/>
      <c r="AB1231" s="28"/>
      <c r="AC1231" s="28"/>
    </row>
    <row r="1232" spans="1:29" ht="14.25" hidden="1">
      <c r="A1232" s="22" t="b">
        <f t="shared" si="73"/>
        <v>0</v>
      </c>
      <c r="B1232" s="23" t="str">
        <f t="shared" si="74"/>
        <v>salles avant 03/2017!</v>
      </c>
      <c r="C1232" s="24">
        <f t="shared" si="75"/>
        <v>1232</v>
      </c>
      <c r="D1232" s="24" t="e">
        <f t="shared" ca="1" si="2"/>
        <v>#REF!</v>
      </c>
      <c r="E1232" s="25" t="e">
        <f t="shared" ca="1" si="3"/>
        <v>#REF!</v>
      </c>
      <c r="F1232" s="25" t="e">
        <f t="shared" ca="1" si="4"/>
        <v>#REF!</v>
      </c>
      <c r="G1232" s="26" t="e">
        <f t="shared" ca="1" si="5"/>
        <v>#REF!</v>
      </c>
      <c r="H1232" s="24" t="s">
        <v>299</v>
      </c>
      <c r="I1232" s="24" t="e">
        <f t="shared" ca="1" si="6"/>
        <v>#REF!</v>
      </c>
      <c r="J1232" s="24" t="e">
        <f t="shared" ca="1" si="7"/>
        <v>#REF!</v>
      </c>
      <c r="K1232" s="24" t="e">
        <f t="shared" ca="1" si="8"/>
        <v>#REF!</v>
      </c>
      <c r="L1232" s="24" t="e">
        <f t="shared" ca="1" si="9"/>
        <v>#REF!</v>
      </c>
      <c r="M1232" s="24" t="e">
        <f t="shared" ca="1" si="10"/>
        <v>#REF!</v>
      </c>
      <c r="N1232" s="25" t="e">
        <f t="shared" ca="1" si="11"/>
        <v>#REF!</v>
      </c>
      <c r="O1232" s="27" t="e">
        <f t="shared" ca="1" si="12"/>
        <v>#REF!</v>
      </c>
      <c r="P1232" s="24" t="e">
        <f t="shared" ca="1" si="13"/>
        <v>#REF!</v>
      </c>
      <c r="Q1232" s="28" t="str">
        <f t="shared" si="48"/>
        <v/>
      </c>
      <c r="R1232" s="29" t="str">
        <f t="shared" si="14"/>
        <v/>
      </c>
      <c r="S1232" s="29" t="str">
        <f t="shared" si="15"/>
        <v/>
      </c>
      <c r="T1232" s="28" t="str">
        <f t="shared" si="16"/>
        <v/>
      </c>
      <c r="U1232" s="30">
        <f ca="1">VLOOKUP(H1232,variables!J$10:K$130,2,FALSE)</f>
        <v>0.96666666666666667</v>
      </c>
      <c r="V1232" s="28"/>
      <c r="W1232" s="28"/>
      <c r="X1232" s="28"/>
      <c r="Y1232" s="28"/>
      <c r="Z1232" s="28"/>
      <c r="AA1232" s="28"/>
      <c r="AB1232" s="28"/>
      <c r="AC1232" s="28"/>
    </row>
    <row r="1233" spans="1:29" ht="14.25">
      <c r="A1233" s="22" t="b">
        <f t="shared" si="73"/>
        <v>1</v>
      </c>
      <c r="B1233" s="23" t="str">
        <f t="shared" si="74"/>
        <v>salles avant 03/2017!</v>
      </c>
      <c r="C1233" s="24">
        <f t="shared" si="75"/>
        <v>1233</v>
      </c>
      <c r="D1233" s="24" t="e">
        <f t="shared" ca="1" si="2"/>
        <v>#REF!</v>
      </c>
      <c r="E1233" s="25" t="e">
        <f t="shared" ca="1" si="3"/>
        <v>#REF!</v>
      </c>
      <c r="F1233" s="25" t="e">
        <f t="shared" ca="1" si="4"/>
        <v>#REF!</v>
      </c>
      <c r="G1233" s="26" t="e">
        <f t="shared" ca="1" si="5"/>
        <v>#REF!</v>
      </c>
      <c r="H1233" s="24" t="s">
        <v>140</v>
      </c>
      <c r="I1233" s="24" t="e">
        <f t="shared" ca="1" si="6"/>
        <v>#REF!</v>
      </c>
      <c r="J1233" s="24" t="e">
        <f t="shared" ca="1" si="7"/>
        <v>#REF!</v>
      </c>
      <c r="K1233" s="24" t="e">
        <f t="shared" ca="1" si="8"/>
        <v>#REF!</v>
      </c>
      <c r="L1233" s="24" t="e">
        <f t="shared" ca="1" si="9"/>
        <v>#REF!</v>
      </c>
      <c r="M1233" s="24" t="e">
        <f t="shared" ca="1" si="10"/>
        <v>#REF!</v>
      </c>
      <c r="N1233" s="25" t="e">
        <f t="shared" ca="1" si="11"/>
        <v>#REF!</v>
      </c>
      <c r="O1233" s="27" t="e">
        <f t="shared" ca="1" si="12"/>
        <v>#REF!</v>
      </c>
      <c r="P1233" s="24" t="e">
        <f t="shared" ca="1" si="13"/>
        <v>#REF!</v>
      </c>
      <c r="Q1233" s="28" t="e">
        <f t="shared" ca="1" si="48"/>
        <v>#REF!</v>
      </c>
      <c r="R1233" s="29" t="e">
        <f t="shared" ca="1" si="14"/>
        <v>#REF!</v>
      </c>
      <c r="S1233" s="29" t="e">
        <f t="shared" ca="1" si="15"/>
        <v>#REF!</v>
      </c>
      <c r="T1233" s="28" t="e">
        <f t="shared" ca="1" si="16"/>
        <v>#REF!</v>
      </c>
      <c r="U1233" s="30">
        <f ca="1">VLOOKUP(H1233,variables!J$10:K$130,2,FALSE)</f>
        <v>0.93262411347517726</v>
      </c>
      <c r="V1233" s="28"/>
      <c r="W1233" s="28"/>
      <c r="X1233" s="28"/>
      <c r="Y1233" s="28"/>
      <c r="Z1233" s="28"/>
      <c r="AA1233" s="28"/>
      <c r="AB1233" s="28"/>
      <c r="AC1233" s="28"/>
    </row>
    <row r="1234" spans="1:29" ht="14.25" hidden="1">
      <c r="A1234" s="22" t="b">
        <f t="shared" si="73"/>
        <v>0</v>
      </c>
      <c r="B1234" s="23" t="str">
        <f t="shared" si="74"/>
        <v>salles avant 03/2017!</v>
      </c>
      <c r="C1234" s="24">
        <f t="shared" si="75"/>
        <v>1234</v>
      </c>
      <c r="D1234" s="24" t="e">
        <f t="shared" ca="1" si="2"/>
        <v>#REF!</v>
      </c>
      <c r="E1234" s="25" t="e">
        <f t="shared" ca="1" si="3"/>
        <v>#REF!</v>
      </c>
      <c r="F1234" s="25" t="e">
        <f t="shared" ca="1" si="4"/>
        <v>#REF!</v>
      </c>
      <c r="G1234" s="26" t="e">
        <f t="shared" ca="1" si="5"/>
        <v>#REF!</v>
      </c>
      <c r="H1234" s="24" t="s">
        <v>81</v>
      </c>
      <c r="I1234" s="24" t="e">
        <f t="shared" ca="1" si="6"/>
        <v>#REF!</v>
      </c>
      <c r="J1234" s="24" t="e">
        <f t="shared" ca="1" si="7"/>
        <v>#REF!</v>
      </c>
      <c r="K1234" s="24" t="e">
        <f t="shared" ca="1" si="8"/>
        <v>#REF!</v>
      </c>
      <c r="L1234" s="24" t="e">
        <f t="shared" ca="1" si="9"/>
        <v>#REF!</v>
      </c>
      <c r="M1234" s="24" t="e">
        <f t="shared" ca="1" si="10"/>
        <v>#REF!</v>
      </c>
      <c r="N1234" s="25" t="e">
        <f t="shared" ca="1" si="11"/>
        <v>#REF!</v>
      </c>
      <c r="O1234" s="27" t="e">
        <f t="shared" ca="1" si="12"/>
        <v>#REF!</v>
      </c>
      <c r="P1234" s="24" t="e">
        <f t="shared" ca="1" si="13"/>
        <v>#REF!</v>
      </c>
      <c r="Q1234" s="28" t="str">
        <f t="shared" si="48"/>
        <v/>
      </c>
      <c r="R1234" s="29" t="str">
        <f t="shared" si="14"/>
        <v/>
      </c>
      <c r="S1234" s="29" t="str">
        <f t="shared" si="15"/>
        <v/>
      </c>
      <c r="T1234" s="28" t="str">
        <f t="shared" si="16"/>
        <v/>
      </c>
      <c r="U1234" s="30">
        <f ca="1">VLOOKUP(H1234,variables!J$10:K$130,2,FALSE)</f>
        <v>0.97619047619047616</v>
      </c>
      <c r="V1234" s="28"/>
      <c r="W1234" s="28"/>
      <c r="X1234" s="28"/>
      <c r="Y1234" s="28"/>
      <c r="Z1234" s="28"/>
      <c r="AA1234" s="28"/>
      <c r="AB1234" s="28"/>
      <c r="AC1234" s="28"/>
    </row>
    <row r="1235" spans="1:29" ht="14.25" hidden="1">
      <c r="A1235" s="22" t="b">
        <f t="shared" si="73"/>
        <v>0</v>
      </c>
      <c r="B1235" s="23" t="str">
        <f t="shared" si="74"/>
        <v>salles avant 03/2017!</v>
      </c>
      <c r="C1235" s="24">
        <f t="shared" si="75"/>
        <v>1235</v>
      </c>
      <c r="D1235" s="24" t="e">
        <f t="shared" ca="1" si="2"/>
        <v>#REF!</v>
      </c>
      <c r="E1235" s="25" t="e">
        <f t="shared" ca="1" si="3"/>
        <v>#REF!</v>
      </c>
      <c r="F1235" s="25" t="e">
        <f t="shared" ca="1" si="4"/>
        <v>#REF!</v>
      </c>
      <c r="G1235" s="26" t="e">
        <f t="shared" ca="1" si="5"/>
        <v>#REF!</v>
      </c>
      <c r="H1235" s="24" t="s">
        <v>237</v>
      </c>
      <c r="I1235" s="24" t="e">
        <f t="shared" ca="1" si="6"/>
        <v>#REF!</v>
      </c>
      <c r="J1235" s="24" t="e">
        <f t="shared" ca="1" si="7"/>
        <v>#REF!</v>
      </c>
      <c r="K1235" s="24" t="e">
        <f t="shared" ca="1" si="8"/>
        <v>#REF!</v>
      </c>
      <c r="L1235" s="24" t="e">
        <f t="shared" ca="1" si="9"/>
        <v>#REF!</v>
      </c>
      <c r="M1235" s="24" t="e">
        <f t="shared" ca="1" si="10"/>
        <v>#REF!</v>
      </c>
      <c r="N1235" s="25" t="e">
        <f t="shared" ca="1" si="11"/>
        <v>#REF!</v>
      </c>
      <c r="O1235" s="27" t="e">
        <f t="shared" ca="1" si="12"/>
        <v>#REF!</v>
      </c>
      <c r="P1235" s="24" t="e">
        <f t="shared" ca="1" si="13"/>
        <v>#REF!</v>
      </c>
      <c r="Q1235" s="28" t="str">
        <f t="shared" si="48"/>
        <v/>
      </c>
      <c r="R1235" s="29" t="str">
        <f t="shared" si="14"/>
        <v/>
      </c>
      <c r="S1235" s="29" t="str">
        <f t="shared" si="15"/>
        <v/>
      </c>
      <c r="T1235" s="28" t="str">
        <f t="shared" si="16"/>
        <v/>
      </c>
      <c r="U1235" s="30">
        <f ca="1">VLOOKUP(H1235,variables!J$10:K$130,2,FALSE)</f>
        <v>1</v>
      </c>
      <c r="V1235" s="28"/>
      <c r="W1235" s="28"/>
      <c r="X1235" s="28"/>
      <c r="Y1235" s="28"/>
      <c r="Z1235" s="28"/>
      <c r="AA1235" s="28"/>
      <c r="AB1235" s="28"/>
      <c r="AC1235" s="28"/>
    </row>
    <row r="1236" spans="1:29" ht="14.25" hidden="1">
      <c r="A1236" s="22" t="b">
        <f t="shared" si="73"/>
        <v>0</v>
      </c>
      <c r="B1236" s="23" t="str">
        <f t="shared" si="74"/>
        <v>salles avant 03/2017!</v>
      </c>
      <c r="C1236" s="24">
        <f t="shared" si="75"/>
        <v>1236</v>
      </c>
      <c r="D1236" s="24" t="e">
        <f t="shared" ca="1" si="2"/>
        <v>#REF!</v>
      </c>
      <c r="E1236" s="25" t="e">
        <f t="shared" ca="1" si="3"/>
        <v>#REF!</v>
      </c>
      <c r="F1236" s="25" t="e">
        <f t="shared" ca="1" si="4"/>
        <v>#REF!</v>
      </c>
      <c r="G1236" s="26" t="e">
        <f t="shared" ca="1" si="5"/>
        <v>#REF!</v>
      </c>
      <c r="H1236" s="24" t="s">
        <v>237</v>
      </c>
      <c r="I1236" s="24" t="e">
        <f t="shared" ca="1" si="6"/>
        <v>#REF!</v>
      </c>
      <c r="J1236" s="24" t="e">
        <f t="shared" ca="1" si="7"/>
        <v>#REF!</v>
      </c>
      <c r="K1236" s="24" t="e">
        <f t="shared" ca="1" si="8"/>
        <v>#REF!</v>
      </c>
      <c r="L1236" s="24" t="e">
        <f t="shared" ca="1" si="9"/>
        <v>#REF!</v>
      </c>
      <c r="M1236" s="24" t="e">
        <f t="shared" ca="1" si="10"/>
        <v>#REF!</v>
      </c>
      <c r="N1236" s="25" t="e">
        <f t="shared" ca="1" si="11"/>
        <v>#REF!</v>
      </c>
      <c r="O1236" s="27" t="e">
        <f t="shared" ca="1" si="12"/>
        <v>#REF!</v>
      </c>
      <c r="P1236" s="24" t="e">
        <f t="shared" ca="1" si="13"/>
        <v>#REF!</v>
      </c>
      <c r="Q1236" s="28" t="str">
        <f t="shared" si="48"/>
        <v/>
      </c>
      <c r="R1236" s="29" t="str">
        <f t="shared" si="14"/>
        <v/>
      </c>
      <c r="S1236" s="29" t="str">
        <f t="shared" si="15"/>
        <v/>
      </c>
      <c r="T1236" s="28" t="str">
        <f t="shared" si="16"/>
        <v/>
      </c>
      <c r="U1236" s="30">
        <f ca="1">VLOOKUP(H1236,variables!J$10:K$130,2,FALSE)</f>
        <v>1</v>
      </c>
      <c r="V1236" s="28"/>
      <c r="W1236" s="28"/>
      <c r="X1236" s="28"/>
      <c r="Y1236" s="28"/>
      <c r="Z1236" s="28"/>
      <c r="AA1236" s="28"/>
      <c r="AB1236" s="28"/>
      <c r="AC1236" s="28"/>
    </row>
    <row r="1237" spans="1:29" ht="14.25" hidden="1">
      <c r="A1237" s="22" t="b">
        <f t="shared" si="73"/>
        <v>0</v>
      </c>
      <c r="B1237" s="23" t="str">
        <f t="shared" si="74"/>
        <v>salles avant 03/2017!</v>
      </c>
      <c r="C1237" s="24">
        <f t="shared" si="75"/>
        <v>1237</v>
      </c>
      <c r="D1237" s="24" t="e">
        <f t="shared" ca="1" si="2"/>
        <v>#REF!</v>
      </c>
      <c r="E1237" s="25" t="e">
        <f t="shared" ca="1" si="3"/>
        <v>#REF!</v>
      </c>
      <c r="F1237" s="25" t="e">
        <f t="shared" ca="1" si="4"/>
        <v>#REF!</v>
      </c>
      <c r="G1237" s="26" t="e">
        <f t="shared" ca="1" si="5"/>
        <v>#REF!</v>
      </c>
      <c r="H1237" s="24" t="s">
        <v>237</v>
      </c>
      <c r="I1237" s="24" t="e">
        <f t="shared" ca="1" si="6"/>
        <v>#REF!</v>
      </c>
      <c r="J1237" s="24" t="e">
        <f t="shared" ca="1" si="7"/>
        <v>#REF!</v>
      </c>
      <c r="K1237" s="24" t="e">
        <f t="shared" ca="1" si="8"/>
        <v>#REF!</v>
      </c>
      <c r="L1237" s="24" t="e">
        <f t="shared" ca="1" si="9"/>
        <v>#REF!</v>
      </c>
      <c r="M1237" s="24" t="e">
        <f t="shared" ca="1" si="10"/>
        <v>#REF!</v>
      </c>
      <c r="N1237" s="25" t="e">
        <f t="shared" ca="1" si="11"/>
        <v>#REF!</v>
      </c>
      <c r="O1237" s="27" t="e">
        <f t="shared" ca="1" si="12"/>
        <v>#REF!</v>
      </c>
      <c r="P1237" s="24" t="e">
        <f t="shared" ca="1" si="13"/>
        <v>#REF!</v>
      </c>
      <c r="Q1237" s="28" t="str">
        <f t="shared" si="48"/>
        <v/>
      </c>
      <c r="R1237" s="29" t="str">
        <f t="shared" si="14"/>
        <v/>
      </c>
      <c r="S1237" s="29" t="str">
        <f t="shared" si="15"/>
        <v/>
      </c>
      <c r="T1237" s="28" t="str">
        <f t="shared" si="16"/>
        <v/>
      </c>
      <c r="U1237" s="30">
        <f ca="1">VLOOKUP(H1237,variables!J$10:K$130,2,FALSE)</f>
        <v>1</v>
      </c>
      <c r="V1237" s="28"/>
      <c r="W1237" s="28"/>
      <c r="X1237" s="28"/>
      <c r="Y1237" s="28"/>
      <c r="Z1237" s="28"/>
      <c r="AA1237" s="28"/>
      <c r="AB1237" s="28"/>
      <c r="AC1237" s="28"/>
    </row>
    <row r="1238" spans="1:29" ht="14.25" hidden="1">
      <c r="A1238" s="22" t="b">
        <f t="shared" si="73"/>
        <v>0</v>
      </c>
      <c r="B1238" s="23" t="str">
        <f t="shared" si="74"/>
        <v>salles avant 03/2017!</v>
      </c>
      <c r="C1238" s="24">
        <f t="shared" si="75"/>
        <v>1238</v>
      </c>
      <c r="D1238" s="24" t="e">
        <f t="shared" ca="1" si="2"/>
        <v>#REF!</v>
      </c>
      <c r="E1238" s="25" t="e">
        <f t="shared" ca="1" si="3"/>
        <v>#REF!</v>
      </c>
      <c r="F1238" s="25" t="e">
        <f t="shared" ca="1" si="4"/>
        <v>#REF!</v>
      </c>
      <c r="G1238" s="26" t="e">
        <f t="shared" ca="1" si="5"/>
        <v>#REF!</v>
      </c>
      <c r="H1238" s="24" t="s">
        <v>472</v>
      </c>
      <c r="I1238" s="24" t="e">
        <f t="shared" ca="1" si="6"/>
        <v>#REF!</v>
      </c>
      <c r="J1238" s="24" t="e">
        <f t="shared" ca="1" si="7"/>
        <v>#REF!</v>
      </c>
      <c r="K1238" s="24" t="e">
        <f t="shared" ca="1" si="8"/>
        <v>#REF!</v>
      </c>
      <c r="L1238" s="24" t="e">
        <f t="shared" ca="1" si="9"/>
        <v>#REF!</v>
      </c>
      <c r="M1238" s="24" t="e">
        <f t="shared" ca="1" si="10"/>
        <v>#REF!</v>
      </c>
      <c r="N1238" s="25" t="e">
        <f t="shared" ca="1" si="11"/>
        <v>#REF!</v>
      </c>
      <c r="O1238" s="27" t="e">
        <f t="shared" ca="1" si="12"/>
        <v>#REF!</v>
      </c>
      <c r="P1238" s="24" t="e">
        <f t="shared" ca="1" si="13"/>
        <v>#REF!</v>
      </c>
      <c r="Q1238" s="28" t="str">
        <f t="shared" si="48"/>
        <v/>
      </c>
      <c r="R1238" s="29" t="str">
        <f t="shared" si="14"/>
        <v/>
      </c>
      <c r="S1238" s="29" t="str">
        <f t="shared" si="15"/>
        <v/>
      </c>
      <c r="T1238" s="28" t="str">
        <f t="shared" si="16"/>
        <v/>
      </c>
      <c r="U1238" s="30">
        <f ca="1">VLOOKUP(H1238,variables!J$10:K$130,2,FALSE)</f>
        <v>0.96666666666666667</v>
      </c>
      <c r="V1238" s="28"/>
      <c r="W1238" s="28"/>
      <c r="X1238" s="28"/>
      <c r="Y1238" s="28"/>
      <c r="Z1238" s="28"/>
      <c r="AA1238" s="28"/>
      <c r="AB1238" s="28"/>
      <c r="AC1238" s="28"/>
    </row>
    <row r="1239" spans="1:29" ht="14.25" hidden="1">
      <c r="A1239" s="22" t="b">
        <f t="shared" si="73"/>
        <v>0</v>
      </c>
      <c r="B1239" s="23" t="str">
        <f t="shared" si="74"/>
        <v>salles avant 03/2017!</v>
      </c>
      <c r="C1239" s="24">
        <f t="shared" si="75"/>
        <v>1239</v>
      </c>
      <c r="D1239" s="24" t="e">
        <f t="shared" ca="1" si="2"/>
        <v>#REF!</v>
      </c>
      <c r="E1239" s="25" t="e">
        <f t="shared" ca="1" si="3"/>
        <v>#REF!</v>
      </c>
      <c r="F1239" s="25" t="e">
        <f t="shared" ca="1" si="4"/>
        <v>#REF!</v>
      </c>
      <c r="G1239" s="26" t="e">
        <f t="shared" ca="1" si="5"/>
        <v>#REF!</v>
      </c>
      <c r="H1239" s="24" t="s">
        <v>784</v>
      </c>
      <c r="I1239" s="24" t="e">
        <f t="shared" ca="1" si="6"/>
        <v>#REF!</v>
      </c>
      <c r="J1239" s="24" t="e">
        <f t="shared" ca="1" si="7"/>
        <v>#REF!</v>
      </c>
      <c r="K1239" s="24" t="e">
        <f t="shared" ca="1" si="8"/>
        <v>#REF!</v>
      </c>
      <c r="L1239" s="24" t="e">
        <f t="shared" ca="1" si="9"/>
        <v>#REF!</v>
      </c>
      <c r="M1239" s="24" t="e">
        <f t="shared" ca="1" si="10"/>
        <v>#REF!</v>
      </c>
      <c r="N1239" s="25" t="e">
        <f t="shared" ca="1" si="11"/>
        <v>#REF!</v>
      </c>
      <c r="O1239" s="27" t="e">
        <f t="shared" ca="1" si="12"/>
        <v>#REF!</v>
      </c>
      <c r="P1239" s="24" t="e">
        <f t="shared" ca="1" si="13"/>
        <v>#REF!</v>
      </c>
      <c r="Q1239" s="28" t="str">
        <f t="shared" si="48"/>
        <v/>
      </c>
      <c r="R1239" s="29" t="str">
        <f t="shared" si="14"/>
        <v/>
      </c>
      <c r="S1239" s="29" t="str">
        <f t="shared" si="15"/>
        <v/>
      </c>
      <c r="T1239" s="28" t="str">
        <f t="shared" si="16"/>
        <v/>
      </c>
      <c r="U1239" s="30">
        <f ca="1">VLOOKUP(H1239,variables!J$10:K$130,2,FALSE)</f>
        <v>1</v>
      </c>
      <c r="V1239" s="28"/>
      <c r="W1239" s="28"/>
      <c r="X1239" s="28"/>
      <c r="Y1239" s="28"/>
      <c r="Z1239" s="28"/>
      <c r="AA1239" s="28"/>
      <c r="AB1239" s="28"/>
      <c r="AC1239" s="28"/>
    </row>
    <row r="1240" spans="1:29" ht="14.25" hidden="1">
      <c r="A1240" s="22" t="b">
        <f t="shared" si="73"/>
        <v>0</v>
      </c>
      <c r="B1240" s="23" t="str">
        <f t="shared" si="74"/>
        <v>salles avant 03/2017!</v>
      </c>
      <c r="C1240" s="24">
        <f t="shared" si="75"/>
        <v>1240</v>
      </c>
      <c r="D1240" s="24" t="e">
        <f t="shared" ca="1" si="2"/>
        <v>#REF!</v>
      </c>
      <c r="E1240" s="25" t="e">
        <f t="shared" ca="1" si="3"/>
        <v>#REF!</v>
      </c>
      <c r="F1240" s="25" t="e">
        <f t="shared" ca="1" si="4"/>
        <v>#REF!</v>
      </c>
      <c r="G1240" s="26" t="e">
        <f t="shared" ca="1" si="5"/>
        <v>#REF!</v>
      </c>
      <c r="H1240" s="24" t="s">
        <v>246</v>
      </c>
      <c r="I1240" s="24" t="e">
        <f t="shared" ca="1" si="6"/>
        <v>#REF!</v>
      </c>
      <c r="J1240" s="24" t="e">
        <f t="shared" ca="1" si="7"/>
        <v>#REF!</v>
      </c>
      <c r="K1240" s="24" t="e">
        <f t="shared" ca="1" si="8"/>
        <v>#REF!</v>
      </c>
      <c r="L1240" s="24" t="e">
        <f t="shared" ca="1" si="9"/>
        <v>#REF!</v>
      </c>
      <c r="M1240" s="24" t="e">
        <f t="shared" ca="1" si="10"/>
        <v>#REF!</v>
      </c>
      <c r="N1240" s="25" t="e">
        <f t="shared" ca="1" si="11"/>
        <v>#REF!</v>
      </c>
      <c r="O1240" s="27" t="e">
        <f t="shared" ca="1" si="12"/>
        <v>#REF!</v>
      </c>
      <c r="P1240" s="24" t="e">
        <f t="shared" ca="1" si="13"/>
        <v>#REF!</v>
      </c>
      <c r="Q1240" s="28" t="str">
        <f t="shared" si="48"/>
        <v/>
      </c>
      <c r="R1240" s="29" t="str">
        <f t="shared" si="14"/>
        <v/>
      </c>
      <c r="S1240" s="29" t="str">
        <f t="shared" si="15"/>
        <v/>
      </c>
      <c r="T1240" s="28" t="str">
        <f t="shared" si="16"/>
        <v/>
      </c>
      <c r="U1240" s="30">
        <f ca="1">VLOOKUP(H1240,variables!J$10:K$130,2,FALSE)</f>
        <v>0.94444444444444442</v>
      </c>
      <c r="V1240" s="28"/>
      <c r="W1240" s="28"/>
      <c r="X1240" s="28"/>
      <c r="Y1240" s="28"/>
      <c r="Z1240" s="28"/>
      <c r="AA1240" s="28"/>
      <c r="AB1240" s="28"/>
      <c r="AC1240" s="28"/>
    </row>
    <row r="1241" spans="1:29" ht="14.25">
      <c r="A1241" s="22" t="b">
        <f t="shared" si="73"/>
        <v>1</v>
      </c>
      <c r="B1241" s="23" t="str">
        <f t="shared" si="74"/>
        <v>salles avant 03/2017!</v>
      </c>
      <c r="C1241" s="24">
        <f t="shared" si="75"/>
        <v>1241</v>
      </c>
      <c r="D1241" s="24" t="e">
        <f t="shared" ca="1" si="2"/>
        <v>#REF!</v>
      </c>
      <c r="E1241" s="25" t="e">
        <f t="shared" ca="1" si="3"/>
        <v>#REF!</v>
      </c>
      <c r="F1241" s="25" t="e">
        <f t="shared" ca="1" si="4"/>
        <v>#REF!</v>
      </c>
      <c r="G1241" s="26" t="e">
        <f t="shared" ca="1" si="5"/>
        <v>#REF!</v>
      </c>
      <c r="H1241" s="24" t="s">
        <v>140</v>
      </c>
      <c r="I1241" s="24" t="e">
        <f t="shared" ca="1" si="6"/>
        <v>#REF!</v>
      </c>
      <c r="J1241" s="24" t="e">
        <f t="shared" ca="1" si="7"/>
        <v>#REF!</v>
      </c>
      <c r="K1241" s="24" t="e">
        <f t="shared" ca="1" si="8"/>
        <v>#REF!</v>
      </c>
      <c r="L1241" s="24" t="e">
        <f t="shared" ca="1" si="9"/>
        <v>#REF!</v>
      </c>
      <c r="M1241" s="24" t="e">
        <f t="shared" ca="1" si="10"/>
        <v>#REF!</v>
      </c>
      <c r="N1241" s="25" t="e">
        <f t="shared" ca="1" si="11"/>
        <v>#REF!</v>
      </c>
      <c r="O1241" s="27" t="e">
        <f t="shared" ca="1" si="12"/>
        <v>#REF!</v>
      </c>
      <c r="P1241" s="24" t="e">
        <f t="shared" ca="1" si="13"/>
        <v>#REF!</v>
      </c>
      <c r="Q1241" s="28" t="e">
        <f t="shared" ca="1" si="48"/>
        <v>#REF!</v>
      </c>
      <c r="R1241" s="29" t="e">
        <f t="shared" ca="1" si="14"/>
        <v>#REF!</v>
      </c>
      <c r="S1241" s="29" t="e">
        <f t="shared" ca="1" si="15"/>
        <v>#REF!</v>
      </c>
      <c r="T1241" s="28" t="e">
        <f t="shared" ca="1" si="16"/>
        <v>#REF!</v>
      </c>
      <c r="U1241" s="30">
        <f ca="1">VLOOKUP(H1241,variables!J$10:K$130,2,FALSE)</f>
        <v>0.93262411347517726</v>
      </c>
      <c r="V1241" s="28"/>
      <c r="W1241" s="28"/>
      <c r="X1241" s="28"/>
      <c r="Y1241" s="28"/>
      <c r="Z1241" s="28"/>
      <c r="AA1241" s="28"/>
      <c r="AB1241" s="28"/>
      <c r="AC1241" s="28"/>
    </row>
    <row r="1242" spans="1:29" ht="14.25" hidden="1">
      <c r="A1242" s="22" t="b">
        <f t="shared" si="73"/>
        <v>0</v>
      </c>
      <c r="B1242" s="23" t="str">
        <f t="shared" si="74"/>
        <v>salles avant 03/2017!</v>
      </c>
      <c r="C1242" s="24">
        <f t="shared" si="75"/>
        <v>1242</v>
      </c>
      <c r="D1242" s="24" t="e">
        <f t="shared" ca="1" si="2"/>
        <v>#REF!</v>
      </c>
      <c r="E1242" s="25" t="e">
        <f t="shared" ca="1" si="3"/>
        <v>#REF!</v>
      </c>
      <c r="F1242" s="25" t="e">
        <f t="shared" ca="1" si="4"/>
        <v>#REF!</v>
      </c>
      <c r="G1242" s="26" t="e">
        <f t="shared" ca="1" si="5"/>
        <v>#REF!</v>
      </c>
      <c r="H1242" s="24" t="s">
        <v>464</v>
      </c>
      <c r="I1242" s="24" t="e">
        <f t="shared" ca="1" si="6"/>
        <v>#REF!</v>
      </c>
      <c r="J1242" s="24" t="e">
        <f t="shared" ca="1" si="7"/>
        <v>#REF!</v>
      </c>
      <c r="K1242" s="24" t="e">
        <f t="shared" ca="1" si="8"/>
        <v>#REF!</v>
      </c>
      <c r="L1242" s="24" t="e">
        <f t="shared" ca="1" si="9"/>
        <v>#REF!</v>
      </c>
      <c r="M1242" s="24" t="e">
        <f t="shared" ca="1" si="10"/>
        <v>#REF!</v>
      </c>
      <c r="N1242" s="25" t="e">
        <f t="shared" ca="1" si="11"/>
        <v>#REF!</v>
      </c>
      <c r="O1242" s="27" t="e">
        <f t="shared" ca="1" si="12"/>
        <v>#REF!</v>
      </c>
      <c r="P1242" s="24" t="e">
        <f t="shared" ca="1" si="13"/>
        <v>#REF!</v>
      </c>
      <c r="Q1242" s="28" t="str">
        <f t="shared" si="48"/>
        <v/>
      </c>
      <c r="R1242" s="29" t="str">
        <f t="shared" si="14"/>
        <v/>
      </c>
      <c r="S1242" s="29" t="str">
        <f t="shared" si="15"/>
        <v/>
      </c>
      <c r="T1242" s="28" t="str">
        <f t="shared" si="16"/>
        <v/>
      </c>
      <c r="U1242" s="30">
        <f ca="1">VLOOKUP(H1242,variables!J$10:K$130,2,FALSE)</f>
        <v>0.98148148148148151</v>
      </c>
      <c r="V1242" s="28"/>
      <c r="W1242" s="28"/>
      <c r="X1242" s="28"/>
      <c r="Y1242" s="28"/>
      <c r="Z1242" s="28"/>
      <c r="AA1242" s="28"/>
      <c r="AB1242" s="28"/>
      <c r="AC1242" s="28"/>
    </row>
    <row r="1243" spans="1:29" ht="14.25" hidden="1">
      <c r="A1243" s="22" t="b">
        <f t="shared" si="73"/>
        <v>0</v>
      </c>
      <c r="B1243" s="23" t="str">
        <f t="shared" si="74"/>
        <v>salles avant 03/2017!</v>
      </c>
      <c r="C1243" s="24">
        <f t="shared" si="75"/>
        <v>1243</v>
      </c>
      <c r="D1243" s="24" t="e">
        <f t="shared" ca="1" si="2"/>
        <v>#REF!</v>
      </c>
      <c r="E1243" s="25" t="e">
        <f t="shared" ca="1" si="3"/>
        <v>#REF!</v>
      </c>
      <c r="F1243" s="25" t="e">
        <f t="shared" ca="1" si="4"/>
        <v>#REF!</v>
      </c>
      <c r="G1243" s="26" t="e">
        <f t="shared" ca="1" si="5"/>
        <v>#REF!</v>
      </c>
      <c r="H1243" s="24" t="s">
        <v>162</v>
      </c>
      <c r="I1243" s="24" t="e">
        <f t="shared" ca="1" si="6"/>
        <v>#REF!</v>
      </c>
      <c r="J1243" s="24" t="e">
        <f t="shared" ca="1" si="7"/>
        <v>#REF!</v>
      </c>
      <c r="K1243" s="24" t="e">
        <f t="shared" ca="1" si="8"/>
        <v>#REF!</v>
      </c>
      <c r="L1243" s="24" t="e">
        <f t="shared" ca="1" si="9"/>
        <v>#REF!</v>
      </c>
      <c r="M1243" s="24" t="e">
        <f t="shared" ca="1" si="10"/>
        <v>#REF!</v>
      </c>
      <c r="N1243" s="25" t="e">
        <f t="shared" ca="1" si="11"/>
        <v>#REF!</v>
      </c>
      <c r="O1243" s="27" t="e">
        <f t="shared" ca="1" si="12"/>
        <v>#REF!</v>
      </c>
      <c r="P1243" s="24" t="e">
        <f t="shared" ca="1" si="13"/>
        <v>#REF!</v>
      </c>
      <c r="Q1243" s="28" t="str">
        <f t="shared" si="48"/>
        <v/>
      </c>
      <c r="R1243" s="29" t="str">
        <f t="shared" si="14"/>
        <v/>
      </c>
      <c r="S1243" s="29" t="str">
        <f t="shared" si="15"/>
        <v/>
      </c>
      <c r="T1243" s="28" t="str">
        <f t="shared" si="16"/>
        <v/>
      </c>
      <c r="U1243" s="30">
        <f>VLOOKUP(H1243,variables!J$10:K$130,2,FALSE)</f>
        <v>5.3E-3</v>
      </c>
      <c r="V1243" s="28"/>
      <c r="W1243" s="28"/>
      <c r="X1243" s="28"/>
      <c r="Y1243" s="28"/>
      <c r="Z1243" s="28"/>
      <c r="AA1243" s="28"/>
      <c r="AB1243" s="28"/>
      <c r="AC1243" s="28"/>
    </row>
    <row r="1244" spans="1:29" ht="14.25" hidden="1">
      <c r="A1244" s="22" t="b">
        <f t="shared" si="73"/>
        <v>0</v>
      </c>
      <c r="B1244" s="23" t="str">
        <f t="shared" si="74"/>
        <v>salles avant 03/2017!</v>
      </c>
      <c r="C1244" s="24">
        <f t="shared" si="75"/>
        <v>1244</v>
      </c>
      <c r="D1244" s="24" t="e">
        <f t="shared" ca="1" si="2"/>
        <v>#REF!</v>
      </c>
      <c r="E1244" s="25" t="e">
        <f t="shared" ca="1" si="3"/>
        <v>#REF!</v>
      </c>
      <c r="F1244" s="25" t="e">
        <f t="shared" ca="1" si="4"/>
        <v>#REF!</v>
      </c>
      <c r="G1244" s="26" t="e">
        <f t="shared" ca="1" si="5"/>
        <v>#REF!</v>
      </c>
      <c r="H1244" s="24" t="s">
        <v>458</v>
      </c>
      <c r="I1244" s="24" t="e">
        <f t="shared" ca="1" si="6"/>
        <v>#REF!</v>
      </c>
      <c r="J1244" s="24" t="e">
        <f t="shared" ca="1" si="7"/>
        <v>#REF!</v>
      </c>
      <c r="K1244" s="24" t="e">
        <f t="shared" ca="1" si="8"/>
        <v>#REF!</v>
      </c>
      <c r="L1244" s="24" t="e">
        <f t="shared" ca="1" si="9"/>
        <v>#REF!</v>
      </c>
      <c r="M1244" s="24" t="e">
        <f t="shared" ca="1" si="10"/>
        <v>#REF!</v>
      </c>
      <c r="N1244" s="25" t="e">
        <f t="shared" ca="1" si="11"/>
        <v>#REF!</v>
      </c>
      <c r="O1244" s="27" t="e">
        <f t="shared" ca="1" si="12"/>
        <v>#REF!</v>
      </c>
      <c r="P1244" s="24" t="e">
        <f t="shared" ca="1" si="13"/>
        <v>#REF!</v>
      </c>
      <c r="Q1244" s="28" t="str">
        <f t="shared" si="48"/>
        <v/>
      </c>
      <c r="R1244" s="29" t="str">
        <f t="shared" si="14"/>
        <v/>
      </c>
      <c r="S1244" s="29" t="str">
        <f t="shared" si="15"/>
        <v/>
      </c>
      <c r="T1244" s="28" t="str">
        <f t="shared" si="16"/>
        <v/>
      </c>
      <c r="U1244" s="30">
        <f ca="1">VLOOKUP(H1244,variables!J$10:K$130,2,FALSE)</f>
        <v>0.95</v>
      </c>
      <c r="V1244" s="28"/>
      <c r="W1244" s="28"/>
      <c r="X1244" s="28"/>
      <c r="Y1244" s="28"/>
      <c r="Z1244" s="28"/>
      <c r="AA1244" s="28"/>
      <c r="AB1244" s="28"/>
      <c r="AC1244" s="28"/>
    </row>
    <row r="1245" spans="1:29" ht="14.25" hidden="1">
      <c r="A1245" s="22" t="b">
        <f t="shared" si="73"/>
        <v>0</v>
      </c>
      <c r="B1245" s="23" t="str">
        <f t="shared" si="74"/>
        <v>salles avant 03/2017!</v>
      </c>
      <c r="C1245" s="24">
        <f t="shared" si="75"/>
        <v>1245</v>
      </c>
      <c r="D1245" s="24" t="e">
        <f t="shared" ca="1" si="2"/>
        <v>#REF!</v>
      </c>
      <c r="E1245" s="25" t="e">
        <f t="shared" ca="1" si="3"/>
        <v>#REF!</v>
      </c>
      <c r="F1245" s="25" t="e">
        <f t="shared" ca="1" si="4"/>
        <v>#REF!</v>
      </c>
      <c r="G1245" s="26" t="e">
        <f t="shared" ca="1" si="5"/>
        <v>#REF!</v>
      </c>
      <c r="H1245" s="24" t="s">
        <v>299</v>
      </c>
      <c r="I1245" s="24" t="e">
        <f t="shared" ca="1" si="6"/>
        <v>#REF!</v>
      </c>
      <c r="J1245" s="24" t="e">
        <f t="shared" ca="1" si="7"/>
        <v>#REF!</v>
      </c>
      <c r="K1245" s="24" t="e">
        <f t="shared" ca="1" si="8"/>
        <v>#REF!</v>
      </c>
      <c r="L1245" s="24" t="e">
        <f t="shared" ca="1" si="9"/>
        <v>#REF!</v>
      </c>
      <c r="M1245" s="24" t="e">
        <f t="shared" ca="1" si="10"/>
        <v>#REF!</v>
      </c>
      <c r="N1245" s="25" t="e">
        <f t="shared" ca="1" si="11"/>
        <v>#REF!</v>
      </c>
      <c r="O1245" s="27" t="e">
        <f t="shared" ca="1" si="12"/>
        <v>#REF!</v>
      </c>
      <c r="P1245" s="24" t="e">
        <f t="shared" ca="1" si="13"/>
        <v>#REF!</v>
      </c>
      <c r="Q1245" s="28" t="str">
        <f t="shared" si="48"/>
        <v/>
      </c>
      <c r="R1245" s="29" t="str">
        <f t="shared" si="14"/>
        <v/>
      </c>
      <c r="S1245" s="29" t="str">
        <f t="shared" si="15"/>
        <v/>
      </c>
      <c r="T1245" s="28" t="str">
        <f t="shared" si="16"/>
        <v/>
      </c>
      <c r="U1245" s="30">
        <f ca="1">VLOOKUP(H1245,variables!J$10:K$130,2,FALSE)</f>
        <v>0.96666666666666667</v>
      </c>
      <c r="V1245" s="28"/>
      <c r="W1245" s="28"/>
      <c r="X1245" s="28"/>
      <c r="Y1245" s="28"/>
      <c r="Z1245" s="28"/>
      <c r="AA1245" s="28"/>
      <c r="AB1245" s="28"/>
      <c r="AC1245" s="28"/>
    </row>
    <row r="1246" spans="1:29" ht="14.25">
      <c r="A1246" s="22" t="b">
        <f t="shared" si="73"/>
        <v>1</v>
      </c>
      <c r="B1246" s="23" t="str">
        <f t="shared" si="74"/>
        <v>salles avant 03/2017!</v>
      </c>
      <c r="C1246" s="24">
        <f t="shared" si="75"/>
        <v>1246</v>
      </c>
      <c r="D1246" s="24" t="e">
        <f t="shared" ca="1" si="2"/>
        <v>#REF!</v>
      </c>
      <c r="E1246" s="25" t="e">
        <f t="shared" ca="1" si="3"/>
        <v>#REF!</v>
      </c>
      <c r="F1246" s="25" t="e">
        <f t="shared" ca="1" si="4"/>
        <v>#REF!</v>
      </c>
      <c r="G1246" s="26" t="e">
        <f t="shared" ca="1" si="5"/>
        <v>#REF!</v>
      </c>
      <c r="H1246" s="24" t="s">
        <v>140</v>
      </c>
      <c r="I1246" s="24" t="e">
        <f t="shared" ca="1" si="6"/>
        <v>#REF!</v>
      </c>
      <c r="J1246" s="24" t="e">
        <f t="shared" ca="1" si="7"/>
        <v>#REF!</v>
      </c>
      <c r="K1246" s="24" t="e">
        <f t="shared" ca="1" si="8"/>
        <v>#REF!</v>
      </c>
      <c r="L1246" s="24" t="e">
        <f t="shared" ca="1" si="9"/>
        <v>#REF!</v>
      </c>
      <c r="M1246" s="24" t="e">
        <f t="shared" ca="1" si="10"/>
        <v>#REF!</v>
      </c>
      <c r="N1246" s="25" t="e">
        <f t="shared" ca="1" si="11"/>
        <v>#REF!</v>
      </c>
      <c r="O1246" s="27" t="e">
        <f t="shared" ca="1" si="12"/>
        <v>#REF!</v>
      </c>
      <c r="P1246" s="24" t="e">
        <f t="shared" ca="1" si="13"/>
        <v>#REF!</v>
      </c>
      <c r="Q1246" s="28" t="e">
        <f t="shared" ca="1" si="48"/>
        <v>#REF!</v>
      </c>
      <c r="R1246" s="29" t="e">
        <f t="shared" ca="1" si="14"/>
        <v>#REF!</v>
      </c>
      <c r="S1246" s="29" t="e">
        <f t="shared" ca="1" si="15"/>
        <v>#REF!</v>
      </c>
      <c r="T1246" s="28" t="e">
        <f t="shared" ca="1" si="16"/>
        <v>#REF!</v>
      </c>
      <c r="U1246" s="30">
        <f ca="1">VLOOKUP(H1246,variables!J$10:K$130,2,FALSE)</f>
        <v>0.93262411347517726</v>
      </c>
      <c r="V1246" s="28"/>
      <c r="W1246" s="28"/>
      <c r="X1246" s="28"/>
      <c r="Y1246" s="28"/>
      <c r="Z1246" s="28"/>
      <c r="AA1246" s="28"/>
      <c r="AB1246" s="28"/>
      <c r="AC1246" s="28"/>
    </row>
    <row r="1247" spans="1:29" ht="14.25" hidden="1">
      <c r="A1247" s="22" t="b">
        <f t="shared" si="73"/>
        <v>0</v>
      </c>
      <c r="B1247" s="23" t="str">
        <f t="shared" si="74"/>
        <v>salles avant 03/2017!</v>
      </c>
      <c r="C1247" s="24">
        <f t="shared" si="75"/>
        <v>1247</v>
      </c>
      <c r="D1247" s="24" t="e">
        <f t="shared" ca="1" si="2"/>
        <v>#REF!</v>
      </c>
      <c r="E1247" s="25" t="e">
        <f t="shared" ca="1" si="3"/>
        <v>#REF!</v>
      </c>
      <c r="F1247" s="25" t="e">
        <f t="shared" ca="1" si="4"/>
        <v>#REF!</v>
      </c>
      <c r="G1247" s="26" t="e">
        <f t="shared" ca="1" si="5"/>
        <v>#REF!</v>
      </c>
      <c r="H1247" s="24" t="s">
        <v>162</v>
      </c>
      <c r="I1247" s="24" t="e">
        <f t="shared" ca="1" si="6"/>
        <v>#REF!</v>
      </c>
      <c r="J1247" s="24" t="e">
        <f t="shared" ca="1" si="7"/>
        <v>#REF!</v>
      </c>
      <c r="K1247" s="24" t="e">
        <f t="shared" ca="1" si="8"/>
        <v>#REF!</v>
      </c>
      <c r="L1247" s="24" t="e">
        <f t="shared" ca="1" si="9"/>
        <v>#REF!</v>
      </c>
      <c r="M1247" s="24" t="e">
        <f t="shared" ca="1" si="10"/>
        <v>#REF!</v>
      </c>
      <c r="N1247" s="25" t="e">
        <f t="shared" ca="1" si="11"/>
        <v>#REF!</v>
      </c>
      <c r="O1247" s="27" t="e">
        <f t="shared" ca="1" si="12"/>
        <v>#REF!</v>
      </c>
      <c r="P1247" s="24" t="e">
        <f t="shared" ca="1" si="13"/>
        <v>#REF!</v>
      </c>
      <c r="Q1247" s="28" t="str">
        <f t="shared" si="48"/>
        <v/>
      </c>
      <c r="R1247" s="29" t="str">
        <f t="shared" si="14"/>
        <v/>
      </c>
      <c r="S1247" s="29" t="str">
        <f t="shared" si="15"/>
        <v/>
      </c>
      <c r="T1247" s="28" t="str">
        <f t="shared" si="16"/>
        <v/>
      </c>
      <c r="U1247" s="30">
        <f>VLOOKUP(H1247,variables!J$10:K$130,2,FALSE)</f>
        <v>5.3E-3</v>
      </c>
      <c r="V1247" s="28"/>
      <c r="W1247" s="28"/>
      <c r="X1247" s="28"/>
      <c r="Y1247" s="28"/>
      <c r="Z1247" s="28"/>
      <c r="AA1247" s="28"/>
      <c r="AB1247" s="28"/>
      <c r="AC1247" s="28"/>
    </row>
    <row r="1248" spans="1:29" ht="14.25" hidden="1">
      <c r="A1248" s="22" t="b">
        <f t="shared" si="73"/>
        <v>0</v>
      </c>
      <c r="B1248" s="23" t="str">
        <f t="shared" si="74"/>
        <v>salles avant 03/2017!</v>
      </c>
      <c r="C1248" s="24">
        <f t="shared" si="75"/>
        <v>1248</v>
      </c>
      <c r="D1248" s="24" t="e">
        <f t="shared" ca="1" si="2"/>
        <v>#REF!</v>
      </c>
      <c r="E1248" s="25" t="e">
        <f t="shared" ca="1" si="3"/>
        <v>#REF!</v>
      </c>
      <c r="F1248" s="25" t="e">
        <f t="shared" ca="1" si="4"/>
        <v>#REF!</v>
      </c>
      <c r="G1248" s="26" t="e">
        <f t="shared" ca="1" si="5"/>
        <v>#REF!</v>
      </c>
      <c r="H1248" s="24" t="s">
        <v>162</v>
      </c>
      <c r="I1248" s="24" t="e">
        <f t="shared" ca="1" si="6"/>
        <v>#REF!</v>
      </c>
      <c r="J1248" s="24" t="e">
        <f t="shared" ca="1" si="7"/>
        <v>#REF!</v>
      </c>
      <c r="K1248" s="24" t="e">
        <f t="shared" ca="1" si="8"/>
        <v>#REF!</v>
      </c>
      <c r="L1248" s="24" t="e">
        <f t="shared" ca="1" si="9"/>
        <v>#REF!</v>
      </c>
      <c r="M1248" s="24" t="e">
        <f t="shared" ca="1" si="10"/>
        <v>#REF!</v>
      </c>
      <c r="N1248" s="25" t="e">
        <f t="shared" ca="1" si="11"/>
        <v>#REF!</v>
      </c>
      <c r="O1248" s="27" t="e">
        <f t="shared" ca="1" si="12"/>
        <v>#REF!</v>
      </c>
      <c r="P1248" s="24" t="e">
        <f t="shared" ca="1" si="13"/>
        <v>#REF!</v>
      </c>
      <c r="Q1248" s="28" t="str">
        <f t="shared" si="48"/>
        <v/>
      </c>
      <c r="R1248" s="29" t="str">
        <f t="shared" si="14"/>
        <v/>
      </c>
      <c r="S1248" s="29" t="str">
        <f t="shared" si="15"/>
        <v/>
      </c>
      <c r="T1248" s="28" t="str">
        <f t="shared" si="16"/>
        <v/>
      </c>
      <c r="U1248" s="30">
        <f>VLOOKUP(H1248,variables!J$10:K$130,2,FALSE)</f>
        <v>5.3E-3</v>
      </c>
      <c r="V1248" s="28"/>
      <c r="W1248" s="28"/>
      <c r="X1248" s="28"/>
      <c r="Y1248" s="28"/>
      <c r="Z1248" s="28"/>
      <c r="AA1248" s="28"/>
      <c r="AB1248" s="28"/>
      <c r="AC1248" s="28"/>
    </row>
    <row r="1249" spans="1:29" ht="14.25" hidden="1">
      <c r="A1249" s="22" t="b">
        <f t="shared" si="73"/>
        <v>0</v>
      </c>
      <c r="B1249" s="23" t="str">
        <f t="shared" si="74"/>
        <v>salles avant 03/2017!</v>
      </c>
      <c r="C1249" s="24">
        <f t="shared" si="75"/>
        <v>1249</v>
      </c>
      <c r="D1249" s="24" t="e">
        <f t="shared" ca="1" si="2"/>
        <v>#REF!</v>
      </c>
      <c r="E1249" s="25" t="e">
        <f t="shared" ca="1" si="3"/>
        <v>#REF!</v>
      </c>
      <c r="F1249" s="25" t="e">
        <f t="shared" ca="1" si="4"/>
        <v>#REF!</v>
      </c>
      <c r="G1249" s="26" t="e">
        <f t="shared" ca="1" si="5"/>
        <v>#REF!</v>
      </c>
      <c r="H1249" s="24" t="s">
        <v>43</v>
      </c>
      <c r="I1249" s="24" t="e">
        <f t="shared" ca="1" si="6"/>
        <v>#REF!</v>
      </c>
      <c r="J1249" s="24" t="e">
        <f t="shared" ca="1" si="7"/>
        <v>#REF!</v>
      </c>
      <c r="K1249" s="24" t="e">
        <f t="shared" ca="1" si="8"/>
        <v>#REF!</v>
      </c>
      <c r="L1249" s="24" t="e">
        <f t="shared" ca="1" si="9"/>
        <v>#REF!</v>
      </c>
      <c r="M1249" s="24" t="e">
        <f t="shared" ca="1" si="10"/>
        <v>#REF!</v>
      </c>
      <c r="N1249" s="25" t="e">
        <f t="shared" ca="1" si="11"/>
        <v>#REF!</v>
      </c>
      <c r="O1249" s="27" t="e">
        <f t="shared" ca="1" si="12"/>
        <v>#REF!</v>
      </c>
      <c r="P1249" s="24" t="e">
        <f t="shared" ca="1" si="13"/>
        <v>#REF!</v>
      </c>
      <c r="Q1249" s="28" t="str">
        <f t="shared" si="48"/>
        <v/>
      </c>
      <c r="R1249" s="29" t="str">
        <f t="shared" si="14"/>
        <v/>
      </c>
      <c r="S1249" s="29" t="str">
        <f t="shared" si="15"/>
        <v/>
      </c>
      <c r="T1249" s="28" t="str">
        <f t="shared" si="16"/>
        <v/>
      </c>
      <c r="U1249" s="30">
        <f ca="1">VLOOKUP(H1249,variables!J$10:K$130,2,FALSE)</f>
        <v>1</v>
      </c>
      <c r="V1249" s="28"/>
      <c r="W1249" s="28"/>
      <c r="X1249" s="28"/>
      <c r="Y1249" s="28"/>
      <c r="Z1249" s="28"/>
      <c r="AA1249" s="28"/>
      <c r="AB1249" s="28"/>
      <c r="AC1249" s="28"/>
    </row>
    <row r="1250" spans="1:29" ht="14.25">
      <c r="A1250" s="22" t="b">
        <f t="shared" si="73"/>
        <v>1</v>
      </c>
      <c r="B1250" s="23" t="str">
        <f t="shared" si="74"/>
        <v>salles avant 03/2017!</v>
      </c>
      <c r="C1250" s="24">
        <f t="shared" si="75"/>
        <v>1250</v>
      </c>
      <c r="D1250" s="24" t="e">
        <f t="shared" ca="1" si="2"/>
        <v>#REF!</v>
      </c>
      <c r="E1250" s="25" t="e">
        <f t="shared" ca="1" si="3"/>
        <v>#REF!</v>
      </c>
      <c r="F1250" s="25" t="e">
        <f t="shared" ca="1" si="4"/>
        <v>#REF!</v>
      </c>
      <c r="G1250" s="26" t="e">
        <f t="shared" ca="1" si="5"/>
        <v>#REF!</v>
      </c>
      <c r="H1250" s="24" t="s">
        <v>140</v>
      </c>
      <c r="I1250" s="24" t="e">
        <f t="shared" ca="1" si="6"/>
        <v>#REF!</v>
      </c>
      <c r="J1250" s="24" t="e">
        <f t="shared" ca="1" si="7"/>
        <v>#REF!</v>
      </c>
      <c r="K1250" s="24" t="e">
        <f t="shared" ca="1" si="8"/>
        <v>#REF!</v>
      </c>
      <c r="L1250" s="24" t="e">
        <f t="shared" ca="1" si="9"/>
        <v>#REF!</v>
      </c>
      <c r="M1250" s="24" t="e">
        <f t="shared" ca="1" si="10"/>
        <v>#REF!</v>
      </c>
      <c r="N1250" s="25" t="e">
        <f t="shared" ca="1" si="11"/>
        <v>#REF!</v>
      </c>
      <c r="O1250" s="27" t="e">
        <f t="shared" ca="1" si="12"/>
        <v>#REF!</v>
      </c>
      <c r="P1250" s="24" t="e">
        <f t="shared" ca="1" si="13"/>
        <v>#REF!</v>
      </c>
      <c r="Q1250" s="28" t="e">
        <f t="shared" ca="1" si="48"/>
        <v>#REF!</v>
      </c>
      <c r="R1250" s="29" t="e">
        <f t="shared" ca="1" si="14"/>
        <v>#REF!</v>
      </c>
      <c r="S1250" s="29" t="e">
        <f t="shared" ca="1" si="15"/>
        <v>#REF!</v>
      </c>
      <c r="T1250" s="28" t="e">
        <f t="shared" ca="1" si="16"/>
        <v>#REF!</v>
      </c>
      <c r="U1250" s="30">
        <f ca="1">VLOOKUP(H1250,variables!J$10:K$130,2,FALSE)</f>
        <v>0.93262411347517726</v>
      </c>
      <c r="V1250" s="28"/>
      <c r="W1250" s="28"/>
      <c r="X1250" s="28"/>
      <c r="Y1250" s="28"/>
      <c r="Z1250" s="28"/>
      <c r="AA1250" s="28"/>
      <c r="AB1250" s="28"/>
      <c r="AC1250" s="28"/>
    </row>
    <row r="1251" spans="1:29" ht="14.25" hidden="1">
      <c r="A1251" s="22" t="b">
        <f t="shared" si="73"/>
        <v>0</v>
      </c>
      <c r="B1251" s="23" t="str">
        <f t="shared" si="74"/>
        <v>salles avant 03/2017!</v>
      </c>
      <c r="C1251" s="24">
        <f t="shared" si="75"/>
        <v>1251</v>
      </c>
      <c r="D1251" s="24" t="e">
        <f t="shared" ca="1" si="2"/>
        <v>#REF!</v>
      </c>
      <c r="E1251" s="25" t="e">
        <f t="shared" ca="1" si="3"/>
        <v>#REF!</v>
      </c>
      <c r="F1251" s="25" t="e">
        <f t="shared" ca="1" si="4"/>
        <v>#REF!</v>
      </c>
      <c r="G1251" s="26" t="e">
        <f t="shared" ca="1" si="5"/>
        <v>#REF!</v>
      </c>
      <c r="H1251" s="24" t="s">
        <v>458</v>
      </c>
      <c r="I1251" s="24" t="e">
        <f t="shared" ca="1" si="6"/>
        <v>#REF!</v>
      </c>
      <c r="J1251" s="24" t="e">
        <f t="shared" ca="1" si="7"/>
        <v>#REF!</v>
      </c>
      <c r="K1251" s="24" t="e">
        <f t="shared" ca="1" si="8"/>
        <v>#REF!</v>
      </c>
      <c r="L1251" s="24" t="e">
        <f t="shared" ca="1" si="9"/>
        <v>#REF!</v>
      </c>
      <c r="M1251" s="24" t="e">
        <f t="shared" ca="1" si="10"/>
        <v>#REF!</v>
      </c>
      <c r="N1251" s="25" t="e">
        <f t="shared" ca="1" si="11"/>
        <v>#REF!</v>
      </c>
      <c r="O1251" s="27" t="e">
        <f t="shared" ca="1" si="12"/>
        <v>#REF!</v>
      </c>
      <c r="P1251" s="24" t="e">
        <f t="shared" ca="1" si="13"/>
        <v>#REF!</v>
      </c>
      <c r="Q1251" s="28" t="str">
        <f t="shared" si="48"/>
        <v/>
      </c>
      <c r="R1251" s="29" t="str">
        <f t="shared" si="14"/>
        <v/>
      </c>
      <c r="S1251" s="29" t="str">
        <f t="shared" si="15"/>
        <v/>
      </c>
      <c r="T1251" s="28" t="str">
        <f t="shared" si="16"/>
        <v/>
      </c>
      <c r="U1251" s="30">
        <f ca="1">VLOOKUP(H1251,variables!J$10:K$130,2,FALSE)</f>
        <v>0.95</v>
      </c>
      <c r="V1251" s="28"/>
      <c r="W1251" s="28"/>
      <c r="X1251" s="28"/>
      <c r="Y1251" s="28"/>
      <c r="Z1251" s="28"/>
      <c r="AA1251" s="28"/>
      <c r="AB1251" s="28"/>
      <c r="AC1251" s="28"/>
    </row>
    <row r="1252" spans="1:29" ht="14.25">
      <c r="A1252" s="22" t="b">
        <f t="shared" si="73"/>
        <v>1</v>
      </c>
      <c r="B1252" s="23" t="str">
        <f t="shared" si="74"/>
        <v>salles avant 03/2017!</v>
      </c>
      <c r="C1252" s="24">
        <f t="shared" si="75"/>
        <v>1252</v>
      </c>
      <c r="D1252" s="24" t="e">
        <f t="shared" ca="1" si="2"/>
        <v>#REF!</v>
      </c>
      <c r="E1252" s="25" t="e">
        <f t="shared" ca="1" si="3"/>
        <v>#REF!</v>
      </c>
      <c r="F1252" s="25" t="e">
        <f t="shared" ca="1" si="4"/>
        <v>#REF!</v>
      </c>
      <c r="G1252" s="26" t="e">
        <f t="shared" ca="1" si="5"/>
        <v>#REF!</v>
      </c>
      <c r="H1252" s="24" t="s">
        <v>140</v>
      </c>
      <c r="I1252" s="24" t="e">
        <f t="shared" ca="1" si="6"/>
        <v>#REF!</v>
      </c>
      <c r="J1252" s="24" t="e">
        <f t="shared" ca="1" si="7"/>
        <v>#REF!</v>
      </c>
      <c r="K1252" s="24" t="e">
        <f t="shared" ca="1" si="8"/>
        <v>#REF!</v>
      </c>
      <c r="L1252" s="24" t="e">
        <f t="shared" ca="1" si="9"/>
        <v>#REF!</v>
      </c>
      <c r="M1252" s="24" t="e">
        <f t="shared" ca="1" si="10"/>
        <v>#REF!</v>
      </c>
      <c r="N1252" s="25" t="e">
        <f t="shared" ca="1" si="11"/>
        <v>#REF!</v>
      </c>
      <c r="O1252" s="27" t="e">
        <f t="shared" ca="1" si="12"/>
        <v>#REF!</v>
      </c>
      <c r="P1252" s="24" t="e">
        <f t="shared" ca="1" si="13"/>
        <v>#REF!</v>
      </c>
      <c r="Q1252" s="28" t="e">
        <f t="shared" ca="1" si="48"/>
        <v>#REF!</v>
      </c>
      <c r="R1252" s="29" t="e">
        <f t="shared" ca="1" si="14"/>
        <v>#REF!</v>
      </c>
      <c r="S1252" s="29" t="e">
        <f t="shared" ca="1" si="15"/>
        <v>#REF!</v>
      </c>
      <c r="T1252" s="28" t="e">
        <f t="shared" ca="1" si="16"/>
        <v>#REF!</v>
      </c>
      <c r="U1252" s="30">
        <f ca="1">VLOOKUP(H1252,variables!J$10:K$130,2,FALSE)</f>
        <v>0.93262411347517726</v>
      </c>
      <c r="V1252" s="28"/>
      <c r="W1252" s="28"/>
      <c r="X1252" s="28"/>
      <c r="Y1252" s="28"/>
      <c r="Z1252" s="28"/>
      <c r="AA1252" s="28"/>
      <c r="AB1252" s="28"/>
      <c r="AC1252" s="28"/>
    </row>
    <row r="1253" spans="1:29" ht="14.25" hidden="1">
      <c r="A1253" s="22" t="b">
        <f t="shared" si="73"/>
        <v>0</v>
      </c>
      <c r="B1253" s="23" t="str">
        <f t="shared" si="74"/>
        <v>salles avant 03/2017!</v>
      </c>
      <c r="C1253" s="24">
        <f t="shared" si="75"/>
        <v>1253</v>
      </c>
      <c r="D1253" s="24" t="e">
        <f t="shared" ca="1" si="2"/>
        <v>#REF!</v>
      </c>
      <c r="E1253" s="25" t="e">
        <f t="shared" ca="1" si="3"/>
        <v>#REF!</v>
      </c>
      <c r="F1253" s="25" t="e">
        <f t="shared" ca="1" si="4"/>
        <v>#REF!</v>
      </c>
      <c r="G1253" s="26" t="e">
        <f t="shared" ca="1" si="5"/>
        <v>#REF!</v>
      </c>
      <c r="H1253" s="24" t="s">
        <v>299</v>
      </c>
      <c r="I1253" s="24" t="e">
        <f t="shared" ca="1" si="6"/>
        <v>#REF!</v>
      </c>
      <c r="J1253" s="24" t="e">
        <f t="shared" ca="1" si="7"/>
        <v>#REF!</v>
      </c>
      <c r="K1253" s="24" t="e">
        <f t="shared" ca="1" si="8"/>
        <v>#REF!</v>
      </c>
      <c r="L1253" s="24" t="e">
        <f t="shared" ca="1" si="9"/>
        <v>#REF!</v>
      </c>
      <c r="M1253" s="24" t="e">
        <f t="shared" ca="1" si="10"/>
        <v>#REF!</v>
      </c>
      <c r="N1253" s="25" t="e">
        <f t="shared" ca="1" si="11"/>
        <v>#REF!</v>
      </c>
      <c r="O1253" s="27" t="e">
        <f t="shared" ca="1" si="12"/>
        <v>#REF!</v>
      </c>
      <c r="P1253" s="24" t="e">
        <f t="shared" ca="1" si="13"/>
        <v>#REF!</v>
      </c>
      <c r="Q1253" s="28" t="str">
        <f t="shared" si="48"/>
        <v/>
      </c>
      <c r="R1253" s="29" t="str">
        <f t="shared" si="14"/>
        <v/>
      </c>
      <c r="S1253" s="29" t="str">
        <f t="shared" si="15"/>
        <v/>
      </c>
      <c r="T1253" s="28" t="str">
        <f t="shared" si="16"/>
        <v/>
      </c>
      <c r="U1253" s="30">
        <f ca="1">VLOOKUP(H1253,variables!J$10:K$130,2,FALSE)</f>
        <v>0.96666666666666667</v>
      </c>
      <c r="V1253" s="28"/>
      <c r="W1253" s="28"/>
      <c r="X1253" s="28"/>
      <c r="Y1253" s="28"/>
      <c r="Z1253" s="28"/>
      <c r="AA1253" s="28"/>
      <c r="AB1253" s="28"/>
      <c r="AC1253" s="28"/>
    </row>
    <row r="1254" spans="1:29" ht="14.25" hidden="1">
      <c r="A1254" s="22" t="b">
        <f t="shared" si="73"/>
        <v>0</v>
      </c>
      <c r="B1254" s="23" t="str">
        <f t="shared" si="74"/>
        <v>salles avant 03/2017!</v>
      </c>
      <c r="C1254" s="24">
        <f t="shared" si="75"/>
        <v>1254</v>
      </c>
      <c r="D1254" s="24" t="e">
        <f t="shared" ca="1" si="2"/>
        <v>#REF!</v>
      </c>
      <c r="E1254" s="25" t="e">
        <f t="shared" ca="1" si="3"/>
        <v>#REF!</v>
      </c>
      <c r="F1254" s="25" t="e">
        <f t="shared" ca="1" si="4"/>
        <v>#REF!</v>
      </c>
      <c r="G1254" s="26" t="e">
        <f t="shared" ca="1" si="5"/>
        <v>#REF!</v>
      </c>
      <c r="H1254" s="24" t="s">
        <v>162</v>
      </c>
      <c r="I1254" s="24" t="e">
        <f t="shared" ca="1" si="6"/>
        <v>#REF!</v>
      </c>
      <c r="J1254" s="24" t="e">
        <f t="shared" ca="1" si="7"/>
        <v>#REF!</v>
      </c>
      <c r="K1254" s="24" t="e">
        <f t="shared" ca="1" si="8"/>
        <v>#REF!</v>
      </c>
      <c r="L1254" s="24" t="e">
        <f t="shared" ca="1" si="9"/>
        <v>#REF!</v>
      </c>
      <c r="M1254" s="24" t="e">
        <f t="shared" ca="1" si="10"/>
        <v>#REF!</v>
      </c>
      <c r="N1254" s="25" t="e">
        <f t="shared" ca="1" si="11"/>
        <v>#REF!</v>
      </c>
      <c r="O1254" s="27" t="e">
        <f t="shared" ca="1" si="12"/>
        <v>#REF!</v>
      </c>
      <c r="P1254" s="24" t="e">
        <f t="shared" ca="1" si="13"/>
        <v>#REF!</v>
      </c>
      <c r="Q1254" s="28" t="str">
        <f t="shared" si="48"/>
        <v/>
      </c>
      <c r="R1254" s="29" t="str">
        <f t="shared" si="14"/>
        <v/>
      </c>
      <c r="S1254" s="29" t="str">
        <f t="shared" si="15"/>
        <v/>
      </c>
      <c r="T1254" s="28" t="str">
        <f t="shared" si="16"/>
        <v/>
      </c>
      <c r="U1254" s="30">
        <f>VLOOKUP(H1254,variables!J$10:K$130,2,FALSE)</f>
        <v>5.3E-3</v>
      </c>
      <c r="V1254" s="28"/>
      <c r="W1254" s="28"/>
      <c r="X1254" s="28"/>
      <c r="Y1254" s="28"/>
      <c r="Z1254" s="28"/>
      <c r="AA1254" s="28"/>
      <c r="AB1254" s="28"/>
      <c r="AC1254" s="28"/>
    </row>
    <row r="1255" spans="1:29" ht="14.25" hidden="1">
      <c r="A1255" s="22" t="b">
        <f t="shared" si="73"/>
        <v>0</v>
      </c>
      <c r="B1255" s="23" t="str">
        <f t="shared" si="74"/>
        <v>salles avant 03/2017!</v>
      </c>
      <c r="C1255" s="24">
        <f t="shared" si="75"/>
        <v>1255</v>
      </c>
      <c r="D1255" s="24" t="e">
        <f t="shared" ca="1" si="2"/>
        <v>#REF!</v>
      </c>
      <c r="E1255" s="25" t="e">
        <f t="shared" ca="1" si="3"/>
        <v>#REF!</v>
      </c>
      <c r="F1255" s="25" t="e">
        <f t="shared" ca="1" si="4"/>
        <v>#REF!</v>
      </c>
      <c r="G1255" s="26" t="e">
        <f t="shared" ca="1" si="5"/>
        <v>#REF!</v>
      </c>
      <c r="H1255" s="24" t="s">
        <v>501</v>
      </c>
      <c r="I1255" s="24" t="e">
        <f t="shared" ca="1" si="6"/>
        <v>#REF!</v>
      </c>
      <c r="J1255" s="24" t="e">
        <f t="shared" ca="1" si="7"/>
        <v>#REF!</v>
      </c>
      <c r="K1255" s="24" t="e">
        <f t="shared" ca="1" si="8"/>
        <v>#REF!</v>
      </c>
      <c r="L1255" s="24" t="e">
        <f t="shared" ca="1" si="9"/>
        <v>#REF!</v>
      </c>
      <c r="M1255" s="24" t="e">
        <f t="shared" ca="1" si="10"/>
        <v>#REF!</v>
      </c>
      <c r="N1255" s="25" t="e">
        <f t="shared" ca="1" si="11"/>
        <v>#REF!</v>
      </c>
      <c r="O1255" s="27" t="e">
        <f t="shared" ca="1" si="12"/>
        <v>#REF!</v>
      </c>
      <c r="P1255" s="24" t="e">
        <f t="shared" ca="1" si="13"/>
        <v>#REF!</v>
      </c>
      <c r="Q1255" s="28" t="str">
        <f t="shared" si="48"/>
        <v/>
      </c>
      <c r="R1255" s="29" t="str">
        <f t="shared" si="14"/>
        <v/>
      </c>
      <c r="S1255" s="29" t="str">
        <f t="shared" si="15"/>
        <v/>
      </c>
      <c r="T1255" s="28" t="str">
        <f t="shared" si="16"/>
        <v/>
      </c>
      <c r="U1255" s="30">
        <f ca="1">VLOOKUP(H1255,variables!J$10:K$130,2,FALSE)</f>
        <v>1</v>
      </c>
      <c r="V1255" s="28"/>
      <c r="W1255" s="28"/>
      <c r="X1255" s="28"/>
      <c r="Y1255" s="28"/>
      <c r="Z1255" s="28"/>
      <c r="AA1255" s="28"/>
      <c r="AB1255" s="28"/>
      <c r="AC1255" s="28"/>
    </row>
    <row r="1256" spans="1:29" ht="14.25" hidden="1">
      <c r="A1256" s="22" t="b">
        <f t="shared" si="73"/>
        <v>0</v>
      </c>
      <c r="B1256" s="23" t="str">
        <f t="shared" si="74"/>
        <v>salles avant 03/2017!</v>
      </c>
      <c r="C1256" s="24">
        <f t="shared" si="75"/>
        <v>1256</v>
      </c>
      <c r="D1256" s="24" t="e">
        <f t="shared" ca="1" si="2"/>
        <v>#REF!</v>
      </c>
      <c r="E1256" s="25" t="e">
        <f t="shared" ca="1" si="3"/>
        <v>#REF!</v>
      </c>
      <c r="F1256" s="25" t="e">
        <f t="shared" ca="1" si="4"/>
        <v>#REF!</v>
      </c>
      <c r="G1256" s="26" t="e">
        <f t="shared" ca="1" si="5"/>
        <v>#REF!</v>
      </c>
      <c r="H1256" s="24" t="s">
        <v>458</v>
      </c>
      <c r="I1256" s="24" t="e">
        <f t="shared" ca="1" si="6"/>
        <v>#REF!</v>
      </c>
      <c r="J1256" s="24" t="e">
        <f t="shared" ca="1" si="7"/>
        <v>#REF!</v>
      </c>
      <c r="K1256" s="24" t="e">
        <f t="shared" ca="1" si="8"/>
        <v>#REF!</v>
      </c>
      <c r="L1256" s="24" t="e">
        <f t="shared" ca="1" si="9"/>
        <v>#REF!</v>
      </c>
      <c r="M1256" s="24" t="e">
        <f t="shared" ca="1" si="10"/>
        <v>#REF!</v>
      </c>
      <c r="N1256" s="25" t="e">
        <f t="shared" ca="1" si="11"/>
        <v>#REF!</v>
      </c>
      <c r="O1256" s="27" t="e">
        <f t="shared" ca="1" si="12"/>
        <v>#REF!</v>
      </c>
      <c r="P1256" s="24" t="e">
        <f t="shared" ca="1" si="13"/>
        <v>#REF!</v>
      </c>
      <c r="Q1256" s="28" t="str">
        <f t="shared" si="48"/>
        <v/>
      </c>
      <c r="R1256" s="29" t="str">
        <f t="shared" si="14"/>
        <v/>
      </c>
      <c r="S1256" s="29" t="str">
        <f t="shared" si="15"/>
        <v/>
      </c>
      <c r="T1256" s="28" t="str">
        <f t="shared" si="16"/>
        <v/>
      </c>
      <c r="U1256" s="30">
        <f ca="1">VLOOKUP(H1256,variables!J$10:K$130,2,FALSE)</f>
        <v>0.95</v>
      </c>
      <c r="V1256" s="28"/>
      <c r="W1256" s="28"/>
      <c r="X1256" s="28"/>
      <c r="Y1256" s="28"/>
      <c r="Z1256" s="28"/>
      <c r="AA1256" s="28"/>
      <c r="AB1256" s="28"/>
      <c r="AC1256" s="28"/>
    </row>
    <row r="1257" spans="1:29" ht="14.25" hidden="1">
      <c r="A1257" s="22" t="b">
        <f t="shared" si="73"/>
        <v>0</v>
      </c>
      <c r="B1257" s="23" t="str">
        <f t="shared" si="74"/>
        <v>salles avant 03/2017!</v>
      </c>
      <c r="C1257" s="24">
        <f t="shared" si="75"/>
        <v>1257</v>
      </c>
      <c r="D1257" s="24" t="e">
        <f t="shared" ca="1" si="2"/>
        <v>#REF!</v>
      </c>
      <c r="E1257" s="25" t="e">
        <f t="shared" ca="1" si="3"/>
        <v>#REF!</v>
      </c>
      <c r="F1257" s="25" t="e">
        <f t="shared" ca="1" si="4"/>
        <v>#REF!</v>
      </c>
      <c r="G1257" s="26" t="e">
        <f t="shared" ca="1" si="5"/>
        <v>#REF!</v>
      </c>
      <c r="H1257" s="24" t="s">
        <v>458</v>
      </c>
      <c r="I1257" s="24" t="e">
        <f t="shared" ca="1" si="6"/>
        <v>#REF!</v>
      </c>
      <c r="J1257" s="24" t="e">
        <f t="shared" ca="1" si="7"/>
        <v>#REF!</v>
      </c>
      <c r="K1257" s="24" t="e">
        <f t="shared" ca="1" si="8"/>
        <v>#REF!</v>
      </c>
      <c r="L1257" s="24" t="e">
        <f t="shared" ca="1" si="9"/>
        <v>#REF!</v>
      </c>
      <c r="M1257" s="24" t="e">
        <f t="shared" ca="1" si="10"/>
        <v>#REF!</v>
      </c>
      <c r="N1257" s="25" t="e">
        <f t="shared" ca="1" si="11"/>
        <v>#REF!</v>
      </c>
      <c r="O1257" s="27" t="e">
        <f t="shared" ca="1" si="12"/>
        <v>#REF!</v>
      </c>
      <c r="P1257" s="24" t="e">
        <f t="shared" ca="1" si="13"/>
        <v>#REF!</v>
      </c>
      <c r="Q1257" s="28" t="str">
        <f t="shared" si="48"/>
        <v/>
      </c>
      <c r="R1257" s="29" t="str">
        <f t="shared" si="14"/>
        <v/>
      </c>
      <c r="S1257" s="29" t="str">
        <f t="shared" si="15"/>
        <v/>
      </c>
      <c r="T1257" s="28" t="str">
        <f t="shared" si="16"/>
        <v/>
      </c>
      <c r="U1257" s="30">
        <f ca="1">VLOOKUP(H1257,variables!J$10:K$130,2,FALSE)</f>
        <v>0.95</v>
      </c>
      <c r="V1257" s="28"/>
      <c r="W1257" s="28"/>
      <c r="X1257" s="28"/>
      <c r="Y1257" s="28"/>
      <c r="Z1257" s="28"/>
      <c r="AA1257" s="28"/>
      <c r="AB1257" s="28"/>
      <c r="AC1257" s="28"/>
    </row>
    <row r="1258" spans="1:29" ht="14.25" hidden="1">
      <c r="A1258" s="22" t="b">
        <f t="shared" si="73"/>
        <v>0</v>
      </c>
      <c r="B1258" s="23" t="str">
        <f t="shared" si="74"/>
        <v>salles avant 03/2017!</v>
      </c>
      <c r="C1258" s="24">
        <f t="shared" si="75"/>
        <v>1258</v>
      </c>
      <c r="D1258" s="24" t="e">
        <f t="shared" ca="1" si="2"/>
        <v>#REF!</v>
      </c>
      <c r="E1258" s="25" t="e">
        <f t="shared" ca="1" si="3"/>
        <v>#REF!</v>
      </c>
      <c r="F1258" s="25" t="e">
        <f t="shared" ca="1" si="4"/>
        <v>#REF!</v>
      </c>
      <c r="G1258" s="26" t="e">
        <f t="shared" ca="1" si="5"/>
        <v>#REF!</v>
      </c>
      <c r="H1258" s="24" t="s">
        <v>13</v>
      </c>
      <c r="I1258" s="24" t="e">
        <f t="shared" ca="1" si="6"/>
        <v>#REF!</v>
      </c>
      <c r="J1258" s="24" t="e">
        <f t="shared" ca="1" si="7"/>
        <v>#REF!</v>
      </c>
      <c r="K1258" s="24" t="e">
        <f t="shared" ca="1" si="8"/>
        <v>#REF!</v>
      </c>
      <c r="L1258" s="24" t="e">
        <f t="shared" ca="1" si="9"/>
        <v>#REF!</v>
      </c>
      <c r="M1258" s="24" t="e">
        <f t="shared" ca="1" si="10"/>
        <v>#REF!</v>
      </c>
      <c r="N1258" s="25" t="e">
        <f t="shared" ca="1" si="11"/>
        <v>#REF!</v>
      </c>
      <c r="O1258" s="27" t="e">
        <f t="shared" ca="1" si="12"/>
        <v>#REF!</v>
      </c>
      <c r="P1258" s="24" t="e">
        <f t="shared" ca="1" si="13"/>
        <v>#REF!</v>
      </c>
      <c r="Q1258" s="28" t="str">
        <f t="shared" si="48"/>
        <v/>
      </c>
      <c r="R1258" s="29" t="str">
        <f t="shared" si="14"/>
        <v/>
      </c>
      <c r="S1258" s="29" t="str">
        <f t="shared" si="15"/>
        <v/>
      </c>
      <c r="T1258" s="28" t="str">
        <f t="shared" si="16"/>
        <v/>
      </c>
      <c r="U1258" s="30">
        <f>VLOOKUP(H1258,variables!J$10:K$130,2,FALSE)</f>
        <v>0</v>
      </c>
      <c r="V1258" s="28"/>
      <c r="W1258" s="28"/>
      <c r="X1258" s="28"/>
      <c r="Y1258" s="28"/>
      <c r="Z1258" s="28"/>
      <c r="AA1258" s="28"/>
      <c r="AB1258" s="28"/>
      <c r="AC1258" s="28"/>
    </row>
    <row r="1259" spans="1:29" ht="14.25" hidden="1">
      <c r="A1259" s="22" t="b">
        <f t="shared" si="73"/>
        <v>0</v>
      </c>
      <c r="B1259" s="23" t="str">
        <f t="shared" si="74"/>
        <v>salles avant 03/2017!</v>
      </c>
      <c r="C1259" s="24">
        <f t="shared" si="75"/>
        <v>1259</v>
      </c>
      <c r="D1259" s="24" t="e">
        <f t="shared" ca="1" si="2"/>
        <v>#REF!</v>
      </c>
      <c r="E1259" s="25" t="e">
        <f t="shared" ca="1" si="3"/>
        <v>#REF!</v>
      </c>
      <c r="F1259" s="25" t="e">
        <f t="shared" ca="1" si="4"/>
        <v>#REF!</v>
      </c>
      <c r="G1259" s="26" t="e">
        <f t="shared" ca="1" si="5"/>
        <v>#REF!</v>
      </c>
      <c r="H1259" s="24" t="s">
        <v>357</v>
      </c>
      <c r="I1259" s="24" t="e">
        <f t="shared" ca="1" si="6"/>
        <v>#REF!</v>
      </c>
      <c r="J1259" s="24" t="e">
        <f t="shared" ca="1" si="7"/>
        <v>#REF!</v>
      </c>
      <c r="K1259" s="24" t="e">
        <f t="shared" ca="1" si="8"/>
        <v>#REF!</v>
      </c>
      <c r="L1259" s="24" t="e">
        <f t="shared" ca="1" si="9"/>
        <v>#REF!</v>
      </c>
      <c r="M1259" s="24" t="e">
        <f t="shared" ca="1" si="10"/>
        <v>#REF!</v>
      </c>
      <c r="N1259" s="25" t="e">
        <f t="shared" ca="1" si="11"/>
        <v>#REF!</v>
      </c>
      <c r="O1259" s="27" t="e">
        <f t="shared" ca="1" si="12"/>
        <v>#REF!</v>
      </c>
      <c r="P1259" s="24" t="e">
        <f t="shared" ca="1" si="13"/>
        <v>#REF!</v>
      </c>
      <c r="Q1259" s="28" t="str">
        <f t="shared" si="48"/>
        <v/>
      </c>
      <c r="R1259" s="29" t="str">
        <f t="shared" si="14"/>
        <v/>
      </c>
      <c r="S1259" s="29" t="str">
        <f t="shared" si="15"/>
        <v/>
      </c>
      <c r="T1259" s="28" t="str">
        <f t="shared" si="16"/>
        <v/>
      </c>
      <c r="U1259" s="30">
        <f ca="1">VLOOKUP(H1259,variables!J$10:K$130,2,FALSE)</f>
        <v>0.97058823529411764</v>
      </c>
      <c r="V1259" s="28"/>
      <c r="W1259" s="28"/>
      <c r="X1259" s="28"/>
      <c r="Y1259" s="28"/>
      <c r="Z1259" s="28"/>
      <c r="AA1259" s="28"/>
      <c r="AB1259" s="28"/>
      <c r="AC1259" s="28"/>
    </row>
    <row r="1260" spans="1:29" ht="14.25" hidden="1">
      <c r="A1260" s="22" t="b">
        <f t="shared" si="73"/>
        <v>0</v>
      </c>
      <c r="B1260" s="23" t="str">
        <f t="shared" si="74"/>
        <v>salles avant 03/2017!</v>
      </c>
      <c r="C1260" s="24">
        <f t="shared" si="75"/>
        <v>1260</v>
      </c>
      <c r="D1260" s="24" t="e">
        <f t="shared" ca="1" si="2"/>
        <v>#REF!</v>
      </c>
      <c r="E1260" s="25" t="e">
        <f t="shared" ca="1" si="3"/>
        <v>#REF!</v>
      </c>
      <c r="F1260" s="25" t="e">
        <f t="shared" ca="1" si="4"/>
        <v>#REF!</v>
      </c>
      <c r="G1260" s="26" t="e">
        <f t="shared" ca="1" si="5"/>
        <v>#REF!</v>
      </c>
      <c r="H1260" s="24" t="s">
        <v>423</v>
      </c>
      <c r="I1260" s="24" t="e">
        <f t="shared" ca="1" si="6"/>
        <v>#REF!</v>
      </c>
      <c r="J1260" s="24" t="e">
        <f t="shared" ca="1" si="7"/>
        <v>#REF!</v>
      </c>
      <c r="K1260" s="24" t="e">
        <f t="shared" ca="1" si="8"/>
        <v>#REF!</v>
      </c>
      <c r="L1260" s="24" t="e">
        <f t="shared" ca="1" si="9"/>
        <v>#REF!</v>
      </c>
      <c r="M1260" s="24" t="e">
        <f t="shared" ca="1" si="10"/>
        <v>#REF!</v>
      </c>
      <c r="N1260" s="25" t="e">
        <f t="shared" ca="1" si="11"/>
        <v>#REF!</v>
      </c>
      <c r="O1260" s="27" t="e">
        <f t="shared" ca="1" si="12"/>
        <v>#REF!</v>
      </c>
      <c r="P1260" s="24" t="e">
        <f t="shared" ca="1" si="13"/>
        <v>#REF!</v>
      </c>
      <c r="Q1260" s="28" t="str">
        <f t="shared" si="48"/>
        <v/>
      </c>
      <c r="R1260" s="29" t="str">
        <f t="shared" si="14"/>
        <v/>
      </c>
      <c r="S1260" s="29" t="str">
        <f t="shared" si="15"/>
        <v/>
      </c>
      <c r="T1260" s="28" t="str">
        <f t="shared" si="16"/>
        <v/>
      </c>
      <c r="U1260" s="30">
        <f ca="1">VLOOKUP(H1260,variables!J$10:K$130,2,FALSE)</f>
        <v>0.97619047619047616</v>
      </c>
      <c r="V1260" s="28"/>
      <c r="W1260" s="28"/>
      <c r="X1260" s="28"/>
      <c r="Y1260" s="28"/>
      <c r="Z1260" s="28"/>
      <c r="AA1260" s="28"/>
      <c r="AB1260" s="28"/>
      <c r="AC1260" s="28"/>
    </row>
    <row r="1261" spans="1:29" ht="14.25" hidden="1">
      <c r="A1261" s="22" t="b">
        <f t="shared" si="73"/>
        <v>0</v>
      </c>
      <c r="B1261" s="23" t="str">
        <f t="shared" si="74"/>
        <v>salles avant 03/2017!</v>
      </c>
      <c r="C1261" s="24">
        <f t="shared" si="75"/>
        <v>1261</v>
      </c>
      <c r="D1261" s="24" t="e">
        <f t="shared" ca="1" si="2"/>
        <v>#REF!</v>
      </c>
      <c r="E1261" s="25" t="e">
        <f t="shared" ca="1" si="3"/>
        <v>#REF!</v>
      </c>
      <c r="F1261" s="25" t="e">
        <f t="shared" ca="1" si="4"/>
        <v>#REF!</v>
      </c>
      <c r="G1261" s="26" t="e">
        <f t="shared" ca="1" si="5"/>
        <v>#REF!</v>
      </c>
      <c r="H1261" s="24" t="s">
        <v>88</v>
      </c>
      <c r="I1261" s="24" t="e">
        <f t="shared" ca="1" si="6"/>
        <v>#REF!</v>
      </c>
      <c r="J1261" s="24" t="e">
        <f t="shared" ca="1" si="7"/>
        <v>#REF!</v>
      </c>
      <c r="K1261" s="24" t="e">
        <f t="shared" ca="1" si="8"/>
        <v>#REF!</v>
      </c>
      <c r="L1261" s="24" t="e">
        <f t="shared" ca="1" si="9"/>
        <v>#REF!</v>
      </c>
      <c r="M1261" s="24" t="e">
        <f t="shared" ca="1" si="10"/>
        <v>#REF!</v>
      </c>
      <c r="N1261" s="25" t="e">
        <f t="shared" ca="1" si="11"/>
        <v>#REF!</v>
      </c>
      <c r="O1261" s="27" t="e">
        <f t="shared" ca="1" si="12"/>
        <v>#REF!</v>
      </c>
      <c r="P1261" s="24" t="e">
        <f t="shared" ca="1" si="13"/>
        <v>#REF!</v>
      </c>
      <c r="Q1261" s="28" t="str">
        <f t="shared" si="48"/>
        <v/>
      </c>
      <c r="R1261" s="29" t="str">
        <f t="shared" si="14"/>
        <v/>
      </c>
      <c r="S1261" s="29" t="str">
        <f t="shared" si="15"/>
        <v/>
      </c>
      <c r="T1261" s="28" t="str">
        <f t="shared" si="16"/>
        <v/>
      </c>
      <c r="U1261" s="30">
        <f ca="1">VLOOKUP(H1261,variables!J$10:K$130,2,FALSE)</f>
        <v>0.94202898550724634</v>
      </c>
      <c r="V1261" s="28"/>
      <c r="W1261" s="28"/>
      <c r="X1261" s="28"/>
      <c r="Y1261" s="28"/>
      <c r="Z1261" s="28"/>
      <c r="AA1261" s="28"/>
      <c r="AB1261" s="28"/>
      <c r="AC1261" s="28"/>
    </row>
    <row r="1262" spans="1:29" ht="14.25" hidden="1">
      <c r="A1262" s="22" t="b">
        <f t="shared" si="73"/>
        <v>0</v>
      </c>
      <c r="B1262" s="23" t="str">
        <f t="shared" si="74"/>
        <v>salles avant 03/2017!</v>
      </c>
      <c r="C1262" s="24">
        <f t="shared" si="75"/>
        <v>1262</v>
      </c>
      <c r="D1262" s="24" t="e">
        <f t="shared" ca="1" si="2"/>
        <v>#REF!</v>
      </c>
      <c r="E1262" s="25" t="e">
        <f t="shared" ca="1" si="3"/>
        <v>#REF!</v>
      </c>
      <c r="F1262" s="25" t="e">
        <f t="shared" ca="1" si="4"/>
        <v>#REF!</v>
      </c>
      <c r="G1262" s="26" t="e">
        <f t="shared" ca="1" si="5"/>
        <v>#REF!</v>
      </c>
      <c r="H1262" s="24" t="s">
        <v>88</v>
      </c>
      <c r="I1262" s="24" t="e">
        <f t="shared" ca="1" si="6"/>
        <v>#REF!</v>
      </c>
      <c r="J1262" s="24" t="e">
        <f t="shared" ca="1" si="7"/>
        <v>#REF!</v>
      </c>
      <c r="K1262" s="24" t="e">
        <f t="shared" ca="1" si="8"/>
        <v>#REF!</v>
      </c>
      <c r="L1262" s="24" t="e">
        <f t="shared" ca="1" si="9"/>
        <v>#REF!</v>
      </c>
      <c r="M1262" s="24" t="e">
        <f t="shared" ca="1" si="10"/>
        <v>#REF!</v>
      </c>
      <c r="N1262" s="25" t="e">
        <f t="shared" ca="1" si="11"/>
        <v>#REF!</v>
      </c>
      <c r="O1262" s="27" t="e">
        <f t="shared" ca="1" si="12"/>
        <v>#REF!</v>
      </c>
      <c r="P1262" s="24" t="e">
        <f t="shared" ca="1" si="13"/>
        <v>#REF!</v>
      </c>
      <c r="Q1262" s="28" t="str">
        <f t="shared" si="48"/>
        <v/>
      </c>
      <c r="R1262" s="29" t="str">
        <f t="shared" si="14"/>
        <v/>
      </c>
      <c r="S1262" s="29" t="str">
        <f t="shared" si="15"/>
        <v/>
      </c>
      <c r="T1262" s="28" t="str">
        <f t="shared" si="16"/>
        <v/>
      </c>
      <c r="U1262" s="30">
        <f ca="1">VLOOKUP(H1262,variables!J$10:K$130,2,FALSE)</f>
        <v>0.94202898550724634</v>
      </c>
      <c r="V1262" s="28"/>
      <c r="W1262" s="28"/>
      <c r="X1262" s="28"/>
      <c r="Y1262" s="28"/>
      <c r="Z1262" s="28"/>
      <c r="AA1262" s="28"/>
      <c r="AB1262" s="28"/>
      <c r="AC1262" s="28"/>
    </row>
    <row r="1263" spans="1:29" ht="14.25" hidden="1">
      <c r="A1263" s="22" t="b">
        <f t="shared" si="73"/>
        <v>0</v>
      </c>
      <c r="B1263" s="23" t="str">
        <f t="shared" si="74"/>
        <v>salles avant 03/2017!</v>
      </c>
      <c r="C1263" s="24">
        <f t="shared" si="75"/>
        <v>1263</v>
      </c>
      <c r="D1263" s="24" t="e">
        <f t="shared" ca="1" si="2"/>
        <v>#REF!</v>
      </c>
      <c r="E1263" s="25" t="e">
        <f t="shared" ca="1" si="3"/>
        <v>#REF!</v>
      </c>
      <c r="F1263" s="25" t="e">
        <f t="shared" ca="1" si="4"/>
        <v>#REF!</v>
      </c>
      <c r="G1263" s="26" t="e">
        <f t="shared" ca="1" si="5"/>
        <v>#REF!</v>
      </c>
      <c r="H1263" s="24" t="s">
        <v>489</v>
      </c>
      <c r="I1263" s="24" t="e">
        <f t="shared" ca="1" si="6"/>
        <v>#REF!</v>
      </c>
      <c r="J1263" s="24" t="e">
        <f t="shared" ca="1" si="7"/>
        <v>#REF!</v>
      </c>
      <c r="K1263" s="24" t="e">
        <f t="shared" ca="1" si="8"/>
        <v>#REF!</v>
      </c>
      <c r="L1263" s="24" t="e">
        <f t="shared" ca="1" si="9"/>
        <v>#REF!</v>
      </c>
      <c r="M1263" s="24" t="e">
        <f t="shared" ca="1" si="10"/>
        <v>#REF!</v>
      </c>
      <c r="N1263" s="25" t="e">
        <f t="shared" ca="1" si="11"/>
        <v>#REF!</v>
      </c>
      <c r="O1263" s="27" t="e">
        <f t="shared" ca="1" si="12"/>
        <v>#REF!</v>
      </c>
      <c r="P1263" s="24" t="e">
        <f t="shared" ca="1" si="13"/>
        <v>#REF!</v>
      </c>
      <c r="Q1263" s="28" t="str">
        <f t="shared" si="48"/>
        <v/>
      </c>
      <c r="R1263" s="29" t="str">
        <f t="shared" si="14"/>
        <v/>
      </c>
      <c r="S1263" s="29" t="str">
        <f t="shared" si="15"/>
        <v/>
      </c>
      <c r="T1263" s="28" t="str">
        <f t="shared" si="16"/>
        <v/>
      </c>
      <c r="U1263" s="30">
        <f ca="1">VLOOKUP(H1263,variables!J$10:K$130,2,FALSE)</f>
        <v>1</v>
      </c>
      <c r="V1263" s="28"/>
      <c r="W1263" s="28"/>
      <c r="X1263" s="28"/>
      <c r="Y1263" s="28"/>
      <c r="Z1263" s="28"/>
      <c r="AA1263" s="28"/>
      <c r="AB1263" s="28"/>
      <c r="AC1263" s="28"/>
    </row>
    <row r="1264" spans="1:29" ht="14.25" hidden="1">
      <c r="A1264" s="22" t="b">
        <f t="shared" si="73"/>
        <v>0</v>
      </c>
      <c r="B1264" s="23" t="str">
        <f t="shared" si="74"/>
        <v>salles avant 03/2017!</v>
      </c>
      <c r="C1264" s="24">
        <f t="shared" si="75"/>
        <v>1264</v>
      </c>
      <c r="D1264" s="24" t="e">
        <f t="shared" ca="1" si="2"/>
        <v>#REF!</v>
      </c>
      <c r="E1264" s="25" t="e">
        <f t="shared" ca="1" si="3"/>
        <v>#REF!</v>
      </c>
      <c r="F1264" s="25" t="e">
        <f t="shared" ca="1" si="4"/>
        <v>#REF!</v>
      </c>
      <c r="G1264" s="26" t="e">
        <f t="shared" ca="1" si="5"/>
        <v>#REF!</v>
      </c>
      <c r="H1264" s="24" t="s">
        <v>162</v>
      </c>
      <c r="I1264" s="24" t="e">
        <f t="shared" ca="1" si="6"/>
        <v>#REF!</v>
      </c>
      <c r="J1264" s="24" t="e">
        <f t="shared" ca="1" si="7"/>
        <v>#REF!</v>
      </c>
      <c r="K1264" s="24" t="e">
        <f t="shared" ca="1" si="8"/>
        <v>#REF!</v>
      </c>
      <c r="L1264" s="24" t="e">
        <f t="shared" ca="1" si="9"/>
        <v>#REF!</v>
      </c>
      <c r="M1264" s="24" t="e">
        <f t="shared" ca="1" si="10"/>
        <v>#REF!</v>
      </c>
      <c r="N1264" s="25" t="e">
        <f t="shared" ca="1" si="11"/>
        <v>#REF!</v>
      </c>
      <c r="O1264" s="27" t="e">
        <f t="shared" ca="1" si="12"/>
        <v>#REF!</v>
      </c>
      <c r="P1264" s="24" t="e">
        <f t="shared" ca="1" si="13"/>
        <v>#REF!</v>
      </c>
      <c r="Q1264" s="28" t="str">
        <f t="shared" si="48"/>
        <v/>
      </c>
      <c r="R1264" s="29" t="str">
        <f t="shared" si="14"/>
        <v/>
      </c>
      <c r="S1264" s="29" t="str">
        <f t="shared" si="15"/>
        <v/>
      </c>
      <c r="T1264" s="28" t="str">
        <f t="shared" si="16"/>
        <v/>
      </c>
      <c r="U1264" s="30">
        <f>VLOOKUP(H1264,variables!J$10:K$130,2,FALSE)</f>
        <v>5.3E-3</v>
      </c>
      <c r="V1264" s="28"/>
      <c r="W1264" s="28"/>
      <c r="X1264" s="28"/>
      <c r="Y1264" s="28"/>
      <c r="Z1264" s="28"/>
      <c r="AA1264" s="28"/>
      <c r="AB1264" s="28"/>
      <c r="AC1264" s="28"/>
    </row>
    <row r="1265" spans="1:29" ht="14.25" hidden="1">
      <c r="A1265" s="22" t="b">
        <f t="shared" si="73"/>
        <v>0</v>
      </c>
      <c r="B1265" s="23" t="str">
        <f t="shared" si="74"/>
        <v>salles avant 03/2017!</v>
      </c>
      <c r="C1265" s="24">
        <f t="shared" si="75"/>
        <v>1265</v>
      </c>
      <c r="D1265" s="24" t="e">
        <f t="shared" ca="1" si="2"/>
        <v>#REF!</v>
      </c>
      <c r="E1265" s="25" t="e">
        <f t="shared" ca="1" si="3"/>
        <v>#REF!</v>
      </c>
      <c r="F1265" s="25" t="e">
        <f t="shared" ca="1" si="4"/>
        <v>#REF!</v>
      </c>
      <c r="G1265" s="26" t="e">
        <f t="shared" ca="1" si="5"/>
        <v>#REF!</v>
      </c>
      <c r="H1265" s="24" t="s">
        <v>263</v>
      </c>
      <c r="I1265" s="24" t="e">
        <f t="shared" ca="1" si="6"/>
        <v>#REF!</v>
      </c>
      <c r="J1265" s="24" t="e">
        <f t="shared" ca="1" si="7"/>
        <v>#REF!</v>
      </c>
      <c r="K1265" s="24" t="e">
        <f t="shared" ca="1" si="8"/>
        <v>#REF!</v>
      </c>
      <c r="L1265" s="24" t="e">
        <f t="shared" ca="1" si="9"/>
        <v>#REF!</v>
      </c>
      <c r="M1265" s="24" t="e">
        <f t="shared" ca="1" si="10"/>
        <v>#REF!</v>
      </c>
      <c r="N1265" s="25" t="e">
        <f t="shared" ca="1" si="11"/>
        <v>#REF!</v>
      </c>
      <c r="O1265" s="27" t="e">
        <f t="shared" ca="1" si="12"/>
        <v>#REF!</v>
      </c>
      <c r="P1265" s="24" t="e">
        <f t="shared" ca="1" si="13"/>
        <v>#REF!</v>
      </c>
      <c r="Q1265" s="28" t="str">
        <f t="shared" si="48"/>
        <v/>
      </c>
      <c r="R1265" s="29" t="str">
        <f t="shared" si="14"/>
        <v/>
      </c>
      <c r="S1265" s="29" t="str">
        <f t="shared" si="15"/>
        <v/>
      </c>
      <c r="T1265" s="28" t="str">
        <f t="shared" si="16"/>
        <v/>
      </c>
      <c r="U1265" s="30">
        <f ca="1">VLOOKUP(H1265,variables!J$10:K$130,2,FALSE)</f>
        <v>1</v>
      </c>
      <c r="V1265" s="28"/>
      <c r="W1265" s="28"/>
      <c r="X1265" s="28"/>
      <c r="Y1265" s="28"/>
      <c r="Z1265" s="28"/>
      <c r="AA1265" s="28"/>
      <c r="AB1265" s="28"/>
      <c r="AC1265" s="28"/>
    </row>
    <row r="1266" spans="1:29" ht="14.25" hidden="1">
      <c r="A1266" s="22" t="b">
        <f t="shared" si="73"/>
        <v>0</v>
      </c>
      <c r="B1266" s="23" t="str">
        <f t="shared" si="74"/>
        <v>salles avant 03/2017!</v>
      </c>
      <c r="C1266" s="24">
        <f t="shared" si="75"/>
        <v>1266</v>
      </c>
      <c r="D1266" s="24" t="e">
        <f t="shared" ca="1" si="2"/>
        <v>#REF!</v>
      </c>
      <c r="E1266" s="25" t="e">
        <f t="shared" ca="1" si="3"/>
        <v>#REF!</v>
      </c>
      <c r="F1266" s="25" t="e">
        <f t="shared" ca="1" si="4"/>
        <v>#REF!</v>
      </c>
      <c r="G1266" s="26" t="e">
        <f t="shared" ca="1" si="5"/>
        <v>#REF!</v>
      </c>
      <c r="H1266" s="24" t="s">
        <v>88</v>
      </c>
      <c r="I1266" s="24" t="e">
        <f t="shared" ca="1" si="6"/>
        <v>#REF!</v>
      </c>
      <c r="J1266" s="24" t="e">
        <f t="shared" ca="1" si="7"/>
        <v>#REF!</v>
      </c>
      <c r="K1266" s="24" t="e">
        <f t="shared" ca="1" si="8"/>
        <v>#REF!</v>
      </c>
      <c r="L1266" s="24" t="e">
        <f t="shared" ca="1" si="9"/>
        <v>#REF!</v>
      </c>
      <c r="M1266" s="24" t="e">
        <f t="shared" ca="1" si="10"/>
        <v>#REF!</v>
      </c>
      <c r="N1266" s="25" t="e">
        <f t="shared" ca="1" si="11"/>
        <v>#REF!</v>
      </c>
      <c r="O1266" s="27" t="e">
        <f t="shared" ca="1" si="12"/>
        <v>#REF!</v>
      </c>
      <c r="P1266" s="24" t="e">
        <f t="shared" ca="1" si="13"/>
        <v>#REF!</v>
      </c>
      <c r="Q1266" s="28" t="str">
        <f t="shared" si="48"/>
        <v/>
      </c>
      <c r="R1266" s="29" t="str">
        <f t="shared" si="14"/>
        <v/>
      </c>
      <c r="S1266" s="29" t="str">
        <f t="shared" si="15"/>
        <v/>
      </c>
      <c r="T1266" s="28" t="str">
        <f t="shared" si="16"/>
        <v/>
      </c>
      <c r="U1266" s="30">
        <f ca="1">VLOOKUP(H1266,variables!J$10:K$130,2,FALSE)</f>
        <v>0.94202898550724634</v>
      </c>
      <c r="V1266" s="28"/>
      <c r="W1266" s="28"/>
      <c r="X1266" s="28"/>
      <c r="Y1266" s="28"/>
      <c r="Z1266" s="28"/>
      <c r="AA1266" s="28"/>
      <c r="AB1266" s="28"/>
      <c r="AC1266" s="28"/>
    </row>
    <row r="1267" spans="1:29" ht="14.25" hidden="1">
      <c r="A1267" s="22" t="b">
        <f t="shared" si="73"/>
        <v>0</v>
      </c>
      <c r="B1267" s="23" t="str">
        <f t="shared" si="74"/>
        <v>salles avant 03/2017!</v>
      </c>
      <c r="C1267" s="24">
        <f t="shared" si="75"/>
        <v>1267</v>
      </c>
      <c r="D1267" s="24" t="e">
        <f t="shared" ca="1" si="2"/>
        <v>#REF!</v>
      </c>
      <c r="E1267" s="25" t="e">
        <f t="shared" ca="1" si="3"/>
        <v>#REF!</v>
      </c>
      <c r="F1267" s="25" t="e">
        <f t="shared" ca="1" si="4"/>
        <v>#REF!</v>
      </c>
      <c r="G1267" s="26" t="e">
        <f t="shared" ca="1" si="5"/>
        <v>#REF!</v>
      </c>
      <c r="H1267" s="24" t="s">
        <v>501</v>
      </c>
      <c r="I1267" s="24" t="e">
        <f t="shared" ca="1" si="6"/>
        <v>#REF!</v>
      </c>
      <c r="J1267" s="24" t="e">
        <f t="shared" ca="1" si="7"/>
        <v>#REF!</v>
      </c>
      <c r="K1267" s="24" t="e">
        <f t="shared" ca="1" si="8"/>
        <v>#REF!</v>
      </c>
      <c r="L1267" s="24" t="e">
        <f t="shared" ca="1" si="9"/>
        <v>#REF!</v>
      </c>
      <c r="M1267" s="24" t="e">
        <f t="shared" ca="1" si="10"/>
        <v>#REF!</v>
      </c>
      <c r="N1267" s="25" t="e">
        <f t="shared" ca="1" si="11"/>
        <v>#REF!</v>
      </c>
      <c r="O1267" s="27" t="e">
        <f t="shared" ca="1" si="12"/>
        <v>#REF!</v>
      </c>
      <c r="P1267" s="24" t="e">
        <f t="shared" ca="1" si="13"/>
        <v>#REF!</v>
      </c>
      <c r="Q1267" s="28" t="str">
        <f t="shared" si="48"/>
        <v/>
      </c>
      <c r="R1267" s="29" t="str">
        <f t="shared" si="14"/>
        <v/>
      </c>
      <c r="S1267" s="29" t="str">
        <f t="shared" si="15"/>
        <v/>
      </c>
      <c r="T1267" s="28" t="str">
        <f t="shared" si="16"/>
        <v/>
      </c>
      <c r="U1267" s="30">
        <f ca="1">VLOOKUP(H1267,variables!J$10:K$130,2,FALSE)</f>
        <v>1</v>
      </c>
      <c r="V1267" s="28"/>
      <c r="W1267" s="28"/>
      <c r="X1267" s="28"/>
      <c r="Y1267" s="28"/>
      <c r="Z1267" s="28"/>
      <c r="AA1267" s="28"/>
      <c r="AB1267" s="28"/>
      <c r="AC1267" s="28"/>
    </row>
    <row r="1268" spans="1:29" ht="14.25" hidden="1">
      <c r="A1268" s="22" t="b">
        <f t="shared" si="73"/>
        <v>0</v>
      </c>
      <c r="B1268" s="23" t="str">
        <f t="shared" si="74"/>
        <v>salles avant 03/2017!</v>
      </c>
      <c r="C1268" s="24">
        <f t="shared" si="75"/>
        <v>1268</v>
      </c>
      <c r="D1268" s="24" t="e">
        <f t="shared" ca="1" si="2"/>
        <v>#REF!</v>
      </c>
      <c r="E1268" s="25" t="e">
        <f t="shared" ca="1" si="3"/>
        <v>#REF!</v>
      </c>
      <c r="F1268" s="25" t="e">
        <f t="shared" ca="1" si="4"/>
        <v>#REF!</v>
      </c>
      <c r="G1268" s="26" t="e">
        <f t="shared" ca="1" si="5"/>
        <v>#REF!</v>
      </c>
      <c r="H1268" s="24" t="s">
        <v>800</v>
      </c>
      <c r="I1268" s="24" t="e">
        <f t="shared" ca="1" si="6"/>
        <v>#REF!</v>
      </c>
      <c r="J1268" s="24" t="e">
        <f t="shared" ca="1" si="7"/>
        <v>#REF!</v>
      </c>
      <c r="K1268" s="24" t="e">
        <f t="shared" ca="1" si="8"/>
        <v>#REF!</v>
      </c>
      <c r="L1268" s="24" t="e">
        <f t="shared" ca="1" si="9"/>
        <v>#REF!</v>
      </c>
      <c r="M1268" s="24" t="e">
        <f t="shared" ca="1" si="10"/>
        <v>#REF!</v>
      </c>
      <c r="N1268" s="25" t="e">
        <f t="shared" ca="1" si="11"/>
        <v>#REF!</v>
      </c>
      <c r="O1268" s="27" t="e">
        <f t="shared" ca="1" si="12"/>
        <v>#REF!</v>
      </c>
      <c r="P1268" s="24" t="e">
        <f t="shared" ca="1" si="13"/>
        <v>#REF!</v>
      </c>
      <c r="Q1268" s="28" t="str">
        <f t="shared" si="48"/>
        <v/>
      </c>
      <c r="R1268" s="29" t="str">
        <f t="shared" si="14"/>
        <v/>
      </c>
      <c r="S1268" s="29" t="str">
        <f t="shared" si="15"/>
        <v/>
      </c>
      <c r="T1268" s="28" t="str">
        <f t="shared" si="16"/>
        <v/>
      </c>
      <c r="U1268" s="30">
        <f ca="1">VLOOKUP(H1268,variables!J$10:K$130,2,FALSE)</f>
        <v>1</v>
      </c>
      <c r="V1268" s="28"/>
      <c r="W1268" s="28"/>
      <c r="X1268" s="28"/>
      <c r="Y1268" s="28"/>
      <c r="Z1268" s="28"/>
      <c r="AA1268" s="28"/>
      <c r="AB1268" s="28"/>
      <c r="AC1268" s="28"/>
    </row>
    <row r="1269" spans="1:29" ht="14.25" hidden="1">
      <c r="A1269" s="22" t="b">
        <f t="shared" si="73"/>
        <v>0</v>
      </c>
      <c r="B1269" s="23" t="str">
        <f t="shared" si="74"/>
        <v>salles avant 03/2017!</v>
      </c>
      <c r="C1269" s="24">
        <f t="shared" si="75"/>
        <v>1269</v>
      </c>
      <c r="D1269" s="24" t="e">
        <f t="shared" ca="1" si="2"/>
        <v>#REF!</v>
      </c>
      <c r="E1269" s="25" t="e">
        <f t="shared" ca="1" si="3"/>
        <v>#REF!</v>
      </c>
      <c r="F1269" s="25" t="e">
        <f t="shared" ca="1" si="4"/>
        <v>#REF!</v>
      </c>
      <c r="G1269" s="26" t="e">
        <f t="shared" ca="1" si="5"/>
        <v>#REF!</v>
      </c>
      <c r="H1269" s="24" t="s">
        <v>299</v>
      </c>
      <c r="I1269" s="24" t="e">
        <f t="shared" ca="1" si="6"/>
        <v>#REF!</v>
      </c>
      <c r="J1269" s="24" t="e">
        <f t="shared" ca="1" si="7"/>
        <v>#REF!</v>
      </c>
      <c r="K1269" s="24" t="e">
        <f t="shared" ca="1" si="8"/>
        <v>#REF!</v>
      </c>
      <c r="L1269" s="24" t="e">
        <f t="shared" ca="1" si="9"/>
        <v>#REF!</v>
      </c>
      <c r="M1269" s="24" t="e">
        <f t="shared" ca="1" si="10"/>
        <v>#REF!</v>
      </c>
      <c r="N1269" s="25" t="e">
        <f t="shared" ca="1" si="11"/>
        <v>#REF!</v>
      </c>
      <c r="O1269" s="27" t="e">
        <f t="shared" ca="1" si="12"/>
        <v>#REF!</v>
      </c>
      <c r="P1269" s="24" t="e">
        <f t="shared" ca="1" si="13"/>
        <v>#REF!</v>
      </c>
      <c r="Q1269" s="28" t="str">
        <f t="shared" si="48"/>
        <v/>
      </c>
      <c r="R1269" s="29" t="str">
        <f t="shared" si="14"/>
        <v/>
      </c>
      <c r="S1269" s="29" t="str">
        <f t="shared" si="15"/>
        <v/>
      </c>
      <c r="T1269" s="28" t="str">
        <f t="shared" si="16"/>
        <v/>
      </c>
      <c r="U1269" s="30">
        <f ca="1">VLOOKUP(H1269,variables!J$10:K$130,2,FALSE)</f>
        <v>0.96666666666666667</v>
      </c>
      <c r="V1269" s="28"/>
      <c r="W1269" s="28"/>
      <c r="X1269" s="28"/>
      <c r="Y1269" s="28"/>
      <c r="Z1269" s="28"/>
      <c r="AA1269" s="28"/>
      <c r="AB1269" s="28"/>
      <c r="AC1269" s="28"/>
    </row>
    <row r="1270" spans="1:29" ht="14.25" hidden="1">
      <c r="A1270" s="22" t="b">
        <f t="shared" si="73"/>
        <v>0</v>
      </c>
      <c r="B1270" s="23" t="str">
        <f t="shared" si="74"/>
        <v>salles avant 03/2017!</v>
      </c>
      <c r="C1270" s="24">
        <f t="shared" si="75"/>
        <v>1270</v>
      </c>
      <c r="D1270" s="24" t="e">
        <f t="shared" ca="1" si="2"/>
        <v>#REF!</v>
      </c>
      <c r="E1270" s="25" t="e">
        <f t="shared" ca="1" si="3"/>
        <v>#REF!</v>
      </c>
      <c r="F1270" s="25" t="e">
        <f t="shared" ca="1" si="4"/>
        <v>#REF!</v>
      </c>
      <c r="G1270" s="26" t="e">
        <f t="shared" ca="1" si="5"/>
        <v>#REF!</v>
      </c>
      <c r="H1270" s="24" t="s">
        <v>263</v>
      </c>
      <c r="I1270" s="24" t="e">
        <f t="shared" ca="1" si="6"/>
        <v>#REF!</v>
      </c>
      <c r="J1270" s="24" t="e">
        <f t="shared" ca="1" si="7"/>
        <v>#REF!</v>
      </c>
      <c r="K1270" s="24" t="e">
        <f t="shared" ca="1" si="8"/>
        <v>#REF!</v>
      </c>
      <c r="L1270" s="24" t="e">
        <f t="shared" ca="1" si="9"/>
        <v>#REF!</v>
      </c>
      <c r="M1270" s="24" t="e">
        <f t="shared" ca="1" si="10"/>
        <v>#REF!</v>
      </c>
      <c r="N1270" s="25" t="e">
        <f t="shared" ca="1" si="11"/>
        <v>#REF!</v>
      </c>
      <c r="O1270" s="27" t="e">
        <f t="shared" ca="1" si="12"/>
        <v>#REF!</v>
      </c>
      <c r="P1270" s="24" t="e">
        <f t="shared" ca="1" si="13"/>
        <v>#REF!</v>
      </c>
      <c r="Q1270" s="28" t="str">
        <f t="shared" si="48"/>
        <v/>
      </c>
      <c r="R1270" s="29" t="str">
        <f t="shared" si="14"/>
        <v/>
      </c>
      <c r="S1270" s="29" t="str">
        <f t="shared" si="15"/>
        <v/>
      </c>
      <c r="T1270" s="28" t="str">
        <f t="shared" si="16"/>
        <v/>
      </c>
      <c r="U1270" s="30">
        <f ca="1">VLOOKUP(H1270,variables!J$10:K$130,2,FALSE)</f>
        <v>1</v>
      </c>
      <c r="V1270" s="28"/>
      <c r="W1270" s="28"/>
      <c r="X1270" s="28"/>
      <c r="Y1270" s="28"/>
      <c r="Z1270" s="28"/>
      <c r="AA1270" s="28"/>
      <c r="AB1270" s="28"/>
      <c r="AC1270" s="28"/>
    </row>
    <row r="1271" spans="1:29" ht="14.25" hidden="1">
      <c r="A1271" s="22" t="b">
        <f t="shared" si="73"/>
        <v>0</v>
      </c>
      <c r="B1271" s="23" t="str">
        <f t="shared" si="74"/>
        <v>salles avant 03/2017!</v>
      </c>
      <c r="C1271" s="24">
        <f t="shared" si="75"/>
        <v>1271</v>
      </c>
      <c r="D1271" s="24" t="e">
        <f t="shared" ca="1" si="2"/>
        <v>#REF!</v>
      </c>
      <c r="E1271" s="25" t="e">
        <f t="shared" ca="1" si="3"/>
        <v>#REF!</v>
      </c>
      <c r="F1271" s="25" t="e">
        <f t="shared" ca="1" si="4"/>
        <v>#REF!</v>
      </c>
      <c r="G1271" s="26" t="e">
        <f t="shared" ca="1" si="5"/>
        <v>#REF!</v>
      </c>
      <c r="H1271" s="24" t="s">
        <v>210</v>
      </c>
      <c r="I1271" s="24" t="e">
        <f t="shared" ca="1" si="6"/>
        <v>#REF!</v>
      </c>
      <c r="J1271" s="24" t="e">
        <f t="shared" ca="1" si="7"/>
        <v>#REF!</v>
      </c>
      <c r="K1271" s="24" t="e">
        <f t="shared" ca="1" si="8"/>
        <v>#REF!</v>
      </c>
      <c r="L1271" s="24" t="e">
        <f t="shared" ca="1" si="9"/>
        <v>#REF!</v>
      </c>
      <c r="M1271" s="24" t="e">
        <f t="shared" ca="1" si="10"/>
        <v>#REF!</v>
      </c>
      <c r="N1271" s="25" t="e">
        <f t="shared" ca="1" si="11"/>
        <v>#REF!</v>
      </c>
      <c r="O1271" s="27" t="e">
        <f t="shared" ca="1" si="12"/>
        <v>#REF!</v>
      </c>
      <c r="P1271" s="24" t="e">
        <f t="shared" ca="1" si="13"/>
        <v>#REF!</v>
      </c>
      <c r="Q1271" s="28" t="str">
        <f t="shared" si="48"/>
        <v/>
      </c>
      <c r="R1271" s="29" t="str">
        <f t="shared" si="14"/>
        <v/>
      </c>
      <c r="S1271" s="29" t="str">
        <f t="shared" si="15"/>
        <v/>
      </c>
      <c r="T1271" s="28" t="str">
        <f t="shared" si="16"/>
        <v/>
      </c>
      <c r="U1271" s="30">
        <f ca="1">VLOOKUP(H1271,variables!J$10:K$130,2,FALSE)</f>
        <v>1</v>
      </c>
      <c r="V1271" s="28"/>
      <c r="W1271" s="28"/>
      <c r="X1271" s="28"/>
      <c r="Y1271" s="28"/>
      <c r="Z1271" s="28"/>
      <c r="AA1271" s="28"/>
      <c r="AB1271" s="28"/>
      <c r="AC1271" s="28"/>
    </row>
    <row r="1272" spans="1:29" ht="14.25" hidden="1">
      <c r="A1272" s="22" t="b">
        <f t="shared" si="73"/>
        <v>0</v>
      </c>
      <c r="B1272" s="23" t="str">
        <f t="shared" si="74"/>
        <v>salles avant 03/2017!</v>
      </c>
      <c r="C1272" s="24">
        <f t="shared" si="75"/>
        <v>1272</v>
      </c>
      <c r="D1272" s="24" t="e">
        <f t="shared" ca="1" si="2"/>
        <v>#REF!</v>
      </c>
      <c r="E1272" s="25" t="e">
        <f t="shared" ca="1" si="3"/>
        <v>#REF!</v>
      </c>
      <c r="F1272" s="25" t="e">
        <f t="shared" ca="1" si="4"/>
        <v>#REF!</v>
      </c>
      <c r="G1272" s="26" t="e">
        <f t="shared" ca="1" si="5"/>
        <v>#REF!</v>
      </c>
      <c r="H1272" s="24" t="s">
        <v>803</v>
      </c>
      <c r="I1272" s="24" t="e">
        <f t="shared" ca="1" si="6"/>
        <v>#REF!</v>
      </c>
      <c r="J1272" s="24" t="e">
        <f t="shared" ca="1" si="7"/>
        <v>#REF!</v>
      </c>
      <c r="K1272" s="24" t="e">
        <f t="shared" ca="1" si="8"/>
        <v>#REF!</v>
      </c>
      <c r="L1272" s="24" t="e">
        <f t="shared" ca="1" si="9"/>
        <v>#REF!</v>
      </c>
      <c r="M1272" s="24" t="e">
        <f t="shared" ca="1" si="10"/>
        <v>#REF!</v>
      </c>
      <c r="N1272" s="25" t="e">
        <f t="shared" ca="1" si="11"/>
        <v>#REF!</v>
      </c>
      <c r="O1272" s="27" t="e">
        <f t="shared" ca="1" si="12"/>
        <v>#REF!</v>
      </c>
      <c r="P1272" s="24" t="e">
        <f t="shared" ca="1" si="13"/>
        <v>#REF!</v>
      </c>
      <c r="Q1272" s="28" t="str">
        <f t="shared" si="48"/>
        <v/>
      </c>
      <c r="R1272" s="29" t="str">
        <f t="shared" si="14"/>
        <v/>
      </c>
      <c r="S1272" s="29" t="str">
        <f t="shared" si="15"/>
        <v/>
      </c>
      <c r="T1272" s="28" t="str">
        <f t="shared" si="16"/>
        <v/>
      </c>
      <c r="U1272" s="30">
        <f ca="1">VLOOKUP(H1272,variables!J$10:K$130,2,FALSE)</f>
        <v>1</v>
      </c>
      <c r="V1272" s="28"/>
      <c r="W1272" s="28"/>
      <c r="X1272" s="28"/>
      <c r="Y1272" s="28"/>
      <c r="Z1272" s="28"/>
      <c r="AA1272" s="28"/>
      <c r="AB1272" s="28"/>
      <c r="AC1272" s="28"/>
    </row>
    <row r="1273" spans="1:29" ht="14.25" hidden="1">
      <c r="A1273" s="22" t="b">
        <f t="shared" si="73"/>
        <v>0</v>
      </c>
      <c r="B1273" s="23" t="str">
        <f t="shared" si="74"/>
        <v>salles avant 03/2017!</v>
      </c>
      <c r="C1273" s="24">
        <f t="shared" si="75"/>
        <v>1273</v>
      </c>
      <c r="D1273" s="24" t="e">
        <f t="shared" ca="1" si="2"/>
        <v>#REF!</v>
      </c>
      <c r="E1273" s="25" t="e">
        <f t="shared" ca="1" si="3"/>
        <v>#REF!</v>
      </c>
      <c r="F1273" s="25" t="e">
        <f t="shared" ca="1" si="4"/>
        <v>#REF!</v>
      </c>
      <c r="G1273" s="26" t="e">
        <f t="shared" ca="1" si="5"/>
        <v>#REF!</v>
      </c>
      <c r="H1273" s="24" t="s">
        <v>162</v>
      </c>
      <c r="I1273" s="24" t="e">
        <f t="shared" ca="1" si="6"/>
        <v>#REF!</v>
      </c>
      <c r="J1273" s="24" t="e">
        <f t="shared" ca="1" si="7"/>
        <v>#REF!</v>
      </c>
      <c r="K1273" s="24" t="e">
        <f t="shared" ca="1" si="8"/>
        <v>#REF!</v>
      </c>
      <c r="L1273" s="24" t="e">
        <f t="shared" ca="1" si="9"/>
        <v>#REF!</v>
      </c>
      <c r="M1273" s="24" t="e">
        <f t="shared" ca="1" si="10"/>
        <v>#REF!</v>
      </c>
      <c r="N1273" s="25" t="e">
        <f t="shared" ca="1" si="11"/>
        <v>#REF!</v>
      </c>
      <c r="O1273" s="27" t="e">
        <f t="shared" ca="1" si="12"/>
        <v>#REF!</v>
      </c>
      <c r="P1273" s="24" t="e">
        <f t="shared" ca="1" si="13"/>
        <v>#REF!</v>
      </c>
      <c r="Q1273" s="28" t="str">
        <f t="shared" si="48"/>
        <v/>
      </c>
      <c r="R1273" s="29" t="str">
        <f t="shared" si="14"/>
        <v/>
      </c>
      <c r="S1273" s="29" t="str">
        <f t="shared" si="15"/>
        <v/>
      </c>
      <c r="T1273" s="28" t="str">
        <f t="shared" si="16"/>
        <v/>
      </c>
      <c r="U1273" s="30">
        <f>VLOOKUP(H1273,variables!J$10:K$130,2,FALSE)</f>
        <v>5.3E-3</v>
      </c>
      <c r="V1273" s="28"/>
      <c r="W1273" s="28"/>
      <c r="X1273" s="28"/>
      <c r="Y1273" s="28"/>
      <c r="Z1273" s="28"/>
      <c r="AA1273" s="28"/>
      <c r="AB1273" s="28"/>
      <c r="AC1273" s="28"/>
    </row>
    <row r="1274" spans="1:29" ht="14.25" hidden="1">
      <c r="A1274" s="22" t="b">
        <f t="shared" si="73"/>
        <v>0</v>
      </c>
      <c r="B1274" s="23" t="str">
        <f t="shared" si="74"/>
        <v>salles avant 03/2017!</v>
      </c>
      <c r="C1274" s="24">
        <f t="shared" si="75"/>
        <v>1274</v>
      </c>
      <c r="D1274" s="24" t="e">
        <f t="shared" ca="1" si="2"/>
        <v>#REF!</v>
      </c>
      <c r="E1274" s="25" t="e">
        <f t="shared" ca="1" si="3"/>
        <v>#REF!</v>
      </c>
      <c r="F1274" s="25" t="e">
        <f t="shared" ca="1" si="4"/>
        <v>#REF!</v>
      </c>
      <c r="G1274" s="26" t="e">
        <f t="shared" ca="1" si="5"/>
        <v>#REF!</v>
      </c>
      <c r="H1274" s="24" t="s">
        <v>100</v>
      </c>
      <c r="I1274" s="24" t="e">
        <f t="shared" ca="1" si="6"/>
        <v>#REF!</v>
      </c>
      <c r="J1274" s="24" t="e">
        <f t="shared" ca="1" si="7"/>
        <v>#REF!</v>
      </c>
      <c r="K1274" s="24" t="e">
        <f t="shared" ca="1" si="8"/>
        <v>#REF!</v>
      </c>
      <c r="L1274" s="24" t="e">
        <f t="shared" ca="1" si="9"/>
        <v>#REF!</v>
      </c>
      <c r="M1274" s="24" t="e">
        <f t="shared" ca="1" si="10"/>
        <v>#REF!</v>
      </c>
      <c r="N1274" s="25" t="e">
        <f t="shared" ca="1" si="11"/>
        <v>#REF!</v>
      </c>
      <c r="O1274" s="27" t="e">
        <f t="shared" ca="1" si="12"/>
        <v>#REF!</v>
      </c>
      <c r="P1274" s="24" t="e">
        <f t="shared" ca="1" si="13"/>
        <v>#REF!</v>
      </c>
      <c r="Q1274" s="28" t="str">
        <f t="shared" si="48"/>
        <v/>
      </c>
      <c r="R1274" s="29" t="str">
        <f t="shared" si="14"/>
        <v/>
      </c>
      <c r="S1274" s="29" t="str">
        <f t="shared" si="15"/>
        <v/>
      </c>
      <c r="T1274" s="28" t="str">
        <f t="shared" si="16"/>
        <v/>
      </c>
      <c r="U1274" s="30">
        <f ca="1">VLOOKUP(H1274,variables!J$10:K$130,2,FALSE)</f>
        <v>1</v>
      </c>
      <c r="V1274" s="28"/>
      <c r="W1274" s="28"/>
      <c r="X1274" s="28"/>
      <c r="Y1274" s="28"/>
      <c r="Z1274" s="28"/>
      <c r="AA1274" s="28"/>
      <c r="AB1274" s="28"/>
      <c r="AC1274" s="28"/>
    </row>
    <row r="1275" spans="1:29" ht="14.25" hidden="1">
      <c r="A1275" s="22" t="b">
        <f t="shared" si="73"/>
        <v>0</v>
      </c>
      <c r="B1275" s="23" t="str">
        <f t="shared" si="74"/>
        <v>salles avant 03/2017!</v>
      </c>
      <c r="C1275" s="24">
        <f t="shared" si="75"/>
        <v>1275</v>
      </c>
      <c r="D1275" s="24" t="e">
        <f t="shared" ca="1" si="2"/>
        <v>#REF!</v>
      </c>
      <c r="E1275" s="25" t="e">
        <f t="shared" ca="1" si="3"/>
        <v>#REF!</v>
      </c>
      <c r="F1275" s="25" t="e">
        <f t="shared" ca="1" si="4"/>
        <v>#REF!</v>
      </c>
      <c r="G1275" s="26" t="e">
        <f t="shared" ca="1" si="5"/>
        <v>#REF!</v>
      </c>
      <c r="H1275" s="24" t="s">
        <v>357</v>
      </c>
      <c r="I1275" s="24" t="e">
        <f t="shared" ca="1" si="6"/>
        <v>#REF!</v>
      </c>
      <c r="J1275" s="24" t="e">
        <f t="shared" ca="1" si="7"/>
        <v>#REF!</v>
      </c>
      <c r="K1275" s="24" t="e">
        <f t="shared" ca="1" si="8"/>
        <v>#REF!</v>
      </c>
      <c r="L1275" s="24" t="e">
        <f t="shared" ca="1" si="9"/>
        <v>#REF!</v>
      </c>
      <c r="M1275" s="24" t="e">
        <f t="shared" ca="1" si="10"/>
        <v>#REF!</v>
      </c>
      <c r="N1275" s="25" t="e">
        <f t="shared" ca="1" si="11"/>
        <v>#REF!</v>
      </c>
      <c r="O1275" s="27" t="e">
        <f t="shared" ca="1" si="12"/>
        <v>#REF!</v>
      </c>
      <c r="P1275" s="24" t="e">
        <f t="shared" ca="1" si="13"/>
        <v>#REF!</v>
      </c>
      <c r="Q1275" s="28" t="str">
        <f t="shared" si="48"/>
        <v/>
      </c>
      <c r="R1275" s="29" t="str">
        <f t="shared" si="14"/>
        <v/>
      </c>
      <c r="S1275" s="29" t="str">
        <f t="shared" si="15"/>
        <v/>
      </c>
      <c r="T1275" s="28" t="str">
        <f t="shared" si="16"/>
        <v/>
      </c>
      <c r="U1275" s="30">
        <f ca="1">VLOOKUP(H1275,variables!J$10:K$130,2,FALSE)</f>
        <v>0.97058823529411764</v>
      </c>
      <c r="V1275" s="28"/>
      <c r="W1275" s="28"/>
      <c r="X1275" s="28"/>
      <c r="Y1275" s="28"/>
      <c r="Z1275" s="28"/>
      <c r="AA1275" s="28"/>
      <c r="AB1275" s="28"/>
      <c r="AC1275" s="28"/>
    </row>
    <row r="1276" spans="1:29" ht="14.25" hidden="1">
      <c r="A1276" s="22" t="b">
        <f t="shared" si="73"/>
        <v>0</v>
      </c>
      <c r="B1276" s="23" t="str">
        <f t="shared" si="74"/>
        <v>salles avant 03/2017!</v>
      </c>
      <c r="C1276" s="24">
        <f t="shared" si="75"/>
        <v>1276</v>
      </c>
      <c r="D1276" s="24" t="e">
        <f t="shared" ca="1" si="2"/>
        <v>#REF!</v>
      </c>
      <c r="E1276" s="25" t="e">
        <f t="shared" ca="1" si="3"/>
        <v>#REF!</v>
      </c>
      <c r="F1276" s="25" t="e">
        <f t="shared" ca="1" si="4"/>
        <v>#REF!</v>
      </c>
      <c r="G1276" s="26" t="e">
        <f t="shared" ca="1" si="5"/>
        <v>#REF!</v>
      </c>
      <c r="H1276" s="24" t="s">
        <v>357</v>
      </c>
      <c r="I1276" s="24" t="e">
        <f t="shared" ca="1" si="6"/>
        <v>#REF!</v>
      </c>
      <c r="J1276" s="24" t="e">
        <f t="shared" ca="1" si="7"/>
        <v>#REF!</v>
      </c>
      <c r="K1276" s="24" t="e">
        <f t="shared" ca="1" si="8"/>
        <v>#REF!</v>
      </c>
      <c r="L1276" s="24" t="e">
        <f t="shared" ca="1" si="9"/>
        <v>#REF!</v>
      </c>
      <c r="M1276" s="24" t="e">
        <f t="shared" ca="1" si="10"/>
        <v>#REF!</v>
      </c>
      <c r="N1276" s="25" t="e">
        <f t="shared" ca="1" si="11"/>
        <v>#REF!</v>
      </c>
      <c r="O1276" s="27" t="e">
        <f t="shared" ca="1" si="12"/>
        <v>#REF!</v>
      </c>
      <c r="P1276" s="24" t="e">
        <f t="shared" ca="1" si="13"/>
        <v>#REF!</v>
      </c>
      <c r="Q1276" s="28" t="str">
        <f t="shared" si="48"/>
        <v/>
      </c>
      <c r="R1276" s="29" t="str">
        <f t="shared" si="14"/>
        <v/>
      </c>
      <c r="S1276" s="29" t="str">
        <f t="shared" si="15"/>
        <v/>
      </c>
      <c r="T1276" s="28" t="str">
        <f t="shared" si="16"/>
        <v/>
      </c>
      <c r="U1276" s="30">
        <f ca="1">VLOOKUP(H1276,variables!J$10:K$130,2,FALSE)</f>
        <v>0.97058823529411764</v>
      </c>
      <c r="V1276" s="28"/>
      <c r="W1276" s="28"/>
      <c r="X1276" s="28"/>
      <c r="Y1276" s="28"/>
      <c r="Z1276" s="28"/>
      <c r="AA1276" s="28"/>
      <c r="AB1276" s="28"/>
      <c r="AC1276" s="28"/>
    </row>
    <row r="1277" spans="1:29" ht="14.25" hidden="1">
      <c r="A1277" s="22" t="b">
        <f t="shared" si="73"/>
        <v>0</v>
      </c>
      <c r="B1277" s="23" t="str">
        <f t="shared" si="74"/>
        <v>salles avant 03/2017!</v>
      </c>
      <c r="C1277" s="24">
        <f t="shared" si="75"/>
        <v>1277</v>
      </c>
      <c r="D1277" s="24" t="e">
        <f t="shared" ca="1" si="2"/>
        <v>#REF!</v>
      </c>
      <c r="E1277" s="25" t="e">
        <f t="shared" ca="1" si="3"/>
        <v>#REF!</v>
      </c>
      <c r="F1277" s="25" t="e">
        <f t="shared" ca="1" si="4"/>
        <v>#REF!</v>
      </c>
      <c r="G1277" s="26" t="e">
        <f t="shared" ca="1" si="5"/>
        <v>#REF!</v>
      </c>
      <c r="H1277" s="24" t="s">
        <v>13</v>
      </c>
      <c r="I1277" s="24" t="e">
        <f t="shared" ca="1" si="6"/>
        <v>#REF!</v>
      </c>
      <c r="J1277" s="24" t="e">
        <f t="shared" ca="1" si="7"/>
        <v>#REF!</v>
      </c>
      <c r="K1277" s="24" t="e">
        <f t="shared" ca="1" si="8"/>
        <v>#REF!</v>
      </c>
      <c r="L1277" s="24" t="e">
        <f t="shared" ca="1" si="9"/>
        <v>#REF!</v>
      </c>
      <c r="M1277" s="24" t="e">
        <f t="shared" ca="1" si="10"/>
        <v>#REF!</v>
      </c>
      <c r="N1277" s="25" t="e">
        <f t="shared" ca="1" si="11"/>
        <v>#REF!</v>
      </c>
      <c r="O1277" s="27" t="e">
        <f t="shared" ca="1" si="12"/>
        <v>#REF!</v>
      </c>
      <c r="P1277" s="24" t="e">
        <f t="shared" ca="1" si="13"/>
        <v>#REF!</v>
      </c>
      <c r="Q1277" s="28" t="str">
        <f t="shared" si="48"/>
        <v/>
      </c>
      <c r="R1277" s="29" t="str">
        <f t="shared" si="14"/>
        <v/>
      </c>
      <c r="S1277" s="29" t="str">
        <f t="shared" si="15"/>
        <v/>
      </c>
      <c r="T1277" s="28" t="str">
        <f t="shared" si="16"/>
        <v/>
      </c>
      <c r="U1277" s="30">
        <f>VLOOKUP(H1277,variables!J$10:K$130,2,FALSE)</f>
        <v>0</v>
      </c>
      <c r="V1277" s="28"/>
      <c r="W1277" s="28"/>
      <c r="X1277" s="28"/>
      <c r="Y1277" s="28"/>
      <c r="Z1277" s="28"/>
      <c r="AA1277" s="28"/>
      <c r="AB1277" s="28"/>
      <c r="AC1277" s="28"/>
    </row>
    <row r="1278" spans="1:29" ht="14.25" hidden="1">
      <c r="A1278" s="22" t="b">
        <f t="shared" si="73"/>
        <v>0</v>
      </c>
      <c r="B1278" s="23" t="str">
        <f t="shared" si="74"/>
        <v>salles avant 03/2017!</v>
      </c>
      <c r="C1278" s="24">
        <f t="shared" si="75"/>
        <v>1278</v>
      </c>
      <c r="D1278" s="24" t="e">
        <f t="shared" ca="1" si="2"/>
        <v>#REF!</v>
      </c>
      <c r="E1278" s="25" t="e">
        <f t="shared" ca="1" si="3"/>
        <v>#REF!</v>
      </c>
      <c r="F1278" s="25" t="e">
        <f t="shared" ca="1" si="4"/>
        <v>#REF!</v>
      </c>
      <c r="G1278" s="26" t="e">
        <f t="shared" ca="1" si="5"/>
        <v>#REF!</v>
      </c>
      <c r="H1278" s="24" t="s">
        <v>299</v>
      </c>
      <c r="I1278" s="24" t="e">
        <f t="shared" ca="1" si="6"/>
        <v>#REF!</v>
      </c>
      <c r="J1278" s="24" t="e">
        <f t="shared" ca="1" si="7"/>
        <v>#REF!</v>
      </c>
      <c r="K1278" s="24" t="e">
        <f t="shared" ca="1" si="8"/>
        <v>#REF!</v>
      </c>
      <c r="L1278" s="24" t="e">
        <f t="shared" ca="1" si="9"/>
        <v>#REF!</v>
      </c>
      <c r="M1278" s="24" t="e">
        <f t="shared" ca="1" si="10"/>
        <v>#REF!</v>
      </c>
      <c r="N1278" s="25" t="e">
        <f t="shared" ca="1" si="11"/>
        <v>#REF!</v>
      </c>
      <c r="O1278" s="27" t="e">
        <f t="shared" ca="1" si="12"/>
        <v>#REF!</v>
      </c>
      <c r="P1278" s="24" t="e">
        <f t="shared" ca="1" si="13"/>
        <v>#REF!</v>
      </c>
      <c r="Q1278" s="28" t="str">
        <f t="shared" si="48"/>
        <v/>
      </c>
      <c r="R1278" s="29" t="str">
        <f t="shared" si="14"/>
        <v/>
      </c>
      <c r="S1278" s="29" t="str">
        <f t="shared" si="15"/>
        <v/>
      </c>
      <c r="T1278" s="28" t="str">
        <f t="shared" si="16"/>
        <v/>
      </c>
      <c r="U1278" s="30">
        <f ca="1">VLOOKUP(H1278,variables!J$10:K$130,2,FALSE)</f>
        <v>0.96666666666666667</v>
      </c>
      <c r="V1278" s="28"/>
      <c r="W1278" s="28"/>
      <c r="X1278" s="28"/>
      <c r="Y1278" s="28"/>
      <c r="Z1278" s="28"/>
      <c r="AA1278" s="28"/>
      <c r="AB1278" s="28"/>
      <c r="AC1278" s="28"/>
    </row>
    <row r="1279" spans="1:29" ht="14.25" hidden="1">
      <c r="A1279" s="22" t="b">
        <f t="shared" si="73"/>
        <v>0</v>
      </c>
      <c r="B1279" s="23" t="str">
        <f t="shared" si="74"/>
        <v>salles avant 03/2017!</v>
      </c>
      <c r="C1279" s="24">
        <f t="shared" si="75"/>
        <v>1279</v>
      </c>
      <c r="D1279" s="24" t="e">
        <f t="shared" ca="1" si="2"/>
        <v>#REF!</v>
      </c>
      <c r="E1279" s="25" t="e">
        <f t="shared" ca="1" si="3"/>
        <v>#REF!</v>
      </c>
      <c r="F1279" s="25" t="e">
        <f t="shared" ca="1" si="4"/>
        <v>#REF!</v>
      </c>
      <c r="G1279" s="26" t="e">
        <f t="shared" ca="1" si="5"/>
        <v>#REF!</v>
      </c>
      <c r="H1279" s="24" t="s">
        <v>596</v>
      </c>
      <c r="I1279" s="24" t="e">
        <f t="shared" ca="1" si="6"/>
        <v>#REF!</v>
      </c>
      <c r="J1279" s="24" t="e">
        <f t="shared" ca="1" si="7"/>
        <v>#REF!</v>
      </c>
      <c r="K1279" s="24" t="e">
        <f t="shared" ca="1" si="8"/>
        <v>#REF!</v>
      </c>
      <c r="L1279" s="24" t="e">
        <f t="shared" ca="1" si="9"/>
        <v>#REF!</v>
      </c>
      <c r="M1279" s="24" t="e">
        <f t="shared" ca="1" si="10"/>
        <v>#REF!</v>
      </c>
      <c r="N1279" s="25" t="e">
        <f t="shared" ca="1" si="11"/>
        <v>#REF!</v>
      </c>
      <c r="O1279" s="27" t="e">
        <f t="shared" ca="1" si="12"/>
        <v>#REF!</v>
      </c>
      <c r="P1279" s="24" t="e">
        <f t="shared" ca="1" si="13"/>
        <v>#REF!</v>
      </c>
      <c r="Q1279" s="28" t="str">
        <f t="shared" si="48"/>
        <v/>
      </c>
      <c r="R1279" s="29" t="str">
        <f t="shared" si="14"/>
        <v/>
      </c>
      <c r="S1279" s="29" t="str">
        <f t="shared" si="15"/>
        <v/>
      </c>
      <c r="T1279" s="28" t="str">
        <f t="shared" si="16"/>
        <v/>
      </c>
      <c r="U1279" s="30">
        <f ca="1">VLOOKUP(H1279,variables!J$10:K$130,2,FALSE)</f>
        <v>1</v>
      </c>
      <c r="V1279" s="28"/>
      <c r="W1279" s="28"/>
      <c r="X1279" s="28"/>
      <c r="Y1279" s="28"/>
      <c r="Z1279" s="28"/>
      <c r="AA1279" s="28"/>
      <c r="AB1279" s="28"/>
      <c r="AC1279" s="28"/>
    </row>
    <row r="1280" spans="1:29" ht="14.25" hidden="1">
      <c r="A1280" s="22" t="b">
        <f t="shared" si="73"/>
        <v>0</v>
      </c>
      <c r="B1280" s="23" t="str">
        <f t="shared" si="74"/>
        <v>salles avant 03/2017!</v>
      </c>
      <c r="C1280" s="24">
        <f t="shared" si="75"/>
        <v>1280</v>
      </c>
      <c r="D1280" s="24" t="e">
        <f t="shared" ca="1" si="2"/>
        <v>#REF!</v>
      </c>
      <c r="E1280" s="25" t="e">
        <f t="shared" ca="1" si="3"/>
        <v>#REF!</v>
      </c>
      <c r="F1280" s="25" t="e">
        <f t="shared" ca="1" si="4"/>
        <v>#REF!</v>
      </c>
      <c r="G1280" s="26" t="e">
        <f t="shared" ca="1" si="5"/>
        <v>#REF!</v>
      </c>
      <c r="H1280" s="24" t="s">
        <v>246</v>
      </c>
      <c r="I1280" s="24" t="e">
        <f t="shared" ca="1" si="6"/>
        <v>#REF!</v>
      </c>
      <c r="J1280" s="24" t="e">
        <f t="shared" ca="1" si="7"/>
        <v>#REF!</v>
      </c>
      <c r="K1280" s="24" t="e">
        <f t="shared" ca="1" si="8"/>
        <v>#REF!</v>
      </c>
      <c r="L1280" s="24" t="e">
        <f t="shared" ca="1" si="9"/>
        <v>#REF!</v>
      </c>
      <c r="M1280" s="24" t="e">
        <f t="shared" ca="1" si="10"/>
        <v>#REF!</v>
      </c>
      <c r="N1280" s="25" t="e">
        <f t="shared" ca="1" si="11"/>
        <v>#REF!</v>
      </c>
      <c r="O1280" s="27" t="e">
        <f t="shared" ca="1" si="12"/>
        <v>#REF!</v>
      </c>
      <c r="P1280" s="24" t="e">
        <f t="shared" ca="1" si="13"/>
        <v>#REF!</v>
      </c>
      <c r="Q1280" s="28" t="str">
        <f t="shared" si="48"/>
        <v/>
      </c>
      <c r="R1280" s="29" t="str">
        <f t="shared" si="14"/>
        <v/>
      </c>
      <c r="S1280" s="29" t="str">
        <f t="shared" si="15"/>
        <v/>
      </c>
      <c r="T1280" s="28" t="str">
        <f t="shared" si="16"/>
        <v/>
      </c>
      <c r="U1280" s="30">
        <f ca="1">VLOOKUP(H1280,variables!J$10:K$130,2,FALSE)</f>
        <v>0.94444444444444442</v>
      </c>
      <c r="V1280" s="28"/>
      <c r="W1280" s="28"/>
      <c r="X1280" s="28"/>
      <c r="Y1280" s="28"/>
      <c r="Z1280" s="28"/>
      <c r="AA1280" s="28"/>
      <c r="AB1280" s="28"/>
      <c r="AC1280" s="28"/>
    </row>
    <row r="1281" spans="1:29" ht="14.25" hidden="1">
      <c r="A1281" s="22" t="b">
        <f t="shared" si="73"/>
        <v>0</v>
      </c>
      <c r="B1281" s="23" t="str">
        <f t="shared" si="74"/>
        <v>salles avant 03/2017!</v>
      </c>
      <c r="C1281" s="24">
        <f t="shared" si="75"/>
        <v>1281</v>
      </c>
      <c r="D1281" s="24" t="e">
        <f t="shared" ca="1" si="2"/>
        <v>#REF!</v>
      </c>
      <c r="E1281" s="25" t="e">
        <f t="shared" ca="1" si="3"/>
        <v>#REF!</v>
      </c>
      <c r="F1281" s="25" t="e">
        <f t="shared" ca="1" si="4"/>
        <v>#REF!</v>
      </c>
      <c r="G1281" s="26" t="e">
        <f t="shared" ca="1" si="5"/>
        <v>#REF!</v>
      </c>
      <c r="H1281" s="24" t="s">
        <v>246</v>
      </c>
      <c r="I1281" s="24" t="e">
        <f t="shared" ca="1" si="6"/>
        <v>#REF!</v>
      </c>
      <c r="J1281" s="24" t="e">
        <f t="shared" ca="1" si="7"/>
        <v>#REF!</v>
      </c>
      <c r="K1281" s="24" t="e">
        <f t="shared" ca="1" si="8"/>
        <v>#REF!</v>
      </c>
      <c r="L1281" s="24" t="e">
        <f t="shared" ca="1" si="9"/>
        <v>#REF!</v>
      </c>
      <c r="M1281" s="24" t="e">
        <f t="shared" ca="1" si="10"/>
        <v>#REF!</v>
      </c>
      <c r="N1281" s="25" t="e">
        <f t="shared" ca="1" si="11"/>
        <v>#REF!</v>
      </c>
      <c r="O1281" s="27" t="e">
        <f t="shared" ca="1" si="12"/>
        <v>#REF!</v>
      </c>
      <c r="P1281" s="24" t="e">
        <f t="shared" ca="1" si="13"/>
        <v>#REF!</v>
      </c>
      <c r="Q1281" s="28" t="str">
        <f t="shared" si="48"/>
        <v/>
      </c>
      <c r="R1281" s="29" t="str">
        <f t="shared" si="14"/>
        <v/>
      </c>
      <c r="S1281" s="29" t="str">
        <f t="shared" si="15"/>
        <v/>
      </c>
      <c r="T1281" s="28" t="str">
        <f t="shared" si="16"/>
        <v/>
      </c>
      <c r="U1281" s="30">
        <f ca="1">VLOOKUP(H1281,variables!J$10:K$130,2,FALSE)</f>
        <v>0.94444444444444442</v>
      </c>
      <c r="V1281" s="28"/>
      <c r="W1281" s="28"/>
      <c r="X1281" s="28"/>
      <c r="Y1281" s="28"/>
      <c r="Z1281" s="28"/>
      <c r="AA1281" s="28"/>
      <c r="AB1281" s="28"/>
      <c r="AC1281" s="28"/>
    </row>
    <row r="1282" spans="1:29" ht="14.25" hidden="1">
      <c r="A1282" s="22" t="b">
        <f t="shared" ref="A1282:A1345" si="76">NOT(IF(ISERR(SEARCH(qui,H1282)),TRUE,FALSE))</f>
        <v>0</v>
      </c>
      <c r="B1282" s="23" t="str">
        <f t="shared" ref="B1282:B1345" si="77">IF(ROW()&lt;=Tun,Oun,IF(ROW()&lt;=(Tun+Tdeux),Odeux,IF(ROW()&lt;=Tun+Tdeux+Ttrois,Otrois,FALSE)))</f>
        <v>salles avant 03/2017!</v>
      </c>
      <c r="C1282" s="24">
        <f t="shared" si="75"/>
        <v>1282</v>
      </c>
      <c r="D1282" s="24" t="e">
        <f t="shared" ca="1" si="2"/>
        <v>#REF!</v>
      </c>
      <c r="E1282" s="25" t="e">
        <f t="shared" ca="1" si="3"/>
        <v>#REF!</v>
      </c>
      <c r="F1282" s="25" t="e">
        <f t="shared" ca="1" si="4"/>
        <v>#REF!</v>
      </c>
      <c r="G1282" s="26" t="e">
        <f t="shared" ca="1" si="5"/>
        <v>#REF!</v>
      </c>
      <c r="H1282" s="24" t="s">
        <v>299</v>
      </c>
      <c r="I1282" s="24" t="e">
        <f t="shared" ca="1" si="6"/>
        <v>#REF!</v>
      </c>
      <c r="J1282" s="24" t="e">
        <f t="shared" ca="1" si="7"/>
        <v>#REF!</v>
      </c>
      <c r="K1282" s="24" t="e">
        <f t="shared" ca="1" si="8"/>
        <v>#REF!</v>
      </c>
      <c r="L1282" s="24" t="e">
        <f t="shared" ca="1" si="9"/>
        <v>#REF!</v>
      </c>
      <c r="M1282" s="24" t="e">
        <f t="shared" ca="1" si="10"/>
        <v>#REF!</v>
      </c>
      <c r="N1282" s="25" t="e">
        <f t="shared" ca="1" si="11"/>
        <v>#REF!</v>
      </c>
      <c r="O1282" s="27" t="e">
        <f t="shared" ca="1" si="12"/>
        <v>#REF!</v>
      </c>
      <c r="P1282" s="24" t="e">
        <f t="shared" ca="1" si="13"/>
        <v>#REF!</v>
      </c>
      <c r="Q1282" s="28" t="str">
        <f t="shared" si="48"/>
        <v/>
      </c>
      <c r="R1282" s="29" t="str">
        <f t="shared" si="14"/>
        <v/>
      </c>
      <c r="S1282" s="29" t="str">
        <f t="shared" si="15"/>
        <v/>
      </c>
      <c r="T1282" s="28" t="str">
        <f t="shared" si="16"/>
        <v/>
      </c>
      <c r="U1282" s="30">
        <f ca="1">VLOOKUP(H1282,variables!J$10:K$130,2,FALSE)</f>
        <v>0.96666666666666667</v>
      </c>
      <c r="V1282" s="28"/>
      <c r="W1282" s="28"/>
      <c r="X1282" s="28"/>
      <c r="Y1282" s="28"/>
      <c r="Z1282" s="28"/>
      <c r="AA1282" s="28"/>
      <c r="AB1282" s="28"/>
      <c r="AC1282" s="28"/>
    </row>
    <row r="1283" spans="1:29" ht="14.25" hidden="1">
      <c r="A1283" s="22" t="b">
        <f t="shared" si="76"/>
        <v>0</v>
      </c>
      <c r="B1283" s="23" t="str">
        <f t="shared" si="77"/>
        <v>salles avant 03/2017!</v>
      </c>
      <c r="C1283" s="24">
        <f t="shared" ref="C1283:C1346" si="78">IF(ROW()&lt;=Tun,ROW(),IF(ROW()&lt;=(Tun+Tdeux),ROW()-Tun+1,IF(ROW()&lt;=Tun+Tdeux+Ttrois,ROW()-Tun-Tdeux+1,"")))</f>
        <v>1283</v>
      </c>
      <c r="D1283" s="24" t="e">
        <f t="shared" ca="1" si="2"/>
        <v>#REF!</v>
      </c>
      <c r="E1283" s="25" t="e">
        <f t="shared" ca="1" si="3"/>
        <v>#REF!</v>
      </c>
      <c r="F1283" s="25" t="e">
        <f t="shared" ca="1" si="4"/>
        <v>#REF!</v>
      </c>
      <c r="G1283" s="26" t="e">
        <f t="shared" ca="1" si="5"/>
        <v>#REF!</v>
      </c>
      <c r="H1283" s="24" t="s">
        <v>359</v>
      </c>
      <c r="I1283" s="24" t="e">
        <f t="shared" ca="1" si="6"/>
        <v>#REF!</v>
      </c>
      <c r="J1283" s="24" t="e">
        <f t="shared" ca="1" si="7"/>
        <v>#REF!</v>
      </c>
      <c r="K1283" s="24" t="e">
        <f t="shared" ca="1" si="8"/>
        <v>#REF!</v>
      </c>
      <c r="L1283" s="24" t="e">
        <f t="shared" ca="1" si="9"/>
        <v>#REF!</v>
      </c>
      <c r="M1283" s="24" t="e">
        <f t="shared" ca="1" si="10"/>
        <v>#REF!</v>
      </c>
      <c r="N1283" s="25" t="e">
        <f t="shared" ca="1" si="11"/>
        <v>#REF!</v>
      </c>
      <c r="O1283" s="27" t="e">
        <f t="shared" ca="1" si="12"/>
        <v>#REF!</v>
      </c>
      <c r="P1283" s="24" t="e">
        <f t="shared" ca="1" si="13"/>
        <v>#REF!</v>
      </c>
      <c r="Q1283" s="28" t="str">
        <f t="shared" si="48"/>
        <v/>
      </c>
      <c r="R1283" s="29" t="str">
        <f t="shared" si="14"/>
        <v/>
      </c>
      <c r="S1283" s="29" t="str">
        <f t="shared" si="15"/>
        <v/>
      </c>
      <c r="T1283" s="28" t="str">
        <f t="shared" si="16"/>
        <v/>
      </c>
      <c r="U1283" s="30">
        <f ca="1">VLOOKUP(H1283,variables!J$10:K$130,2,FALSE)</f>
        <v>1</v>
      </c>
      <c r="V1283" s="28"/>
      <c r="W1283" s="28"/>
      <c r="X1283" s="28"/>
      <c r="Y1283" s="28"/>
      <c r="Z1283" s="28"/>
      <c r="AA1283" s="28"/>
      <c r="AB1283" s="28"/>
      <c r="AC1283" s="28"/>
    </row>
    <row r="1284" spans="1:29" ht="14.25" hidden="1">
      <c r="A1284" s="22" t="b">
        <f t="shared" si="76"/>
        <v>0</v>
      </c>
      <c r="B1284" s="23" t="str">
        <f t="shared" si="77"/>
        <v>salles avant 03/2017!</v>
      </c>
      <c r="C1284" s="24">
        <f t="shared" si="78"/>
        <v>1284</v>
      </c>
      <c r="D1284" s="24" t="e">
        <f t="shared" ca="1" si="2"/>
        <v>#REF!</v>
      </c>
      <c r="E1284" s="25" t="e">
        <f t="shared" ca="1" si="3"/>
        <v>#REF!</v>
      </c>
      <c r="F1284" s="25" t="e">
        <f t="shared" ca="1" si="4"/>
        <v>#REF!</v>
      </c>
      <c r="G1284" s="26" t="e">
        <f t="shared" ca="1" si="5"/>
        <v>#REF!</v>
      </c>
      <c r="H1284" s="24" t="s">
        <v>162</v>
      </c>
      <c r="I1284" s="24" t="e">
        <f t="shared" ca="1" si="6"/>
        <v>#REF!</v>
      </c>
      <c r="J1284" s="24" t="e">
        <f t="shared" ca="1" si="7"/>
        <v>#REF!</v>
      </c>
      <c r="K1284" s="24" t="e">
        <f t="shared" ca="1" si="8"/>
        <v>#REF!</v>
      </c>
      <c r="L1284" s="24" t="e">
        <f t="shared" ca="1" si="9"/>
        <v>#REF!</v>
      </c>
      <c r="M1284" s="24" t="e">
        <f t="shared" ca="1" si="10"/>
        <v>#REF!</v>
      </c>
      <c r="N1284" s="25" t="e">
        <f t="shared" ca="1" si="11"/>
        <v>#REF!</v>
      </c>
      <c r="O1284" s="27" t="e">
        <f t="shared" ca="1" si="12"/>
        <v>#REF!</v>
      </c>
      <c r="P1284" s="24" t="e">
        <f t="shared" ca="1" si="13"/>
        <v>#REF!</v>
      </c>
      <c r="Q1284" s="28" t="str">
        <f t="shared" si="48"/>
        <v/>
      </c>
      <c r="R1284" s="29" t="str">
        <f t="shared" si="14"/>
        <v/>
      </c>
      <c r="S1284" s="29" t="str">
        <f t="shared" si="15"/>
        <v/>
      </c>
      <c r="T1284" s="28" t="str">
        <f t="shared" si="16"/>
        <v/>
      </c>
      <c r="U1284" s="30">
        <f>VLOOKUP(H1284,variables!J$10:K$130,2,FALSE)</f>
        <v>5.3E-3</v>
      </c>
      <c r="V1284" s="28"/>
      <c r="W1284" s="28"/>
      <c r="X1284" s="28"/>
      <c r="Y1284" s="28"/>
      <c r="Z1284" s="28"/>
      <c r="AA1284" s="28"/>
      <c r="AB1284" s="28"/>
      <c r="AC1284" s="28"/>
    </row>
    <row r="1285" spans="1:29" ht="14.25" hidden="1">
      <c r="A1285" s="22" t="b">
        <f t="shared" si="76"/>
        <v>0</v>
      </c>
      <c r="B1285" s="23" t="str">
        <f t="shared" si="77"/>
        <v>salles avant 03/2017!</v>
      </c>
      <c r="C1285" s="24">
        <f t="shared" si="78"/>
        <v>1285</v>
      </c>
      <c r="D1285" s="24" t="e">
        <f t="shared" ca="1" si="2"/>
        <v>#REF!</v>
      </c>
      <c r="E1285" s="25" t="e">
        <f t="shared" ca="1" si="3"/>
        <v>#REF!</v>
      </c>
      <c r="F1285" s="25" t="e">
        <f t="shared" ca="1" si="4"/>
        <v>#REF!</v>
      </c>
      <c r="G1285" s="26" t="e">
        <f t="shared" ca="1" si="5"/>
        <v>#REF!</v>
      </c>
      <c r="H1285" s="24" t="s">
        <v>359</v>
      </c>
      <c r="I1285" s="24" t="e">
        <f t="shared" ca="1" si="6"/>
        <v>#REF!</v>
      </c>
      <c r="J1285" s="24" t="e">
        <f t="shared" ca="1" si="7"/>
        <v>#REF!</v>
      </c>
      <c r="K1285" s="24" t="e">
        <f t="shared" ca="1" si="8"/>
        <v>#REF!</v>
      </c>
      <c r="L1285" s="24" t="e">
        <f t="shared" ca="1" si="9"/>
        <v>#REF!</v>
      </c>
      <c r="M1285" s="24" t="e">
        <f t="shared" ca="1" si="10"/>
        <v>#REF!</v>
      </c>
      <c r="N1285" s="25" t="e">
        <f t="shared" ca="1" si="11"/>
        <v>#REF!</v>
      </c>
      <c r="O1285" s="27" t="e">
        <f t="shared" ca="1" si="12"/>
        <v>#REF!</v>
      </c>
      <c r="P1285" s="24" t="e">
        <f t="shared" ca="1" si="13"/>
        <v>#REF!</v>
      </c>
      <c r="Q1285" s="28" t="str">
        <f t="shared" si="48"/>
        <v/>
      </c>
      <c r="R1285" s="29" t="str">
        <f t="shared" si="14"/>
        <v/>
      </c>
      <c r="S1285" s="29" t="str">
        <f t="shared" si="15"/>
        <v/>
      </c>
      <c r="T1285" s="28" t="str">
        <f t="shared" si="16"/>
        <v/>
      </c>
      <c r="U1285" s="30">
        <f ca="1">VLOOKUP(H1285,variables!J$10:K$130,2,FALSE)</f>
        <v>1</v>
      </c>
      <c r="V1285" s="28"/>
      <c r="W1285" s="28"/>
      <c r="X1285" s="28"/>
      <c r="Y1285" s="28"/>
      <c r="Z1285" s="28"/>
      <c r="AA1285" s="28"/>
      <c r="AB1285" s="28"/>
      <c r="AC1285" s="28"/>
    </row>
    <row r="1286" spans="1:29" ht="14.25" hidden="1">
      <c r="A1286" s="22" t="b">
        <f t="shared" si="76"/>
        <v>0</v>
      </c>
      <c r="B1286" s="23" t="str">
        <f t="shared" si="77"/>
        <v>salles avant 03/2017!</v>
      </c>
      <c r="C1286" s="24">
        <f t="shared" si="78"/>
        <v>1286</v>
      </c>
      <c r="D1286" s="24" t="e">
        <f t="shared" ca="1" si="2"/>
        <v>#REF!</v>
      </c>
      <c r="E1286" s="25" t="e">
        <f t="shared" ca="1" si="3"/>
        <v>#REF!</v>
      </c>
      <c r="F1286" s="25" t="e">
        <f t="shared" ca="1" si="4"/>
        <v>#REF!</v>
      </c>
      <c r="G1286" s="26" t="e">
        <f t="shared" ca="1" si="5"/>
        <v>#REF!</v>
      </c>
      <c r="H1286" s="24" t="s">
        <v>515</v>
      </c>
      <c r="I1286" s="24" t="e">
        <f t="shared" ca="1" si="6"/>
        <v>#REF!</v>
      </c>
      <c r="J1286" s="24" t="e">
        <f t="shared" ca="1" si="7"/>
        <v>#REF!</v>
      </c>
      <c r="K1286" s="24" t="e">
        <f t="shared" ca="1" si="8"/>
        <v>#REF!</v>
      </c>
      <c r="L1286" s="24" t="e">
        <f t="shared" ca="1" si="9"/>
        <v>#REF!</v>
      </c>
      <c r="M1286" s="24" t="e">
        <f t="shared" ca="1" si="10"/>
        <v>#REF!</v>
      </c>
      <c r="N1286" s="25" t="e">
        <f t="shared" ca="1" si="11"/>
        <v>#REF!</v>
      </c>
      <c r="O1286" s="27" t="e">
        <f t="shared" ca="1" si="12"/>
        <v>#REF!</v>
      </c>
      <c r="P1286" s="24" t="e">
        <f t="shared" ca="1" si="13"/>
        <v>#REF!</v>
      </c>
      <c r="Q1286" s="28" t="str">
        <f t="shared" si="48"/>
        <v/>
      </c>
      <c r="R1286" s="29" t="str">
        <f t="shared" si="14"/>
        <v/>
      </c>
      <c r="S1286" s="29" t="str">
        <f t="shared" si="15"/>
        <v/>
      </c>
      <c r="T1286" s="28" t="str">
        <f t="shared" si="16"/>
        <v/>
      </c>
      <c r="U1286" s="30">
        <f ca="1">VLOOKUP(H1286,variables!J$10:K$130,2,FALSE)</f>
        <v>1</v>
      </c>
      <c r="V1286" s="28"/>
      <c r="W1286" s="28"/>
      <c r="X1286" s="28"/>
      <c r="Y1286" s="28"/>
      <c r="Z1286" s="28"/>
      <c r="AA1286" s="28"/>
      <c r="AB1286" s="28"/>
      <c r="AC1286" s="28"/>
    </row>
    <row r="1287" spans="1:29" ht="14.25" hidden="1">
      <c r="A1287" s="22" t="b">
        <f t="shared" si="76"/>
        <v>0</v>
      </c>
      <c r="B1287" s="23" t="str">
        <f t="shared" si="77"/>
        <v>salles avant 03/2017!</v>
      </c>
      <c r="C1287" s="24">
        <f t="shared" si="78"/>
        <v>1287</v>
      </c>
      <c r="D1287" s="24" t="e">
        <f t="shared" ca="1" si="2"/>
        <v>#REF!</v>
      </c>
      <c r="E1287" s="25" t="e">
        <f t="shared" ca="1" si="3"/>
        <v>#REF!</v>
      </c>
      <c r="F1287" s="25" t="e">
        <f t="shared" ca="1" si="4"/>
        <v>#REF!</v>
      </c>
      <c r="G1287" s="26" t="e">
        <f t="shared" ca="1" si="5"/>
        <v>#REF!</v>
      </c>
      <c r="H1287" s="24" t="s">
        <v>299</v>
      </c>
      <c r="I1287" s="24" t="e">
        <f t="shared" ca="1" si="6"/>
        <v>#REF!</v>
      </c>
      <c r="J1287" s="24" t="e">
        <f t="shared" ca="1" si="7"/>
        <v>#REF!</v>
      </c>
      <c r="K1287" s="24" t="e">
        <f t="shared" ca="1" si="8"/>
        <v>#REF!</v>
      </c>
      <c r="L1287" s="24" t="e">
        <f t="shared" ca="1" si="9"/>
        <v>#REF!</v>
      </c>
      <c r="M1287" s="24" t="e">
        <f t="shared" ca="1" si="10"/>
        <v>#REF!</v>
      </c>
      <c r="N1287" s="25" t="e">
        <f t="shared" ca="1" si="11"/>
        <v>#REF!</v>
      </c>
      <c r="O1287" s="27" t="e">
        <f t="shared" ca="1" si="12"/>
        <v>#REF!</v>
      </c>
      <c r="P1287" s="24" t="e">
        <f t="shared" ca="1" si="13"/>
        <v>#REF!</v>
      </c>
      <c r="Q1287" s="28" t="str">
        <f t="shared" si="48"/>
        <v/>
      </c>
      <c r="R1287" s="29" t="str">
        <f t="shared" si="14"/>
        <v/>
      </c>
      <c r="S1287" s="29" t="str">
        <f t="shared" si="15"/>
        <v/>
      </c>
      <c r="T1287" s="28" t="str">
        <f t="shared" si="16"/>
        <v/>
      </c>
      <c r="U1287" s="30">
        <f ca="1">VLOOKUP(H1287,variables!J$10:K$130,2,FALSE)</f>
        <v>0.96666666666666667</v>
      </c>
      <c r="V1287" s="28"/>
      <c r="W1287" s="28"/>
      <c r="X1287" s="28"/>
      <c r="Y1287" s="28"/>
      <c r="Z1287" s="28"/>
      <c r="AA1287" s="28"/>
      <c r="AB1287" s="28"/>
      <c r="AC1287" s="28"/>
    </row>
    <row r="1288" spans="1:29" ht="14.25" hidden="1">
      <c r="A1288" s="22" t="b">
        <f t="shared" si="76"/>
        <v>0</v>
      </c>
      <c r="B1288" s="23" t="str">
        <f t="shared" si="77"/>
        <v>salles avant 03/2017!</v>
      </c>
      <c r="C1288" s="24">
        <f t="shared" si="78"/>
        <v>1288</v>
      </c>
      <c r="D1288" s="24" t="e">
        <f t="shared" ca="1" si="2"/>
        <v>#REF!</v>
      </c>
      <c r="E1288" s="25" t="e">
        <f t="shared" ca="1" si="3"/>
        <v>#REF!</v>
      </c>
      <c r="F1288" s="25" t="e">
        <f t="shared" ca="1" si="4"/>
        <v>#REF!</v>
      </c>
      <c r="G1288" s="26" t="e">
        <f t="shared" ca="1" si="5"/>
        <v>#REF!</v>
      </c>
      <c r="H1288" s="24" t="s">
        <v>489</v>
      </c>
      <c r="I1288" s="24" t="e">
        <f t="shared" ca="1" si="6"/>
        <v>#REF!</v>
      </c>
      <c r="J1288" s="24" t="e">
        <f t="shared" ca="1" si="7"/>
        <v>#REF!</v>
      </c>
      <c r="K1288" s="24" t="e">
        <f t="shared" ca="1" si="8"/>
        <v>#REF!</v>
      </c>
      <c r="L1288" s="24" t="e">
        <f t="shared" ca="1" si="9"/>
        <v>#REF!</v>
      </c>
      <c r="M1288" s="24" t="e">
        <f t="shared" ca="1" si="10"/>
        <v>#REF!</v>
      </c>
      <c r="N1288" s="25" t="e">
        <f t="shared" ca="1" si="11"/>
        <v>#REF!</v>
      </c>
      <c r="O1288" s="27" t="e">
        <f t="shared" ca="1" si="12"/>
        <v>#REF!</v>
      </c>
      <c r="P1288" s="24" t="e">
        <f t="shared" ca="1" si="13"/>
        <v>#REF!</v>
      </c>
      <c r="Q1288" s="28" t="str">
        <f t="shared" si="48"/>
        <v/>
      </c>
      <c r="R1288" s="29" t="str">
        <f t="shared" si="14"/>
        <v/>
      </c>
      <c r="S1288" s="29" t="str">
        <f t="shared" si="15"/>
        <v/>
      </c>
      <c r="T1288" s="28" t="str">
        <f t="shared" si="16"/>
        <v/>
      </c>
      <c r="U1288" s="30">
        <f ca="1">VLOOKUP(H1288,variables!J$10:K$130,2,FALSE)</f>
        <v>1</v>
      </c>
      <c r="V1288" s="28"/>
      <c r="W1288" s="28"/>
      <c r="X1288" s="28"/>
      <c r="Y1288" s="28"/>
      <c r="Z1288" s="28"/>
      <c r="AA1288" s="28"/>
      <c r="AB1288" s="28"/>
      <c r="AC1288" s="28"/>
    </row>
    <row r="1289" spans="1:29" ht="14.25" hidden="1">
      <c r="A1289" s="22" t="b">
        <f t="shared" si="76"/>
        <v>0</v>
      </c>
      <c r="B1289" s="23" t="str">
        <f t="shared" si="77"/>
        <v>salles avant 03/2017!</v>
      </c>
      <c r="C1289" s="24">
        <f t="shared" si="78"/>
        <v>1289</v>
      </c>
      <c r="D1289" s="24" t="e">
        <f t="shared" ca="1" si="2"/>
        <v>#REF!</v>
      </c>
      <c r="E1289" s="25" t="e">
        <f t="shared" ca="1" si="3"/>
        <v>#REF!</v>
      </c>
      <c r="F1289" s="25" t="e">
        <f t="shared" ca="1" si="4"/>
        <v>#REF!</v>
      </c>
      <c r="G1289" s="26" t="e">
        <f t="shared" ca="1" si="5"/>
        <v>#REF!</v>
      </c>
      <c r="H1289" s="24" t="s">
        <v>43</v>
      </c>
      <c r="I1289" s="24" t="e">
        <f t="shared" ca="1" si="6"/>
        <v>#REF!</v>
      </c>
      <c r="J1289" s="24" t="e">
        <f t="shared" ca="1" si="7"/>
        <v>#REF!</v>
      </c>
      <c r="K1289" s="24" t="e">
        <f t="shared" ca="1" si="8"/>
        <v>#REF!</v>
      </c>
      <c r="L1289" s="24" t="e">
        <f t="shared" ca="1" si="9"/>
        <v>#REF!</v>
      </c>
      <c r="M1289" s="24" t="e">
        <f t="shared" ca="1" si="10"/>
        <v>#REF!</v>
      </c>
      <c r="N1289" s="25" t="e">
        <f t="shared" ca="1" si="11"/>
        <v>#REF!</v>
      </c>
      <c r="O1289" s="27" t="e">
        <f t="shared" ca="1" si="12"/>
        <v>#REF!</v>
      </c>
      <c r="P1289" s="24" t="e">
        <f t="shared" ca="1" si="13"/>
        <v>#REF!</v>
      </c>
      <c r="Q1289" s="28" t="str">
        <f t="shared" si="48"/>
        <v/>
      </c>
      <c r="R1289" s="29" t="str">
        <f t="shared" si="14"/>
        <v/>
      </c>
      <c r="S1289" s="29" t="str">
        <f t="shared" si="15"/>
        <v/>
      </c>
      <c r="T1289" s="28" t="str">
        <f t="shared" si="16"/>
        <v/>
      </c>
      <c r="U1289" s="30">
        <f ca="1">VLOOKUP(H1289,variables!J$10:K$130,2,FALSE)</f>
        <v>1</v>
      </c>
      <c r="V1289" s="28"/>
      <c r="W1289" s="28"/>
      <c r="X1289" s="28"/>
      <c r="Y1289" s="28"/>
      <c r="Z1289" s="28"/>
      <c r="AA1289" s="28"/>
      <c r="AB1289" s="28"/>
      <c r="AC1289" s="28"/>
    </row>
    <row r="1290" spans="1:29" ht="14.25" hidden="1">
      <c r="A1290" s="22" t="b">
        <f t="shared" si="76"/>
        <v>0</v>
      </c>
      <c r="B1290" s="23" t="str">
        <f t="shared" si="77"/>
        <v>salles avant 03/2017!</v>
      </c>
      <c r="C1290" s="24">
        <f t="shared" si="78"/>
        <v>1290</v>
      </c>
      <c r="D1290" s="24" t="e">
        <f t="shared" ca="1" si="2"/>
        <v>#REF!</v>
      </c>
      <c r="E1290" s="25" t="e">
        <f t="shared" ca="1" si="3"/>
        <v>#REF!</v>
      </c>
      <c r="F1290" s="25" t="e">
        <f t="shared" ca="1" si="4"/>
        <v>#REF!</v>
      </c>
      <c r="G1290" s="26" t="e">
        <f t="shared" ca="1" si="5"/>
        <v>#REF!</v>
      </c>
      <c r="H1290" s="24" t="s">
        <v>73</v>
      </c>
      <c r="I1290" s="24" t="e">
        <f t="shared" ca="1" si="6"/>
        <v>#REF!</v>
      </c>
      <c r="J1290" s="24" t="e">
        <f t="shared" ca="1" si="7"/>
        <v>#REF!</v>
      </c>
      <c r="K1290" s="24" t="e">
        <f t="shared" ca="1" si="8"/>
        <v>#REF!</v>
      </c>
      <c r="L1290" s="24" t="e">
        <f t="shared" ca="1" si="9"/>
        <v>#REF!</v>
      </c>
      <c r="M1290" s="24" t="e">
        <f t="shared" ca="1" si="10"/>
        <v>#REF!</v>
      </c>
      <c r="N1290" s="25" t="e">
        <f t="shared" ca="1" si="11"/>
        <v>#REF!</v>
      </c>
      <c r="O1290" s="27" t="e">
        <f t="shared" ca="1" si="12"/>
        <v>#REF!</v>
      </c>
      <c r="P1290" s="24" t="e">
        <f t="shared" ca="1" si="13"/>
        <v>#REF!</v>
      </c>
      <c r="Q1290" s="28" t="str">
        <f t="shared" si="48"/>
        <v/>
      </c>
      <c r="R1290" s="29" t="str">
        <f t="shared" si="14"/>
        <v/>
      </c>
      <c r="S1290" s="29" t="str">
        <f t="shared" si="15"/>
        <v/>
      </c>
      <c r="T1290" s="28" t="str">
        <f t="shared" si="16"/>
        <v/>
      </c>
      <c r="U1290" s="30">
        <f ca="1">VLOOKUP(H1290,variables!J$10:K$130,2,FALSE)</f>
        <v>1</v>
      </c>
      <c r="V1290" s="28"/>
      <c r="W1290" s="28"/>
      <c r="X1290" s="28"/>
      <c r="Y1290" s="28"/>
      <c r="Z1290" s="28"/>
      <c r="AA1290" s="28"/>
      <c r="AB1290" s="28"/>
      <c r="AC1290" s="28"/>
    </row>
    <row r="1291" spans="1:29" ht="14.25" hidden="1">
      <c r="A1291" s="22" t="b">
        <f t="shared" si="76"/>
        <v>0</v>
      </c>
      <c r="B1291" s="23" t="str">
        <f t="shared" si="77"/>
        <v>salles avant 03/2017!</v>
      </c>
      <c r="C1291" s="24">
        <f t="shared" si="78"/>
        <v>1291</v>
      </c>
      <c r="D1291" s="24" t="e">
        <f t="shared" ca="1" si="2"/>
        <v>#REF!</v>
      </c>
      <c r="E1291" s="25" t="e">
        <f t="shared" ca="1" si="3"/>
        <v>#REF!</v>
      </c>
      <c r="F1291" s="25" t="e">
        <f t="shared" ca="1" si="4"/>
        <v>#REF!</v>
      </c>
      <c r="G1291" s="26" t="e">
        <f t="shared" ca="1" si="5"/>
        <v>#REF!</v>
      </c>
      <c r="H1291" s="24" t="s">
        <v>88</v>
      </c>
      <c r="I1291" s="24" t="e">
        <f t="shared" ca="1" si="6"/>
        <v>#REF!</v>
      </c>
      <c r="J1291" s="24" t="e">
        <f t="shared" ca="1" si="7"/>
        <v>#REF!</v>
      </c>
      <c r="K1291" s="24" t="e">
        <f t="shared" ca="1" si="8"/>
        <v>#REF!</v>
      </c>
      <c r="L1291" s="24" t="e">
        <f t="shared" ca="1" si="9"/>
        <v>#REF!</v>
      </c>
      <c r="M1291" s="24" t="e">
        <f t="shared" ca="1" si="10"/>
        <v>#REF!</v>
      </c>
      <c r="N1291" s="25" t="e">
        <f t="shared" ca="1" si="11"/>
        <v>#REF!</v>
      </c>
      <c r="O1291" s="27" t="e">
        <f t="shared" ca="1" si="12"/>
        <v>#REF!</v>
      </c>
      <c r="P1291" s="24" t="e">
        <f t="shared" ca="1" si="13"/>
        <v>#REF!</v>
      </c>
      <c r="Q1291" s="28" t="str">
        <f t="shared" si="48"/>
        <v/>
      </c>
      <c r="R1291" s="29" t="str">
        <f t="shared" si="14"/>
        <v/>
      </c>
      <c r="S1291" s="29" t="str">
        <f t="shared" si="15"/>
        <v/>
      </c>
      <c r="T1291" s="28" t="str">
        <f t="shared" si="16"/>
        <v/>
      </c>
      <c r="U1291" s="30">
        <f ca="1">VLOOKUP(H1291,variables!J$10:K$130,2,FALSE)</f>
        <v>0.94202898550724634</v>
      </c>
      <c r="V1291" s="28"/>
      <c r="W1291" s="28"/>
      <c r="X1291" s="28"/>
      <c r="Y1291" s="28"/>
      <c r="Z1291" s="28"/>
      <c r="AA1291" s="28"/>
      <c r="AB1291" s="28"/>
      <c r="AC1291" s="28"/>
    </row>
    <row r="1292" spans="1:29" ht="14.25" hidden="1">
      <c r="A1292" s="22" t="b">
        <f t="shared" si="76"/>
        <v>0</v>
      </c>
      <c r="B1292" s="23" t="str">
        <f t="shared" si="77"/>
        <v>salles avant 03/2017!</v>
      </c>
      <c r="C1292" s="24">
        <f t="shared" si="78"/>
        <v>1292</v>
      </c>
      <c r="D1292" s="24" t="e">
        <f t="shared" ca="1" si="2"/>
        <v>#REF!</v>
      </c>
      <c r="E1292" s="25" t="e">
        <f t="shared" ca="1" si="3"/>
        <v>#REF!</v>
      </c>
      <c r="F1292" s="25" t="e">
        <f t="shared" ca="1" si="4"/>
        <v>#REF!</v>
      </c>
      <c r="G1292" s="26" t="e">
        <f t="shared" ca="1" si="5"/>
        <v>#REF!</v>
      </c>
      <c r="H1292" s="24" t="s">
        <v>61</v>
      </c>
      <c r="I1292" s="24" t="e">
        <f t="shared" ca="1" si="6"/>
        <v>#REF!</v>
      </c>
      <c r="J1292" s="24" t="e">
        <f t="shared" ca="1" si="7"/>
        <v>#REF!</v>
      </c>
      <c r="K1292" s="24" t="e">
        <f t="shared" ca="1" si="8"/>
        <v>#REF!</v>
      </c>
      <c r="L1292" s="24" t="e">
        <f t="shared" ca="1" si="9"/>
        <v>#REF!</v>
      </c>
      <c r="M1292" s="24" t="e">
        <f t="shared" ca="1" si="10"/>
        <v>#REF!</v>
      </c>
      <c r="N1292" s="25" t="e">
        <f t="shared" ca="1" si="11"/>
        <v>#REF!</v>
      </c>
      <c r="O1292" s="27" t="e">
        <f t="shared" ca="1" si="12"/>
        <v>#REF!</v>
      </c>
      <c r="P1292" s="24" t="e">
        <f t="shared" ca="1" si="13"/>
        <v>#REF!</v>
      </c>
      <c r="Q1292" s="28" t="str">
        <f t="shared" si="48"/>
        <v/>
      </c>
      <c r="R1292" s="29" t="str">
        <f t="shared" si="14"/>
        <v/>
      </c>
      <c r="S1292" s="29" t="str">
        <f t="shared" si="15"/>
        <v/>
      </c>
      <c r="T1292" s="28" t="str">
        <f t="shared" si="16"/>
        <v/>
      </c>
      <c r="U1292" s="30">
        <f ca="1">VLOOKUP(H1292,variables!J$10:K$130,2,FALSE)</f>
        <v>1</v>
      </c>
      <c r="V1292" s="28"/>
      <c r="W1292" s="28"/>
      <c r="X1292" s="28"/>
      <c r="Y1292" s="28"/>
      <c r="Z1292" s="28"/>
      <c r="AA1292" s="28"/>
      <c r="AB1292" s="28"/>
      <c r="AC1292" s="28"/>
    </row>
    <row r="1293" spans="1:29" ht="14.25" hidden="1">
      <c r="A1293" s="22" t="b">
        <f t="shared" si="76"/>
        <v>0</v>
      </c>
      <c r="B1293" s="23" t="str">
        <f t="shared" si="77"/>
        <v>salles avant 03/2017!</v>
      </c>
      <c r="C1293" s="24">
        <f t="shared" si="78"/>
        <v>1293</v>
      </c>
      <c r="D1293" s="24" t="e">
        <f t="shared" ca="1" si="2"/>
        <v>#REF!</v>
      </c>
      <c r="E1293" s="25" t="e">
        <f t="shared" ca="1" si="3"/>
        <v>#REF!</v>
      </c>
      <c r="F1293" s="25" t="e">
        <f t="shared" ca="1" si="4"/>
        <v>#REF!</v>
      </c>
      <c r="G1293" s="26" t="e">
        <f t="shared" ca="1" si="5"/>
        <v>#REF!</v>
      </c>
      <c r="H1293" s="24" t="s">
        <v>162</v>
      </c>
      <c r="I1293" s="24" t="e">
        <f t="shared" ca="1" si="6"/>
        <v>#REF!</v>
      </c>
      <c r="J1293" s="24" t="e">
        <f t="shared" ca="1" si="7"/>
        <v>#REF!</v>
      </c>
      <c r="K1293" s="24" t="e">
        <f t="shared" ca="1" si="8"/>
        <v>#REF!</v>
      </c>
      <c r="L1293" s="24" t="e">
        <f t="shared" ca="1" si="9"/>
        <v>#REF!</v>
      </c>
      <c r="M1293" s="24" t="e">
        <f t="shared" ca="1" si="10"/>
        <v>#REF!</v>
      </c>
      <c r="N1293" s="25" t="e">
        <f t="shared" ca="1" si="11"/>
        <v>#REF!</v>
      </c>
      <c r="O1293" s="27" t="e">
        <f t="shared" ca="1" si="12"/>
        <v>#REF!</v>
      </c>
      <c r="P1293" s="24" t="e">
        <f t="shared" ca="1" si="13"/>
        <v>#REF!</v>
      </c>
      <c r="Q1293" s="28" t="str">
        <f t="shared" si="48"/>
        <v/>
      </c>
      <c r="R1293" s="29" t="str">
        <f t="shared" si="14"/>
        <v/>
      </c>
      <c r="S1293" s="29" t="str">
        <f t="shared" si="15"/>
        <v/>
      </c>
      <c r="T1293" s="28" t="str">
        <f t="shared" si="16"/>
        <v/>
      </c>
      <c r="U1293" s="30">
        <f>VLOOKUP(H1293,variables!J$10:K$130,2,FALSE)</f>
        <v>5.3E-3</v>
      </c>
      <c r="V1293" s="28"/>
      <c r="W1293" s="28"/>
      <c r="X1293" s="28"/>
      <c r="Y1293" s="28"/>
      <c r="Z1293" s="28"/>
      <c r="AA1293" s="28"/>
      <c r="AB1293" s="28"/>
      <c r="AC1293" s="28"/>
    </row>
    <row r="1294" spans="1:29" ht="14.25" hidden="1">
      <c r="A1294" s="22" t="b">
        <f t="shared" si="76"/>
        <v>0</v>
      </c>
      <c r="B1294" s="23" t="str">
        <f t="shared" si="77"/>
        <v>salles avant 03/2017!</v>
      </c>
      <c r="C1294" s="24">
        <f t="shared" si="78"/>
        <v>1294</v>
      </c>
      <c r="D1294" s="24" t="e">
        <f t="shared" ca="1" si="2"/>
        <v>#REF!</v>
      </c>
      <c r="E1294" s="25" t="e">
        <f t="shared" ca="1" si="3"/>
        <v>#REF!</v>
      </c>
      <c r="F1294" s="25" t="e">
        <f t="shared" ca="1" si="4"/>
        <v>#REF!</v>
      </c>
      <c r="G1294" s="26" t="e">
        <f t="shared" ca="1" si="5"/>
        <v>#REF!</v>
      </c>
      <c r="H1294" s="24" t="s">
        <v>299</v>
      </c>
      <c r="I1294" s="24" t="e">
        <f t="shared" ca="1" si="6"/>
        <v>#REF!</v>
      </c>
      <c r="J1294" s="24" t="e">
        <f t="shared" ca="1" si="7"/>
        <v>#REF!</v>
      </c>
      <c r="K1294" s="24" t="e">
        <f t="shared" ca="1" si="8"/>
        <v>#REF!</v>
      </c>
      <c r="L1294" s="24" t="e">
        <f t="shared" ca="1" si="9"/>
        <v>#REF!</v>
      </c>
      <c r="M1294" s="24" t="e">
        <f t="shared" ca="1" si="10"/>
        <v>#REF!</v>
      </c>
      <c r="N1294" s="25" t="e">
        <f t="shared" ca="1" si="11"/>
        <v>#REF!</v>
      </c>
      <c r="O1294" s="27" t="e">
        <f t="shared" ca="1" si="12"/>
        <v>#REF!</v>
      </c>
      <c r="P1294" s="24" t="e">
        <f t="shared" ca="1" si="13"/>
        <v>#REF!</v>
      </c>
      <c r="Q1294" s="28" t="str">
        <f t="shared" si="48"/>
        <v/>
      </c>
      <c r="R1294" s="29" t="str">
        <f t="shared" si="14"/>
        <v/>
      </c>
      <c r="S1294" s="29" t="str">
        <f t="shared" si="15"/>
        <v/>
      </c>
      <c r="T1294" s="28" t="str">
        <f t="shared" si="16"/>
        <v/>
      </c>
      <c r="U1294" s="30">
        <f ca="1">VLOOKUP(H1294,variables!J$10:K$130,2,FALSE)</f>
        <v>0.96666666666666667</v>
      </c>
      <c r="V1294" s="28"/>
      <c r="W1294" s="28"/>
      <c r="X1294" s="28"/>
      <c r="Y1294" s="28"/>
      <c r="Z1294" s="28"/>
      <c r="AA1294" s="28"/>
      <c r="AB1294" s="28"/>
      <c r="AC1294" s="28"/>
    </row>
    <row r="1295" spans="1:29" ht="14.25" hidden="1">
      <c r="A1295" s="22" t="b">
        <f t="shared" si="76"/>
        <v>0</v>
      </c>
      <c r="B1295" s="23" t="str">
        <f t="shared" si="77"/>
        <v>salles avant 03/2017!</v>
      </c>
      <c r="C1295" s="24">
        <f t="shared" si="78"/>
        <v>1295</v>
      </c>
      <c r="D1295" s="24" t="e">
        <f t="shared" ca="1" si="2"/>
        <v>#REF!</v>
      </c>
      <c r="E1295" s="25" t="e">
        <f t="shared" ca="1" si="3"/>
        <v>#REF!</v>
      </c>
      <c r="F1295" s="25" t="e">
        <f t="shared" ca="1" si="4"/>
        <v>#REF!</v>
      </c>
      <c r="G1295" s="26" t="e">
        <f t="shared" ca="1" si="5"/>
        <v>#REF!</v>
      </c>
      <c r="H1295" s="24" t="s">
        <v>88</v>
      </c>
      <c r="I1295" s="24" t="e">
        <f t="shared" ca="1" si="6"/>
        <v>#REF!</v>
      </c>
      <c r="J1295" s="24" t="e">
        <f t="shared" ca="1" si="7"/>
        <v>#REF!</v>
      </c>
      <c r="K1295" s="24" t="e">
        <f t="shared" ca="1" si="8"/>
        <v>#REF!</v>
      </c>
      <c r="L1295" s="24" t="e">
        <f t="shared" ca="1" si="9"/>
        <v>#REF!</v>
      </c>
      <c r="M1295" s="24" t="e">
        <f t="shared" ca="1" si="10"/>
        <v>#REF!</v>
      </c>
      <c r="N1295" s="25" t="e">
        <f t="shared" ca="1" si="11"/>
        <v>#REF!</v>
      </c>
      <c r="O1295" s="27" t="e">
        <f t="shared" ca="1" si="12"/>
        <v>#REF!</v>
      </c>
      <c r="P1295" s="24" t="e">
        <f t="shared" ca="1" si="13"/>
        <v>#REF!</v>
      </c>
      <c r="Q1295" s="28" t="str">
        <f t="shared" si="48"/>
        <v/>
      </c>
      <c r="R1295" s="29" t="str">
        <f t="shared" si="14"/>
        <v/>
      </c>
      <c r="S1295" s="29" t="str">
        <f t="shared" si="15"/>
        <v/>
      </c>
      <c r="T1295" s="28" t="str">
        <f t="shared" si="16"/>
        <v/>
      </c>
      <c r="U1295" s="30">
        <f ca="1">VLOOKUP(H1295,variables!J$10:K$130,2,FALSE)</f>
        <v>0.94202898550724634</v>
      </c>
      <c r="V1295" s="28"/>
      <c r="W1295" s="28"/>
      <c r="X1295" s="28"/>
      <c r="Y1295" s="28"/>
      <c r="Z1295" s="28"/>
      <c r="AA1295" s="28"/>
      <c r="AB1295" s="28"/>
      <c r="AC1295" s="28"/>
    </row>
    <row r="1296" spans="1:29" ht="14.25" hidden="1">
      <c r="A1296" s="22" t="b">
        <f t="shared" si="76"/>
        <v>0</v>
      </c>
      <c r="B1296" s="23" t="str">
        <f t="shared" si="77"/>
        <v>salles avant 03/2017!</v>
      </c>
      <c r="C1296" s="24">
        <f t="shared" si="78"/>
        <v>1296</v>
      </c>
      <c r="D1296" s="24" t="e">
        <f t="shared" ca="1" si="2"/>
        <v>#REF!</v>
      </c>
      <c r="E1296" s="25" t="e">
        <f t="shared" ca="1" si="3"/>
        <v>#REF!</v>
      </c>
      <c r="F1296" s="25" t="e">
        <f t="shared" ca="1" si="4"/>
        <v>#REF!</v>
      </c>
      <c r="G1296" s="26" t="e">
        <f t="shared" ca="1" si="5"/>
        <v>#REF!</v>
      </c>
      <c r="H1296" s="24" t="s">
        <v>814</v>
      </c>
      <c r="I1296" s="24" t="e">
        <f t="shared" ca="1" si="6"/>
        <v>#REF!</v>
      </c>
      <c r="J1296" s="24" t="e">
        <f t="shared" ca="1" si="7"/>
        <v>#REF!</v>
      </c>
      <c r="K1296" s="24" t="e">
        <f t="shared" ca="1" si="8"/>
        <v>#REF!</v>
      </c>
      <c r="L1296" s="24" t="e">
        <f t="shared" ca="1" si="9"/>
        <v>#REF!</v>
      </c>
      <c r="M1296" s="24" t="e">
        <f t="shared" ca="1" si="10"/>
        <v>#REF!</v>
      </c>
      <c r="N1296" s="25" t="e">
        <f t="shared" ca="1" si="11"/>
        <v>#REF!</v>
      </c>
      <c r="O1296" s="27" t="e">
        <f t="shared" ca="1" si="12"/>
        <v>#REF!</v>
      </c>
      <c r="P1296" s="24" t="e">
        <f t="shared" ca="1" si="13"/>
        <v>#REF!</v>
      </c>
      <c r="Q1296" s="28" t="str">
        <f t="shared" si="48"/>
        <v/>
      </c>
      <c r="R1296" s="29" t="str">
        <f t="shared" si="14"/>
        <v/>
      </c>
      <c r="S1296" s="29" t="str">
        <f t="shared" si="15"/>
        <v/>
      </c>
      <c r="T1296" s="28" t="str">
        <f t="shared" si="16"/>
        <v/>
      </c>
      <c r="U1296" s="30">
        <f ca="1">VLOOKUP(H1296,variables!J$10:K$130,2,FALSE)</f>
        <v>1</v>
      </c>
      <c r="V1296" s="28"/>
      <c r="W1296" s="28"/>
      <c r="X1296" s="28"/>
      <c r="Y1296" s="28"/>
      <c r="Z1296" s="28"/>
      <c r="AA1296" s="28"/>
      <c r="AB1296" s="28"/>
      <c r="AC1296" s="28"/>
    </row>
    <row r="1297" spans="1:29" ht="14.25" hidden="1">
      <c r="A1297" s="22" t="b">
        <f t="shared" si="76"/>
        <v>0</v>
      </c>
      <c r="B1297" s="23" t="str">
        <f t="shared" si="77"/>
        <v>salles avant 03/2017!</v>
      </c>
      <c r="C1297" s="24">
        <f t="shared" si="78"/>
        <v>1297</v>
      </c>
      <c r="D1297" s="24" t="e">
        <f t="shared" ca="1" si="2"/>
        <v>#REF!</v>
      </c>
      <c r="E1297" s="25" t="e">
        <f t="shared" ca="1" si="3"/>
        <v>#REF!</v>
      </c>
      <c r="F1297" s="25" t="e">
        <f t="shared" ca="1" si="4"/>
        <v>#REF!</v>
      </c>
      <c r="G1297" s="26" t="e">
        <f t="shared" ca="1" si="5"/>
        <v>#REF!</v>
      </c>
      <c r="H1297" s="24" t="s">
        <v>112</v>
      </c>
      <c r="I1297" s="24" t="e">
        <f t="shared" ca="1" si="6"/>
        <v>#REF!</v>
      </c>
      <c r="J1297" s="24" t="e">
        <f t="shared" ca="1" si="7"/>
        <v>#REF!</v>
      </c>
      <c r="K1297" s="24" t="e">
        <f t="shared" ca="1" si="8"/>
        <v>#REF!</v>
      </c>
      <c r="L1297" s="24" t="e">
        <f t="shared" ca="1" si="9"/>
        <v>#REF!</v>
      </c>
      <c r="M1297" s="24" t="e">
        <f t="shared" ca="1" si="10"/>
        <v>#REF!</v>
      </c>
      <c r="N1297" s="25" t="e">
        <f t="shared" ca="1" si="11"/>
        <v>#REF!</v>
      </c>
      <c r="O1297" s="27" t="e">
        <f t="shared" ca="1" si="12"/>
        <v>#REF!</v>
      </c>
      <c r="P1297" s="24" t="e">
        <f t="shared" ca="1" si="13"/>
        <v>#REF!</v>
      </c>
      <c r="Q1297" s="28" t="str">
        <f t="shared" si="48"/>
        <v/>
      </c>
      <c r="R1297" s="29" t="str">
        <f t="shared" si="14"/>
        <v/>
      </c>
      <c r="S1297" s="29" t="str">
        <f t="shared" si="15"/>
        <v/>
      </c>
      <c r="T1297" s="28" t="str">
        <f t="shared" si="16"/>
        <v/>
      </c>
      <c r="U1297" s="30">
        <f ca="1">VLOOKUP(H1297,variables!J$10:K$130,2,FALSE)</f>
        <v>1</v>
      </c>
      <c r="V1297" s="28"/>
      <c r="W1297" s="28"/>
      <c r="X1297" s="28"/>
      <c r="Y1297" s="28"/>
      <c r="Z1297" s="28"/>
      <c r="AA1297" s="28"/>
      <c r="AB1297" s="28"/>
      <c r="AC1297" s="28"/>
    </row>
    <row r="1298" spans="1:29" ht="14.25" hidden="1">
      <c r="A1298" s="22" t="b">
        <f t="shared" si="76"/>
        <v>0</v>
      </c>
      <c r="B1298" s="23" t="str">
        <f t="shared" si="77"/>
        <v>salles avant 03/2017!</v>
      </c>
      <c r="C1298" s="24">
        <f t="shared" si="78"/>
        <v>1298</v>
      </c>
      <c r="D1298" s="24" t="e">
        <f t="shared" ca="1" si="2"/>
        <v>#REF!</v>
      </c>
      <c r="E1298" s="25" t="e">
        <f t="shared" ca="1" si="3"/>
        <v>#REF!</v>
      </c>
      <c r="F1298" s="25" t="e">
        <f t="shared" ca="1" si="4"/>
        <v>#REF!</v>
      </c>
      <c r="G1298" s="26" t="e">
        <f t="shared" ca="1" si="5"/>
        <v>#REF!</v>
      </c>
      <c r="H1298" s="24" t="s">
        <v>357</v>
      </c>
      <c r="I1298" s="24" t="e">
        <f t="shared" ca="1" si="6"/>
        <v>#REF!</v>
      </c>
      <c r="J1298" s="24" t="e">
        <f t="shared" ca="1" si="7"/>
        <v>#REF!</v>
      </c>
      <c r="K1298" s="24" t="e">
        <f t="shared" ca="1" si="8"/>
        <v>#REF!</v>
      </c>
      <c r="L1298" s="24" t="e">
        <f t="shared" ca="1" si="9"/>
        <v>#REF!</v>
      </c>
      <c r="M1298" s="24" t="e">
        <f t="shared" ca="1" si="10"/>
        <v>#REF!</v>
      </c>
      <c r="N1298" s="25" t="e">
        <f t="shared" ca="1" si="11"/>
        <v>#REF!</v>
      </c>
      <c r="O1298" s="27" t="e">
        <f t="shared" ca="1" si="12"/>
        <v>#REF!</v>
      </c>
      <c r="P1298" s="24" t="e">
        <f t="shared" ca="1" si="13"/>
        <v>#REF!</v>
      </c>
      <c r="Q1298" s="28" t="str">
        <f t="shared" si="48"/>
        <v/>
      </c>
      <c r="R1298" s="29" t="str">
        <f t="shared" si="14"/>
        <v/>
      </c>
      <c r="S1298" s="29" t="str">
        <f t="shared" si="15"/>
        <v/>
      </c>
      <c r="T1298" s="28" t="str">
        <f t="shared" si="16"/>
        <v/>
      </c>
      <c r="U1298" s="30">
        <f ca="1">VLOOKUP(H1298,variables!J$10:K$130,2,FALSE)</f>
        <v>0.97058823529411764</v>
      </c>
      <c r="V1298" s="28"/>
      <c r="W1298" s="28"/>
      <c r="X1298" s="28"/>
      <c r="Y1298" s="28"/>
      <c r="Z1298" s="28"/>
      <c r="AA1298" s="28"/>
      <c r="AB1298" s="28"/>
      <c r="AC1298" s="28"/>
    </row>
    <row r="1299" spans="1:29" ht="14.25" hidden="1">
      <c r="A1299" s="22" t="b">
        <f t="shared" si="76"/>
        <v>0</v>
      </c>
      <c r="B1299" s="23" t="str">
        <f t="shared" si="77"/>
        <v>salles avant 03/2017!</v>
      </c>
      <c r="C1299" s="24">
        <f t="shared" si="78"/>
        <v>1299</v>
      </c>
      <c r="D1299" s="24" t="e">
        <f t="shared" ca="1" si="2"/>
        <v>#REF!</v>
      </c>
      <c r="E1299" s="25" t="e">
        <f t="shared" ca="1" si="3"/>
        <v>#REF!</v>
      </c>
      <c r="F1299" s="25" t="e">
        <f t="shared" ca="1" si="4"/>
        <v>#REF!</v>
      </c>
      <c r="G1299" s="26" t="e">
        <f t="shared" ca="1" si="5"/>
        <v>#REF!</v>
      </c>
      <c r="H1299" s="24" t="s">
        <v>357</v>
      </c>
      <c r="I1299" s="24" t="e">
        <f t="shared" ca="1" si="6"/>
        <v>#REF!</v>
      </c>
      <c r="J1299" s="24" t="e">
        <f t="shared" ca="1" si="7"/>
        <v>#REF!</v>
      </c>
      <c r="K1299" s="24" t="e">
        <f t="shared" ca="1" si="8"/>
        <v>#REF!</v>
      </c>
      <c r="L1299" s="24" t="e">
        <f t="shared" ca="1" si="9"/>
        <v>#REF!</v>
      </c>
      <c r="M1299" s="24" t="e">
        <f t="shared" ca="1" si="10"/>
        <v>#REF!</v>
      </c>
      <c r="N1299" s="25" t="e">
        <f t="shared" ca="1" si="11"/>
        <v>#REF!</v>
      </c>
      <c r="O1299" s="27" t="e">
        <f t="shared" ca="1" si="12"/>
        <v>#REF!</v>
      </c>
      <c r="P1299" s="24" t="e">
        <f t="shared" ca="1" si="13"/>
        <v>#REF!</v>
      </c>
      <c r="Q1299" s="28" t="str">
        <f t="shared" si="48"/>
        <v/>
      </c>
      <c r="R1299" s="29" t="str">
        <f t="shared" si="14"/>
        <v/>
      </c>
      <c r="S1299" s="29" t="str">
        <f t="shared" si="15"/>
        <v/>
      </c>
      <c r="T1299" s="28" t="str">
        <f t="shared" si="16"/>
        <v/>
      </c>
      <c r="U1299" s="30">
        <f ca="1">VLOOKUP(H1299,variables!J$10:K$130,2,FALSE)</f>
        <v>0.97058823529411764</v>
      </c>
      <c r="V1299" s="28"/>
      <c r="W1299" s="28"/>
      <c r="X1299" s="28"/>
      <c r="Y1299" s="28"/>
      <c r="Z1299" s="28"/>
      <c r="AA1299" s="28"/>
      <c r="AB1299" s="28"/>
      <c r="AC1299" s="28"/>
    </row>
    <row r="1300" spans="1:29" ht="14.25" hidden="1">
      <c r="A1300" s="22" t="b">
        <f t="shared" si="76"/>
        <v>0</v>
      </c>
      <c r="B1300" s="23" t="str">
        <f t="shared" si="77"/>
        <v>salles avant 03/2017!</v>
      </c>
      <c r="C1300" s="24">
        <f t="shared" si="78"/>
        <v>1300</v>
      </c>
      <c r="D1300" s="24" t="e">
        <f t="shared" ca="1" si="2"/>
        <v>#REF!</v>
      </c>
      <c r="E1300" s="25" t="e">
        <f t="shared" ca="1" si="3"/>
        <v>#REF!</v>
      </c>
      <c r="F1300" s="25" t="e">
        <f t="shared" ca="1" si="4"/>
        <v>#REF!</v>
      </c>
      <c r="G1300" s="26" t="e">
        <f t="shared" ca="1" si="5"/>
        <v>#REF!</v>
      </c>
      <c r="H1300" s="24" t="s">
        <v>359</v>
      </c>
      <c r="I1300" s="24" t="e">
        <f t="shared" ca="1" si="6"/>
        <v>#REF!</v>
      </c>
      <c r="J1300" s="24" t="e">
        <f t="shared" ca="1" si="7"/>
        <v>#REF!</v>
      </c>
      <c r="K1300" s="24" t="e">
        <f t="shared" ca="1" si="8"/>
        <v>#REF!</v>
      </c>
      <c r="L1300" s="24" t="e">
        <f t="shared" ca="1" si="9"/>
        <v>#REF!</v>
      </c>
      <c r="M1300" s="24" t="e">
        <f t="shared" ca="1" si="10"/>
        <v>#REF!</v>
      </c>
      <c r="N1300" s="25" t="e">
        <f t="shared" ca="1" si="11"/>
        <v>#REF!</v>
      </c>
      <c r="O1300" s="27" t="e">
        <f t="shared" ca="1" si="12"/>
        <v>#REF!</v>
      </c>
      <c r="P1300" s="24" t="e">
        <f t="shared" ca="1" si="13"/>
        <v>#REF!</v>
      </c>
      <c r="Q1300" s="28" t="str">
        <f t="shared" si="48"/>
        <v/>
      </c>
      <c r="R1300" s="29" t="str">
        <f t="shared" si="14"/>
        <v/>
      </c>
      <c r="S1300" s="29" t="str">
        <f t="shared" si="15"/>
        <v/>
      </c>
      <c r="T1300" s="28" t="str">
        <f t="shared" si="16"/>
        <v/>
      </c>
      <c r="U1300" s="30">
        <f ca="1">VLOOKUP(H1300,variables!J$10:K$130,2,FALSE)</f>
        <v>1</v>
      </c>
      <c r="V1300" s="28"/>
      <c r="W1300" s="28"/>
      <c r="X1300" s="28"/>
      <c r="Y1300" s="28"/>
      <c r="Z1300" s="28"/>
      <c r="AA1300" s="28"/>
      <c r="AB1300" s="28"/>
      <c r="AC1300" s="28"/>
    </row>
    <row r="1301" spans="1:29" ht="14.25" hidden="1">
      <c r="A1301" s="22" t="b">
        <f t="shared" si="76"/>
        <v>0</v>
      </c>
      <c r="B1301" s="23" t="str">
        <f t="shared" si="77"/>
        <v>salles avant 03/2017!</v>
      </c>
      <c r="C1301" s="24">
        <f t="shared" si="78"/>
        <v>1301</v>
      </c>
      <c r="D1301" s="24" t="e">
        <f t="shared" ca="1" si="2"/>
        <v>#REF!</v>
      </c>
      <c r="E1301" s="25" t="e">
        <f t="shared" ca="1" si="3"/>
        <v>#REF!</v>
      </c>
      <c r="F1301" s="25" t="e">
        <f t="shared" ca="1" si="4"/>
        <v>#REF!</v>
      </c>
      <c r="G1301" s="26" t="e">
        <f t="shared" ca="1" si="5"/>
        <v>#REF!</v>
      </c>
      <c r="H1301" s="24" t="s">
        <v>212</v>
      </c>
      <c r="I1301" s="24" t="e">
        <f t="shared" ca="1" si="6"/>
        <v>#REF!</v>
      </c>
      <c r="J1301" s="24" t="e">
        <f t="shared" ca="1" si="7"/>
        <v>#REF!</v>
      </c>
      <c r="K1301" s="24" t="e">
        <f t="shared" ca="1" si="8"/>
        <v>#REF!</v>
      </c>
      <c r="L1301" s="24" t="e">
        <f t="shared" ca="1" si="9"/>
        <v>#REF!</v>
      </c>
      <c r="M1301" s="24" t="e">
        <f t="shared" ca="1" si="10"/>
        <v>#REF!</v>
      </c>
      <c r="N1301" s="25" t="e">
        <f t="shared" ca="1" si="11"/>
        <v>#REF!</v>
      </c>
      <c r="O1301" s="27" t="e">
        <f t="shared" ca="1" si="12"/>
        <v>#REF!</v>
      </c>
      <c r="P1301" s="24" t="e">
        <f t="shared" ca="1" si="13"/>
        <v>#REF!</v>
      </c>
      <c r="Q1301" s="28" t="str">
        <f t="shared" si="48"/>
        <v/>
      </c>
      <c r="R1301" s="29" t="str">
        <f t="shared" si="14"/>
        <v/>
      </c>
      <c r="S1301" s="29" t="str">
        <f t="shared" si="15"/>
        <v/>
      </c>
      <c r="T1301" s="28" t="str">
        <f t="shared" si="16"/>
        <v/>
      </c>
      <c r="U1301" s="30">
        <f ca="1">VLOOKUP(H1301,variables!J$10:K$130,2,FALSE)</f>
        <v>0.98148148148148151</v>
      </c>
      <c r="V1301" s="28"/>
      <c r="W1301" s="28"/>
      <c r="X1301" s="28"/>
      <c r="Y1301" s="28"/>
      <c r="Z1301" s="28"/>
      <c r="AA1301" s="28"/>
      <c r="AB1301" s="28"/>
      <c r="AC1301" s="28"/>
    </row>
    <row r="1302" spans="1:29" ht="14.25" hidden="1">
      <c r="A1302" s="22" t="b">
        <f t="shared" si="76"/>
        <v>0</v>
      </c>
      <c r="B1302" s="23" t="str">
        <f t="shared" si="77"/>
        <v>salles avant 03/2017!</v>
      </c>
      <c r="C1302" s="24">
        <f t="shared" si="78"/>
        <v>1302</v>
      </c>
      <c r="D1302" s="24" t="e">
        <f t="shared" ca="1" si="2"/>
        <v>#REF!</v>
      </c>
      <c r="E1302" s="25" t="e">
        <f t="shared" ca="1" si="3"/>
        <v>#REF!</v>
      </c>
      <c r="F1302" s="25" t="e">
        <f t="shared" ca="1" si="4"/>
        <v>#REF!</v>
      </c>
      <c r="G1302" s="26" t="e">
        <f t="shared" ca="1" si="5"/>
        <v>#REF!</v>
      </c>
      <c r="H1302" s="24" t="s">
        <v>489</v>
      </c>
      <c r="I1302" s="24" t="e">
        <f t="shared" ca="1" si="6"/>
        <v>#REF!</v>
      </c>
      <c r="J1302" s="24" t="e">
        <f t="shared" ca="1" si="7"/>
        <v>#REF!</v>
      </c>
      <c r="K1302" s="24" t="e">
        <f t="shared" ca="1" si="8"/>
        <v>#REF!</v>
      </c>
      <c r="L1302" s="24" t="e">
        <f t="shared" ca="1" si="9"/>
        <v>#REF!</v>
      </c>
      <c r="M1302" s="24" t="e">
        <f t="shared" ca="1" si="10"/>
        <v>#REF!</v>
      </c>
      <c r="N1302" s="25" t="e">
        <f t="shared" ca="1" si="11"/>
        <v>#REF!</v>
      </c>
      <c r="O1302" s="27" t="e">
        <f t="shared" ca="1" si="12"/>
        <v>#REF!</v>
      </c>
      <c r="P1302" s="24" t="e">
        <f t="shared" ca="1" si="13"/>
        <v>#REF!</v>
      </c>
      <c r="Q1302" s="28" t="str">
        <f t="shared" si="48"/>
        <v/>
      </c>
      <c r="R1302" s="29" t="str">
        <f t="shared" si="14"/>
        <v/>
      </c>
      <c r="S1302" s="29" t="str">
        <f t="shared" si="15"/>
        <v/>
      </c>
      <c r="T1302" s="28" t="str">
        <f t="shared" si="16"/>
        <v/>
      </c>
      <c r="U1302" s="30">
        <f ca="1">VLOOKUP(H1302,variables!J$10:K$130,2,FALSE)</f>
        <v>1</v>
      </c>
      <c r="V1302" s="28"/>
      <c r="W1302" s="28"/>
      <c r="X1302" s="28"/>
      <c r="Y1302" s="28"/>
      <c r="Z1302" s="28"/>
      <c r="AA1302" s="28"/>
      <c r="AB1302" s="28"/>
      <c r="AC1302" s="28"/>
    </row>
    <row r="1303" spans="1:29" ht="14.25" hidden="1">
      <c r="A1303" s="22" t="b">
        <f t="shared" si="76"/>
        <v>0</v>
      </c>
      <c r="B1303" s="23" t="str">
        <f t="shared" si="77"/>
        <v>salles avant 03/2017!</v>
      </c>
      <c r="C1303" s="24">
        <f t="shared" si="78"/>
        <v>1303</v>
      </c>
      <c r="D1303" s="24" t="e">
        <f t="shared" ca="1" si="2"/>
        <v>#REF!</v>
      </c>
      <c r="E1303" s="25" t="e">
        <f t="shared" ca="1" si="3"/>
        <v>#REF!</v>
      </c>
      <c r="F1303" s="25" t="e">
        <f t="shared" ca="1" si="4"/>
        <v>#REF!</v>
      </c>
      <c r="G1303" s="26" t="e">
        <f t="shared" ca="1" si="5"/>
        <v>#REF!</v>
      </c>
      <c r="H1303" s="24" t="s">
        <v>210</v>
      </c>
      <c r="I1303" s="24" t="e">
        <f t="shared" ca="1" si="6"/>
        <v>#REF!</v>
      </c>
      <c r="J1303" s="24" t="e">
        <f t="shared" ca="1" si="7"/>
        <v>#REF!</v>
      </c>
      <c r="K1303" s="24" t="e">
        <f t="shared" ca="1" si="8"/>
        <v>#REF!</v>
      </c>
      <c r="L1303" s="24" t="e">
        <f t="shared" ca="1" si="9"/>
        <v>#REF!</v>
      </c>
      <c r="M1303" s="24" t="e">
        <f t="shared" ca="1" si="10"/>
        <v>#REF!</v>
      </c>
      <c r="N1303" s="25" t="e">
        <f t="shared" ca="1" si="11"/>
        <v>#REF!</v>
      </c>
      <c r="O1303" s="27" t="e">
        <f t="shared" ca="1" si="12"/>
        <v>#REF!</v>
      </c>
      <c r="P1303" s="24" t="e">
        <f t="shared" ca="1" si="13"/>
        <v>#REF!</v>
      </c>
      <c r="Q1303" s="28" t="str">
        <f t="shared" si="48"/>
        <v/>
      </c>
      <c r="R1303" s="29" t="str">
        <f t="shared" si="14"/>
        <v/>
      </c>
      <c r="S1303" s="29" t="str">
        <f t="shared" si="15"/>
        <v/>
      </c>
      <c r="T1303" s="28" t="str">
        <f t="shared" si="16"/>
        <v/>
      </c>
      <c r="U1303" s="30">
        <f ca="1">VLOOKUP(H1303,variables!J$10:K$130,2,FALSE)</f>
        <v>1</v>
      </c>
      <c r="V1303" s="28"/>
      <c r="W1303" s="28"/>
      <c r="X1303" s="28"/>
      <c r="Y1303" s="28"/>
      <c r="Z1303" s="28"/>
      <c r="AA1303" s="28"/>
      <c r="AB1303" s="28"/>
      <c r="AC1303" s="28"/>
    </row>
    <row r="1304" spans="1:29" ht="14.25" hidden="1">
      <c r="A1304" s="22" t="b">
        <f t="shared" si="76"/>
        <v>0</v>
      </c>
      <c r="B1304" s="23" t="str">
        <f t="shared" si="77"/>
        <v>salles avant 03/2017!</v>
      </c>
      <c r="C1304" s="24">
        <f t="shared" si="78"/>
        <v>1304</v>
      </c>
      <c r="D1304" s="24" t="e">
        <f t="shared" ca="1" si="2"/>
        <v>#REF!</v>
      </c>
      <c r="E1304" s="25" t="e">
        <f t="shared" ca="1" si="3"/>
        <v>#REF!</v>
      </c>
      <c r="F1304" s="25" t="e">
        <f t="shared" ca="1" si="4"/>
        <v>#REF!</v>
      </c>
      <c r="G1304" s="26" t="e">
        <f t="shared" ca="1" si="5"/>
        <v>#REF!</v>
      </c>
      <c r="H1304" s="24" t="s">
        <v>501</v>
      </c>
      <c r="I1304" s="24" t="e">
        <f t="shared" ca="1" si="6"/>
        <v>#REF!</v>
      </c>
      <c r="J1304" s="24" t="e">
        <f t="shared" ca="1" si="7"/>
        <v>#REF!</v>
      </c>
      <c r="K1304" s="24" t="e">
        <f t="shared" ca="1" si="8"/>
        <v>#REF!</v>
      </c>
      <c r="L1304" s="24" t="e">
        <f t="shared" ca="1" si="9"/>
        <v>#REF!</v>
      </c>
      <c r="M1304" s="24" t="e">
        <f t="shared" ca="1" si="10"/>
        <v>#REF!</v>
      </c>
      <c r="N1304" s="25" t="e">
        <f t="shared" ca="1" si="11"/>
        <v>#REF!</v>
      </c>
      <c r="O1304" s="27" t="e">
        <f t="shared" ca="1" si="12"/>
        <v>#REF!</v>
      </c>
      <c r="P1304" s="24" t="e">
        <f t="shared" ca="1" si="13"/>
        <v>#REF!</v>
      </c>
      <c r="Q1304" s="28" t="str">
        <f t="shared" si="48"/>
        <v/>
      </c>
      <c r="R1304" s="29" t="str">
        <f t="shared" si="14"/>
        <v/>
      </c>
      <c r="S1304" s="29" t="str">
        <f t="shared" si="15"/>
        <v/>
      </c>
      <c r="T1304" s="28" t="str">
        <f t="shared" si="16"/>
        <v/>
      </c>
      <c r="U1304" s="30">
        <f ca="1">VLOOKUP(H1304,variables!J$10:K$130,2,FALSE)</f>
        <v>1</v>
      </c>
      <c r="V1304" s="28"/>
      <c r="W1304" s="28"/>
      <c r="X1304" s="28"/>
      <c r="Y1304" s="28"/>
      <c r="Z1304" s="28"/>
      <c r="AA1304" s="28"/>
      <c r="AB1304" s="28"/>
      <c r="AC1304" s="28"/>
    </row>
    <row r="1305" spans="1:29" ht="14.25" hidden="1">
      <c r="A1305" s="22" t="b">
        <f t="shared" si="76"/>
        <v>0</v>
      </c>
      <c r="B1305" s="23" t="str">
        <f t="shared" si="77"/>
        <v>salles avant 03/2017!</v>
      </c>
      <c r="C1305" s="24">
        <f t="shared" si="78"/>
        <v>1305</v>
      </c>
      <c r="D1305" s="24" t="e">
        <f t="shared" ca="1" si="2"/>
        <v>#REF!</v>
      </c>
      <c r="E1305" s="25" t="e">
        <f t="shared" ca="1" si="3"/>
        <v>#REF!</v>
      </c>
      <c r="F1305" s="25" t="e">
        <f t="shared" ca="1" si="4"/>
        <v>#REF!</v>
      </c>
      <c r="G1305" s="26" t="e">
        <f t="shared" ca="1" si="5"/>
        <v>#REF!</v>
      </c>
      <c r="H1305" s="24" t="s">
        <v>43</v>
      </c>
      <c r="I1305" s="24" t="e">
        <f t="shared" ca="1" si="6"/>
        <v>#REF!</v>
      </c>
      <c r="J1305" s="24" t="e">
        <f t="shared" ca="1" si="7"/>
        <v>#REF!</v>
      </c>
      <c r="K1305" s="24" t="e">
        <f t="shared" ca="1" si="8"/>
        <v>#REF!</v>
      </c>
      <c r="L1305" s="24" t="e">
        <f t="shared" ca="1" si="9"/>
        <v>#REF!</v>
      </c>
      <c r="M1305" s="24" t="e">
        <f t="shared" ca="1" si="10"/>
        <v>#REF!</v>
      </c>
      <c r="N1305" s="25" t="e">
        <f t="shared" ca="1" si="11"/>
        <v>#REF!</v>
      </c>
      <c r="O1305" s="27" t="e">
        <f t="shared" ca="1" si="12"/>
        <v>#REF!</v>
      </c>
      <c r="P1305" s="24" t="e">
        <f t="shared" ca="1" si="13"/>
        <v>#REF!</v>
      </c>
      <c r="Q1305" s="28" t="str">
        <f t="shared" si="48"/>
        <v/>
      </c>
      <c r="R1305" s="29" t="str">
        <f t="shared" si="14"/>
        <v/>
      </c>
      <c r="S1305" s="29" t="str">
        <f t="shared" si="15"/>
        <v/>
      </c>
      <c r="T1305" s="28" t="str">
        <f t="shared" si="16"/>
        <v/>
      </c>
      <c r="U1305" s="30">
        <f ca="1">VLOOKUP(H1305,variables!J$10:K$130,2,FALSE)</f>
        <v>1</v>
      </c>
      <c r="V1305" s="28"/>
      <c r="W1305" s="28"/>
      <c r="X1305" s="28"/>
      <c r="Y1305" s="28"/>
      <c r="Z1305" s="28"/>
      <c r="AA1305" s="28"/>
      <c r="AB1305" s="28"/>
      <c r="AC1305" s="28"/>
    </row>
    <row r="1306" spans="1:29" ht="14.25" hidden="1">
      <c r="A1306" s="22" t="b">
        <f t="shared" si="76"/>
        <v>0</v>
      </c>
      <c r="B1306" s="23" t="str">
        <f t="shared" si="77"/>
        <v>salles avant 03/2017!</v>
      </c>
      <c r="C1306" s="24">
        <f t="shared" si="78"/>
        <v>1306</v>
      </c>
      <c r="D1306" s="24" t="e">
        <f t="shared" ca="1" si="2"/>
        <v>#REF!</v>
      </c>
      <c r="E1306" s="25" t="e">
        <f t="shared" ca="1" si="3"/>
        <v>#REF!</v>
      </c>
      <c r="F1306" s="25" t="e">
        <f t="shared" ca="1" si="4"/>
        <v>#REF!</v>
      </c>
      <c r="G1306" s="26" t="e">
        <f t="shared" ca="1" si="5"/>
        <v>#REF!</v>
      </c>
      <c r="H1306" s="24" t="s">
        <v>88</v>
      </c>
      <c r="I1306" s="24" t="e">
        <f t="shared" ca="1" si="6"/>
        <v>#REF!</v>
      </c>
      <c r="J1306" s="24" t="e">
        <f t="shared" ca="1" si="7"/>
        <v>#REF!</v>
      </c>
      <c r="K1306" s="24" t="e">
        <f t="shared" ca="1" si="8"/>
        <v>#REF!</v>
      </c>
      <c r="L1306" s="24" t="e">
        <f t="shared" ca="1" si="9"/>
        <v>#REF!</v>
      </c>
      <c r="M1306" s="24" t="e">
        <f t="shared" ca="1" si="10"/>
        <v>#REF!</v>
      </c>
      <c r="N1306" s="25" t="e">
        <f t="shared" ca="1" si="11"/>
        <v>#REF!</v>
      </c>
      <c r="O1306" s="27" t="e">
        <f t="shared" ca="1" si="12"/>
        <v>#REF!</v>
      </c>
      <c r="P1306" s="24" t="e">
        <f t="shared" ca="1" si="13"/>
        <v>#REF!</v>
      </c>
      <c r="Q1306" s="28" t="str">
        <f t="shared" si="48"/>
        <v/>
      </c>
      <c r="R1306" s="29" t="str">
        <f t="shared" si="14"/>
        <v/>
      </c>
      <c r="S1306" s="29" t="str">
        <f t="shared" si="15"/>
        <v/>
      </c>
      <c r="T1306" s="28" t="str">
        <f t="shared" si="16"/>
        <v/>
      </c>
      <c r="U1306" s="30">
        <f ca="1">VLOOKUP(H1306,variables!J$10:K$130,2,FALSE)</f>
        <v>0.94202898550724634</v>
      </c>
      <c r="V1306" s="28"/>
      <c r="W1306" s="28"/>
      <c r="X1306" s="28"/>
      <c r="Y1306" s="28"/>
      <c r="Z1306" s="28"/>
      <c r="AA1306" s="28"/>
      <c r="AB1306" s="28"/>
      <c r="AC1306" s="28"/>
    </row>
    <row r="1307" spans="1:29" ht="14.25" hidden="1">
      <c r="A1307" s="22" t="b">
        <f t="shared" si="76"/>
        <v>0</v>
      </c>
      <c r="B1307" s="23" t="str">
        <f t="shared" si="77"/>
        <v>salles avant 03/2017!</v>
      </c>
      <c r="C1307" s="24">
        <f t="shared" si="78"/>
        <v>1307</v>
      </c>
      <c r="D1307" s="24" t="e">
        <f t="shared" ca="1" si="2"/>
        <v>#REF!</v>
      </c>
      <c r="E1307" s="25" t="e">
        <f t="shared" ca="1" si="3"/>
        <v>#REF!</v>
      </c>
      <c r="F1307" s="25" t="e">
        <f t="shared" ca="1" si="4"/>
        <v>#REF!</v>
      </c>
      <c r="G1307" s="26" t="e">
        <f t="shared" ca="1" si="5"/>
        <v>#REF!</v>
      </c>
      <c r="H1307" s="24" t="s">
        <v>13</v>
      </c>
      <c r="I1307" s="24" t="e">
        <f t="shared" ca="1" si="6"/>
        <v>#REF!</v>
      </c>
      <c r="J1307" s="24" t="e">
        <f t="shared" ca="1" si="7"/>
        <v>#REF!</v>
      </c>
      <c r="K1307" s="24" t="e">
        <f t="shared" ca="1" si="8"/>
        <v>#REF!</v>
      </c>
      <c r="L1307" s="24" t="e">
        <f t="shared" ca="1" si="9"/>
        <v>#REF!</v>
      </c>
      <c r="M1307" s="24" t="e">
        <f t="shared" ca="1" si="10"/>
        <v>#REF!</v>
      </c>
      <c r="N1307" s="25" t="e">
        <f t="shared" ca="1" si="11"/>
        <v>#REF!</v>
      </c>
      <c r="O1307" s="27" t="e">
        <f t="shared" ca="1" si="12"/>
        <v>#REF!</v>
      </c>
      <c r="P1307" s="24" t="e">
        <f t="shared" ca="1" si="13"/>
        <v>#REF!</v>
      </c>
      <c r="Q1307" s="28" t="str">
        <f t="shared" si="48"/>
        <v/>
      </c>
      <c r="R1307" s="29" t="str">
        <f t="shared" si="14"/>
        <v/>
      </c>
      <c r="S1307" s="29" t="str">
        <f t="shared" si="15"/>
        <v/>
      </c>
      <c r="T1307" s="28" t="str">
        <f t="shared" si="16"/>
        <v/>
      </c>
      <c r="U1307" s="30">
        <f>VLOOKUP(H1307,variables!J$10:K$130,2,FALSE)</f>
        <v>0</v>
      </c>
      <c r="V1307" s="28"/>
      <c r="W1307" s="28"/>
      <c r="X1307" s="28"/>
      <c r="Y1307" s="28"/>
      <c r="Z1307" s="28"/>
      <c r="AA1307" s="28"/>
      <c r="AB1307" s="28"/>
      <c r="AC1307" s="28"/>
    </row>
    <row r="1308" spans="1:29" ht="14.25" hidden="1">
      <c r="A1308" s="22" t="b">
        <f t="shared" si="76"/>
        <v>0</v>
      </c>
      <c r="B1308" s="23" t="str">
        <f t="shared" si="77"/>
        <v>salles avant 03/2017!</v>
      </c>
      <c r="C1308" s="24">
        <f t="shared" si="78"/>
        <v>1308</v>
      </c>
      <c r="D1308" s="24" t="e">
        <f t="shared" ca="1" si="2"/>
        <v>#REF!</v>
      </c>
      <c r="E1308" s="25" t="e">
        <f t="shared" ca="1" si="3"/>
        <v>#REF!</v>
      </c>
      <c r="F1308" s="25" t="e">
        <f t="shared" ca="1" si="4"/>
        <v>#REF!</v>
      </c>
      <c r="G1308" s="26" t="e">
        <f t="shared" ca="1" si="5"/>
        <v>#REF!</v>
      </c>
      <c r="H1308" s="24" t="s">
        <v>88</v>
      </c>
      <c r="I1308" s="24" t="e">
        <f t="shared" ca="1" si="6"/>
        <v>#REF!</v>
      </c>
      <c r="J1308" s="24" t="e">
        <f t="shared" ca="1" si="7"/>
        <v>#REF!</v>
      </c>
      <c r="K1308" s="24" t="e">
        <f t="shared" ca="1" si="8"/>
        <v>#REF!</v>
      </c>
      <c r="L1308" s="24" t="e">
        <f t="shared" ca="1" si="9"/>
        <v>#REF!</v>
      </c>
      <c r="M1308" s="24" t="e">
        <f t="shared" ca="1" si="10"/>
        <v>#REF!</v>
      </c>
      <c r="N1308" s="25" t="e">
        <f t="shared" ca="1" si="11"/>
        <v>#REF!</v>
      </c>
      <c r="O1308" s="27" t="e">
        <f t="shared" ca="1" si="12"/>
        <v>#REF!</v>
      </c>
      <c r="P1308" s="24" t="e">
        <f t="shared" ca="1" si="13"/>
        <v>#REF!</v>
      </c>
      <c r="Q1308" s="28" t="str">
        <f t="shared" si="48"/>
        <v/>
      </c>
      <c r="R1308" s="29" t="str">
        <f t="shared" si="14"/>
        <v/>
      </c>
      <c r="S1308" s="29" t="str">
        <f t="shared" si="15"/>
        <v/>
      </c>
      <c r="T1308" s="28" t="str">
        <f t="shared" si="16"/>
        <v/>
      </c>
      <c r="U1308" s="30">
        <f ca="1">VLOOKUP(H1308,variables!J$10:K$130,2,FALSE)</f>
        <v>0.94202898550724634</v>
      </c>
      <c r="V1308" s="28"/>
      <c r="W1308" s="28"/>
      <c r="X1308" s="28"/>
      <c r="Y1308" s="28"/>
      <c r="Z1308" s="28"/>
      <c r="AA1308" s="28"/>
      <c r="AB1308" s="28"/>
      <c r="AC1308" s="28"/>
    </row>
    <row r="1309" spans="1:29" ht="14.25" hidden="1">
      <c r="A1309" s="22" t="b">
        <f t="shared" si="76"/>
        <v>0</v>
      </c>
      <c r="B1309" s="23" t="str">
        <f t="shared" si="77"/>
        <v>salles avant 03/2017!</v>
      </c>
      <c r="C1309" s="24">
        <f t="shared" si="78"/>
        <v>1309</v>
      </c>
      <c r="D1309" s="24" t="e">
        <f t="shared" ca="1" si="2"/>
        <v>#REF!</v>
      </c>
      <c r="E1309" s="25" t="e">
        <f t="shared" ca="1" si="3"/>
        <v>#REF!</v>
      </c>
      <c r="F1309" s="25" t="e">
        <f t="shared" ca="1" si="4"/>
        <v>#REF!</v>
      </c>
      <c r="G1309" s="26" t="e">
        <f t="shared" ca="1" si="5"/>
        <v>#REF!</v>
      </c>
      <c r="H1309" s="24" t="s">
        <v>299</v>
      </c>
      <c r="I1309" s="24" t="e">
        <f t="shared" ca="1" si="6"/>
        <v>#REF!</v>
      </c>
      <c r="J1309" s="24" t="e">
        <f t="shared" ca="1" si="7"/>
        <v>#REF!</v>
      </c>
      <c r="K1309" s="24" t="e">
        <f t="shared" ca="1" si="8"/>
        <v>#REF!</v>
      </c>
      <c r="L1309" s="24" t="e">
        <f t="shared" ca="1" si="9"/>
        <v>#REF!</v>
      </c>
      <c r="M1309" s="24" t="e">
        <f t="shared" ca="1" si="10"/>
        <v>#REF!</v>
      </c>
      <c r="N1309" s="25" t="e">
        <f t="shared" ca="1" si="11"/>
        <v>#REF!</v>
      </c>
      <c r="O1309" s="27" t="e">
        <f t="shared" ca="1" si="12"/>
        <v>#REF!</v>
      </c>
      <c r="P1309" s="24" t="e">
        <f t="shared" ca="1" si="13"/>
        <v>#REF!</v>
      </c>
      <c r="Q1309" s="28" t="str">
        <f t="shared" si="48"/>
        <v/>
      </c>
      <c r="R1309" s="29" t="str">
        <f t="shared" si="14"/>
        <v/>
      </c>
      <c r="S1309" s="29" t="str">
        <f t="shared" si="15"/>
        <v/>
      </c>
      <c r="T1309" s="28" t="str">
        <f t="shared" si="16"/>
        <v/>
      </c>
      <c r="U1309" s="30">
        <f ca="1">VLOOKUP(H1309,variables!J$10:K$130,2,FALSE)</f>
        <v>0.96666666666666667</v>
      </c>
      <c r="V1309" s="28"/>
      <c r="W1309" s="28"/>
      <c r="X1309" s="28"/>
      <c r="Y1309" s="28"/>
      <c r="Z1309" s="28"/>
      <c r="AA1309" s="28"/>
      <c r="AB1309" s="28"/>
      <c r="AC1309" s="28"/>
    </row>
    <row r="1310" spans="1:29" ht="14.25" hidden="1">
      <c r="A1310" s="22" t="b">
        <f t="shared" si="76"/>
        <v>0</v>
      </c>
      <c r="B1310" s="23" t="str">
        <f t="shared" si="77"/>
        <v>salles avant 03/2017!</v>
      </c>
      <c r="C1310" s="24">
        <f t="shared" si="78"/>
        <v>1310</v>
      </c>
      <c r="D1310" s="24" t="e">
        <f t="shared" ca="1" si="2"/>
        <v>#REF!</v>
      </c>
      <c r="E1310" s="25" t="e">
        <f t="shared" ca="1" si="3"/>
        <v>#REF!</v>
      </c>
      <c r="F1310" s="25" t="e">
        <f t="shared" ca="1" si="4"/>
        <v>#REF!</v>
      </c>
      <c r="G1310" s="26" t="e">
        <f t="shared" ca="1" si="5"/>
        <v>#REF!</v>
      </c>
      <c r="H1310" s="24" t="s">
        <v>88</v>
      </c>
      <c r="I1310" s="24" t="e">
        <f t="shared" ca="1" si="6"/>
        <v>#REF!</v>
      </c>
      <c r="J1310" s="24" t="e">
        <f t="shared" ca="1" si="7"/>
        <v>#REF!</v>
      </c>
      <c r="K1310" s="24" t="e">
        <f t="shared" ca="1" si="8"/>
        <v>#REF!</v>
      </c>
      <c r="L1310" s="24" t="e">
        <f t="shared" ca="1" si="9"/>
        <v>#REF!</v>
      </c>
      <c r="M1310" s="24" t="e">
        <f t="shared" ca="1" si="10"/>
        <v>#REF!</v>
      </c>
      <c r="N1310" s="25" t="e">
        <f t="shared" ca="1" si="11"/>
        <v>#REF!</v>
      </c>
      <c r="O1310" s="27" t="e">
        <f t="shared" ca="1" si="12"/>
        <v>#REF!</v>
      </c>
      <c r="P1310" s="24" t="e">
        <f t="shared" ca="1" si="13"/>
        <v>#REF!</v>
      </c>
      <c r="Q1310" s="28" t="str">
        <f t="shared" si="48"/>
        <v/>
      </c>
      <c r="R1310" s="29" t="str">
        <f t="shared" si="14"/>
        <v/>
      </c>
      <c r="S1310" s="29" t="str">
        <f t="shared" si="15"/>
        <v/>
      </c>
      <c r="T1310" s="28" t="str">
        <f t="shared" si="16"/>
        <v/>
      </c>
      <c r="U1310" s="30">
        <f ca="1">VLOOKUP(H1310,variables!J$10:K$130,2,FALSE)</f>
        <v>0.94202898550724634</v>
      </c>
      <c r="V1310" s="28"/>
      <c r="W1310" s="28"/>
      <c r="X1310" s="28"/>
      <c r="Y1310" s="28"/>
      <c r="Z1310" s="28"/>
      <c r="AA1310" s="28"/>
      <c r="AB1310" s="28"/>
      <c r="AC1310" s="28"/>
    </row>
    <row r="1311" spans="1:29" ht="14.25" hidden="1">
      <c r="A1311" s="22" t="b">
        <f t="shared" si="76"/>
        <v>0</v>
      </c>
      <c r="B1311" s="23" t="str">
        <f t="shared" si="77"/>
        <v>salles avant 03/2017!</v>
      </c>
      <c r="C1311" s="24">
        <f t="shared" si="78"/>
        <v>1311</v>
      </c>
      <c r="D1311" s="24" t="e">
        <f t="shared" ca="1" si="2"/>
        <v>#REF!</v>
      </c>
      <c r="E1311" s="25" t="e">
        <f t="shared" ca="1" si="3"/>
        <v>#REF!</v>
      </c>
      <c r="F1311" s="25" t="e">
        <f t="shared" ca="1" si="4"/>
        <v>#REF!</v>
      </c>
      <c r="G1311" s="26" t="e">
        <f t="shared" ca="1" si="5"/>
        <v>#REF!</v>
      </c>
      <c r="H1311" s="24" t="s">
        <v>100</v>
      </c>
      <c r="I1311" s="24" t="e">
        <f t="shared" ca="1" si="6"/>
        <v>#REF!</v>
      </c>
      <c r="J1311" s="24" t="e">
        <f t="shared" ca="1" si="7"/>
        <v>#REF!</v>
      </c>
      <c r="K1311" s="24" t="e">
        <f t="shared" ca="1" si="8"/>
        <v>#REF!</v>
      </c>
      <c r="L1311" s="24" t="e">
        <f t="shared" ca="1" si="9"/>
        <v>#REF!</v>
      </c>
      <c r="M1311" s="24" t="e">
        <f t="shared" ca="1" si="10"/>
        <v>#REF!</v>
      </c>
      <c r="N1311" s="25" t="e">
        <f t="shared" ca="1" si="11"/>
        <v>#REF!</v>
      </c>
      <c r="O1311" s="27" t="e">
        <f t="shared" ca="1" si="12"/>
        <v>#REF!</v>
      </c>
      <c r="P1311" s="24" t="e">
        <f t="shared" ca="1" si="13"/>
        <v>#REF!</v>
      </c>
      <c r="Q1311" s="28" t="str">
        <f t="shared" si="48"/>
        <v/>
      </c>
      <c r="R1311" s="29" t="str">
        <f t="shared" si="14"/>
        <v/>
      </c>
      <c r="S1311" s="29" t="str">
        <f t="shared" si="15"/>
        <v/>
      </c>
      <c r="T1311" s="28" t="str">
        <f t="shared" si="16"/>
        <v/>
      </c>
      <c r="U1311" s="30">
        <f ca="1">VLOOKUP(H1311,variables!J$10:K$130,2,FALSE)</f>
        <v>1</v>
      </c>
      <c r="V1311" s="28"/>
      <c r="W1311" s="28"/>
      <c r="X1311" s="28"/>
      <c r="Y1311" s="28"/>
      <c r="Z1311" s="28"/>
      <c r="AA1311" s="28"/>
      <c r="AB1311" s="28"/>
      <c r="AC1311" s="28"/>
    </row>
    <row r="1312" spans="1:29" ht="14.25">
      <c r="A1312" s="22" t="b">
        <f t="shared" si="76"/>
        <v>1</v>
      </c>
      <c r="B1312" s="23" t="str">
        <f t="shared" si="77"/>
        <v>salles avant 03/2017!</v>
      </c>
      <c r="C1312" s="24">
        <f t="shared" si="78"/>
        <v>1312</v>
      </c>
      <c r="D1312" s="24" t="e">
        <f t="shared" ca="1" si="2"/>
        <v>#REF!</v>
      </c>
      <c r="E1312" s="25" t="e">
        <f t="shared" ca="1" si="3"/>
        <v>#REF!</v>
      </c>
      <c r="F1312" s="25" t="e">
        <f t="shared" ca="1" si="4"/>
        <v>#REF!</v>
      </c>
      <c r="G1312" s="26" t="e">
        <f t="shared" ca="1" si="5"/>
        <v>#REF!</v>
      </c>
      <c r="H1312" s="24" t="s">
        <v>140</v>
      </c>
      <c r="I1312" s="24" t="e">
        <f t="shared" ca="1" si="6"/>
        <v>#REF!</v>
      </c>
      <c r="J1312" s="24" t="e">
        <f t="shared" ca="1" si="7"/>
        <v>#REF!</v>
      </c>
      <c r="K1312" s="24" t="e">
        <f t="shared" ca="1" si="8"/>
        <v>#REF!</v>
      </c>
      <c r="L1312" s="24" t="e">
        <f t="shared" ca="1" si="9"/>
        <v>#REF!</v>
      </c>
      <c r="M1312" s="24" t="e">
        <f t="shared" ca="1" si="10"/>
        <v>#REF!</v>
      </c>
      <c r="N1312" s="25" t="e">
        <f t="shared" ca="1" si="11"/>
        <v>#REF!</v>
      </c>
      <c r="O1312" s="27" t="e">
        <f t="shared" ca="1" si="12"/>
        <v>#REF!</v>
      </c>
      <c r="P1312" s="24" t="e">
        <f t="shared" ca="1" si="13"/>
        <v>#REF!</v>
      </c>
      <c r="Q1312" s="28" t="e">
        <f t="shared" ca="1" si="48"/>
        <v>#REF!</v>
      </c>
      <c r="R1312" s="29" t="e">
        <f t="shared" ca="1" si="14"/>
        <v>#REF!</v>
      </c>
      <c r="S1312" s="29" t="e">
        <f t="shared" ca="1" si="15"/>
        <v>#REF!</v>
      </c>
      <c r="T1312" s="28" t="e">
        <f t="shared" ca="1" si="16"/>
        <v>#REF!</v>
      </c>
      <c r="U1312" s="30">
        <f ca="1">VLOOKUP(H1312,variables!J$10:K$130,2,FALSE)</f>
        <v>0.93262411347517726</v>
      </c>
      <c r="V1312" s="28"/>
      <c r="W1312" s="28"/>
      <c r="X1312" s="28"/>
      <c r="Y1312" s="28"/>
      <c r="Z1312" s="28"/>
      <c r="AA1312" s="28"/>
      <c r="AB1312" s="28"/>
      <c r="AC1312" s="28"/>
    </row>
    <row r="1313" spans="1:29" ht="14.25">
      <c r="A1313" s="22" t="b">
        <f t="shared" si="76"/>
        <v>1</v>
      </c>
      <c r="B1313" s="23" t="str">
        <f t="shared" si="77"/>
        <v>salles avant 03/2017!</v>
      </c>
      <c r="C1313" s="24">
        <f t="shared" si="78"/>
        <v>1313</v>
      </c>
      <c r="D1313" s="24" t="e">
        <f t="shared" ca="1" si="2"/>
        <v>#REF!</v>
      </c>
      <c r="E1313" s="25" t="e">
        <f t="shared" ca="1" si="3"/>
        <v>#REF!</v>
      </c>
      <c r="F1313" s="25" t="e">
        <f t="shared" ca="1" si="4"/>
        <v>#REF!</v>
      </c>
      <c r="G1313" s="26" t="e">
        <f t="shared" ca="1" si="5"/>
        <v>#REF!</v>
      </c>
      <c r="H1313" s="24" t="s">
        <v>140</v>
      </c>
      <c r="I1313" s="24" t="e">
        <f t="shared" ca="1" si="6"/>
        <v>#REF!</v>
      </c>
      <c r="J1313" s="24" t="e">
        <f t="shared" ca="1" si="7"/>
        <v>#REF!</v>
      </c>
      <c r="K1313" s="24" t="e">
        <f t="shared" ca="1" si="8"/>
        <v>#REF!</v>
      </c>
      <c r="L1313" s="24" t="e">
        <f t="shared" ca="1" si="9"/>
        <v>#REF!</v>
      </c>
      <c r="M1313" s="24" t="e">
        <f t="shared" ca="1" si="10"/>
        <v>#REF!</v>
      </c>
      <c r="N1313" s="25" t="e">
        <f t="shared" ca="1" si="11"/>
        <v>#REF!</v>
      </c>
      <c r="O1313" s="27" t="e">
        <f t="shared" ca="1" si="12"/>
        <v>#REF!</v>
      </c>
      <c r="P1313" s="24" t="e">
        <f t="shared" ca="1" si="13"/>
        <v>#REF!</v>
      </c>
      <c r="Q1313" s="28" t="e">
        <f t="shared" ca="1" si="48"/>
        <v>#REF!</v>
      </c>
      <c r="R1313" s="29" t="e">
        <f t="shared" ca="1" si="14"/>
        <v>#REF!</v>
      </c>
      <c r="S1313" s="29" t="e">
        <f t="shared" ca="1" si="15"/>
        <v>#REF!</v>
      </c>
      <c r="T1313" s="28" t="e">
        <f t="shared" ca="1" si="16"/>
        <v>#REF!</v>
      </c>
      <c r="U1313" s="30">
        <f ca="1">VLOOKUP(H1313,variables!J$10:K$130,2,FALSE)</f>
        <v>0.93262411347517726</v>
      </c>
      <c r="V1313" s="28"/>
      <c r="W1313" s="28"/>
      <c r="X1313" s="28"/>
      <c r="Y1313" s="28"/>
      <c r="Z1313" s="28"/>
      <c r="AA1313" s="28"/>
      <c r="AB1313" s="28"/>
      <c r="AC1313" s="28"/>
    </row>
    <row r="1314" spans="1:29" ht="14.25">
      <c r="A1314" s="22" t="b">
        <f t="shared" si="76"/>
        <v>1</v>
      </c>
      <c r="B1314" s="23" t="str">
        <f t="shared" si="77"/>
        <v>salles avant 03/2017!</v>
      </c>
      <c r="C1314" s="24">
        <f t="shared" si="78"/>
        <v>1314</v>
      </c>
      <c r="D1314" s="24" t="e">
        <f t="shared" ca="1" si="2"/>
        <v>#REF!</v>
      </c>
      <c r="E1314" s="25" t="e">
        <f t="shared" ca="1" si="3"/>
        <v>#REF!</v>
      </c>
      <c r="F1314" s="25" t="e">
        <f t="shared" ca="1" si="4"/>
        <v>#REF!</v>
      </c>
      <c r="G1314" s="26" t="e">
        <f t="shared" ca="1" si="5"/>
        <v>#REF!</v>
      </c>
      <c r="H1314" s="24" t="s">
        <v>140</v>
      </c>
      <c r="I1314" s="24" t="e">
        <f t="shared" ca="1" si="6"/>
        <v>#REF!</v>
      </c>
      <c r="J1314" s="24" t="e">
        <f t="shared" ca="1" si="7"/>
        <v>#REF!</v>
      </c>
      <c r="K1314" s="24" t="e">
        <f t="shared" ca="1" si="8"/>
        <v>#REF!</v>
      </c>
      <c r="L1314" s="24" t="e">
        <f t="shared" ca="1" si="9"/>
        <v>#REF!</v>
      </c>
      <c r="M1314" s="24" t="e">
        <f t="shared" ca="1" si="10"/>
        <v>#REF!</v>
      </c>
      <c r="N1314" s="25" t="e">
        <f t="shared" ca="1" si="11"/>
        <v>#REF!</v>
      </c>
      <c r="O1314" s="27" t="e">
        <f t="shared" ca="1" si="12"/>
        <v>#REF!</v>
      </c>
      <c r="P1314" s="24" t="e">
        <f t="shared" ca="1" si="13"/>
        <v>#REF!</v>
      </c>
      <c r="Q1314" s="28" t="e">
        <f t="shared" ca="1" si="48"/>
        <v>#REF!</v>
      </c>
      <c r="R1314" s="29" t="e">
        <f t="shared" ca="1" si="14"/>
        <v>#REF!</v>
      </c>
      <c r="S1314" s="29" t="e">
        <f t="shared" ca="1" si="15"/>
        <v>#REF!</v>
      </c>
      <c r="T1314" s="28" t="e">
        <f t="shared" ca="1" si="16"/>
        <v>#REF!</v>
      </c>
      <c r="U1314" s="30">
        <f ca="1">VLOOKUP(H1314,variables!J$10:K$130,2,FALSE)</f>
        <v>0.93262411347517726</v>
      </c>
      <c r="V1314" s="28"/>
      <c r="W1314" s="28"/>
      <c r="X1314" s="28"/>
      <c r="Y1314" s="28"/>
      <c r="Z1314" s="28"/>
      <c r="AA1314" s="28"/>
      <c r="AB1314" s="28"/>
      <c r="AC1314" s="28"/>
    </row>
    <row r="1315" spans="1:29" ht="14.25" hidden="1">
      <c r="A1315" s="22" t="b">
        <f t="shared" si="76"/>
        <v>0</v>
      </c>
      <c r="B1315" s="23" t="str">
        <f t="shared" si="77"/>
        <v>salles avant 03/2017!</v>
      </c>
      <c r="C1315" s="24">
        <f t="shared" si="78"/>
        <v>1315</v>
      </c>
      <c r="D1315" s="24" t="e">
        <f t="shared" ca="1" si="2"/>
        <v>#REF!</v>
      </c>
      <c r="E1315" s="25" t="e">
        <f t="shared" ca="1" si="3"/>
        <v>#REF!</v>
      </c>
      <c r="F1315" s="25" t="e">
        <f t="shared" ca="1" si="4"/>
        <v>#REF!</v>
      </c>
      <c r="G1315" s="26" t="e">
        <f t="shared" ca="1" si="5"/>
        <v>#REF!</v>
      </c>
      <c r="H1315" s="24" t="s">
        <v>162</v>
      </c>
      <c r="I1315" s="24" t="e">
        <f t="shared" ca="1" si="6"/>
        <v>#REF!</v>
      </c>
      <c r="J1315" s="24" t="e">
        <f t="shared" ca="1" si="7"/>
        <v>#REF!</v>
      </c>
      <c r="K1315" s="24" t="e">
        <f t="shared" ca="1" si="8"/>
        <v>#REF!</v>
      </c>
      <c r="L1315" s="24" t="e">
        <f t="shared" ca="1" si="9"/>
        <v>#REF!</v>
      </c>
      <c r="M1315" s="24" t="e">
        <f t="shared" ca="1" si="10"/>
        <v>#REF!</v>
      </c>
      <c r="N1315" s="25" t="e">
        <f t="shared" ca="1" si="11"/>
        <v>#REF!</v>
      </c>
      <c r="O1315" s="27" t="e">
        <f t="shared" ca="1" si="12"/>
        <v>#REF!</v>
      </c>
      <c r="P1315" s="24" t="e">
        <f t="shared" ca="1" si="13"/>
        <v>#REF!</v>
      </c>
      <c r="Q1315" s="28" t="str">
        <f t="shared" si="48"/>
        <v/>
      </c>
      <c r="R1315" s="29" t="str">
        <f t="shared" si="14"/>
        <v/>
      </c>
      <c r="S1315" s="29" t="str">
        <f t="shared" si="15"/>
        <v/>
      </c>
      <c r="T1315" s="28" t="str">
        <f t="shared" si="16"/>
        <v/>
      </c>
      <c r="U1315" s="30">
        <f>VLOOKUP(H1315,variables!J$10:K$130,2,FALSE)</f>
        <v>5.3E-3</v>
      </c>
      <c r="V1315" s="28"/>
      <c r="W1315" s="28"/>
      <c r="X1315" s="28"/>
      <c r="Y1315" s="28"/>
      <c r="Z1315" s="28"/>
      <c r="AA1315" s="28"/>
      <c r="AB1315" s="28"/>
      <c r="AC1315" s="28"/>
    </row>
    <row r="1316" spans="1:29" ht="14.25" hidden="1">
      <c r="A1316" s="22" t="b">
        <f t="shared" si="76"/>
        <v>0</v>
      </c>
      <c r="B1316" s="23" t="str">
        <f t="shared" si="77"/>
        <v>salles avant 03/2017!</v>
      </c>
      <c r="C1316" s="24">
        <f t="shared" si="78"/>
        <v>1316</v>
      </c>
      <c r="D1316" s="24" t="e">
        <f t="shared" ca="1" si="2"/>
        <v>#REF!</v>
      </c>
      <c r="E1316" s="25" t="e">
        <f t="shared" ca="1" si="3"/>
        <v>#REF!</v>
      </c>
      <c r="F1316" s="25" t="e">
        <f t="shared" ca="1" si="4"/>
        <v>#REF!</v>
      </c>
      <c r="G1316" s="26" t="e">
        <f t="shared" ca="1" si="5"/>
        <v>#REF!</v>
      </c>
      <c r="H1316" s="24" t="s">
        <v>13</v>
      </c>
      <c r="I1316" s="24" t="e">
        <f t="shared" ca="1" si="6"/>
        <v>#REF!</v>
      </c>
      <c r="J1316" s="24" t="e">
        <f t="shared" ca="1" si="7"/>
        <v>#REF!</v>
      </c>
      <c r="K1316" s="24" t="e">
        <f t="shared" ca="1" si="8"/>
        <v>#REF!</v>
      </c>
      <c r="L1316" s="24" t="e">
        <f t="shared" ca="1" si="9"/>
        <v>#REF!</v>
      </c>
      <c r="M1316" s="24" t="e">
        <f t="shared" ca="1" si="10"/>
        <v>#REF!</v>
      </c>
      <c r="N1316" s="25" t="e">
        <f t="shared" ca="1" si="11"/>
        <v>#REF!</v>
      </c>
      <c r="O1316" s="27" t="e">
        <f t="shared" ca="1" si="12"/>
        <v>#REF!</v>
      </c>
      <c r="P1316" s="24" t="e">
        <f t="shared" ca="1" si="13"/>
        <v>#REF!</v>
      </c>
      <c r="Q1316" s="28" t="str">
        <f t="shared" si="48"/>
        <v/>
      </c>
      <c r="R1316" s="29" t="str">
        <f t="shared" si="14"/>
        <v/>
      </c>
      <c r="S1316" s="29" t="str">
        <f t="shared" si="15"/>
        <v/>
      </c>
      <c r="T1316" s="28" t="str">
        <f t="shared" si="16"/>
        <v/>
      </c>
      <c r="U1316" s="30">
        <f>VLOOKUP(H1316,variables!J$10:K$130,2,FALSE)</f>
        <v>0</v>
      </c>
      <c r="V1316" s="28"/>
      <c r="W1316" s="28"/>
      <c r="X1316" s="28"/>
      <c r="Y1316" s="28"/>
      <c r="Z1316" s="28"/>
      <c r="AA1316" s="28"/>
      <c r="AB1316" s="28"/>
      <c r="AC1316" s="28"/>
    </row>
    <row r="1317" spans="1:29" ht="14.25" hidden="1">
      <c r="A1317" s="22" t="b">
        <f t="shared" si="76"/>
        <v>0</v>
      </c>
      <c r="B1317" s="23" t="str">
        <f t="shared" si="77"/>
        <v>salles avant 03/2017!</v>
      </c>
      <c r="C1317" s="24">
        <f t="shared" si="78"/>
        <v>1317</v>
      </c>
      <c r="D1317" s="24" t="e">
        <f t="shared" ca="1" si="2"/>
        <v>#REF!</v>
      </c>
      <c r="E1317" s="25" t="e">
        <f t="shared" ca="1" si="3"/>
        <v>#REF!</v>
      </c>
      <c r="F1317" s="25" t="e">
        <f t="shared" ca="1" si="4"/>
        <v>#REF!</v>
      </c>
      <c r="G1317" s="26" t="e">
        <f t="shared" ca="1" si="5"/>
        <v>#REF!</v>
      </c>
      <c r="H1317" s="24" t="s">
        <v>237</v>
      </c>
      <c r="I1317" s="24" t="e">
        <f t="shared" ca="1" si="6"/>
        <v>#REF!</v>
      </c>
      <c r="J1317" s="24" t="e">
        <f t="shared" ca="1" si="7"/>
        <v>#REF!</v>
      </c>
      <c r="K1317" s="24" t="e">
        <f t="shared" ca="1" si="8"/>
        <v>#REF!</v>
      </c>
      <c r="L1317" s="24" t="e">
        <f t="shared" ca="1" si="9"/>
        <v>#REF!</v>
      </c>
      <c r="M1317" s="24" t="e">
        <f t="shared" ca="1" si="10"/>
        <v>#REF!</v>
      </c>
      <c r="N1317" s="25" t="e">
        <f t="shared" ca="1" si="11"/>
        <v>#REF!</v>
      </c>
      <c r="O1317" s="27" t="e">
        <f t="shared" ca="1" si="12"/>
        <v>#REF!</v>
      </c>
      <c r="P1317" s="24" t="e">
        <f t="shared" ca="1" si="13"/>
        <v>#REF!</v>
      </c>
      <c r="Q1317" s="28" t="str">
        <f t="shared" si="48"/>
        <v/>
      </c>
      <c r="R1317" s="29" t="str">
        <f t="shared" si="14"/>
        <v/>
      </c>
      <c r="S1317" s="29" t="str">
        <f t="shared" si="15"/>
        <v/>
      </c>
      <c r="T1317" s="28" t="str">
        <f t="shared" si="16"/>
        <v/>
      </c>
      <c r="U1317" s="30">
        <f ca="1">VLOOKUP(H1317,variables!J$10:K$130,2,FALSE)</f>
        <v>1</v>
      </c>
      <c r="V1317" s="28"/>
      <c r="W1317" s="28"/>
      <c r="X1317" s="28"/>
      <c r="Y1317" s="28"/>
      <c r="Z1317" s="28"/>
      <c r="AA1317" s="28"/>
      <c r="AB1317" s="28"/>
      <c r="AC1317" s="28"/>
    </row>
    <row r="1318" spans="1:29" ht="14.25" hidden="1">
      <c r="A1318" s="22" t="b">
        <f t="shared" si="76"/>
        <v>0</v>
      </c>
      <c r="B1318" s="23" t="str">
        <f t="shared" si="77"/>
        <v>salles avant 03/2017!</v>
      </c>
      <c r="C1318" s="24">
        <f t="shared" si="78"/>
        <v>1318</v>
      </c>
      <c r="D1318" s="24" t="e">
        <f t="shared" ca="1" si="2"/>
        <v>#REF!</v>
      </c>
      <c r="E1318" s="25" t="e">
        <f t="shared" ca="1" si="3"/>
        <v>#REF!</v>
      </c>
      <c r="F1318" s="25" t="e">
        <f t="shared" ca="1" si="4"/>
        <v>#REF!</v>
      </c>
      <c r="G1318" s="26" t="e">
        <f t="shared" ca="1" si="5"/>
        <v>#REF!</v>
      </c>
      <c r="H1318" s="24" t="s">
        <v>13</v>
      </c>
      <c r="I1318" s="24" t="e">
        <f t="shared" ca="1" si="6"/>
        <v>#REF!</v>
      </c>
      <c r="J1318" s="24" t="e">
        <f t="shared" ca="1" si="7"/>
        <v>#REF!</v>
      </c>
      <c r="K1318" s="24" t="e">
        <f t="shared" ca="1" si="8"/>
        <v>#REF!</v>
      </c>
      <c r="L1318" s="24" t="e">
        <f t="shared" ca="1" si="9"/>
        <v>#REF!</v>
      </c>
      <c r="M1318" s="24" t="e">
        <f t="shared" ca="1" si="10"/>
        <v>#REF!</v>
      </c>
      <c r="N1318" s="25" t="e">
        <f t="shared" ca="1" si="11"/>
        <v>#REF!</v>
      </c>
      <c r="O1318" s="27" t="e">
        <f t="shared" ca="1" si="12"/>
        <v>#REF!</v>
      </c>
      <c r="P1318" s="24" t="e">
        <f t="shared" ca="1" si="13"/>
        <v>#REF!</v>
      </c>
      <c r="Q1318" s="28" t="str">
        <f t="shared" si="48"/>
        <v/>
      </c>
      <c r="R1318" s="29" t="str">
        <f t="shared" si="14"/>
        <v/>
      </c>
      <c r="S1318" s="29" t="str">
        <f t="shared" si="15"/>
        <v/>
      </c>
      <c r="T1318" s="28" t="str">
        <f t="shared" si="16"/>
        <v/>
      </c>
      <c r="U1318" s="30">
        <f>VLOOKUP(H1318,variables!J$10:K$130,2,FALSE)</f>
        <v>0</v>
      </c>
      <c r="V1318" s="28"/>
      <c r="W1318" s="28"/>
      <c r="X1318" s="28"/>
      <c r="Y1318" s="28"/>
      <c r="Z1318" s="28"/>
      <c r="AA1318" s="28"/>
      <c r="AB1318" s="28"/>
      <c r="AC1318" s="28"/>
    </row>
    <row r="1319" spans="1:29" ht="14.25" hidden="1">
      <c r="A1319" s="22" t="b">
        <f t="shared" si="76"/>
        <v>0</v>
      </c>
      <c r="B1319" s="23" t="str">
        <f t="shared" si="77"/>
        <v>salles avant 03/2017!</v>
      </c>
      <c r="C1319" s="24">
        <f t="shared" si="78"/>
        <v>1319</v>
      </c>
      <c r="D1319" s="24" t="e">
        <f t="shared" ca="1" si="2"/>
        <v>#REF!</v>
      </c>
      <c r="E1319" s="25" t="e">
        <f t="shared" ca="1" si="3"/>
        <v>#REF!</v>
      </c>
      <c r="F1319" s="25" t="e">
        <f t="shared" ca="1" si="4"/>
        <v>#REF!</v>
      </c>
      <c r="G1319" s="26" t="e">
        <f t="shared" ca="1" si="5"/>
        <v>#REF!</v>
      </c>
      <c r="H1319" s="24" t="s">
        <v>237</v>
      </c>
      <c r="I1319" s="24" t="e">
        <f t="shared" ca="1" si="6"/>
        <v>#REF!</v>
      </c>
      <c r="J1319" s="24" t="e">
        <f t="shared" ca="1" si="7"/>
        <v>#REF!</v>
      </c>
      <c r="K1319" s="24" t="e">
        <f t="shared" ca="1" si="8"/>
        <v>#REF!</v>
      </c>
      <c r="L1319" s="24" t="e">
        <f t="shared" ca="1" si="9"/>
        <v>#REF!</v>
      </c>
      <c r="M1319" s="24" t="e">
        <f t="shared" ca="1" si="10"/>
        <v>#REF!</v>
      </c>
      <c r="N1319" s="25" t="e">
        <f t="shared" ca="1" si="11"/>
        <v>#REF!</v>
      </c>
      <c r="O1319" s="27" t="e">
        <f t="shared" ca="1" si="12"/>
        <v>#REF!</v>
      </c>
      <c r="P1319" s="24" t="e">
        <f t="shared" ca="1" si="13"/>
        <v>#REF!</v>
      </c>
      <c r="Q1319" s="28" t="str">
        <f t="shared" si="48"/>
        <v/>
      </c>
      <c r="R1319" s="29" t="str">
        <f t="shared" si="14"/>
        <v/>
      </c>
      <c r="S1319" s="29" t="str">
        <f t="shared" si="15"/>
        <v/>
      </c>
      <c r="T1319" s="28" t="str">
        <f t="shared" si="16"/>
        <v/>
      </c>
      <c r="U1319" s="30">
        <f ca="1">VLOOKUP(H1319,variables!J$10:K$130,2,FALSE)</f>
        <v>1</v>
      </c>
      <c r="V1319" s="28"/>
      <c r="W1319" s="28"/>
      <c r="X1319" s="28"/>
      <c r="Y1319" s="28"/>
      <c r="Z1319" s="28"/>
      <c r="AA1319" s="28"/>
      <c r="AB1319" s="28"/>
      <c r="AC1319" s="28"/>
    </row>
    <row r="1320" spans="1:29" ht="14.25" hidden="1">
      <c r="A1320" s="22" t="b">
        <f t="shared" si="76"/>
        <v>0</v>
      </c>
      <c r="B1320" s="23" t="str">
        <f t="shared" si="77"/>
        <v>salles avant 03/2017!</v>
      </c>
      <c r="C1320" s="24">
        <f t="shared" si="78"/>
        <v>1320</v>
      </c>
      <c r="D1320" s="24" t="e">
        <f t="shared" ca="1" si="2"/>
        <v>#REF!</v>
      </c>
      <c r="E1320" s="25" t="e">
        <f t="shared" ca="1" si="3"/>
        <v>#REF!</v>
      </c>
      <c r="F1320" s="25" t="e">
        <f t="shared" ca="1" si="4"/>
        <v>#REF!</v>
      </c>
      <c r="G1320" s="26" t="e">
        <f t="shared" ca="1" si="5"/>
        <v>#REF!</v>
      </c>
      <c r="H1320" s="24" t="s">
        <v>596</v>
      </c>
      <c r="I1320" s="24" t="e">
        <f t="shared" ca="1" si="6"/>
        <v>#REF!</v>
      </c>
      <c r="J1320" s="24" t="e">
        <f t="shared" ca="1" si="7"/>
        <v>#REF!</v>
      </c>
      <c r="K1320" s="24" t="e">
        <f t="shared" ca="1" si="8"/>
        <v>#REF!</v>
      </c>
      <c r="L1320" s="24" t="e">
        <f t="shared" ca="1" si="9"/>
        <v>#REF!</v>
      </c>
      <c r="M1320" s="24" t="e">
        <f t="shared" ca="1" si="10"/>
        <v>#REF!</v>
      </c>
      <c r="N1320" s="25" t="e">
        <f t="shared" ca="1" si="11"/>
        <v>#REF!</v>
      </c>
      <c r="O1320" s="27" t="e">
        <f t="shared" ca="1" si="12"/>
        <v>#REF!</v>
      </c>
      <c r="P1320" s="24" t="e">
        <f t="shared" ca="1" si="13"/>
        <v>#REF!</v>
      </c>
      <c r="Q1320" s="28" t="str">
        <f t="shared" si="48"/>
        <v/>
      </c>
      <c r="R1320" s="29" t="str">
        <f t="shared" si="14"/>
        <v/>
      </c>
      <c r="S1320" s="29" t="str">
        <f t="shared" si="15"/>
        <v/>
      </c>
      <c r="T1320" s="28" t="str">
        <f t="shared" si="16"/>
        <v/>
      </c>
      <c r="U1320" s="30">
        <f ca="1">VLOOKUP(H1320,variables!J$10:K$130,2,FALSE)</f>
        <v>1</v>
      </c>
      <c r="V1320" s="28"/>
      <c r="W1320" s="28"/>
      <c r="X1320" s="28"/>
      <c r="Y1320" s="28"/>
      <c r="Z1320" s="28"/>
      <c r="AA1320" s="28"/>
      <c r="AB1320" s="28"/>
      <c r="AC1320" s="28"/>
    </row>
    <row r="1321" spans="1:29" ht="14.25" hidden="1">
      <c r="A1321" s="22" t="b">
        <f t="shared" si="76"/>
        <v>0</v>
      </c>
      <c r="B1321" s="23" t="str">
        <f t="shared" si="77"/>
        <v>salles avant 03/2017!</v>
      </c>
      <c r="C1321" s="24">
        <f t="shared" si="78"/>
        <v>1321</v>
      </c>
      <c r="D1321" s="24" t="e">
        <f t="shared" ca="1" si="2"/>
        <v>#REF!</v>
      </c>
      <c r="E1321" s="25" t="e">
        <f t="shared" ca="1" si="3"/>
        <v>#REF!</v>
      </c>
      <c r="F1321" s="25" t="e">
        <f t="shared" ca="1" si="4"/>
        <v>#REF!</v>
      </c>
      <c r="G1321" s="26" t="e">
        <f t="shared" ca="1" si="5"/>
        <v>#REF!</v>
      </c>
      <c r="H1321" s="24" t="s">
        <v>246</v>
      </c>
      <c r="I1321" s="24" t="e">
        <f t="shared" ca="1" si="6"/>
        <v>#REF!</v>
      </c>
      <c r="J1321" s="24" t="e">
        <f t="shared" ca="1" si="7"/>
        <v>#REF!</v>
      </c>
      <c r="K1321" s="24" t="e">
        <f t="shared" ca="1" si="8"/>
        <v>#REF!</v>
      </c>
      <c r="L1321" s="24" t="e">
        <f t="shared" ca="1" si="9"/>
        <v>#REF!</v>
      </c>
      <c r="M1321" s="24" t="e">
        <f t="shared" ca="1" si="10"/>
        <v>#REF!</v>
      </c>
      <c r="N1321" s="25" t="e">
        <f t="shared" ca="1" si="11"/>
        <v>#REF!</v>
      </c>
      <c r="O1321" s="27" t="e">
        <f t="shared" ca="1" si="12"/>
        <v>#REF!</v>
      </c>
      <c r="P1321" s="24" t="e">
        <f t="shared" ca="1" si="13"/>
        <v>#REF!</v>
      </c>
      <c r="Q1321" s="28" t="str">
        <f t="shared" si="48"/>
        <v/>
      </c>
      <c r="R1321" s="29" t="str">
        <f t="shared" si="14"/>
        <v/>
      </c>
      <c r="S1321" s="29" t="str">
        <f t="shared" si="15"/>
        <v/>
      </c>
      <c r="T1321" s="28" t="str">
        <f t="shared" si="16"/>
        <v/>
      </c>
      <c r="U1321" s="30">
        <f ca="1">VLOOKUP(H1321,variables!J$10:K$130,2,FALSE)</f>
        <v>0.94444444444444442</v>
      </c>
      <c r="V1321" s="28"/>
      <c r="W1321" s="28"/>
      <c r="X1321" s="28"/>
      <c r="Y1321" s="28"/>
      <c r="Z1321" s="28"/>
      <c r="AA1321" s="28"/>
      <c r="AB1321" s="28"/>
      <c r="AC1321" s="28"/>
    </row>
    <row r="1322" spans="1:29" ht="14.25" hidden="1">
      <c r="A1322" s="22" t="b">
        <f t="shared" si="76"/>
        <v>0</v>
      </c>
      <c r="B1322" s="23" t="str">
        <f t="shared" si="77"/>
        <v>salles avant 03/2017!</v>
      </c>
      <c r="C1322" s="24">
        <f t="shared" si="78"/>
        <v>1322</v>
      </c>
      <c r="D1322" s="24" t="e">
        <f t="shared" ca="1" si="2"/>
        <v>#REF!</v>
      </c>
      <c r="E1322" s="25" t="e">
        <f t="shared" ca="1" si="3"/>
        <v>#REF!</v>
      </c>
      <c r="F1322" s="25" t="e">
        <f t="shared" ca="1" si="4"/>
        <v>#REF!</v>
      </c>
      <c r="G1322" s="26" t="e">
        <f t="shared" ca="1" si="5"/>
        <v>#REF!</v>
      </c>
      <c r="H1322" s="24" t="s">
        <v>472</v>
      </c>
      <c r="I1322" s="24" t="e">
        <f t="shared" ca="1" si="6"/>
        <v>#REF!</v>
      </c>
      <c r="J1322" s="24" t="e">
        <f t="shared" ca="1" si="7"/>
        <v>#REF!</v>
      </c>
      <c r="K1322" s="24" t="e">
        <f t="shared" ca="1" si="8"/>
        <v>#REF!</v>
      </c>
      <c r="L1322" s="24" t="e">
        <f t="shared" ca="1" si="9"/>
        <v>#REF!</v>
      </c>
      <c r="M1322" s="24" t="e">
        <f t="shared" ca="1" si="10"/>
        <v>#REF!</v>
      </c>
      <c r="N1322" s="25" t="e">
        <f t="shared" ca="1" si="11"/>
        <v>#REF!</v>
      </c>
      <c r="O1322" s="27" t="e">
        <f t="shared" ca="1" si="12"/>
        <v>#REF!</v>
      </c>
      <c r="P1322" s="24" t="e">
        <f t="shared" ca="1" si="13"/>
        <v>#REF!</v>
      </c>
      <c r="Q1322" s="28" t="str">
        <f t="shared" si="48"/>
        <v/>
      </c>
      <c r="R1322" s="29" t="str">
        <f t="shared" si="14"/>
        <v/>
      </c>
      <c r="S1322" s="29" t="str">
        <f t="shared" si="15"/>
        <v/>
      </c>
      <c r="T1322" s="28" t="str">
        <f t="shared" si="16"/>
        <v/>
      </c>
      <c r="U1322" s="30">
        <f ca="1">VLOOKUP(H1322,variables!J$10:K$130,2,FALSE)</f>
        <v>0.96666666666666667</v>
      </c>
      <c r="V1322" s="28"/>
      <c r="W1322" s="28"/>
      <c r="X1322" s="28"/>
      <c r="Y1322" s="28"/>
      <c r="Z1322" s="28"/>
      <c r="AA1322" s="28"/>
      <c r="AB1322" s="28"/>
      <c r="AC1322" s="28"/>
    </row>
    <row r="1323" spans="1:29" ht="14.25">
      <c r="A1323" s="22" t="b">
        <f t="shared" si="76"/>
        <v>1</v>
      </c>
      <c r="B1323" s="23" t="str">
        <f t="shared" si="77"/>
        <v>salles avant 03/2017!</v>
      </c>
      <c r="C1323" s="24">
        <f t="shared" si="78"/>
        <v>1323</v>
      </c>
      <c r="D1323" s="24" t="e">
        <f t="shared" ca="1" si="2"/>
        <v>#REF!</v>
      </c>
      <c r="E1323" s="25" t="e">
        <f t="shared" ca="1" si="3"/>
        <v>#REF!</v>
      </c>
      <c r="F1323" s="25" t="e">
        <f t="shared" ca="1" si="4"/>
        <v>#REF!</v>
      </c>
      <c r="G1323" s="26" t="e">
        <f t="shared" ca="1" si="5"/>
        <v>#REF!</v>
      </c>
      <c r="H1323" s="24" t="s">
        <v>140</v>
      </c>
      <c r="I1323" s="24" t="e">
        <f t="shared" ca="1" si="6"/>
        <v>#REF!</v>
      </c>
      <c r="J1323" s="24" t="e">
        <f t="shared" ca="1" si="7"/>
        <v>#REF!</v>
      </c>
      <c r="K1323" s="24" t="e">
        <f t="shared" ca="1" si="8"/>
        <v>#REF!</v>
      </c>
      <c r="L1323" s="24" t="e">
        <f t="shared" ca="1" si="9"/>
        <v>#REF!</v>
      </c>
      <c r="M1323" s="24" t="e">
        <f t="shared" ca="1" si="10"/>
        <v>#REF!</v>
      </c>
      <c r="N1323" s="25" t="e">
        <f t="shared" ca="1" si="11"/>
        <v>#REF!</v>
      </c>
      <c r="O1323" s="27" t="e">
        <f t="shared" ca="1" si="12"/>
        <v>#REF!</v>
      </c>
      <c r="P1323" s="24" t="e">
        <f t="shared" ca="1" si="13"/>
        <v>#REF!</v>
      </c>
      <c r="Q1323" s="28" t="e">
        <f t="shared" ca="1" si="48"/>
        <v>#REF!</v>
      </c>
      <c r="R1323" s="29" t="e">
        <f t="shared" ca="1" si="14"/>
        <v>#REF!</v>
      </c>
      <c r="S1323" s="29" t="e">
        <f t="shared" ca="1" si="15"/>
        <v>#REF!</v>
      </c>
      <c r="T1323" s="28" t="e">
        <f t="shared" ca="1" si="16"/>
        <v>#REF!</v>
      </c>
      <c r="U1323" s="30">
        <f ca="1">VLOOKUP(H1323,variables!J$10:K$130,2,FALSE)</f>
        <v>0.93262411347517726</v>
      </c>
      <c r="V1323" s="28"/>
      <c r="W1323" s="28"/>
      <c r="X1323" s="28"/>
      <c r="Y1323" s="28"/>
      <c r="Z1323" s="28"/>
      <c r="AA1323" s="28"/>
      <c r="AB1323" s="28"/>
      <c r="AC1323" s="28"/>
    </row>
    <row r="1324" spans="1:29" ht="14.25" hidden="1">
      <c r="A1324" s="22" t="b">
        <f t="shared" si="76"/>
        <v>0</v>
      </c>
      <c r="B1324" s="23" t="str">
        <f t="shared" si="77"/>
        <v>salles avant 03/2017!</v>
      </c>
      <c r="C1324" s="24">
        <f t="shared" si="78"/>
        <v>1324</v>
      </c>
      <c r="D1324" s="24" t="e">
        <f t="shared" ca="1" si="2"/>
        <v>#REF!</v>
      </c>
      <c r="E1324" s="25" t="e">
        <f t="shared" ca="1" si="3"/>
        <v>#REF!</v>
      </c>
      <c r="F1324" s="25" t="e">
        <f t="shared" ca="1" si="4"/>
        <v>#REF!</v>
      </c>
      <c r="G1324" s="26" t="e">
        <f t="shared" ca="1" si="5"/>
        <v>#REF!</v>
      </c>
      <c r="H1324" s="24" t="s">
        <v>88</v>
      </c>
      <c r="I1324" s="24" t="e">
        <f t="shared" ca="1" si="6"/>
        <v>#REF!</v>
      </c>
      <c r="J1324" s="24" t="e">
        <f t="shared" ca="1" si="7"/>
        <v>#REF!</v>
      </c>
      <c r="K1324" s="24" t="e">
        <f t="shared" ca="1" si="8"/>
        <v>#REF!</v>
      </c>
      <c r="L1324" s="24" t="e">
        <f t="shared" ca="1" si="9"/>
        <v>#REF!</v>
      </c>
      <c r="M1324" s="24" t="e">
        <f t="shared" ca="1" si="10"/>
        <v>#REF!</v>
      </c>
      <c r="N1324" s="25" t="e">
        <f t="shared" ca="1" si="11"/>
        <v>#REF!</v>
      </c>
      <c r="O1324" s="27" t="e">
        <f t="shared" ca="1" si="12"/>
        <v>#REF!</v>
      </c>
      <c r="P1324" s="24" t="e">
        <f t="shared" ca="1" si="13"/>
        <v>#REF!</v>
      </c>
      <c r="Q1324" s="28" t="str">
        <f t="shared" si="48"/>
        <v/>
      </c>
      <c r="R1324" s="29" t="str">
        <f t="shared" si="14"/>
        <v/>
      </c>
      <c r="S1324" s="29" t="str">
        <f t="shared" si="15"/>
        <v/>
      </c>
      <c r="T1324" s="28" t="str">
        <f t="shared" si="16"/>
        <v/>
      </c>
      <c r="U1324" s="30">
        <f ca="1">VLOOKUP(H1324,variables!J$10:K$130,2,FALSE)</f>
        <v>0.94202898550724634</v>
      </c>
      <c r="V1324" s="28"/>
      <c r="W1324" s="28"/>
      <c r="X1324" s="28"/>
      <c r="Y1324" s="28"/>
      <c r="Z1324" s="28"/>
      <c r="AA1324" s="28"/>
      <c r="AB1324" s="28"/>
      <c r="AC1324" s="28"/>
    </row>
    <row r="1325" spans="1:29" ht="14.25">
      <c r="A1325" s="22" t="b">
        <f t="shared" si="76"/>
        <v>1</v>
      </c>
      <c r="B1325" s="23" t="str">
        <f t="shared" si="77"/>
        <v>salles avant 03/2017!</v>
      </c>
      <c r="C1325" s="24">
        <f t="shared" si="78"/>
        <v>1325</v>
      </c>
      <c r="D1325" s="24" t="e">
        <f t="shared" ca="1" si="2"/>
        <v>#REF!</v>
      </c>
      <c r="E1325" s="25" t="e">
        <f t="shared" ca="1" si="3"/>
        <v>#REF!</v>
      </c>
      <c r="F1325" s="25" t="e">
        <f t="shared" ca="1" si="4"/>
        <v>#REF!</v>
      </c>
      <c r="G1325" s="26" t="e">
        <f t="shared" ca="1" si="5"/>
        <v>#REF!</v>
      </c>
      <c r="H1325" s="24" t="s">
        <v>140</v>
      </c>
      <c r="I1325" s="24" t="e">
        <f t="shared" ca="1" si="6"/>
        <v>#REF!</v>
      </c>
      <c r="J1325" s="24" t="e">
        <f t="shared" ca="1" si="7"/>
        <v>#REF!</v>
      </c>
      <c r="K1325" s="24" t="e">
        <f t="shared" ca="1" si="8"/>
        <v>#REF!</v>
      </c>
      <c r="L1325" s="24" t="e">
        <f t="shared" ca="1" si="9"/>
        <v>#REF!</v>
      </c>
      <c r="M1325" s="24" t="e">
        <f t="shared" ca="1" si="10"/>
        <v>#REF!</v>
      </c>
      <c r="N1325" s="25" t="e">
        <f t="shared" ca="1" si="11"/>
        <v>#REF!</v>
      </c>
      <c r="O1325" s="27" t="e">
        <f t="shared" ca="1" si="12"/>
        <v>#REF!</v>
      </c>
      <c r="P1325" s="24" t="e">
        <f t="shared" ca="1" si="13"/>
        <v>#REF!</v>
      </c>
      <c r="Q1325" s="28" t="e">
        <f t="shared" ca="1" si="48"/>
        <v>#REF!</v>
      </c>
      <c r="R1325" s="29" t="e">
        <f t="shared" ca="1" si="14"/>
        <v>#REF!</v>
      </c>
      <c r="S1325" s="29" t="e">
        <f t="shared" ca="1" si="15"/>
        <v>#REF!</v>
      </c>
      <c r="T1325" s="28" t="e">
        <f t="shared" ca="1" si="16"/>
        <v>#REF!</v>
      </c>
      <c r="U1325" s="30">
        <f ca="1">VLOOKUP(H1325,variables!J$10:K$130,2,FALSE)</f>
        <v>0.93262411347517726</v>
      </c>
      <c r="V1325" s="28"/>
      <c r="W1325" s="28"/>
      <c r="X1325" s="28"/>
      <c r="Y1325" s="28"/>
      <c r="Z1325" s="28"/>
      <c r="AA1325" s="28"/>
      <c r="AB1325" s="28"/>
      <c r="AC1325" s="28"/>
    </row>
    <row r="1326" spans="1:29" ht="14.25" hidden="1">
      <c r="A1326" s="22" t="b">
        <f t="shared" si="76"/>
        <v>0</v>
      </c>
      <c r="B1326" s="23" t="str">
        <f t="shared" si="77"/>
        <v>salles avant 03/2017!</v>
      </c>
      <c r="C1326" s="24">
        <f t="shared" si="78"/>
        <v>1326</v>
      </c>
      <c r="D1326" s="24" t="e">
        <f t="shared" ca="1" si="2"/>
        <v>#REF!</v>
      </c>
      <c r="E1326" s="25" t="e">
        <f t="shared" ca="1" si="3"/>
        <v>#REF!</v>
      </c>
      <c r="F1326" s="25" t="e">
        <f t="shared" ca="1" si="4"/>
        <v>#REF!</v>
      </c>
      <c r="G1326" s="26" t="e">
        <f t="shared" ca="1" si="5"/>
        <v>#REF!</v>
      </c>
      <c r="H1326" s="24" t="s">
        <v>458</v>
      </c>
      <c r="I1326" s="24" t="e">
        <f t="shared" ca="1" si="6"/>
        <v>#REF!</v>
      </c>
      <c r="J1326" s="24" t="e">
        <f t="shared" ca="1" si="7"/>
        <v>#REF!</v>
      </c>
      <c r="K1326" s="24" t="e">
        <f t="shared" ca="1" si="8"/>
        <v>#REF!</v>
      </c>
      <c r="L1326" s="24" t="e">
        <f t="shared" ca="1" si="9"/>
        <v>#REF!</v>
      </c>
      <c r="M1326" s="24" t="e">
        <f t="shared" ca="1" si="10"/>
        <v>#REF!</v>
      </c>
      <c r="N1326" s="25" t="e">
        <f t="shared" ca="1" si="11"/>
        <v>#REF!</v>
      </c>
      <c r="O1326" s="27" t="e">
        <f t="shared" ca="1" si="12"/>
        <v>#REF!</v>
      </c>
      <c r="P1326" s="24" t="e">
        <f t="shared" ca="1" si="13"/>
        <v>#REF!</v>
      </c>
      <c r="Q1326" s="28" t="str">
        <f t="shared" si="48"/>
        <v/>
      </c>
      <c r="R1326" s="29" t="str">
        <f t="shared" si="14"/>
        <v/>
      </c>
      <c r="S1326" s="29" t="str">
        <f t="shared" si="15"/>
        <v/>
      </c>
      <c r="T1326" s="28" t="str">
        <f t="shared" si="16"/>
        <v/>
      </c>
      <c r="U1326" s="30">
        <f ca="1">VLOOKUP(H1326,variables!J$10:K$130,2,FALSE)</f>
        <v>0.95</v>
      </c>
      <c r="V1326" s="28"/>
      <c r="W1326" s="28"/>
      <c r="X1326" s="28"/>
      <c r="Y1326" s="28"/>
      <c r="Z1326" s="28"/>
      <c r="AA1326" s="28"/>
      <c r="AB1326" s="28"/>
      <c r="AC1326" s="28"/>
    </row>
    <row r="1327" spans="1:29" ht="14.25" hidden="1">
      <c r="A1327" s="22" t="b">
        <f t="shared" si="76"/>
        <v>0</v>
      </c>
      <c r="B1327" s="23" t="str">
        <f t="shared" si="77"/>
        <v>salles avant 03/2017!</v>
      </c>
      <c r="C1327" s="24">
        <f t="shared" si="78"/>
        <v>1327</v>
      </c>
      <c r="D1327" s="24" t="e">
        <f t="shared" ca="1" si="2"/>
        <v>#REF!</v>
      </c>
      <c r="E1327" s="25" t="e">
        <f t="shared" ca="1" si="3"/>
        <v>#REF!</v>
      </c>
      <c r="F1327" s="25" t="e">
        <f t="shared" ca="1" si="4"/>
        <v>#REF!</v>
      </c>
      <c r="G1327" s="26" t="e">
        <f t="shared" ca="1" si="5"/>
        <v>#REF!</v>
      </c>
      <c r="H1327" s="24" t="s">
        <v>162</v>
      </c>
      <c r="I1327" s="24" t="e">
        <f t="shared" ca="1" si="6"/>
        <v>#REF!</v>
      </c>
      <c r="J1327" s="24" t="e">
        <f t="shared" ca="1" si="7"/>
        <v>#REF!</v>
      </c>
      <c r="K1327" s="24" t="e">
        <f t="shared" ca="1" si="8"/>
        <v>#REF!</v>
      </c>
      <c r="L1327" s="24" t="e">
        <f t="shared" ca="1" si="9"/>
        <v>#REF!</v>
      </c>
      <c r="M1327" s="24" t="e">
        <f t="shared" ca="1" si="10"/>
        <v>#REF!</v>
      </c>
      <c r="N1327" s="25" t="e">
        <f t="shared" ca="1" si="11"/>
        <v>#REF!</v>
      </c>
      <c r="O1327" s="27" t="e">
        <f t="shared" ca="1" si="12"/>
        <v>#REF!</v>
      </c>
      <c r="P1327" s="24" t="e">
        <f t="shared" ca="1" si="13"/>
        <v>#REF!</v>
      </c>
      <c r="Q1327" s="28" t="str">
        <f t="shared" si="48"/>
        <v/>
      </c>
      <c r="R1327" s="29" t="str">
        <f t="shared" si="14"/>
        <v/>
      </c>
      <c r="S1327" s="29" t="str">
        <f t="shared" si="15"/>
        <v/>
      </c>
      <c r="T1327" s="28" t="str">
        <f t="shared" si="16"/>
        <v/>
      </c>
      <c r="U1327" s="30">
        <f>VLOOKUP(H1327,variables!J$10:K$130,2,FALSE)</f>
        <v>5.3E-3</v>
      </c>
      <c r="V1327" s="28"/>
      <c r="W1327" s="28"/>
      <c r="X1327" s="28"/>
      <c r="Y1327" s="28"/>
      <c r="Z1327" s="28"/>
      <c r="AA1327" s="28"/>
      <c r="AB1327" s="28"/>
      <c r="AC1327" s="28"/>
    </row>
    <row r="1328" spans="1:29" ht="14.25" hidden="1">
      <c r="A1328" s="22" t="b">
        <f t="shared" si="76"/>
        <v>0</v>
      </c>
      <c r="B1328" s="23" t="str">
        <f t="shared" si="77"/>
        <v>salles avant 03/2017!</v>
      </c>
      <c r="C1328" s="24">
        <f t="shared" si="78"/>
        <v>1328</v>
      </c>
      <c r="D1328" s="24" t="e">
        <f t="shared" ca="1" si="2"/>
        <v>#REF!</v>
      </c>
      <c r="E1328" s="25" t="e">
        <f t="shared" ca="1" si="3"/>
        <v>#REF!</v>
      </c>
      <c r="F1328" s="25" t="e">
        <f t="shared" ca="1" si="4"/>
        <v>#REF!</v>
      </c>
      <c r="G1328" s="26" t="e">
        <f t="shared" ca="1" si="5"/>
        <v>#REF!</v>
      </c>
      <c r="H1328" s="24" t="s">
        <v>88</v>
      </c>
      <c r="I1328" s="24" t="e">
        <f t="shared" ca="1" si="6"/>
        <v>#REF!</v>
      </c>
      <c r="J1328" s="24" t="e">
        <f t="shared" ca="1" si="7"/>
        <v>#REF!</v>
      </c>
      <c r="K1328" s="24" t="e">
        <f t="shared" ca="1" si="8"/>
        <v>#REF!</v>
      </c>
      <c r="L1328" s="24" t="e">
        <f t="shared" ca="1" si="9"/>
        <v>#REF!</v>
      </c>
      <c r="M1328" s="24" t="e">
        <f t="shared" ca="1" si="10"/>
        <v>#REF!</v>
      </c>
      <c r="N1328" s="25" t="e">
        <f t="shared" ca="1" si="11"/>
        <v>#REF!</v>
      </c>
      <c r="O1328" s="27" t="e">
        <f t="shared" ca="1" si="12"/>
        <v>#REF!</v>
      </c>
      <c r="P1328" s="24" t="e">
        <f t="shared" ca="1" si="13"/>
        <v>#REF!</v>
      </c>
      <c r="Q1328" s="28" t="str">
        <f t="shared" si="48"/>
        <v/>
      </c>
      <c r="R1328" s="29" t="str">
        <f t="shared" si="14"/>
        <v/>
      </c>
      <c r="S1328" s="29" t="str">
        <f t="shared" si="15"/>
        <v/>
      </c>
      <c r="T1328" s="28" t="str">
        <f t="shared" si="16"/>
        <v/>
      </c>
      <c r="U1328" s="30">
        <f ca="1">VLOOKUP(H1328,variables!J$10:K$130,2,FALSE)</f>
        <v>0.94202898550724634</v>
      </c>
      <c r="V1328" s="28"/>
      <c r="W1328" s="28"/>
      <c r="X1328" s="28"/>
      <c r="Y1328" s="28"/>
      <c r="Z1328" s="28"/>
      <c r="AA1328" s="28"/>
      <c r="AB1328" s="28"/>
      <c r="AC1328" s="28"/>
    </row>
    <row r="1329" spans="1:29" ht="14.25" hidden="1">
      <c r="A1329" s="22" t="b">
        <f t="shared" si="76"/>
        <v>0</v>
      </c>
      <c r="B1329" s="23" t="str">
        <f t="shared" si="77"/>
        <v>salles avant 03/2017!</v>
      </c>
      <c r="C1329" s="24">
        <f t="shared" si="78"/>
        <v>1329</v>
      </c>
      <c r="D1329" s="24" t="e">
        <f t="shared" ca="1" si="2"/>
        <v>#REF!</v>
      </c>
      <c r="E1329" s="25" t="e">
        <f t="shared" ca="1" si="3"/>
        <v>#REF!</v>
      </c>
      <c r="F1329" s="25" t="e">
        <f t="shared" ca="1" si="4"/>
        <v>#REF!</v>
      </c>
      <c r="G1329" s="26" t="e">
        <f t="shared" ca="1" si="5"/>
        <v>#REF!</v>
      </c>
      <c r="H1329" s="24" t="s">
        <v>554</v>
      </c>
      <c r="I1329" s="24" t="e">
        <f t="shared" ca="1" si="6"/>
        <v>#REF!</v>
      </c>
      <c r="J1329" s="24" t="e">
        <f t="shared" ca="1" si="7"/>
        <v>#REF!</v>
      </c>
      <c r="K1329" s="24" t="e">
        <f t="shared" ca="1" si="8"/>
        <v>#REF!</v>
      </c>
      <c r="L1329" s="24" t="e">
        <f t="shared" ca="1" si="9"/>
        <v>#REF!</v>
      </c>
      <c r="M1329" s="24" t="e">
        <f t="shared" ca="1" si="10"/>
        <v>#REF!</v>
      </c>
      <c r="N1329" s="25" t="e">
        <f t="shared" ca="1" si="11"/>
        <v>#REF!</v>
      </c>
      <c r="O1329" s="27" t="e">
        <f t="shared" ca="1" si="12"/>
        <v>#REF!</v>
      </c>
      <c r="P1329" s="24" t="e">
        <f t="shared" ca="1" si="13"/>
        <v>#REF!</v>
      </c>
      <c r="Q1329" s="28" t="str">
        <f t="shared" si="48"/>
        <v/>
      </c>
      <c r="R1329" s="29" t="str">
        <f t="shared" si="14"/>
        <v/>
      </c>
      <c r="S1329" s="29" t="str">
        <f t="shared" si="15"/>
        <v/>
      </c>
      <c r="T1329" s="28" t="str">
        <f t="shared" si="16"/>
        <v/>
      </c>
      <c r="U1329" s="30">
        <f ca="1">VLOOKUP(H1329,variables!J$10:K$130,2,FALSE)</f>
        <v>1</v>
      </c>
      <c r="V1329" s="28"/>
      <c r="W1329" s="28"/>
      <c r="X1329" s="28"/>
      <c r="Y1329" s="28"/>
      <c r="Z1329" s="28"/>
      <c r="AA1329" s="28"/>
      <c r="AB1329" s="28"/>
      <c r="AC1329" s="28"/>
    </row>
    <row r="1330" spans="1:29" ht="14.25" hidden="1">
      <c r="A1330" s="22" t="b">
        <f t="shared" si="76"/>
        <v>0</v>
      </c>
      <c r="B1330" s="23" t="str">
        <f t="shared" si="77"/>
        <v>salles avant 03/2017!</v>
      </c>
      <c r="C1330" s="24">
        <f t="shared" si="78"/>
        <v>1330</v>
      </c>
      <c r="D1330" s="24" t="e">
        <f t="shared" ca="1" si="2"/>
        <v>#REF!</v>
      </c>
      <c r="E1330" s="25" t="e">
        <f t="shared" ca="1" si="3"/>
        <v>#REF!</v>
      </c>
      <c r="F1330" s="25" t="e">
        <f t="shared" ca="1" si="4"/>
        <v>#REF!</v>
      </c>
      <c r="G1330" s="26" t="e">
        <f t="shared" ca="1" si="5"/>
        <v>#REF!</v>
      </c>
      <c r="H1330" s="24" t="s">
        <v>43</v>
      </c>
      <c r="I1330" s="24" t="e">
        <f t="shared" ca="1" si="6"/>
        <v>#REF!</v>
      </c>
      <c r="J1330" s="24" t="e">
        <f t="shared" ca="1" si="7"/>
        <v>#REF!</v>
      </c>
      <c r="K1330" s="24" t="e">
        <f t="shared" ca="1" si="8"/>
        <v>#REF!</v>
      </c>
      <c r="L1330" s="24" t="e">
        <f t="shared" ca="1" si="9"/>
        <v>#REF!</v>
      </c>
      <c r="M1330" s="24" t="e">
        <f t="shared" ca="1" si="10"/>
        <v>#REF!</v>
      </c>
      <c r="N1330" s="25" t="e">
        <f t="shared" ca="1" si="11"/>
        <v>#REF!</v>
      </c>
      <c r="O1330" s="27" t="e">
        <f t="shared" ca="1" si="12"/>
        <v>#REF!</v>
      </c>
      <c r="P1330" s="24" t="e">
        <f t="shared" ca="1" si="13"/>
        <v>#REF!</v>
      </c>
      <c r="Q1330" s="28" t="str">
        <f t="shared" si="48"/>
        <v/>
      </c>
      <c r="R1330" s="29" t="str">
        <f t="shared" si="14"/>
        <v/>
      </c>
      <c r="S1330" s="29" t="str">
        <f t="shared" si="15"/>
        <v/>
      </c>
      <c r="T1330" s="28" t="str">
        <f t="shared" si="16"/>
        <v/>
      </c>
      <c r="U1330" s="30">
        <f ca="1">VLOOKUP(H1330,variables!J$10:K$130,2,FALSE)</f>
        <v>1</v>
      </c>
      <c r="V1330" s="28"/>
      <c r="W1330" s="28"/>
      <c r="X1330" s="28"/>
      <c r="Y1330" s="28"/>
      <c r="Z1330" s="28"/>
      <c r="AA1330" s="28"/>
      <c r="AB1330" s="28"/>
      <c r="AC1330" s="28"/>
    </row>
    <row r="1331" spans="1:29" ht="14.25">
      <c r="A1331" s="22" t="b">
        <f t="shared" si="76"/>
        <v>1</v>
      </c>
      <c r="B1331" s="23" t="str">
        <f t="shared" si="77"/>
        <v>salles avant 03/2017!</v>
      </c>
      <c r="C1331" s="24">
        <f t="shared" si="78"/>
        <v>1331</v>
      </c>
      <c r="D1331" s="24" t="e">
        <f t="shared" ca="1" si="2"/>
        <v>#REF!</v>
      </c>
      <c r="E1331" s="25" t="e">
        <f t="shared" ca="1" si="3"/>
        <v>#REF!</v>
      </c>
      <c r="F1331" s="25" t="e">
        <f t="shared" ca="1" si="4"/>
        <v>#REF!</v>
      </c>
      <c r="G1331" s="26" t="e">
        <f t="shared" ca="1" si="5"/>
        <v>#REF!</v>
      </c>
      <c r="H1331" s="24" t="s">
        <v>140</v>
      </c>
      <c r="I1331" s="24" t="e">
        <f t="shared" ca="1" si="6"/>
        <v>#REF!</v>
      </c>
      <c r="J1331" s="24" t="e">
        <f t="shared" ca="1" si="7"/>
        <v>#REF!</v>
      </c>
      <c r="K1331" s="24" t="e">
        <f t="shared" ca="1" si="8"/>
        <v>#REF!</v>
      </c>
      <c r="L1331" s="24" t="e">
        <f t="shared" ca="1" si="9"/>
        <v>#REF!</v>
      </c>
      <c r="M1331" s="24" t="e">
        <f t="shared" ca="1" si="10"/>
        <v>#REF!</v>
      </c>
      <c r="N1331" s="25" t="e">
        <f t="shared" ca="1" si="11"/>
        <v>#REF!</v>
      </c>
      <c r="O1331" s="27" t="e">
        <f t="shared" ca="1" si="12"/>
        <v>#REF!</v>
      </c>
      <c r="P1331" s="24" t="e">
        <f t="shared" ca="1" si="13"/>
        <v>#REF!</v>
      </c>
      <c r="Q1331" s="28" t="e">
        <f t="shared" ca="1" si="48"/>
        <v>#REF!</v>
      </c>
      <c r="R1331" s="29" t="e">
        <f t="shared" ca="1" si="14"/>
        <v>#REF!</v>
      </c>
      <c r="S1331" s="29" t="e">
        <f t="shared" ca="1" si="15"/>
        <v>#REF!</v>
      </c>
      <c r="T1331" s="28" t="e">
        <f t="shared" ca="1" si="16"/>
        <v>#REF!</v>
      </c>
      <c r="U1331" s="30">
        <f ca="1">VLOOKUP(H1331,variables!J$10:K$130,2,FALSE)</f>
        <v>0.93262411347517726</v>
      </c>
      <c r="V1331" s="28"/>
      <c r="W1331" s="28"/>
      <c r="X1331" s="28"/>
      <c r="Y1331" s="28"/>
      <c r="Z1331" s="28"/>
      <c r="AA1331" s="28"/>
      <c r="AB1331" s="28"/>
      <c r="AC1331" s="28"/>
    </row>
    <row r="1332" spans="1:29" ht="14.25" hidden="1">
      <c r="A1332" s="22" t="b">
        <f t="shared" si="76"/>
        <v>0</v>
      </c>
      <c r="B1332" s="23" t="str">
        <f t="shared" si="77"/>
        <v>salles avant 03/2017!</v>
      </c>
      <c r="C1332" s="24">
        <f t="shared" si="78"/>
        <v>1332</v>
      </c>
      <c r="D1332" s="24" t="e">
        <f t="shared" ca="1" si="2"/>
        <v>#REF!</v>
      </c>
      <c r="E1332" s="25" t="e">
        <f t="shared" ca="1" si="3"/>
        <v>#REF!</v>
      </c>
      <c r="F1332" s="25" t="e">
        <f t="shared" ca="1" si="4"/>
        <v>#REF!</v>
      </c>
      <c r="G1332" s="26" t="e">
        <f t="shared" ca="1" si="5"/>
        <v>#REF!</v>
      </c>
      <c r="H1332" s="24" t="s">
        <v>212</v>
      </c>
      <c r="I1332" s="24" t="e">
        <f t="shared" ca="1" si="6"/>
        <v>#REF!</v>
      </c>
      <c r="J1332" s="24" t="e">
        <f t="shared" ca="1" si="7"/>
        <v>#REF!</v>
      </c>
      <c r="K1332" s="24" t="e">
        <f t="shared" ca="1" si="8"/>
        <v>#REF!</v>
      </c>
      <c r="L1332" s="24" t="e">
        <f t="shared" ca="1" si="9"/>
        <v>#REF!</v>
      </c>
      <c r="M1332" s="24" t="e">
        <f t="shared" ca="1" si="10"/>
        <v>#REF!</v>
      </c>
      <c r="N1332" s="25" t="e">
        <f t="shared" ca="1" si="11"/>
        <v>#REF!</v>
      </c>
      <c r="O1332" s="27" t="e">
        <f t="shared" ca="1" si="12"/>
        <v>#REF!</v>
      </c>
      <c r="P1332" s="24" t="e">
        <f t="shared" ca="1" si="13"/>
        <v>#REF!</v>
      </c>
      <c r="Q1332" s="28" t="str">
        <f t="shared" si="48"/>
        <v/>
      </c>
      <c r="R1332" s="29" t="str">
        <f t="shared" si="14"/>
        <v/>
      </c>
      <c r="S1332" s="29" t="str">
        <f t="shared" si="15"/>
        <v/>
      </c>
      <c r="T1332" s="28" t="str">
        <f t="shared" si="16"/>
        <v/>
      </c>
      <c r="U1332" s="30">
        <f ca="1">VLOOKUP(H1332,variables!J$10:K$130,2,FALSE)</f>
        <v>0.98148148148148151</v>
      </c>
      <c r="V1332" s="28"/>
      <c r="W1332" s="28"/>
      <c r="X1332" s="28"/>
      <c r="Y1332" s="28"/>
      <c r="Z1332" s="28"/>
      <c r="AA1332" s="28"/>
      <c r="AB1332" s="28"/>
      <c r="AC1332" s="28"/>
    </row>
    <row r="1333" spans="1:29" ht="14.25" hidden="1">
      <c r="A1333" s="22" t="b">
        <f t="shared" si="76"/>
        <v>0</v>
      </c>
      <c r="B1333" s="23" t="str">
        <f t="shared" si="77"/>
        <v>salles avant 03/2017!</v>
      </c>
      <c r="C1333" s="24">
        <f t="shared" si="78"/>
        <v>1333</v>
      </c>
      <c r="D1333" s="24" t="e">
        <f t="shared" ca="1" si="2"/>
        <v>#REF!</v>
      </c>
      <c r="E1333" s="25" t="e">
        <f t="shared" ca="1" si="3"/>
        <v>#REF!</v>
      </c>
      <c r="F1333" s="25" t="e">
        <f t="shared" ca="1" si="4"/>
        <v>#REF!</v>
      </c>
      <c r="G1333" s="26" t="e">
        <f t="shared" ca="1" si="5"/>
        <v>#REF!</v>
      </c>
      <c r="H1333" s="24" t="s">
        <v>829</v>
      </c>
      <c r="I1333" s="24" t="e">
        <f t="shared" ca="1" si="6"/>
        <v>#REF!</v>
      </c>
      <c r="J1333" s="24" t="e">
        <f t="shared" ca="1" si="7"/>
        <v>#REF!</v>
      </c>
      <c r="K1333" s="24" t="e">
        <f t="shared" ca="1" si="8"/>
        <v>#REF!</v>
      </c>
      <c r="L1333" s="24" t="e">
        <f t="shared" ca="1" si="9"/>
        <v>#REF!</v>
      </c>
      <c r="M1333" s="24" t="e">
        <f t="shared" ca="1" si="10"/>
        <v>#REF!</v>
      </c>
      <c r="N1333" s="25" t="e">
        <f t="shared" ca="1" si="11"/>
        <v>#REF!</v>
      </c>
      <c r="O1333" s="27" t="e">
        <f t="shared" ca="1" si="12"/>
        <v>#REF!</v>
      </c>
      <c r="P1333" s="24" t="e">
        <f t="shared" ca="1" si="13"/>
        <v>#REF!</v>
      </c>
      <c r="Q1333" s="28" t="str">
        <f t="shared" si="48"/>
        <v/>
      </c>
      <c r="R1333" s="29" t="str">
        <f t="shared" si="14"/>
        <v/>
      </c>
      <c r="S1333" s="29" t="str">
        <f t="shared" si="15"/>
        <v/>
      </c>
      <c r="T1333" s="28" t="str">
        <f t="shared" si="16"/>
        <v/>
      </c>
      <c r="U1333" s="30">
        <f ca="1">VLOOKUP(H1333,variables!J$10:K$130,2,FALSE)</f>
        <v>0.97619047619047616</v>
      </c>
      <c r="V1333" s="28"/>
      <c r="W1333" s="28"/>
      <c r="X1333" s="28"/>
      <c r="Y1333" s="28"/>
      <c r="Z1333" s="28"/>
      <c r="AA1333" s="28"/>
      <c r="AB1333" s="28"/>
      <c r="AC1333" s="28"/>
    </row>
    <row r="1334" spans="1:29" ht="14.25" hidden="1">
      <c r="A1334" s="22" t="b">
        <f t="shared" si="76"/>
        <v>0</v>
      </c>
      <c r="B1334" s="23" t="str">
        <f t="shared" si="77"/>
        <v>salles avant 03/2017!</v>
      </c>
      <c r="C1334" s="24">
        <f t="shared" si="78"/>
        <v>1334</v>
      </c>
      <c r="D1334" s="24" t="e">
        <f t="shared" ca="1" si="2"/>
        <v>#REF!</v>
      </c>
      <c r="E1334" s="25" t="e">
        <f t="shared" ca="1" si="3"/>
        <v>#REF!</v>
      </c>
      <c r="F1334" s="25" t="e">
        <f t="shared" ca="1" si="4"/>
        <v>#REF!</v>
      </c>
      <c r="G1334" s="26" t="e">
        <f t="shared" ca="1" si="5"/>
        <v>#REF!</v>
      </c>
      <c r="H1334" s="24" t="s">
        <v>162</v>
      </c>
      <c r="I1334" s="24" t="e">
        <f t="shared" ca="1" si="6"/>
        <v>#REF!</v>
      </c>
      <c r="J1334" s="24" t="e">
        <f t="shared" ca="1" si="7"/>
        <v>#REF!</v>
      </c>
      <c r="K1334" s="24" t="e">
        <f t="shared" ca="1" si="8"/>
        <v>#REF!</v>
      </c>
      <c r="L1334" s="24" t="e">
        <f t="shared" ca="1" si="9"/>
        <v>#REF!</v>
      </c>
      <c r="M1334" s="24" t="e">
        <f t="shared" ca="1" si="10"/>
        <v>#REF!</v>
      </c>
      <c r="N1334" s="25" t="e">
        <f t="shared" ca="1" si="11"/>
        <v>#REF!</v>
      </c>
      <c r="O1334" s="27" t="e">
        <f t="shared" ca="1" si="12"/>
        <v>#REF!</v>
      </c>
      <c r="P1334" s="24" t="e">
        <f t="shared" ca="1" si="13"/>
        <v>#REF!</v>
      </c>
      <c r="Q1334" s="28" t="str">
        <f t="shared" si="48"/>
        <v/>
      </c>
      <c r="R1334" s="29" t="str">
        <f t="shared" si="14"/>
        <v/>
      </c>
      <c r="S1334" s="29" t="str">
        <f t="shared" si="15"/>
        <v/>
      </c>
      <c r="T1334" s="28" t="str">
        <f t="shared" si="16"/>
        <v/>
      </c>
      <c r="U1334" s="30">
        <f>VLOOKUP(H1334,variables!J$10:K$130,2,FALSE)</f>
        <v>5.3E-3</v>
      </c>
      <c r="V1334" s="28"/>
      <c r="W1334" s="28"/>
      <c r="X1334" s="28"/>
      <c r="Y1334" s="28"/>
      <c r="Z1334" s="28"/>
      <c r="AA1334" s="28"/>
      <c r="AB1334" s="28"/>
      <c r="AC1334" s="28"/>
    </row>
    <row r="1335" spans="1:29" ht="14.25" hidden="1">
      <c r="A1335" s="22" t="b">
        <f t="shared" si="76"/>
        <v>0</v>
      </c>
      <c r="B1335" s="23" t="str">
        <f t="shared" si="77"/>
        <v>salles avant 03/2017!</v>
      </c>
      <c r="C1335" s="24">
        <f t="shared" si="78"/>
        <v>1335</v>
      </c>
      <c r="D1335" s="24" t="e">
        <f t="shared" ca="1" si="2"/>
        <v>#REF!</v>
      </c>
      <c r="E1335" s="25" t="e">
        <f t="shared" ca="1" si="3"/>
        <v>#REF!</v>
      </c>
      <c r="F1335" s="25" t="e">
        <f t="shared" ca="1" si="4"/>
        <v>#REF!</v>
      </c>
      <c r="G1335" s="26" t="e">
        <f t="shared" ca="1" si="5"/>
        <v>#REF!</v>
      </c>
      <c r="H1335" s="24" t="s">
        <v>237</v>
      </c>
      <c r="I1335" s="24" t="e">
        <f t="shared" ca="1" si="6"/>
        <v>#REF!</v>
      </c>
      <c r="J1335" s="24" t="e">
        <f t="shared" ca="1" si="7"/>
        <v>#REF!</v>
      </c>
      <c r="K1335" s="24" t="e">
        <f t="shared" ca="1" si="8"/>
        <v>#REF!</v>
      </c>
      <c r="L1335" s="24" t="e">
        <f t="shared" ca="1" si="9"/>
        <v>#REF!</v>
      </c>
      <c r="M1335" s="24" t="e">
        <f t="shared" ca="1" si="10"/>
        <v>#REF!</v>
      </c>
      <c r="N1335" s="25" t="e">
        <f t="shared" ca="1" si="11"/>
        <v>#REF!</v>
      </c>
      <c r="O1335" s="27" t="e">
        <f t="shared" ca="1" si="12"/>
        <v>#REF!</v>
      </c>
      <c r="P1335" s="24" t="e">
        <f t="shared" ca="1" si="13"/>
        <v>#REF!</v>
      </c>
      <c r="Q1335" s="28" t="str">
        <f t="shared" si="48"/>
        <v/>
      </c>
      <c r="R1335" s="29" t="str">
        <f t="shared" si="14"/>
        <v/>
      </c>
      <c r="S1335" s="29" t="str">
        <f t="shared" si="15"/>
        <v/>
      </c>
      <c r="T1335" s="28" t="str">
        <f t="shared" si="16"/>
        <v/>
      </c>
      <c r="U1335" s="30">
        <f ca="1">VLOOKUP(H1335,variables!J$10:K$130,2,FALSE)</f>
        <v>1</v>
      </c>
      <c r="V1335" s="28"/>
      <c r="W1335" s="28"/>
      <c r="X1335" s="28"/>
      <c r="Y1335" s="28"/>
      <c r="Z1335" s="28"/>
      <c r="AA1335" s="28"/>
      <c r="AB1335" s="28"/>
      <c r="AC1335" s="28"/>
    </row>
    <row r="1336" spans="1:29" ht="14.25" hidden="1">
      <c r="A1336" s="22" t="b">
        <f t="shared" si="76"/>
        <v>0</v>
      </c>
      <c r="B1336" s="23" t="str">
        <f t="shared" si="77"/>
        <v>salles avant 03/2017!</v>
      </c>
      <c r="C1336" s="24">
        <f t="shared" si="78"/>
        <v>1336</v>
      </c>
      <c r="D1336" s="24" t="e">
        <f t="shared" ca="1" si="2"/>
        <v>#REF!</v>
      </c>
      <c r="E1336" s="25" t="e">
        <f t="shared" ca="1" si="3"/>
        <v>#REF!</v>
      </c>
      <c r="F1336" s="25" t="e">
        <f t="shared" ca="1" si="4"/>
        <v>#REF!</v>
      </c>
      <c r="G1336" s="26" t="e">
        <f t="shared" ca="1" si="5"/>
        <v>#REF!</v>
      </c>
      <c r="H1336" s="24" t="s">
        <v>299</v>
      </c>
      <c r="I1336" s="24" t="e">
        <f t="shared" ca="1" si="6"/>
        <v>#REF!</v>
      </c>
      <c r="J1336" s="24" t="e">
        <f t="shared" ca="1" si="7"/>
        <v>#REF!</v>
      </c>
      <c r="K1336" s="24" t="e">
        <f t="shared" ca="1" si="8"/>
        <v>#REF!</v>
      </c>
      <c r="L1336" s="24" t="e">
        <f t="shared" ca="1" si="9"/>
        <v>#REF!</v>
      </c>
      <c r="M1336" s="24" t="e">
        <f t="shared" ca="1" si="10"/>
        <v>#REF!</v>
      </c>
      <c r="N1336" s="25" t="e">
        <f t="shared" ca="1" si="11"/>
        <v>#REF!</v>
      </c>
      <c r="O1336" s="27" t="e">
        <f t="shared" ca="1" si="12"/>
        <v>#REF!</v>
      </c>
      <c r="P1336" s="24" t="e">
        <f t="shared" ca="1" si="13"/>
        <v>#REF!</v>
      </c>
      <c r="Q1336" s="28" t="str">
        <f t="shared" si="48"/>
        <v/>
      </c>
      <c r="R1336" s="29" t="str">
        <f t="shared" si="14"/>
        <v/>
      </c>
      <c r="S1336" s="29" t="str">
        <f t="shared" si="15"/>
        <v/>
      </c>
      <c r="T1336" s="28" t="str">
        <f t="shared" si="16"/>
        <v/>
      </c>
      <c r="U1336" s="30">
        <f ca="1">VLOOKUP(H1336,variables!J$10:K$130,2,FALSE)</f>
        <v>0.96666666666666667</v>
      </c>
      <c r="V1336" s="28"/>
      <c r="W1336" s="28"/>
      <c r="X1336" s="28"/>
      <c r="Y1336" s="28"/>
      <c r="Z1336" s="28"/>
      <c r="AA1336" s="28"/>
      <c r="AB1336" s="28"/>
      <c r="AC1336" s="28"/>
    </row>
    <row r="1337" spans="1:29" ht="14.25" hidden="1">
      <c r="A1337" s="22" t="b">
        <f t="shared" si="76"/>
        <v>0</v>
      </c>
      <c r="B1337" s="23" t="str">
        <f t="shared" si="77"/>
        <v>salles avant 03/2017!</v>
      </c>
      <c r="C1337" s="24">
        <f t="shared" si="78"/>
        <v>1337</v>
      </c>
      <c r="D1337" s="24" t="e">
        <f t="shared" ca="1" si="2"/>
        <v>#REF!</v>
      </c>
      <c r="E1337" s="25" t="e">
        <f t="shared" ca="1" si="3"/>
        <v>#REF!</v>
      </c>
      <c r="F1337" s="25" t="e">
        <f t="shared" ca="1" si="4"/>
        <v>#REF!</v>
      </c>
      <c r="G1337" s="26" t="e">
        <f t="shared" ca="1" si="5"/>
        <v>#REF!</v>
      </c>
      <c r="H1337" s="24" t="s">
        <v>357</v>
      </c>
      <c r="I1337" s="24" t="e">
        <f t="shared" ca="1" si="6"/>
        <v>#REF!</v>
      </c>
      <c r="J1337" s="24" t="e">
        <f t="shared" ca="1" si="7"/>
        <v>#REF!</v>
      </c>
      <c r="K1337" s="24" t="e">
        <f t="shared" ca="1" si="8"/>
        <v>#REF!</v>
      </c>
      <c r="L1337" s="24" t="e">
        <f t="shared" ca="1" si="9"/>
        <v>#REF!</v>
      </c>
      <c r="M1337" s="24" t="e">
        <f t="shared" ca="1" si="10"/>
        <v>#REF!</v>
      </c>
      <c r="N1337" s="25" t="e">
        <f t="shared" ca="1" si="11"/>
        <v>#REF!</v>
      </c>
      <c r="O1337" s="27" t="e">
        <f t="shared" ca="1" si="12"/>
        <v>#REF!</v>
      </c>
      <c r="P1337" s="24" t="e">
        <f t="shared" ca="1" si="13"/>
        <v>#REF!</v>
      </c>
      <c r="Q1337" s="28" t="str">
        <f t="shared" si="48"/>
        <v/>
      </c>
      <c r="R1337" s="29" t="str">
        <f t="shared" si="14"/>
        <v/>
      </c>
      <c r="S1337" s="29" t="str">
        <f t="shared" si="15"/>
        <v/>
      </c>
      <c r="T1337" s="28" t="str">
        <f t="shared" si="16"/>
        <v/>
      </c>
      <c r="U1337" s="30">
        <f ca="1">VLOOKUP(H1337,variables!J$10:K$130,2,FALSE)</f>
        <v>0.97058823529411764</v>
      </c>
      <c r="V1337" s="28"/>
      <c r="W1337" s="28"/>
      <c r="X1337" s="28"/>
      <c r="Y1337" s="28"/>
      <c r="Z1337" s="28"/>
      <c r="AA1337" s="28"/>
      <c r="AB1337" s="28"/>
      <c r="AC1337" s="28"/>
    </row>
    <row r="1338" spans="1:29" ht="14.25" hidden="1">
      <c r="A1338" s="22" t="b">
        <f t="shared" si="76"/>
        <v>0</v>
      </c>
      <c r="B1338" s="23" t="str">
        <f t="shared" si="77"/>
        <v>salles avant 03/2017!</v>
      </c>
      <c r="C1338" s="24">
        <f t="shared" si="78"/>
        <v>1338</v>
      </c>
      <c r="D1338" s="24" t="e">
        <f t="shared" ca="1" si="2"/>
        <v>#REF!</v>
      </c>
      <c r="E1338" s="25" t="e">
        <f t="shared" ca="1" si="3"/>
        <v>#REF!</v>
      </c>
      <c r="F1338" s="25" t="e">
        <f t="shared" ca="1" si="4"/>
        <v>#REF!</v>
      </c>
      <c r="G1338" s="26" t="e">
        <f t="shared" ca="1" si="5"/>
        <v>#REF!</v>
      </c>
      <c r="H1338" s="24" t="s">
        <v>299</v>
      </c>
      <c r="I1338" s="24" t="e">
        <f t="shared" ca="1" si="6"/>
        <v>#REF!</v>
      </c>
      <c r="J1338" s="24" t="e">
        <f t="shared" ca="1" si="7"/>
        <v>#REF!</v>
      </c>
      <c r="K1338" s="24" t="e">
        <f t="shared" ca="1" si="8"/>
        <v>#REF!</v>
      </c>
      <c r="L1338" s="24" t="e">
        <f t="shared" ca="1" si="9"/>
        <v>#REF!</v>
      </c>
      <c r="M1338" s="24" t="e">
        <f t="shared" ca="1" si="10"/>
        <v>#REF!</v>
      </c>
      <c r="N1338" s="25" t="e">
        <f t="shared" ca="1" si="11"/>
        <v>#REF!</v>
      </c>
      <c r="O1338" s="27" t="e">
        <f t="shared" ca="1" si="12"/>
        <v>#REF!</v>
      </c>
      <c r="P1338" s="24" t="e">
        <f t="shared" ca="1" si="13"/>
        <v>#REF!</v>
      </c>
      <c r="Q1338" s="28" t="str">
        <f t="shared" si="48"/>
        <v/>
      </c>
      <c r="R1338" s="29" t="str">
        <f t="shared" si="14"/>
        <v/>
      </c>
      <c r="S1338" s="29" t="str">
        <f t="shared" si="15"/>
        <v/>
      </c>
      <c r="T1338" s="28" t="str">
        <f t="shared" si="16"/>
        <v/>
      </c>
      <c r="U1338" s="30">
        <f ca="1">VLOOKUP(H1338,variables!J$10:K$130,2,FALSE)</f>
        <v>0.96666666666666667</v>
      </c>
      <c r="V1338" s="28"/>
      <c r="W1338" s="28"/>
      <c r="X1338" s="28"/>
      <c r="Y1338" s="28"/>
      <c r="Z1338" s="28"/>
      <c r="AA1338" s="28"/>
      <c r="AB1338" s="28"/>
      <c r="AC1338" s="28"/>
    </row>
    <row r="1339" spans="1:29" ht="14.25" hidden="1">
      <c r="A1339" s="22" t="b">
        <f t="shared" si="76"/>
        <v>0</v>
      </c>
      <c r="B1339" s="23" t="str">
        <f t="shared" si="77"/>
        <v>salles avant 03/2017!</v>
      </c>
      <c r="C1339" s="24">
        <f t="shared" si="78"/>
        <v>1339</v>
      </c>
      <c r="D1339" s="24" t="e">
        <f t="shared" ca="1" si="2"/>
        <v>#REF!</v>
      </c>
      <c r="E1339" s="25" t="e">
        <f t="shared" ca="1" si="3"/>
        <v>#REF!</v>
      </c>
      <c r="F1339" s="25" t="e">
        <f t="shared" ca="1" si="4"/>
        <v>#REF!</v>
      </c>
      <c r="G1339" s="26" t="e">
        <f t="shared" ca="1" si="5"/>
        <v>#REF!</v>
      </c>
      <c r="H1339" s="24" t="s">
        <v>464</v>
      </c>
      <c r="I1339" s="24" t="e">
        <f t="shared" ca="1" si="6"/>
        <v>#REF!</v>
      </c>
      <c r="J1339" s="24" t="e">
        <f t="shared" ca="1" si="7"/>
        <v>#REF!</v>
      </c>
      <c r="K1339" s="24" t="e">
        <f t="shared" ca="1" si="8"/>
        <v>#REF!</v>
      </c>
      <c r="L1339" s="24" t="e">
        <f t="shared" ca="1" si="9"/>
        <v>#REF!</v>
      </c>
      <c r="M1339" s="24" t="e">
        <f t="shared" ca="1" si="10"/>
        <v>#REF!</v>
      </c>
      <c r="N1339" s="25" t="e">
        <f t="shared" ca="1" si="11"/>
        <v>#REF!</v>
      </c>
      <c r="O1339" s="27" t="e">
        <f t="shared" ca="1" si="12"/>
        <v>#REF!</v>
      </c>
      <c r="P1339" s="24" t="e">
        <f t="shared" ca="1" si="13"/>
        <v>#REF!</v>
      </c>
      <c r="Q1339" s="28" t="str">
        <f t="shared" si="48"/>
        <v/>
      </c>
      <c r="R1339" s="29" t="str">
        <f t="shared" si="14"/>
        <v/>
      </c>
      <c r="S1339" s="29" t="str">
        <f t="shared" si="15"/>
        <v/>
      </c>
      <c r="T1339" s="28" t="str">
        <f t="shared" si="16"/>
        <v/>
      </c>
      <c r="U1339" s="30">
        <f ca="1">VLOOKUP(H1339,variables!J$10:K$130,2,FALSE)</f>
        <v>0.98148148148148151</v>
      </c>
      <c r="V1339" s="28"/>
      <c r="W1339" s="28"/>
      <c r="X1339" s="28"/>
      <c r="Y1339" s="28"/>
      <c r="Z1339" s="28"/>
      <c r="AA1339" s="28"/>
      <c r="AB1339" s="28"/>
      <c r="AC1339" s="28"/>
    </row>
    <row r="1340" spans="1:29" ht="14.25" hidden="1">
      <c r="A1340" s="22" t="b">
        <f t="shared" si="76"/>
        <v>0</v>
      </c>
      <c r="B1340" s="23" t="str">
        <f t="shared" si="77"/>
        <v>salles avant 03/2017!</v>
      </c>
      <c r="C1340" s="24">
        <f t="shared" si="78"/>
        <v>1340</v>
      </c>
      <c r="D1340" s="24" t="e">
        <f t="shared" ca="1" si="2"/>
        <v>#REF!</v>
      </c>
      <c r="E1340" s="25" t="e">
        <f t="shared" ca="1" si="3"/>
        <v>#REF!</v>
      </c>
      <c r="F1340" s="25" t="e">
        <f t="shared" ca="1" si="4"/>
        <v>#REF!</v>
      </c>
      <c r="G1340" s="26" t="e">
        <f t="shared" ca="1" si="5"/>
        <v>#REF!</v>
      </c>
      <c r="H1340" s="24" t="s">
        <v>359</v>
      </c>
      <c r="I1340" s="24" t="e">
        <f t="shared" ca="1" si="6"/>
        <v>#REF!</v>
      </c>
      <c r="J1340" s="24" t="e">
        <f t="shared" ca="1" si="7"/>
        <v>#REF!</v>
      </c>
      <c r="K1340" s="24" t="e">
        <f t="shared" ca="1" si="8"/>
        <v>#REF!</v>
      </c>
      <c r="L1340" s="24" t="e">
        <f t="shared" ca="1" si="9"/>
        <v>#REF!</v>
      </c>
      <c r="M1340" s="24" t="e">
        <f t="shared" ca="1" si="10"/>
        <v>#REF!</v>
      </c>
      <c r="N1340" s="25" t="e">
        <f t="shared" ca="1" si="11"/>
        <v>#REF!</v>
      </c>
      <c r="O1340" s="27" t="e">
        <f t="shared" ca="1" si="12"/>
        <v>#REF!</v>
      </c>
      <c r="P1340" s="24" t="e">
        <f t="shared" ca="1" si="13"/>
        <v>#REF!</v>
      </c>
      <c r="Q1340" s="28" t="str">
        <f t="shared" si="48"/>
        <v/>
      </c>
      <c r="R1340" s="29" t="str">
        <f t="shared" si="14"/>
        <v/>
      </c>
      <c r="S1340" s="29" t="str">
        <f t="shared" si="15"/>
        <v/>
      </c>
      <c r="T1340" s="28" t="str">
        <f t="shared" si="16"/>
        <v/>
      </c>
      <c r="U1340" s="30">
        <f ca="1">VLOOKUP(H1340,variables!J$10:K$130,2,FALSE)</f>
        <v>1</v>
      </c>
      <c r="V1340" s="28"/>
      <c r="W1340" s="28"/>
      <c r="X1340" s="28"/>
      <c r="Y1340" s="28"/>
      <c r="Z1340" s="28"/>
      <c r="AA1340" s="28"/>
      <c r="AB1340" s="28"/>
      <c r="AC1340" s="28"/>
    </row>
    <row r="1341" spans="1:29" ht="14.25" hidden="1">
      <c r="A1341" s="22" t="b">
        <f t="shared" si="76"/>
        <v>0</v>
      </c>
      <c r="B1341" s="23" t="str">
        <f t="shared" si="77"/>
        <v>salles avant 03/2017!</v>
      </c>
      <c r="C1341" s="24">
        <f t="shared" si="78"/>
        <v>1341</v>
      </c>
      <c r="D1341" s="24" t="e">
        <f t="shared" ca="1" si="2"/>
        <v>#REF!</v>
      </c>
      <c r="E1341" s="25" t="e">
        <f t="shared" ca="1" si="3"/>
        <v>#REF!</v>
      </c>
      <c r="F1341" s="25" t="e">
        <f t="shared" ca="1" si="4"/>
        <v>#REF!</v>
      </c>
      <c r="G1341" s="26" t="e">
        <f t="shared" ca="1" si="5"/>
        <v>#REF!</v>
      </c>
      <c r="H1341" s="24" t="s">
        <v>73</v>
      </c>
      <c r="I1341" s="24" t="e">
        <f t="shared" ca="1" si="6"/>
        <v>#REF!</v>
      </c>
      <c r="J1341" s="24" t="e">
        <f t="shared" ca="1" si="7"/>
        <v>#REF!</v>
      </c>
      <c r="K1341" s="24" t="e">
        <f t="shared" ca="1" si="8"/>
        <v>#REF!</v>
      </c>
      <c r="L1341" s="24" t="e">
        <f t="shared" ca="1" si="9"/>
        <v>#REF!</v>
      </c>
      <c r="M1341" s="24" t="e">
        <f t="shared" ca="1" si="10"/>
        <v>#REF!</v>
      </c>
      <c r="N1341" s="25" t="e">
        <f t="shared" ca="1" si="11"/>
        <v>#REF!</v>
      </c>
      <c r="O1341" s="27" t="e">
        <f t="shared" ca="1" si="12"/>
        <v>#REF!</v>
      </c>
      <c r="P1341" s="24" t="e">
        <f t="shared" ca="1" si="13"/>
        <v>#REF!</v>
      </c>
      <c r="Q1341" s="28" t="str">
        <f t="shared" si="48"/>
        <v/>
      </c>
      <c r="R1341" s="29" t="str">
        <f t="shared" si="14"/>
        <v/>
      </c>
      <c r="S1341" s="29" t="str">
        <f t="shared" si="15"/>
        <v/>
      </c>
      <c r="T1341" s="28" t="str">
        <f t="shared" si="16"/>
        <v/>
      </c>
      <c r="U1341" s="30">
        <f ca="1">VLOOKUP(H1341,variables!J$10:K$130,2,FALSE)</f>
        <v>1</v>
      </c>
      <c r="V1341" s="28"/>
      <c r="W1341" s="28"/>
      <c r="X1341" s="28"/>
      <c r="Y1341" s="28"/>
      <c r="Z1341" s="28"/>
      <c r="AA1341" s="28"/>
      <c r="AB1341" s="28"/>
      <c r="AC1341" s="28"/>
    </row>
    <row r="1342" spans="1:29" ht="14.25" hidden="1">
      <c r="A1342" s="22" t="b">
        <f t="shared" si="76"/>
        <v>0</v>
      </c>
      <c r="B1342" s="23" t="str">
        <f t="shared" si="77"/>
        <v>salles avant 03/2017!</v>
      </c>
      <c r="C1342" s="24">
        <f t="shared" si="78"/>
        <v>1342</v>
      </c>
      <c r="D1342" s="24" t="e">
        <f t="shared" ca="1" si="2"/>
        <v>#REF!</v>
      </c>
      <c r="E1342" s="25" t="e">
        <f t="shared" ca="1" si="3"/>
        <v>#REF!</v>
      </c>
      <c r="F1342" s="25" t="e">
        <f t="shared" ca="1" si="4"/>
        <v>#REF!</v>
      </c>
      <c r="G1342" s="26" t="e">
        <f t="shared" ca="1" si="5"/>
        <v>#REF!</v>
      </c>
      <c r="H1342" s="24" t="s">
        <v>88</v>
      </c>
      <c r="I1342" s="24" t="e">
        <f t="shared" ca="1" si="6"/>
        <v>#REF!</v>
      </c>
      <c r="J1342" s="24" t="e">
        <f t="shared" ca="1" si="7"/>
        <v>#REF!</v>
      </c>
      <c r="K1342" s="24" t="e">
        <f t="shared" ca="1" si="8"/>
        <v>#REF!</v>
      </c>
      <c r="L1342" s="24" t="e">
        <f t="shared" ca="1" si="9"/>
        <v>#REF!</v>
      </c>
      <c r="M1342" s="24" t="e">
        <f t="shared" ca="1" si="10"/>
        <v>#REF!</v>
      </c>
      <c r="N1342" s="25" t="e">
        <f t="shared" ca="1" si="11"/>
        <v>#REF!</v>
      </c>
      <c r="O1342" s="27" t="e">
        <f t="shared" ca="1" si="12"/>
        <v>#REF!</v>
      </c>
      <c r="P1342" s="24" t="e">
        <f t="shared" ca="1" si="13"/>
        <v>#REF!</v>
      </c>
      <c r="Q1342" s="28" t="str">
        <f t="shared" si="48"/>
        <v/>
      </c>
      <c r="R1342" s="29" t="str">
        <f t="shared" si="14"/>
        <v/>
      </c>
      <c r="S1342" s="29" t="str">
        <f t="shared" si="15"/>
        <v/>
      </c>
      <c r="T1342" s="28" t="str">
        <f t="shared" si="16"/>
        <v/>
      </c>
      <c r="U1342" s="30">
        <f ca="1">VLOOKUP(H1342,variables!J$10:K$130,2,FALSE)</f>
        <v>0.94202898550724634</v>
      </c>
      <c r="V1342" s="28"/>
      <c r="W1342" s="28"/>
      <c r="X1342" s="28"/>
      <c r="Y1342" s="28"/>
      <c r="Z1342" s="28"/>
      <c r="AA1342" s="28"/>
      <c r="AB1342" s="28"/>
      <c r="AC1342" s="28"/>
    </row>
    <row r="1343" spans="1:29" ht="14.25" hidden="1">
      <c r="A1343" s="22" t="b">
        <f t="shared" si="76"/>
        <v>0</v>
      </c>
      <c r="B1343" s="23" t="str">
        <f t="shared" si="77"/>
        <v>salles avant 03/2017!</v>
      </c>
      <c r="C1343" s="24">
        <f t="shared" si="78"/>
        <v>1343</v>
      </c>
      <c r="D1343" s="24" t="e">
        <f t="shared" ca="1" si="2"/>
        <v>#REF!</v>
      </c>
      <c r="E1343" s="25" t="e">
        <f t="shared" ca="1" si="3"/>
        <v>#REF!</v>
      </c>
      <c r="F1343" s="25" t="e">
        <f t="shared" ca="1" si="4"/>
        <v>#REF!</v>
      </c>
      <c r="G1343" s="26" t="e">
        <f t="shared" ca="1" si="5"/>
        <v>#REF!</v>
      </c>
      <c r="H1343" s="24" t="s">
        <v>162</v>
      </c>
      <c r="I1343" s="24" t="e">
        <f t="shared" ca="1" si="6"/>
        <v>#REF!</v>
      </c>
      <c r="J1343" s="24" t="e">
        <f t="shared" ca="1" si="7"/>
        <v>#REF!</v>
      </c>
      <c r="K1343" s="24" t="e">
        <f t="shared" ca="1" si="8"/>
        <v>#REF!</v>
      </c>
      <c r="L1343" s="24" t="e">
        <f t="shared" ca="1" si="9"/>
        <v>#REF!</v>
      </c>
      <c r="M1343" s="24" t="e">
        <f t="shared" ca="1" si="10"/>
        <v>#REF!</v>
      </c>
      <c r="N1343" s="25" t="e">
        <f t="shared" ca="1" si="11"/>
        <v>#REF!</v>
      </c>
      <c r="O1343" s="27" t="e">
        <f t="shared" ca="1" si="12"/>
        <v>#REF!</v>
      </c>
      <c r="P1343" s="24" t="e">
        <f t="shared" ca="1" si="13"/>
        <v>#REF!</v>
      </c>
      <c r="Q1343" s="28" t="str">
        <f t="shared" si="48"/>
        <v/>
      </c>
      <c r="R1343" s="29" t="str">
        <f t="shared" si="14"/>
        <v/>
      </c>
      <c r="S1343" s="29" t="str">
        <f t="shared" si="15"/>
        <v/>
      </c>
      <c r="T1343" s="28" t="str">
        <f t="shared" si="16"/>
        <v/>
      </c>
      <c r="U1343" s="30">
        <f>VLOOKUP(H1343,variables!J$10:K$130,2,FALSE)</f>
        <v>5.3E-3</v>
      </c>
      <c r="V1343" s="28"/>
      <c r="W1343" s="28"/>
      <c r="X1343" s="28"/>
      <c r="Y1343" s="28"/>
      <c r="Z1343" s="28"/>
      <c r="AA1343" s="28"/>
      <c r="AB1343" s="28"/>
      <c r="AC1343" s="28"/>
    </row>
    <row r="1344" spans="1:29" ht="14.25" hidden="1">
      <c r="A1344" s="22" t="b">
        <f t="shared" si="76"/>
        <v>0</v>
      </c>
      <c r="B1344" s="23" t="str">
        <f t="shared" si="77"/>
        <v>salles avant 03/2017!</v>
      </c>
      <c r="C1344" s="24">
        <f t="shared" si="78"/>
        <v>1344</v>
      </c>
      <c r="D1344" s="24" t="e">
        <f t="shared" ca="1" si="2"/>
        <v>#REF!</v>
      </c>
      <c r="E1344" s="25" t="e">
        <f t="shared" ca="1" si="3"/>
        <v>#REF!</v>
      </c>
      <c r="F1344" s="25" t="e">
        <f t="shared" ca="1" si="4"/>
        <v>#REF!</v>
      </c>
      <c r="G1344" s="26" t="e">
        <f t="shared" ca="1" si="5"/>
        <v>#REF!</v>
      </c>
      <c r="H1344" s="24" t="s">
        <v>299</v>
      </c>
      <c r="I1344" s="24" t="e">
        <f t="shared" ca="1" si="6"/>
        <v>#REF!</v>
      </c>
      <c r="J1344" s="24" t="e">
        <f t="shared" ca="1" si="7"/>
        <v>#REF!</v>
      </c>
      <c r="K1344" s="24" t="e">
        <f t="shared" ca="1" si="8"/>
        <v>#REF!</v>
      </c>
      <c r="L1344" s="24" t="e">
        <f t="shared" ca="1" si="9"/>
        <v>#REF!</v>
      </c>
      <c r="M1344" s="24" t="e">
        <f t="shared" ca="1" si="10"/>
        <v>#REF!</v>
      </c>
      <c r="N1344" s="25" t="e">
        <f t="shared" ca="1" si="11"/>
        <v>#REF!</v>
      </c>
      <c r="O1344" s="27" t="e">
        <f t="shared" ca="1" si="12"/>
        <v>#REF!</v>
      </c>
      <c r="P1344" s="24" t="e">
        <f t="shared" ca="1" si="13"/>
        <v>#REF!</v>
      </c>
      <c r="Q1344" s="28" t="str">
        <f t="shared" si="48"/>
        <v/>
      </c>
      <c r="R1344" s="29" t="str">
        <f t="shared" si="14"/>
        <v/>
      </c>
      <c r="S1344" s="29" t="str">
        <f t="shared" si="15"/>
        <v/>
      </c>
      <c r="T1344" s="28" t="str">
        <f t="shared" si="16"/>
        <v/>
      </c>
      <c r="U1344" s="30">
        <f ca="1">VLOOKUP(H1344,variables!J$10:K$130,2,FALSE)</f>
        <v>0.96666666666666667</v>
      </c>
      <c r="V1344" s="28"/>
      <c r="W1344" s="28"/>
      <c r="X1344" s="28"/>
      <c r="Y1344" s="28"/>
      <c r="Z1344" s="28"/>
      <c r="AA1344" s="28"/>
      <c r="AB1344" s="28"/>
      <c r="AC1344" s="28"/>
    </row>
    <row r="1345" spans="1:29" ht="14.25" hidden="1">
      <c r="A1345" s="22" t="b">
        <f t="shared" si="76"/>
        <v>0</v>
      </c>
      <c r="B1345" s="23" t="str">
        <f t="shared" si="77"/>
        <v>salles avant 03/2017!</v>
      </c>
      <c r="C1345" s="24">
        <f t="shared" si="78"/>
        <v>1345</v>
      </c>
      <c r="D1345" s="24" t="e">
        <f t="shared" ca="1" si="2"/>
        <v>#REF!</v>
      </c>
      <c r="E1345" s="25" t="e">
        <f t="shared" ca="1" si="3"/>
        <v>#REF!</v>
      </c>
      <c r="F1345" s="25" t="e">
        <f t="shared" ca="1" si="4"/>
        <v>#REF!</v>
      </c>
      <c r="G1345" s="26" t="e">
        <f t="shared" ca="1" si="5"/>
        <v>#REF!</v>
      </c>
      <c r="H1345" s="24" t="s">
        <v>357</v>
      </c>
      <c r="I1345" s="24" t="e">
        <f t="shared" ca="1" si="6"/>
        <v>#REF!</v>
      </c>
      <c r="J1345" s="24" t="e">
        <f t="shared" ca="1" si="7"/>
        <v>#REF!</v>
      </c>
      <c r="K1345" s="24" t="e">
        <f t="shared" ca="1" si="8"/>
        <v>#REF!</v>
      </c>
      <c r="L1345" s="24" t="e">
        <f t="shared" ca="1" si="9"/>
        <v>#REF!</v>
      </c>
      <c r="M1345" s="24" t="e">
        <f t="shared" ca="1" si="10"/>
        <v>#REF!</v>
      </c>
      <c r="N1345" s="25" t="e">
        <f t="shared" ca="1" si="11"/>
        <v>#REF!</v>
      </c>
      <c r="O1345" s="27" t="e">
        <f t="shared" ca="1" si="12"/>
        <v>#REF!</v>
      </c>
      <c r="P1345" s="24" t="e">
        <f t="shared" ca="1" si="13"/>
        <v>#REF!</v>
      </c>
      <c r="Q1345" s="28" t="str">
        <f t="shared" si="48"/>
        <v/>
      </c>
      <c r="R1345" s="29" t="str">
        <f t="shared" si="14"/>
        <v/>
      </c>
      <c r="S1345" s="29" t="str">
        <f t="shared" si="15"/>
        <v/>
      </c>
      <c r="T1345" s="28" t="str">
        <f t="shared" si="16"/>
        <v/>
      </c>
      <c r="U1345" s="30">
        <f ca="1">VLOOKUP(H1345,variables!J$10:K$130,2,FALSE)</f>
        <v>0.97058823529411764</v>
      </c>
      <c r="V1345" s="28"/>
      <c r="W1345" s="28"/>
      <c r="X1345" s="28"/>
      <c r="Y1345" s="28"/>
      <c r="Z1345" s="28"/>
      <c r="AA1345" s="28"/>
      <c r="AB1345" s="28"/>
      <c r="AC1345" s="28"/>
    </row>
    <row r="1346" spans="1:29" ht="14.25" hidden="1">
      <c r="A1346" s="22" t="b">
        <f t="shared" ref="A1346:A1409" si="79">NOT(IF(ISERR(SEARCH(qui,H1346)),TRUE,FALSE))</f>
        <v>0</v>
      </c>
      <c r="B1346" s="23" t="str">
        <f t="shared" ref="B1346:B1409" si="80">IF(ROW()&lt;=Tun,Oun,IF(ROW()&lt;=(Tun+Tdeux),Odeux,IF(ROW()&lt;=Tun+Tdeux+Ttrois,Otrois,FALSE)))</f>
        <v>salles avant 03/2017!</v>
      </c>
      <c r="C1346" s="24">
        <f t="shared" si="78"/>
        <v>1346</v>
      </c>
      <c r="D1346" s="24" t="e">
        <f t="shared" ca="1" si="2"/>
        <v>#REF!</v>
      </c>
      <c r="E1346" s="25" t="e">
        <f t="shared" ca="1" si="3"/>
        <v>#REF!</v>
      </c>
      <c r="F1346" s="25" t="e">
        <f t="shared" ca="1" si="4"/>
        <v>#REF!</v>
      </c>
      <c r="G1346" s="26" t="e">
        <f t="shared" ca="1" si="5"/>
        <v>#REF!</v>
      </c>
      <c r="H1346" s="24" t="s">
        <v>88</v>
      </c>
      <c r="I1346" s="24" t="e">
        <f t="shared" ca="1" si="6"/>
        <v>#REF!</v>
      </c>
      <c r="J1346" s="24" t="e">
        <f t="shared" ca="1" si="7"/>
        <v>#REF!</v>
      </c>
      <c r="K1346" s="24" t="e">
        <f t="shared" ca="1" si="8"/>
        <v>#REF!</v>
      </c>
      <c r="L1346" s="24" t="e">
        <f t="shared" ca="1" si="9"/>
        <v>#REF!</v>
      </c>
      <c r="M1346" s="24" t="e">
        <f t="shared" ca="1" si="10"/>
        <v>#REF!</v>
      </c>
      <c r="N1346" s="25" t="e">
        <f t="shared" ca="1" si="11"/>
        <v>#REF!</v>
      </c>
      <c r="O1346" s="27" t="e">
        <f t="shared" ca="1" si="12"/>
        <v>#REF!</v>
      </c>
      <c r="P1346" s="24" t="e">
        <f t="shared" ca="1" si="13"/>
        <v>#REF!</v>
      </c>
      <c r="Q1346" s="28" t="str">
        <f t="shared" si="48"/>
        <v/>
      </c>
      <c r="R1346" s="29" t="str">
        <f t="shared" si="14"/>
        <v/>
      </c>
      <c r="S1346" s="29" t="str">
        <f t="shared" si="15"/>
        <v/>
      </c>
      <c r="T1346" s="28" t="str">
        <f t="shared" si="16"/>
        <v/>
      </c>
      <c r="U1346" s="30">
        <f ca="1">VLOOKUP(H1346,variables!J$10:K$130,2,FALSE)</f>
        <v>0.94202898550724634</v>
      </c>
      <c r="V1346" s="28"/>
      <c r="W1346" s="28"/>
      <c r="X1346" s="28"/>
      <c r="Y1346" s="28"/>
      <c r="Z1346" s="28"/>
      <c r="AA1346" s="28"/>
      <c r="AB1346" s="28"/>
      <c r="AC1346" s="28"/>
    </row>
    <row r="1347" spans="1:29" ht="14.25" hidden="1">
      <c r="A1347" s="22" t="b">
        <f t="shared" si="79"/>
        <v>0</v>
      </c>
      <c r="B1347" s="23" t="str">
        <f t="shared" si="80"/>
        <v>salles avant 03/2017!</v>
      </c>
      <c r="C1347" s="24">
        <f t="shared" ref="C1347:C1410" si="81">IF(ROW()&lt;=Tun,ROW(),IF(ROW()&lt;=(Tun+Tdeux),ROW()-Tun+1,IF(ROW()&lt;=Tun+Tdeux+Ttrois,ROW()-Tun-Tdeux+1,"")))</f>
        <v>1347</v>
      </c>
      <c r="D1347" s="24" t="e">
        <f t="shared" ca="1" si="2"/>
        <v>#REF!</v>
      </c>
      <c r="E1347" s="25" t="e">
        <f t="shared" ca="1" si="3"/>
        <v>#REF!</v>
      </c>
      <c r="F1347" s="25" t="e">
        <f t="shared" ca="1" si="4"/>
        <v>#REF!</v>
      </c>
      <c r="G1347" s="26" t="e">
        <f t="shared" ca="1" si="5"/>
        <v>#REF!</v>
      </c>
      <c r="H1347" s="24" t="s">
        <v>43</v>
      </c>
      <c r="I1347" s="24" t="e">
        <f t="shared" ca="1" si="6"/>
        <v>#REF!</v>
      </c>
      <c r="J1347" s="24" t="e">
        <f t="shared" ca="1" si="7"/>
        <v>#REF!</v>
      </c>
      <c r="K1347" s="24" t="e">
        <f t="shared" ca="1" si="8"/>
        <v>#REF!</v>
      </c>
      <c r="L1347" s="24" t="e">
        <f t="shared" ca="1" si="9"/>
        <v>#REF!</v>
      </c>
      <c r="M1347" s="24" t="e">
        <f t="shared" ca="1" si="10"/>
        <v>#REF!</v>
      </c>
      <c r="N1347" s="25" t="e">
        <f t="shared" ca="1" si="11"/>
        <v>#REF!</v>
      </c>
      <c r="O1347" s="27" t="e">
        <f t="shared" ca="1" si="12"/>
        <v>#REF!</v>
      </c>
      <c r="P1347" s="24" t="e">
        <f t="shared" ca="1" si="13"/>
        <v>#REF!</v>
      </c>
      <c r="Q1347" s="28" t="str">
        <f t="shared" si="48"/>
        <v/>
      </c>
      <c r="R1347" s="29" t="str">
        <f t="shared" si="14"/>
        <v/>
      </c>
      <c r="S1347" s="29" t="str">
        <f t="shared" si="15"/>
        <v/>
      </c>
      <c r="T1347" s="28" t="str">
        <f t="shared" si="16"/>
        <v/>
      </c>
      <c r="U1347" s="30">
        <f ca="1">VLOOKUP(H1347,variables!J$10:K$130,2,FALSE)</f>
        <v>1</v>
      </c>
      <c r="V1347" s="28"/>
      <c r="W1347" s="28"/>
      <c r="X1347" s="28"/>
      <c r="Y1347" s="28"/>
      <c r="Z1347" s="28"/>
      <c r="AA1347" s="28"/>
      <c r="AB1347" s="28"/>
      <c r="AC1347" s="28"/>
    </row>
    <row r="1348" spans="1:29" ht="14.25" hidden="1">
      <c r="A1348" s="22" t="b">
        <f t="shared" si="79"/>
        <v>0</v>
      </c>
      <c r="B1348" s="23" t="str">
        <f t="shared" si="80"/>
        <v>salles avant 03/2017!</v>
      </c>
      <c r="C1348" s="24">
        <f t="shared" si="81"/>
        <v>1348</v>
      </c>
      <c r="D1348" s="24" t="e">
        <f t="shared" ca="1" si="2"/>
        <v>#REF!</v>
      </c>
      <c r="E1348" s="25" t="e">
        <f t="shared" ca="1" si="3"/>
        <v>#REF!</v>
      </c>
      <c r="F1348" s="25" t="e">
        <f t="shared" ca="1" si="4"/>
        <v>#REF!</v>
      </c>
      <c r="G1348" s="26" t="e">
        <f t="shared" ca="1" si="5"/>
        <v>#REF!</v>
      </c>
      <c r="H1348" s="24" t="s">
        <v>515</v>
      </c>
      <c r="I1348" s="24" t="e">
        <f t="shared" ca="1" si="6"/>
        <v>#REF!</v>
      </c>
      <c r="J1348" s="24" t="e">
        <f t="shared" ca="1" si="7"/>
        <v>#REF!</v>
      </c>
      <c r="K1348" s="24" t="e">
        <f t="shared" ca="1" si="8"/>
        <v>#REF!</v>
      </c>
      <c r="L1348" s="24" t="e">
        <f t="shared" ca="1" si="9"/>
        <v>#REF!</v>
      </c>
      <c r="M1348" s="24" t="e">
        <f t="shared" ca="1" si="10"/>
        <v>#REF!</v>
      </c>
      <c r="N1348" s="25" t="e">
        <f t="shared" ca="1" si="11"/>
        <v>#REF!</v>
      </c>
      <c r="O1348" s="27" t="e">
        <f t="shared" ca="1" si="12"/>
        <v>#REF!</v>
      </c>
      <c r="P1348" s="24" t="e">
        <f t="shared" ca="1" si="13"/>
        <v>#REF!</v>
      </c>
      <c r="Q1348" s="28" t="str">
        <f t="shared" si="48"/>
        <v/>
      </c>
      <c r="R1348" s="29" t="str">
        <f t="shared" si="14"/>
        <v/>
      </c>
      <c r="S1348" s="29" t="str">
        <f t="shared" si="15"/>
        <v/>
      </c>
      <c r="T1348" s="28" t="str">
        <f t="shared" si="16"/>
        <v/>
      </c>
      <c r="U1348" s="30">
        <f ca="1">VLOOKUP(H1348,variables!J$10:K$130,2,FALSE)</f>
        <v>1</v>
      </c>
      <c r="V1348" s="28"/>
      <c r="W1348" s="28"/>
      <c r="X1348" s="28"/>
      <c r="Y1348" s="28"/>
      <c r="Z1348" s="28"/>
      <c r="AA1348" s="28"/>
      <c r="AB1348" s="28"/>
      <c r="AC1348" s="28"/>
    </row>
    <row r="1349" spans="1:29" ht="14.25" hidden="1">
      <c r="A1349" s="22" t="b">
        <f t="shared" si="79"/>
        <v>0</v>
      </c>
      <c r="B1349" s="23" t="str">
        <f t="shared" si="80"/>
        <v>salles avant 03/2017!</v>
      </c>
      <c r="C1349" s="24">
        <f t="shared" si="81"/>
        <v>1349</v>
      </c>
      <c r="D1349" s="24" t="e">
        <f t="shared" ca="1" si="2"/>
        <v>#REF!</v>
      </c>
      <c r="E1349" s="25" t="e">
        <f t="shared" ca="1" si="3"/>
        <v>#REF!</v>
      </c>
      <c r="F1349" s="25" t="e">
        <f t="shared" ca="1" si="4"/>
        <v>#REF!</v>
      </c>
      <c r="G1349" s="26" t="e">
        <f t="shared" ca="1" si="5"/>
        <v>#REF!</v>
      </c>
      <c r="H1349" s="24" t="s">
        <v>210</v>
      </c>
      <c r="I1349" s="24" t="e">
        <f t="shared" ca="1" si="6"/>
        <v>#REF!</v>
      </c>
      <c r="J1349" s="24" t="e">
        <f t="shared" ca="1" si="7"/>
        <v>#REF!</v>
      </c>
      <c r="K1349" s="24" t="e">
        <f t="shared" ca="1" si="8"/>
        <v>#REF!</v>
      </c>
      <c r="L1349" s="24" t="e">
        <f t="shared" ca="1" si="9"/>
        <v>#REF!</v>
      </c>
      <c r="M1349" s="24" t="e">
        <f t="shared" ca="1" si="10"/>
        <v>#REF!</v>
      </c>
      <c r="N1349" s="25" t="e">
        <f t="shared" ca="1" si="11"/>
        <v>#REF!</v>
      </c>
      <c r="O1349" s="27" t="e">
        <f t="shared" ca="1" si="12"/>
        <v>#REF!</v>
      </c>
      <c r="P1349" s="24" t="e">
        <f t="shared" ca="1" si="13"/>
        <v>#REF!</v>
      </c>
      <c r="Q1349" s="28" t="str">
        <f t="shared" si="48"/>
        <v/>
      </c>
      <c r="R1349" s="29" t="str">
        <f t="shared" si="14"/>
        <v/>
      </c>
      <c r="S1349" s="29" t="str">
        <f t="shared" si="15"/>
        <v/>
      </c>
      <c r="T1349" s="28" t="str">
        <f t="shared" si="16"/>
        <v/>
      </c>
      <c r="U1349" s="30">
        <f ca="1">VLOOKUP(H1349,variables!J$10:K$130,2,FALSE)</f>
        <v>1</v>
      </c>
      <c r="V1349" s="28"/>
      <c r="W1349" s="28"/>
      <c r="X1349" s="28"/>
      <c r="Y1349" s="28"/>
      <c r="Z1349" s="28"/>
      <c r="AA1349" s="28"/>
      <c r="AB1349" s="28"/>
      <c r="AC1349" s="28"/>
    </row>
    <row r="1350" spans="1:29" ht="14.25" hidden="1">
      <c r="A1350" s="22" t="b">
        <f t="shared" si="79"/>
        <v>0</v>
      </c>
      <c r="B1350" s="23" t="str">
        <f t="shared" si="80"/>
        <v>salles avant 03/2017!</v>
      </c>
      <c r="C1350" s="24">
        <f t="shared" si="81"/>
        <v>1350</v>
      </c>
      <c r="D1350" s="24" t="e">
        <f t="shared" ca="1" si="2"/>
        <v>#REF!</v>
      </c>
      <c r="E1350" s="25" t="e">
        <f t="shared" ca="1" si="3"/>
        <v>#REF!</v>
      </c>
      <c r="F1350" s="25" t="e">
        <f t="shared" ca="1" si="4"/>
        <v>#REF!</v>
      </c>
      <c r="G1350" s="26" t="e">
        <f t="shared" ca="1" si="5"/>
        <v>#REF!</v>
      </c>
      <c r="H1350" s="24" t="s">
        <v>210</v>
      </c>
      <c r="I1350" s="24" t="e">
        <f t="shared" ca="1" si="6"/>
        <v>#REF!</v>
      </c>
      <c r="J1350" s="24" t="e">
        <f t="shared" ca="1" si="7"/>
        <v>#REF!</v>
      </c>
      <c r="K1350" s="24" t="e">
        <f t="shared" ca="1" si="8"/>
        <v>#REF!</v>
      </c>
      <c r="L1350" s="24" t="e">
        <f t="shared" ca="1" si="9"/>
        <v>#REF!</v>
      </c>
      <c r="M1350" s="24" t="e">
        <f t="shared" ca="1" si="10"/>
        <v>#REF!</v>
      </c>
      <c r="N1350" s="25" t="e">
        <f t="shared" ca="1" si="11"/>
        <v>#REF!</v>
      </c>
      <c r="O1350" s="27" t="e">
        <f t="shared" ca="1" si="12"/>
        <v>#REF!</v>
      </c>
      <c r="P1350" s="24" t="e">
        <f t="shared" ca="1" si="13"/>
        <v>#REF!</v>
      </c>
      <c r="Q1350" s="28" t="str">
        <f t="shared" si="48"/>
        <v/>
      </c>
      <c r="R1350" s="29" t="str">
        <f t="shared" si="14"/>
        <v/>
      </c>
      <c r="S1350" s="29" t="str">
        <f t="shared" si="15"/>
        <v/>
      </c>
      <c r="T1350" s="28" t="str">
        <f t="shared" si="16"/>
        <v/>
      </c>
      <c r="U1350" s="30">
        <f ca="1">VLOOKUP(H1350,variables!J$10:K$130,2,FALSE)</f>
        <v>1</v>
      </c>
      <c r="V1350" s="28"/>
      <c r="W1350" s="28"/>
      <c r="X1350" s="28"/>
      <c r="Y1350" s="28"/>
      <c r="Z1350" s="28"/>
      <c r="AA1350" s="28"/>
      <c r="AB1350" s="28"/>
      <c r="AC1350" s="28"/>
    </row>
    <row r="1351" spans="1:29" ht="14.25">
      <c r="A1351" s="22" t="b">
        <f t="shared" si="79"/>
        <v>1</v>
      </c>
      <c r="B1351" s="23" t="str">
        <f t="shared" si="80"/>
        <v>salles avant 03/2017!</v>
      </c>
      <c r="C1351" s="24">
        <f t="shared" si="81"/>
        <v>1351</v>
      </c>
      <c r="D1351" s="24" t="e">
        <f t="shared" ca="1" si="2"/>
        <v>#REF!</v>
      </c>
      <c r="E1351" s="25" t="e">
        <f t="shared" ca="1" si="3"/>
        <v>#REF!</v>
      </c>
      <c r="F1351" s="25" t="e">
        <f t="shared" ca="1" si="4"/>
        <v>#REF!</v>
      </c>
      <c r="G1351" s="26" t="e">
        <f t="shared" ca="1" si="5"/>
        <v>#REF!</v>
      </c>
      <c r="H1351" s="24" t="s">
        <v>140</v>
      </c>
      <c r="I1351" s="24" t="e">
        <f t="shared" ca="1" si="6"/>
        <v>#REF!</v>
      </c>
      <c r="J1351" s="24" t="e">
        <f t="shared" ca="1" si="7"/>
        <v>#REF!</v>
      </c>
      <c r="K1351" s="24" t="e">
        <f t="shared" ca="1" si="8"/>
        <v>#REF!</v>
      </c>
      <c r="L1351" s="24" t="e">
        <f t="shared" ca="1" si="9"/>
        <v>#REF!</v>
      </c>
      <c r="M1351" s="24" t="e">
        <f t="shared" ca="1" si="10"/>
        <v>#REF!</v>
      </c>
      <c r="N1351" s="25" t="e">
        <f t="shared" ca="1" si="11"/>
        <v>#REF!</v>
      </c>
      <c r="O1351" s="27" t="e">
        <f t="shared" ca="1" si="12"/>
        <v>#REF!</v>
      </c>
      <c r="P1351" s="24" t="e">
        <f t="shared" ca="1" si="13"/>
        <v>#REF!</v>
      </c>
      <c r="Q1351" s="28" t="e">
        <f t="shared" ca="1" si="48"/>
        <v>#REF!</v>
      </c>
      <c r="R1351" s="29" t="e">
        <f t="shared" ca="1" si="14"/>
        <v>#REF!</v>
      </c>
      <c r="S1351" s="29" t="e">
        <f t="shared" ca="1" si="15"/>
        <v>#REF!</v>
      </c>
      <c r="T1351" s="28" t="e">
        <f t="shared" ca="1" si="16"/>
        <v>#REF!</v>
      </c>
      <c r="U1351" s="30">
        <f ca="1">VLOOKUP(H1351,variables!J$10:K$130,2,FALSE)</f>
        <v>0.93262411347517726</v>
      </c>
      <c r="V1351" s="28"/>
      <c r="W1351" s="28"/>
      <c r="X1351" s="28"/>
      <c r="Y1351" s="28"/>
      <c r="Z1351" s="28"/>
      <c r="AA1351" s="28"/>
      <c r="AB1351" s="28"/>
      <c r="AC1351" s="28"/>
    </row>
    <row r="1352" spans="1:29" ht="14.25" hidden="1">
      <c r="A1352" s="22" t="b">
        <f t="shared" si="79"/>
        <v>0</v>
      </c>
      <c r="B1352" s="23" t="str">
        <f t="shared" si="80"/>
        <v>salles avant 03/2017!</v>
      </c>
      <c r="C1352" s="24">
        <f t="shared" si="81"/>
        <v>1352</v>
      </c>
      <c r="D1352" s="24" t="e">
        <f t="shared" ca="1" si="2"/>
        <v>#REF!</v>
      </c>
      <c r="E1352" s="25" t="e">
        <f t="shared" ca="1" si="3"/>
        <v>#REF!</v>
      </c>
      <c r="F1352" s="25" t="e">
        <f t="shared" ca="1" si="4"/>
        <v>#REF!</v>
      </c>
      <c r="G1352" s="26" t="e">
        <f t="shared" ca="1" si="5"/>
        <v>#REF!</v>
      </c>
      <c r="H1352" s="24" t="s">
        <v>210</v>
      </c>
      <c r="I1352" s="24" t="e">
        <f t="shared" ca="1" si="6"/>
        <v>#REF!</v>
      </c>
      <c r="J1352" s="24" t="e">
        <f t="shared" ca="1" si="7"/>
        <v>#REF!</v>
      </c>
      <c r="K1352" s="24" t="e">
        <f t="shared" ca="1" si="8"/>
        <v>#REF!</v>
      </c>
      <c r="L1352" s="24" t="e">
        <f t="shared" ca="1" si="9"/>
        <v>#REF!</v>
      </c>
      <c r="M1352" s="24" t="e">
        <f t="shared" ca="1" si="10"/>
        <v>#REF!</v>
      </c>
      <c r="N1352" s="25" t="e">
        <f t="shared" ca="1" si="11"/>
        <v>#REF!</v>
      </c>
      <c r="O1352" s="27" t="e">
        <f t="shared" ca="1" si="12"/>
        <v>#REF!</v>
      </c>
      <c r="P1352" s="24" t="e">
        <f t="shared" ca="1" si="13"/>
        <v>#REF!</v>
      </c>
      <c r="Q1352" s="28" t="str">
        <f t="shared" si="48"/>
        <v/>
      </c>
      <c r="R1352" s="29" t="str">
        <f t="shared" si="14"/>
        <v/>
      </c>
      <c r="S1352" s="29" t="str">
        <f t="shared" si="15"/>
        <v/>
      </c>
      <c r="T1352" s="28" t="str">
        <f t="shared" si="16"/>
        <v/>
      </c>
      <c r="U1352" s="30">
        <f ca="1">VLOOKUP(H1352,variables!J$10:K$130,2,FALSE)</f>
        <v>1</v>
      </c>
      <c r="V1352" s="28"/>
      <c r="W1352" s="28"/>
      <c r="X1352" s="28"/>
      <c r="Y1352" s="28"/>
      <c r="Z1352" s="28"/>
      <c r="AA1352" s="28"/>
      <c r="AB1352" s="28"/>
      <c r="AC1352" s="28"/>
    </row>
    <row r="1353" spans="1:29" ht="14.25" hidden="1">
      <c r="A1353" s="22" t="b">
        <f t="shared" si="79"/>
        <v>0</v>
      </c>
      <c r="B1353" s="23" t="str">
        <f t="shared" si="80"/>
        <v>salles avant 03/2017!</v>
      </c>
      <c r="C1353" s="24">
        <f t="shared" si="81"/>
        <v>1353</v>
      </c>
      <c r="D1353" s="24" t="e">
        <f t="shared" ca="1" si="2"/>
        <v>#REF!</v>
      </c>
      <c r="E1353" s="25" t="e">
        <f t="shared" ca="1" si="3"/>
        <v>#REF!</v>
      </c>
      <c r="F1353" s="25" t="e">
        <f t="shared" ca="1" si="4"/>
        <v>#REF!</v>
      </c>
      <c r="G1353" s="26" t="e">
        <f t="shared" ca="1" si="5"/>
        <v>#REF!</v>
      </c>
      <c r="H1353" s="24" t="s">
        <v>773</v>
      </c>
      <c r="I1353" s="24" t="e">
        <f t="shared" ca="1" si="6"/>
        <v>#REF!</v>
      </c>
      <c r="J1353" s="24" t="e">
        <f t="shared" ca="1" si="7"/>
        <v>#REF!</v>
      </c>
      <c r="K1353" s="24" t="e">
        <f t="shared" ca="1" si="8"/>
        <v>#REF!</v>
      </c>
      <c r="L1353" s="24" t="e">
        <f t="shared" ca="1" si="9"/>
        <v>#REF!</v>
      </c>
      <c r="M1353" s="24" t="e">
        <f t="shared" ca="1" si="10"/>
        <v>#REF!</v>
      </c>
      <c r="N1353" s="25" t="e">
        <f t="shared" ca="1" si="11"/>
        <v>#REF!</v>
      </c>
      <c r="O1353" s="27" t="e">
        <f t="shared" ca="1" si="12"/>
        <v>#REF!</v>
      </c>
      <c r="P1353" s="24" t="e">
        <f t="shared" ca="1" si="13"/>
        <v>#REF!</v>
      </c>
      <c r="Q1353" s="28" t="str">
        <f t="shared" si="48"/>
        <v/>
      </c>
      <c r="R1353" s="29" t="str">
        <f t="shared" si="14"/>
        <v/>
      </c>
      <c r="S1353" s="29" t="str">
        <f t="shared" si="15"/>
        <v/>
      </c>
      <c r="T1353" s="28" t="str">
        <f t="shared" si="16"/>
        <v/>
      </c>
      <c r="U1353" s="30">
        <f ca="1">VLOOKUP(H1353,variables!J$10:K$130,2,FALSE)</f>
        <v>0.97619047619047616</v>
      </c>
      <c r="V1353" s="28"/>
      <c r="W1353" s="28"/>
      <c r="X1353" s="28"/>
      <c r="Y1353" s="28"/>
      <c r="Z1353" s="28"/>
      <c r="AA1353" s="28"/>
      <c r="AB1353" s="28"/>
      <c r="AC1353" s="28"/>
    </row>
    <row r="1354" spans="1:29" ht="14.25">
      <c r="A1354" s="22" t="b">
        <f t="shared" si="79"/>
        <v>1</v>
      </c>
      <c r="B1354" s="23" t="str">
        <f t="shared" si="80"/>
        <v>salles avant 03/2017!</v>
      </c>
      <c r="C1354" s="24">
        <f t="shared" si="81"/>
        <v>1354</v>
      </c>
      <c r="D1354" s="24" t="e">
        <f t="shared" ca="1" si="2"/>
        <v>#REF!</v>
      </c>
      <c r="E1354" s="25" t="e">
        <f t="shared" ca="1" si="3"/>
        <v>#REF!</v>
      </c>
      <c r="F1354" s="25" t="e">
        <f t="shared" ca="1" si="4"/>
        <v>#REF!</v>
      </c>
      <c r="G1354" s="26" t="e">
        <f t="shared" ca="1" si="5"/>
        <v>#REF!</v>
      </c>
      <c r="H1354" s="24" t="s">
        <v>140</v>
      </c>
      <c r="I1354" s="24" t="e">
        <f t="shared" ca="1" si="6"/>
        <v>#REF!</v>
      </c>
      <c r="J1354" s="24" t="e">
        <f t="shared" ca="1" si="7"/>
        <v>#REF!</v>
      </c>
      <c r="K1354" s="24" t="e">
        <f t="shared" ca="1" si="8"/>
        <v>#REF!</v>
      </c>
      <c r="L1354" s="24" t="e">
        <f t="shared" ca="1" si="9"/>
        <v>#REF!</v>
      </c>
      <c r="M1354" s="24" t="e">
        <f t="shared" ca="1" si="10"/>
        <v>#REF!</v>
      </c>
      <c r="N1354" s="25" t="e">
        <f t="shared" ca="1" si="11"/>
        <v>#REF!</v>
      </c>
      <c r="O1354" s="27" t="e">
        <f t="shared" ca="1" si="12"/>
        <v>#REF!</v>
      </c>
      <c r="P1354" s="24" t="e">
        <f t="shared" ca="1" si="13"/>
        <v>#REF!</v>
      </c>
      <c r="Q1354" s="28" t="e">
        <f t="shared" ca="1" si="48"/>
        <v>#REF!</v>
      </c>
      <c r="R1354" s="29" t="e">
        <f t="shared" ca="1" si="14"/>
        <v>#REF!</v>
      </c>
      <c r="S1354" s="29" t="e">
        <f t="shared" ca="1" si="15"/>
        <v>#REF!</v>
      </c>
      <c r="T1354" s="28" t="e">
        <f t="shared" ca="1" si="16"/>
        <v>#REF!</v>
      </c>
      <c r="U1354" s="30">
        <f ca="1">VLOOKUP(H1354,variables!J$10:K$130,2,FALSE)</f>
        <v>0.93262411347517726</v>
      </c>
      <c r="V1354" s="28"/>
      <c r="W1354" s="28"/>
      <c r="X1354" s="28"/>
      <c r="Y1354" s="28"/>
      <c r="Z1354" s="28"/>
      <c r="AA1354" s="28"/>
      <c r="AB1354" s="28"/>
      <c r="AC1354" s="28"/>
    </row>
    <row r="1355" spans="1:29" ht="14.25" hidden="1">
      <c r="A1355" s="22" t="b">
        <f t="shared" si="79"/>
        <v>0</v>
      </c>
      <c r="B1355" s="23" t="str">
        <f t="shared" si="80"/>
        <v>salles avant 03/2017!</v>
      </c>
      <c r="C1355" s="24">
        <f t="shared" si="81"/>
        <v>1355</v>
      </c>
      <c r="D1355" s="24" t="e">
        <f t="shared" ca="1" si="2"/>
        <v>#REF!</v>
      </c>
      <c r="E1355" s="25" t="e">
        <f t="shared" ca="1" si="3"/>
        <v>#REF!</v>
      </c>
      <c r="F1355" s="25" t="e">
        <f t="shared" ca="1" si="4"/>
        <v>#REF!</v>
      </c>
      <c r="G1355" s="26" t="e">
        <f t="shared" ca="1" si="5"/>
        <v>#REF!</v>
      </c>
      <c r="H1355" s="24" t="s">
        <v>357</v>
      </c>
      <c r="I1355" s="24" t="e">
        <f t="shared" ca="1" si="6"/>
        <v>#REF!</v>
      </c>
      <c r="J1355" s="24" t="e">
        <f t="shared" ca="1" si="7"/>
        <v>#REF!</v>
      </c>
      <c r="K1355" s="24" t="e">
        <f t="shared" ca="1" si="8"/>
        <v>#REF!</v>
      </c>
      <c r="L1355" s="24" t="e">
        <f t="shared" ca="1" si="9"/>
        <v>#REF!</v>
      </c>
      <c r="M1355" s="24" t="e">
        <f t="shared" ca="1" si="10"/>
        <v>#REF!</v>
      </c>
      <c r="N1355" s="25" t="e">
        <f t="shared" ca="1" si="11"/>
        <v>#REF!</v>
      </c>
      <c r="O1355" s="27" t="e">
        <f t="shared" ca="1" si="12"/>
        <v>#REF!</v>
      </c>
      <c r="P1355" s="24" t="e">
        <f t="shared" ca="1" si="13"/>
        <v>#REF!</v>
      </c>
      <c r="Q1355" s="28" t="str">
        <f t="shared" si="48"/>
        <v/>
      </c>
      <c r="R1355" s="29" t="str">
        <f t="shared" si="14"/>
        <v/>
      </c>
      <c r="S1355" s="29" t="str">
        <f t="shared" si="15"/>
        <v/>
      </c>
      <c r="T1355" s="28" t="str">
        <f t="shared" si="16"/>
        <v/>
      </c>
      <c r="U1355" s="30">
        <f ca="1">VLOOKUP(H1355,variables!J$10:K$130,2,FALSE)</f>
        <v>0.97058823529411764</v>
      </c>
      <c r="V1355" s="28"/>
      <c r="W1355" s="28"/>
      <c r="X1355" s="28"/>
      <c r="Y1355" s="28"/>
      <c r="Z1355" s="28"/>
      <c r="AA1355" s="28"/>
      <c r="AB1355" s="28"/>
      <c r="AC1355" s="28"/>
    </row>
    <row r="1356" spans="1:29" ht="14.25">
      <c r="A1356" s="22" t="b">
        <f t="shared" si="79"/>
        <v>1</v>
      </c>
      <c r="B1356" s="23" t="str">
        <f t="shared" si="80"/>
        <v>salles avant 03/2017!</v>
      </c>
      <c r="C1356" s="24">
        <f t="shared" si="81"/>
        <v>1356</v>
      </c>
      <c r="D1356" s="24" t="e">
        <f t="shared" ca="1" si="2"/>
        <v>#REF!</v>
      </c>
      <c r="E1356" s="25" t="e">
        <f t="shared" ca="1" si="3"/>
        <v>#REF!</v>
      </c>
      <c r="F1356" s="25" t="e">
        <f t="shared" ca="1" si="4"/>
        <v>#REF!</v>
      </c>
      <c r="G1356" s="26" t="e">
        <f t="shared" ca="1" si="5"/>
        <v>#REF!</v>
      </c>
      <c r="H1356" s="24" t="s">
        <v>140</v>
      </c>
      <c r="I1356" s="24" t="e">
        <f t="shared" ca="1" si="6"/>
        <v>#REF!</v>
      </c>
      <c r="J1356" s="24" t="e">
        <f t="shared" ca="1" si="7"/>
        <v>#REF!</v>
      </c>
      <c r="K1356" s="24" t="e">
        <f t="shared" ca="1" si="8"/>
        <v>#REF!</v>
      </c>
      <c r="L1356" s="24" t="e">
        <f t="shared" ca="1" si="9"/>
        <v>#REF!</v>
      </c>
      <c r="M1356" s="24" t="e">
        <f t="shared" ca="1" si="10"/>
        <v>#REF!</v>
      </c>
      <c r="N1356" s="25" t="e">
        <f t="shared" ca="1" si="11"/>
        <v>#REF!</v>
      </c>
      <c r="O1356" s="27" t="e">
        <f t="shared" ca="1" si="12"/>
        <v>#REF!</v>
      </c>
      <c r="P1356" s="24" t="e">
        <f t="shared" ca="1" si="13"/>
        <v>#REF!</v>
      </c>
      <c r="Q1356" s="28" t="e">
        <f t="shared" ca="1" si="48"/>
        <v>#REF!</v>
      </c>
      <c r="R1356" s="29" t="e">
        <f t="shared" ca="1" si="14"/>
        <v>#REF!</v>
      </c>
      <c r="S1356" s="29" t="e">
        <f t="shared" ca="1" si="15"/>
        <v>#REF!</v>
      </c>
      <c r="T1356" s="28" t="e">
        <f t="shared" ca="1" si="16"/>
        <v>#REF!</v>
      </c>
      <c r="U1356" s="30">
        <f ca="1">VLOOKUP(H1356,variables!J$10:K$130,2,FALSE)</f>
        <v>0.93262411347517726</v>
      </c>
      <c r="V1356" s="28"/>
      <c r="W1356" s="28"/>
      <c r="X1356" s="28"/>
      <c r="Y1356" s="28"/>
      <c r="Z1356" s="28"/>
      <c r="AA1356" s="28"/>
      <c r="AB1356" s="28"/>
      <c r="AC1356" s="28"/>
    </row>
    <row r="1357" spans="1:29" ht="14.25" hidden="1">
      <c r="A1357" s="22" t="b">
        <f t="shared" si="79"/>
        <v>0</v>
      </c>
      <c r="B1357" s="23" t="str">
        <f t="shared" si="80"/>
        <v>salles avant 03/2017!</v>
      </c>
      <c r="C1357" s="24">
        <f t="shared" si="81"/>
        <v>1357</v>
      </c>
      <c r="D1357" s="24" t="e">
        <f t="shared" ca="1" si="2"/>
        <v>#REF!</v>
      </c>
      <c r="E1357" s="25" t="e">
        <f t="shared" ca="1" si="3"/>
        <v>#REF!</v>
      </c>
      <c r="F1357" s="25" t="e">
        <f t="shared" ca="1" si="4"/>
        <v>#REF!</v>
      </c>
      <c r="G1357" s="26" t="e">
        <f t="shared" ca="1" si="5"/>
        <v>#REF!</v>
      </c>
      <c r="H1357" s="24" t="s">
        <v>162</v>
      </c>
      <c r="I1357" s="24" t="e">
        <f t="shared" ca="1" si="6"/>
        <v>#REF!</v>
      </c>
      <c r="J1357" s="24" t="e">
        <f t="shared" ca="1" si="7"/>
        <v>#REF!</v>
      </c>
      <c r="K1357" s="24" t="e">
        <f t="shared" ca="1" si="8"/>
        <v>#REF!</v>
      </c>
      <c r="L1357" s="24" t="e">
        <f t="shared" ca="1" si="9"/>
        <v>#REF!</v>
      </c>
      <c r="M1357" s="24" t="e">
        <f t="shared" ca="1" si="10"/>
        <v>#REF!</v>
      </c>
      <c r="N1357" s="25" t="e">
        <f t="shared" ca="1" si="11"/>
        <v>#REF!</v>
      </c>
      <c r="O1357" s="27" t="e">
        <f t="shared" ca="1" si="12"/>
        <v>#REF!</v>
      </c>
      <c r="P1357" s="24" t="e">
        <f t="shared" ca="1" si="13"/>
        <v>#REF!</v>
      </c>
      <c r="Q1357" s="28" t="str">
        <f t="shared" si="48"/>
        <v/>
      </c>
      <c r="R1357" s="29" t="str">
        <f t="shared" si="14"/>
        <v/>
      </c>
      <c r="S1357" s="29" t="str">
        <f t="shared" si="15"/>
        <v/>
      </c>
      <c r="T1357" s="28" t="str">
        <f t="shared" si="16"/>
        <v/>
      </c>
      <c r="U1357" s="30">
        <f>VLOOKUP(H1357,variables!J$10:K$130,2,FALSE)</f>
        <v>5.3E-3</v>
      </c>
      <c r="V1357" s="28"/>
      <c r="W1357" s="28"/>
      <c r="X1357" s="28"/>
      <c r="Y1357" s="28"/>
      <c r="Z1357" s="28"/>
      <c r="AA1357" s="28"/>
      <c r="AB1357" s="28"/>
      <c r="AC1357" s="28"/>
    </row>
    <row r="1358" spans="1:29" ht="14.25" hidden="1">
      <c r="A1358" s="22" t="b">
        <f t="shared" si="79"/>
        <v>0</v>
      </c>
      <c r="B1358" s="23" t="str">
        <f t="shared" si="80"/>
        <v>salles avant 03/2017!</v>
      </c>
      <c r="C1358" s="24">
        <f t="shared" si="81"/>
        <v>1358</v>
      </c>
      <c r="D1358" s="24" t="e">
        <f t="shared" ca="1" si="2"/>
        <v>#REF!</v>
      </c>
      <c r="E1358" s="25" t="e">
        <f t="shared" ca="1" si="3"/>
        <v>#REF!</v>
      </c>
      <c r="F1358" s="25" t="e">
        <f t="shared" ca="1" si="4"/>
        <v>#REF!</v>
      </c>
      <c r="G1358" s="26" t="e">
        <f t="shared" ca="1" si="5"/>
        <v>#REF!</v>
      </c>
      <c r="H1358" s="24" t="s">
        <v>357</v>
      </c>
      <c r="I1358" s="24" t="e">
        <f t="shared" ca="1" si="6"/>
        <v>#REF!</v>
      </c>
      <c r="J1358" s="24" t="e">
        <f t="shared" ca="1" si="7"/>
        <v>#REF!</v>
      </c>
      <c r="K1358" s="24" t="e">
        <f t="shared" ca="1" si="8"/>
        <v>#REF!</v>
      </c>
      <c r="L1358" s="24" t="e">
        <f t="shared" ca="1" si="9"/>
        <v>#REF!</v>
      </c>
      <c r="M1358" s="24" t="e">
        <f t="shared" ca="1" si="10"/>
        <v>#REF!</v>
      </c>
      <c r="N1358" s="25" t="e">
        <f t="shared" ca="1" si="11"/>
        <v>#REF!</v>
      </c>
      <c r="O1358" s="27" t="e">
        <f t="shared" ca="1" si="12"/>
        <v>#REF!</v>
      </c>
      <c r="P1358" s="24" t="e">
        <f t="shared" ca="1" si="13"/>
        <v>#REF!</v>
      </c>
      <c r="Q1358" s="28" t="str">
        <f t="shared" si="48"/>
        <v/>
      </c>
      <c r="R1358" s="29" t="str">
        <f t="shared" si="14"/>
        <v/>
      </c>
      <c r="S1358" s="29" t="str">
        <f t="shared" si="15"/>
        <v/>
      </c>
      <c r="T1358" s="28" t="str">
        <f t="shared" si="16"/>
        <v/>
      </c>
      <c r="U1358" s="30">
        <f ca="1">VLOOKUP(H1358,variables!J$10:K$130,2,FALSE)</f>
        <v>0.97058823529411764</v>
      </c>
      <c r="V1358" s="28"/>
      <c r="W1358" s="28"/>
      <c r="X1358" s="28"/>
      <c r="Y1358" s="28"/>
      <c r="Z1358" s="28"/>
      <c r="AA1358" s="28"/>
      <c r="AB1358" s="28"/>
      <c r="AC1358" s="28"/>
    </row>
    <row r="1359" spans="1:29" ht="14.25" hidden="1">
      <c r="A1359" s="22" t="b">
        <f t="shared" si="79"/>
        <v>0</v>
      </c>
      <c r="B1359" s="23" t="str">
        <f t="shared" si="80"/>
        <v>salles avant 03/2017!</v>
      </c>
      <c r="C1359" s="24">
        <f t="shared" si="81"/>
        <v>1359</v>
      </c>
      <c r="D1359" s="24" t="e">
        <f t="shared" ca="1" si="2"/>
        <v>#REF!</v>
      </c>
      <c r="E1359" s="25" t="e">
        <f t="shared" ca="1" si="3"/>
        <v>#REF!</v>
      </c>
      <c r="F1359" s="25" t="e">
        <f t="shared" ca="1" si="4"/>
        <v>#REF!</v>
      </c>
      <c r="G1359" s="26" t="e">
        <f t="shared" ca="1" si="5"/>
        <v>#REF!</v>
      </c>
      <c r="H1359" s="24" t="s">
        <v>162</v>
      </c>
      <c r="I1359" s="24" t="e">
        <f t="shared" ca="1" si="6"/>
        <v>#REF!</v>
      </c>
      <c r="J1359" s="24" t="e">
        <f t="shared" ca="1" si="7"/>
        <v>#REF!</v>
      </c>
      <c r="K1359" s="24" t="e">
        <f t="shared" ca="1" si="8"/>
        <v>#REF!</v>
      </c>
      <c r="L1359" s="24" t="e">
        <f t="shared" ca="1" si="9"/>
        <v>#REF!</v>
      </c>
      <c r="M1359" s="24" t="e">
        <f t="shared" ca="1" si="10"/>
        <v>#REF!</v>
      </c>
      <c r="N1359" s="25" t="e">
        <f t="shared" ca="1" si="11"/>
        <v>#REF!</v>
      </c>
      <c r="O1359" s="27" t="e">
        <f t="shared" ca="1" si="12"/>
        <v>#REF!</v>
      </c>
      <c r="P1359" s="24" t="e">
        <f t="shared" ca="1" si="13"/>
        <v>#REF!</v>
      </c>
      <c r="Q1359" s="28" t="str">
        <f t="shared" si="48"/>
        <v/>
      </c>
      <c r="R1359" s="29" t="str">
        <f t="shared" si="14"/>
        <v/>
      </c>
      <c r="S1359" s="29" t="str">
        <f t="shared" si="15"/>
        <v/>
      </c>
      <c r="T1359" s="28" t="str">
        <f t="shared" si="16"/>
        <v/>
      </c>
      <c r="U1359" s="30">
        <f>VLOOKUP(H1359,variables!J$10:K$130,2,FALSE)</f>
        <v>5.3E-3</v>
      </c>
      <c r="V1359" s="28"/>
      <c r="W1359" s="28"/>
      <c r="X1359" s="28"/>
      <c r="Y1359" s="28"/>
      <c r="Z1359" s="28"/>
      <c r="AA1359" s="28"/>
      <c r="AB1359" s="28"/>
      <c r="AC1359" s="28"/>
    </row>
    <row r="1360" spans="1:29" ht="14.25" hidden="1">
      <c r="A1360" s="22" t="b">
        <f t="shared" si="79"/>
        <v>0</v>
      </c>
      <c r="B1360" s="23" t="str">
        <f t="shared" si="80"/>
        <v>salles avant 03/2017!</v>
      </c>
      <c r="C1360" s="24">
        <f t="shared" si="81"/>
        <v>1360</v>
      </c>
      <c r="D1360" s="24" t="e">
        <f t="shared" ca="1" si="2"/>
        <v>#REF!</v>
      </c>
      <c r="E1360" s="25" t="e">
        <f t="shared" ca="1" si="3"/>
        <v>#REF!</v>
      </c>
      <c r="F1360" s="25" t="e">
        <f t="shared" ca="1" si="4"/>
        <v>#REF!</v>
      </c>
      <c r="G1360" s="26" t="e">
        <f t="shared" ca="1" si="5"/>
        <v>#REF!</v>
      </c>
      <c r="H1360" s="24" t="s">
        <v>299</v>
      </c>
      <c r="I1360" s="24" t="e">
        <f t="shared" ca="1" si="6"/>
        <v>#REF!</v>
      </c>
      <c r="J1360" s="24" t="e">
        <f t="shared" ca="1" si="7"/>
        <v>#REF!</v>
      </c>
      <c r="K1360" s="24" t="e">
        <f t="shared" ca="1" si="8"/>
        <v>#REF!</v>
      </c>
      <c r="L1360" s="24" t="e">
        <f t="shared" ca="1" si="9"/>
        <v>#REF!</v>
      </c>
      <c r="M1360" s="24" t="e">
        <f t="shared" ca="1" si="10"/>
        <v>#REF!</v>
      </c>
      <c r="N1360" s="25" t="e">
        <f t="shared" ca="1" si="11"/>
        <v>#REF!</v>
      </c>
      <c r="O1360" s="27" t="e">
        <f t="shared" ca="1" si="12"/>
        <v>#REF!</v>
      </c>
      <c r="P1360" s="24" t="e">
        <f t="shared" ca="1" si="13"/>
        <v>#REF!</v>
      </c>
      <c r="Q1360" s="28" t="str">
        <f t="shared" si="48"/>
        <v/>
      </c>
      <c r="R1360" s="29" t="str">
        <f t="shared" si="14"/>
        <v/>
      </c>
      <c r="S1360" s="29" t="str">
        <f t="shared" si="15"/>
        <v/>
      </c>
      <c r="T1360" s="28" t="str">
        <f t="shared" si="16"/>
        <v/>
      </c>
      <c r="U1360" s="30">
        <f ca="1">VLOOKUP(H1360,variables!J$10:K$130,2,FALSE)</f>
        <v>0.96666666666666667</v>
      </c>
      <c r="V1360" s="28"/>
      <c r="W1360" s="28"/>
      <c r="X1360" s="28"/>
      <c r="Y1360" s="28"/>
      <c r="Z1360" s="28"/>
      <c r="AA1360" s="28"/>
      <c r="AB1360" s="28"/>
      <c r="AC1360" s="28"/>
    </row>
    <row r="1361" spans="1:29" ht="14.25" hidden="1">
      <c r="A1361" s="22" t="b">
        <f t="shared" si="79"/>
        <v>0</v>
      </c>
      <c r="B1361" s="23" t="str">
        <f t="shared" si="80"/>
        <v>salles avant 03/2017!</v>
      </c>
      <c r="C1361" s="24">
        <f t="shared" si="81"/>
        <v>1361</v>
      </c>
      <c r="D1361" s="24" t="e">
        <f t="shared" ca="1" si="2"/>
        <v>#REF!</v>
      </c>
      <c r="E1361" s="25" t="e">
        <f t="shared" ca="1" si="3"/>
        <v>#REF!</v>
      </c>
      <c r="F1361" s="25" t="e">
        <f t="shared" ca="1" si="4"/>
        <v>#REF!</v>
      </c>
      <c r="G1361" s="26" t="e">
        <f t="shared" ca="1" si="5"/>
        <v>#REF!</v>
      </c>
      <c r="H1361" s="24" t="s">
        <v>357</v>
      </c>
      <c r="I1361" s="24" t="e">
        <f t="shared" ca="1" si="6"/>
        <v>#REF!</v>
      </c>
      <c r="J1361" s="24" t="e">
        <f t="shared" ca="1" si="7"/>
        <v>#REF!</v>
      </c>
      <c r="K1361" s="24" t="e">
        <f t="shared" ca="1" si="8"/>
        <v>#REF!</v>
      </c>
      <c r="L1361" s="24" t="e">
        <f t="shared" ca="1" si="9"/>
        <v>#REF!</v>
      </c>
      <c r="M1361" s="24" t="e">
        <f t="shared" ca="1" si="10"/>
        <v>#REF!</v>
      </c>
      <c r="N1361" s="25" t="e">
        <f t="shared" ca="1" si="11"/>
        <v>#REF!</v>
      </c>
      <c r="O1361" s="27" t="e">
        <f t="shared" ca="1" si="12"/>
        <v>#REF!</v>
      </c>
      <c r="P1361" s="24" t="e">
        <f t="shared" ca="1" si="13"/>
        <v>#REF!</v>
      </c>
      <c r="Q1361" s="28" t="str">
        <f t="shared" si="48"/>
        <v/>
      </c>
      <c r="R1361" s="29" t="str">
        <f t="shared" si="14"/>
        <v/>
      </c>
      <c r="S1361" s="29" t="str">
        <f t="shared" si="15"/>
        <v/>
      </c>
      <c r="T1361" s="28" t="str">
        <f t="shared" si="16"/>
        <v/>
      </c>
      <c r="U1361" s="30">
        <f ca="1">VLOOKUP(H1361,variables!J$10:K$130,2,FALSE)</f>
        <v>0.97058823529411764</v>
      </c>
      <c r="V1361" s="28"/>
      <c r="W1361" s="28"/>
      <c r="X1361" s="28"/>
      <c r="Y1361" s="28"/>
      <c r="Z1361" s="28"/>
      <c r="AA1361" s="28"/>
      <c r="AB1361" s="28"/>
      <c r="AC1361" s="28"/>
    </row>
    <row r="1362" spans="1:29" ht="14.25" hidden="1">
      <c r="A1362" s="22" t="b">
        <f t="shared" si="79"/>
        <v>0</v>
      </c>
      <c r="B1362" s="23" t="str">
        <f t="shared" si="80"/>
        <v>salles avant 03/2017!</v>
      </c>
      <c r="C1362" s="24">
        <f t="shared" si="81"/>
        <v>1362</v>
      </c>
      <c r="D1362" s="24" t="e">
        <f t="shared" ca="1" si="2"/>
        <v>#REF!</v>
      </c>
      <c r="E1362" s="25" t="e">
        <f t="shared" ca="1" si="3"/>
        <v>#REF!</v>
      </c>
      <c r="F1362" s="25" t="e">
        <f t="shared" ca="1" si="4"/>
        <v>#REF!</v>
      </c>
      <c r="G1362" s="26" t="e">
        <f t="shared" ca="1" si="5"/>
        <v>#REF!</v>
      </c>
      <c r="H1362" s="24" t="s">
        <v>738</v>
      </c>
      <c r="I1362" s="24" t="e">
        <f t="shared" ca="1" si="6"/>
        <v>#REF!</v>
      </c>
      <c r="J1362" s="24" t="e">
        <f t="shared" ca="1" si="7"/>
        <v>#REF!</v>
      </c>
      <c r="K1362" s="24" t="e">
        <f t="shared" ca="1" si="8"/>
        <v>#REF!</v>
      </c>
      <c r="L1362" s="24" t="e">
        <f t="shared" ca="1" si="9"/>
        <v>#REF!</v>
      </c>
      <c r="M1362" s="24" t="e">
        <f t="shared" ca="1" si="10"/>
        <v>#REF!</v>
      </c>
      <c r="N1362" s="25" t="e">
        <f t="shared" ca="1" si="11"/>
        <v>#REF!</v>
      </c>
      <c r="O1362" s="27" t="e">
        <f t="shared" ca="1" si="12"/>
        <v>#REF!</v>
      </c>
      <c r="P1362" s="24" t="e">
        <f t="shared" ca="1" si="13"/>
        <v>#REF!</v>
      </c>
      <c r="Q1362" s="28" t="str">
        <f t="shared" si="48"/>
        <v/>
      </c>
      <c r="R1362" s="29" t="str">
        <f t="shared" si="14"/>
        <v/>
      </c>
      <c r="S1362" s="29" t="str">
        <f t="shared" si="15"/>
        <v/>
      </c>
      <c r="T1362" s="28" t="str">
        <f t="shared" si="16"/>
        <v/>
      </c>
      <c r="U1362" s="30">
        <f ca="1">VLOOKUP(H1362,variables!J$10:K$130,2,FALSE)</f>
        <v>1</v>
      </c>
      <c r="V1362" s="28"/>
      <c r="W1362" s="28"/>
      <c r="X1362" s="28"/>
      <c r="Y1362" s="28"/>
      <c r="Z1362" s="28"/>
      <c r="AA1362" s="28"/>
      <c r="AB1362" s="28"/>
      <c r="AC1362" s="28"/>
    </row>
    <row r="1363" spans="1:29" ht="14.25" hidden="1">
      <c r="A1363" s="22" t="b">
        <f t="shared" si="79"/>
        <v>0</v>
      </c>
      <c r="B1363" s="23" t="str">
        <f t="shared" si="80"/>
        <v>salles avant 03/2017!</v>
      </c>
      <c r="C1363" s="24">
        <f t="shared" si="81"/>
        <v>1363</v>
      </c>
      <c r="D1363" s="24" t="e">
        <f t="shared" ca="1" si="2"/>
        <v>#REF!</v>
      </c>
      <c r="E1363" s="25" t="e">
        <f t="shared" ca="1" si="3"/>
        <v>#REF!</v>
      </c>
      <c r="F1363" s="25" t="e">
        <f t="shared" ca="1" si="4"/>
        <v>#REF!</v>
      </c>
      <c r="G1363" s="26" t="e">
        <f t="shared" ca="1" si="5"/>
        <v>#REF!</v>
      </c>
      <c r="H1363" s="24" t="s">
        <v>829</v>
      </c>
      <c r="I1363" s="24" t="e">
        <f t="shared" ca="1" si="6"/>
        <v>#REF!</v>
      </c>
      <c r="J1363" s="24" t="e">
        <f t="shared" ca="1" si="7"/>
        <v>#REF!</v>
      </c>
      <c r="K1363" s="24" t="e">
        <f t="shared" ca="1" si="8"/>
        <v>#REF!</v>
      </c>
      <c r="L1363" s="24" t="e">
        <f t="shared" ca="1" si="9"/>
        <v>#REF!</v>
      </c>
      <c r="M1363" s="24" t="e">
        <f t="shared" ca="1" si="10"/>
        <v>#REF!</v>
      </c>
      <c r="N1363" s="25" t="e">
        <f t="shared" ca="1" si="11"/>
        <v>#REF!</v>
      </c>
      <c r="O1363" s="27" t="e">
        <f t="shared" ca="1" si="12"/>
        <v>#REF!</v>
      </c>
      <c r="P1363" s="24" t="e">
        <f t="shared" ca="1" si="13"/>
        <v>#REF!</v>
      </c>
      <c r="Q1363" s="28" t="str">
        <f t="shared" si="48"/>
        <v/>
      </c>
      <c r="R1363" s="29" t="str">
        <f t="shared" si="14"/>
        <v/>
      </c>
      <c r="S1363" s="29" t="str">
        <f t="shared" si="15"/>
        <v/>
      </c>
      <c r="T1363" s="28" t="str">
        <f t="shared" si="16"/>
        <v/>
      </c>
      <c r="U1363" s="30">
        <f ca="1">VLOOKUP(H1363,variables!J$10:K$130,2,FALSE)</f>
        <v>0.97619047619047616</v>
      </c>
      <c r="V1363" s="28"/>
      <c r="W1363" s="28"/>
      <c r="X1363" s="28"/>
      <c r="Y1363" s="28"/>
      <c r="Z1363" s="28"/>
      <c r="AA1363" s="28"/>
      <c r="AB1363" s="28"/>
      <c r="AC1363" s="28"/>
    </row>
    <row r="1364" spans="1:29" ht="14.25">
      <c r="A1364" s="22" t="b">
        <f t="shared" si="79"/>
        <v>1</v>
      </c>
      <c r="B1364" s="23" t="str">
        <f t="shared" si="80"/>
        <v>salles avant 03/2017!</v>
      </c>
      <c r="C1364" s="24">
        <f t="shared" si="81"/>
        <v>1364</v>
      </c>
      <c r="D1364" s="24" t="e">
        <f t="shared" ca="1" si="2"/>
        <v>#REF!</v>
      </c>
      <c r="E1364" s="25" t="e">
        <f t="shared" ca="1" si="3"/>
        <v>#REF!</v>
      </c>
      <c r="F1364" s="25" t="e">
        <f t="shared" ca="1" si="4"/>
        <v>#REF!</v>
      </c>
      <c r="G1364" s="26" t="e">
        <f t="shared" ca="1" si="5"/>
        <v>#REF!</v>
      </c>
      <c r="H1364" s="24" t="s">
        <v>140</v>
      </c>
      <c r="I1364" s="24" t="e">
        <f t="shared" ca="1" si="6"/>
        <v>#REF!</v>
      </c>
      <c r="J1364" s="24" t="e">
        <f t="shared" ca="1" si="7"/>
        <v>#REF!</v>
      </c>
      <c r="K1364" s="24" t="e">
        <f t="shared" ca="1" si="8"/>
        <v>#REF!</v>
      </c>
      <c r="L1364" s="24" t="e">
        <f t="shared" ca="1" si="9"/>
        <v>#REF!</v>
      </c>
      <c r="M1364" s="24" t="e">
        <f t="shared" ca="1" si="10"/>
        <v>#REF!</v>
      </c>
      <c r="N1364" s="25" t="e">
        <f t="shared" ca="1" si="11"/>
        <v>#REF!</v>
      </c>
      <c r="O1364" s="27" t="e">
        <f t="shared" ca="1" si="12"/>
        <v>#REF!</v>
      </c>
      <c r="P1364" s="24" t="e">
        <f t="shared" ca="1" si="13"/>
        <v>#REF!</v>
      </c>
      <c r="Q1364" s="28" t="e">
        <f t="shared" ca="1" si="48"/>
        <v>#REF!</v>
      </c>
      <c r="R1364" s="29" t="e">
        <f t="shared" ca="1" si="14"/>
        <v>#REF!</v>
      </c>
      <c r="S1364" s="29" t="e">
        <f t="shared" ca="1" si="15"/>
        <v>#REF!</v>
      </c>
      <c r="T1364" s="28" t="e">
        <f t="shared" ca="1" si="16"/>
        <v>#REF!</v>
      </c>
      <c r="U1364" s="30">
        <f ca="1">VLOOKUP(H1364,variables!J$10:K$130,2,FALSE)</f>
        <v>0.93262411347517726</v>
      </c>
      <c r="V1364" s="28"/>
      <c r="W1364" s="28"/>
      <c r="X1364" s="28"/>
      <c r="Y1364" s="28"/>
      <c r="Z1364" s="28"/>
      <c r="AA1364" s="28"/>
      <c r="AB1364" s="28"/>
      <c r="AC1364" s="28"/>
    </row>
    <row r="1365" spans="1:29" ht="14.25" hidden="1">
      <c r="A1365" s="22" t="b">
        <f t="shared" si="79"/>
        <v>0</v>
      </c>
      <c r="B1365" s="23" t="str">
        <f t="shared" si="80"/>
        <v>salles avant 03/2017!</v>
      </c>
      <c r="C1365" s="24">
        <f t="shared" si="81"/>
        <v>1365</v>
      </c>
      <c r="D1365" s="24" t="e">
        <f t="shared" ca="1" si="2"/>
        <v>#REF!</v>
      </c>
      <c r="E1365" s="25" t="e">
        <f t="shared" ca="1" si="3"/>
        <v>#REF!</v>
      </c>
      <c r="F1365" s="25" t="e">
        <f t="shared" ca="1" si="4"/>
        <v>#REF!</v>
      </c>
      <c r="G1365" s="26" t="e">
        <f t="shared" ca="1" si="5"/>
        <v>#REF!</v>
      </c>
      <c r="H1365" s="24" t="s">
        <v>60</v>
      </c>
      <c r="I1365" s="24" t="e">
        <f t="shared" ca="1" si="6"/>
        <v>#REF!</v>
      </c>
      <c r="J1365" s="24" t="e">
        <f t="shared" ca="1" si="7"/>
        <v>#REF!</v>
      </c>
      <c r="K1365" s="24" t="e">
        <f t="shared" ca="1" si="8"/>
        <v>#REF!</v>
      </c>
      <c r="L1365" s="24" t="e">
        <f t="shared" ca="1" si="9"/>
        <v>#REF!</v>
      </c>
      <c r="M1365" s="24" t="e">
        <f t="shared" ca="1" si="10"/>
        <v>#REF!</v>
      </c>
      <c r="N1365" s="25" t="e">
        <f t="shared" ca="1" si="11"/>
        <v>#REF!</v>
      </c>
      <c r="O1365" s="27" t="e">
        <f t="shared" ca="1" si="12"/>
        <v>#REF!</v>
      </c>
      <c r="P1365" s="24" t="e">
        <f t="shared" ca="1" si="13"/>
        <v>#REF!</v>
      </c>
      <c r="Q1365" s="28" t="str">
        <f t="shared" si="48"/>
        <v/>
      </c>
      <c r="R1365" s="29" t="str">
        <f t="shared" si="14"/>
        <v/>
      </c>
      <c r="S1365" s="29" t="str">
        <f t="shared" si="15"/>
        <v/>
      </c>
      <c r="T1365" s="28" t="str">
        <f t="shared" si="16"/>
        <v/>
      </c>
      <c r="U1365" s="30">
        <f ca="1">VLOOKUP(H1365,variables!J$10:K$130,2,FALSE)</f>
        <v>1</v>
      </c>
      <c r="V1365" s="28"/>
      <c r="W1365" s="28"/>
      <c r="X1365" s="28"/>
      <c r="Y1365" s="28"/>
      <c r="Z1365" s="28"/>
      <c r="AA1365" s="28"/>
      <c r="AB1365" s="28"/>
      <c r="AC1365" s="28"/>
    </row>
    <row r="1366" spans="1:29" ht="14.25" hidden="1">
      <c r="A1366" s="22" t="b">
        <f t="shared" si="79"/>
        <v>0</v>
      </c>
      <c r="B1366" s="23" t="str">
        <f t="shared" si="80"/>
        <v>salles avant 03/2017!</v>
      </c>
      <c r="C1366" s="24">
        <f t="shared" si="81"/>
        <v>1366</v>
      </c>
      <c r="D1366" s="24" t="e">
        <f t="shared" ca="1" si="2"/>
        <v>#REF!</v>
      </c>
      <c r="E1366" s="25" t="e">
        <f t="shared" ca="1" si="3"/>
        <v>#REF!</v>
      </c>
      <c r="F1366" s="25" t="e">
        <f t="shared" ca="1" si="4"/>
        <v>#REF!</v>
      </c>
      <c r="G1366" s="26" t="e">
        <f t="shared" ca="1" si="5"/>
        <v>#REF!</v>
      </c>
      <c r="H1366" s="24" t="s">
        <v>357</v>
      </c>
      <c r="I1366" s="24" t="e">
        <f t="shared" ca="1" si="6"/>
        <v>#REF!</v>
      </c>
      <c r="J1366" s="24" t="e">
        <f t="shared" ca="1" si="7"/>
        <v>#REF!</v>
      </c>
      <c r="K1366" s="24" t="e">
        <f t="shared" ca="1" si="8"/>
        <v>#REF!</v>
      </c>
      <c r="L1366" s="24" t="e">
        <f t="shared" ca="1" si="9"/>
        <v>#REF!</v>
      </c>
      <c r="M1366" s="24" t="e">
        <f t="shared" ca="1" si="10"/>
        <v>#REF!</v>
      </c>
      <c r="N1366" s="25" t="e">
        <f t="shared" ca="1" si="11"/>
        <v>#REF!</v>
      </c>
      <c r="O1366" s="27" t="e">
        <f t="shared" ca="1" si="12"/>
        <v>#REF!</v>
      </c>
      <c r="P1366" s="24" t="e">
        <f t="shared" ca="1" si="13"/>
        <v>#REF!</v>
      </c>
      <c r="Q1366" s="28" t="str">
        <f t="shared" si="48"/>
        <v/>
      </c>
      <c r="R1366" s="29" t="str">
        <f t="shared" si="14"/>
        <v/>
      </c>
      <c r="S1366" s="29" t="str">
        <f t="shared" si="15"/>
        <v/>
      </c>
      <c r="T1366" s="28" t="str">
        <f t="shared" si="16"/>
        <v/>
      </c>
      <c r="U1366" s="30">
        <f ca="1">VLOOKUP(H1366,variables!J$10:K$130,2,FALSE)</f>
        <v>0.97058823529411764</v>
      </c>
      <c r="V1366" s="28"/>
      <c r="W1366" s="28"/>
      <c r="X1366" s="28"/>
      <c r="Y1366" s="28"/>
      <c r="Z1366" s="28"/>
      <c r="AA1366" s="28"/>
      <c r="AB1366" s="28"/>
      <c r="AC1366" s="28"/>
    </row>
    <row r="1367" spans="1:29" ht="14.25" hidden="1">
      <c r="A1367" s="22" t="b">
        <f t="shared" si="79"/>
        <v>0</v>
      </c>
      <c r="B1367" s="23" t="str">
        <f t="shared" si="80"/>
        <v>salles avant 03/2017!</v>
      </c>
      <c r="C1367" s="24">
        <f t="shared" si="81"/>
        <v>1367</v>
      </c>
      <c r="D1367" s="24" t="e">
        <f t="shared" ca="1" si="2"/>
        <v>#REF!</v>
      </c>
      <c r="E1367" s="25" t="e">
        <f t="shared" ca="1" si="3"/>
        <v>#REF!</v>
      </c>
      <c r="F1367" s="25" t="e">
        <f t="shared" ca="1" si="4"/>
        <v>#REF!</v>
      </c>
      <c r="G1367" s="26" t="e">
        <f t="shared" ca="1" si="5"/>
        <v>#REF!</v>
      </c>
      <c r="H1367" s="24" t="s">
        <v>81</v>
      </c>
      <c r="I1367" s="24" t="e">
        <f t="shared" ca="1" si="6"/>
        <v>#REF!</v>
      </c>
      <c r="J1367" s="24" t="e">
        <f t="shared" ca="1" si="7"/>
        <v>#REF!</v>
      </c>
      <c r="K1367" s="24" t="e">
        <f t="shared" ca="1" si="8"/>
        <v>#REF!</v>
      </c>
      <c r="L1367" s="24" t="e">
        <f t="shared" ca="1" si="9"/>
        <v>#REF!</v>
      </c>
      <c r="M1367" s="24" t="e">
        <f t="shared" ca="1" si="10"/>
        <v>#REF!</v>
      </c>
      <c r="N1367" s="25" t="e">
        <f t="shared" ca="1" si="11"/>
        <v>#REF!</v>
      </c>
      <c r="O1367" s="27" t="e">
        <f t="shared" ca="1" si="12"/>
        <v>#REF!</v>
      </c>
      <c r="P1367" s="24" t="e">
        <f t="shared" ca="1" si="13"/>
        <v>#REF!</v>
      </c>
      <c r="Q1367" s="28" t="str">
        <f t="shared" si="48"/>
        <v/>
      </c>
      <c r="R1367" s="29" t="str">
        <f t="shared" si="14"/>
        <v/>
      </c>
      <c r="S1367" s="29" t="str">
        <f t="shared" si="15"/>
        <v/>
      </c>
      <c r="T1367" s="28" t="str">
        <f t="shared" si="16"/>
        <v/>
      </c>
      <c r="U1367" s="30">
        <f ca="1">VLOOKUP(H1367,variables!J$10:K$130,2,FALSE)</f>
        <v>0.97619047619047616</v>
      </c>
      <c r="V1367" s="28"/>
      <c r="W1367" s="28"/>
      <c r="X1367" s="28"/>
      <c r="Y1367" s="28"/>
      <c r="Z1367" s="28"/>
      <c r="AA1367" s="28"/>
      <c r="AB1367" s="28"/>
      <c r="AC1367" s="28"/>
    </row>
    <row r="1368" spans="1:29" ht="14.25">
      <c r="A1368" s="22" t="b">
        <f t="shared" si="79"/>
        <v>1</v>
      </c>
      <c r="B1368" s="23" t="str">
        <f t="shared" si="80"/>
        <v>salles avant 03/2017!</v>
      </c>
      <c r="C1368" s="24">
        <f t="shared" si="81"/>
        <v>1368</v>
      </c>
      <c r="D1368" s="24" t="e">
        <f t="shared" ca="1" si="2"/>
        <v>#REF!</v>
      </c>
      <c r="E1368" s="25" t="e">
        <f t="shared" ca="1" si="3"/>
        <v>#REF!</v>
      </c>
      <c r="F1368" s="25" t="e">
        <f t="shared" ca="1" si="4"/>
        <v>#REF!</v>
      </c>
      <c r="G1368" s="26" t="e">
        <f t="shared" ca="1" si="5"/>
        <v>#REF!</v>
      </c>
      <c r="H1368" s="24" t="s">
        <v>140</v>
      </c>
      <c r="I1368" s="24" t="e">
        <f t="shared" ca="1" si="6"/>
        <v>#REF!</v>
      </c>
      <c r="J1368" s="24" t="e">
        <f t="shared" ca="1" si="7"/>
        <v>#REF!</v>
      </c>
      <c r="K1368" s="24" t="e">
        <f t="shared" ca="1" si="8"/>
        <v>#REF!</v>
      </c>
      <c r="L1368" s="24" t="e">
        <f t="shared" ca="1" si="9"/>
        <v>#REF!</v>
      </c>
      <c r="M1368" s="24" t="e">
        <f t="shared" ca="1" si="10"/>
        <v>#REF!</v>
      </c>
      <c r="N1368" s="25" t="e">
        <f t="shared" ca="1" si="11"/>
        <v>#REF!</v>
      </c>
      <c r="O1368" s="27" t="e">
        <f t="shared" ca="1" si="12"/>
        <v>#REF!</v>
      </c>
      <c r="P1368" s="24" t="e">
        <f t="shared" ca="1" si="13"/>
        <v>#REF!</v>
      </c>
      <c r="Q1368" s="28" t="e">
        <f t="shared" ca="1" si="48"/>
        <v>#REF!</v>
      </c>
      <c r="R1368" s="29" t="e">
        <f t="shared" ca="1" si="14"/>
        <v>#REF!</v>
      </c>
      <c r="S1368" s="29" t="e">
        <f t="shared" ca="1" si="15"/>
        <v>#REF!</v>
      </c>
      <c r="T1368" s="28" t="e">
        <f t="shared" ca="1" si="16"/>
        <v>#REF!</v>
      </c>
      <c r="U1368" s="30">
        <f ca="1">VLOOKUP(H1368,variables!J$10:K$130,2,FALSE)</f>
        <v>0.93262411347517726</v>
      </c>
      <c r="V1368" s="28"/>
      <c r="W1368" s="28"/>
      <c r="X1368" s="28"/>
      <c r="Y1368" s="28"/>
      <c r="Z1368" s="28"/>
      <c r="AA1368" s="28"/>
      <c r="AB1368" s="28"/>
      <c r="AC1368" s="28"/>
    </row>
    <row r="1369" spans="1:29" ht="14.25" hidden="1">
      <c r="A1369" s="22" t="b">
        <f t="shared" si="79"/>
        <v>0</v>
      </c>
      <c r="B1369" s="23" t="str">
        <f t="shared" si="80"/>
        <v>salles avant 03/2017!</v>
      </c>
      <c r="C1369" s="24">
        <f t="shared" si="81"/>
        <v>1369</v>
      </c>
      <c r="D1369" s="24" t="e">
        <f t="shared" ca="1" si="2"/>
        <v>#REF!</v>
      </c>
      <c r="E1369" s="25" t="e">
        <f t="shared" ca="1" si="3"/>
        <v>#REF!</v>
      </c>
      <c r="F1369" s="25" t="e">
        <f t="shared" ca="1" si="4"/>
        <v>#REF!</v>
      </c>
      <c r="G1369" s="26" t="e">
        <f t="shared" ca="1" si="5"/>
        <v>#REF!</v>
      </c>
      <c r="H1369" s="24" t="s">
        <v>357</v>
      </c>
      <c r="I1369" s="24" t="e">
        <f t="shared" ca="1" si="6"/>
        <v>#REF!</v>
      </c>
      <c r="J1369" s="24" t="e">
        <f t="shared" ca="1" si="7"/>
        <v>#REF!</v>
      </c>
      <c r="K1369" s="24" t="e">
        <f t="shared" ca="1" si="8"/>
        <v>#REF!</v>
      </c>
      <c r="L1369" s="24" t="e">
        <f t="shared" ca="1" si="9"/>
        <v>#REF!</v>
      </c>
      <c r="M1369" s="24" t="e">
        <f t="shared" ca="1" si="10"/>
        <v>#REF!</v>
      </c>
      <c r="N1369" s="25" t="e">
        <f t="shared" ca="1" si="11"/>
        <v>#REF!</v>
      </c>
      <c r="O1369" s="27" t="e">
        <f t="shared" ca="1" si="12"/>
        <v>#REF!</v>
      </c>
      <c r="P1369" s="24" t="e">
        <f t="shared" ca="1" si="13"/>
        <v>#REF!</v>
      </c>
      <c r="Q1369" s="28" t="str">
        <f t="shared" si="48"/>
        <v/>
      </c>
      <c r="R1369" s="29" t="str">
        <f t="shared" si="14"/>
        <v/>
      </c>
      <c r="S1369" s="29" t="str">
        <f t="shared" si="15"/>
        <v/>
      </c>
      <c r="T1369" s="28" t="str">
        <f t="shared" si="16"/>
        <v/>
      </c>
      <c r="U1369" s="30">
        <f ca="1">VLOOKUP(H1369,variables!J$10:K$130,2,FALSE)</f>
        <v>0.97058823529411764</v>
      </c>
      <c r="V1369" s="28"/>
      <c r="W1369" s="28"/>
      <c r="X1369" s="28"/>
      <c r="Y1369" s="28"/>
      <c r="Z1369" s="28"/>
      <c r="AA1369" s="28"/>
      <c r="AB1369" s="28"/>
      <c r="AC1369" s="28"/>
    </row>
    <row r="1370" spans="1:29" ht="14.25">
      <c r="A1370" s="22" t="b">
        <f t="shared" si="79"/>
        <v>1</v>
      </c>
      <c r="B1370" s="23" t="str">
        <f t="shared" si="80"/>
        <v>salles avant 03/2017!</v>
      </c>
      <c r="C1370" s="24">
        <f t="shared" si="81"/>
        <v>1370</v>
      </c>
      <c r="D1370" s="24" t="e">
        <f t="shared" ca="1" si="2"/>
        <v>#REF!</v>
      </c>
      <c r="E1370" s="25" t="e">
        <f t="shared" ca="1" si="3"/>
        <v>#REF!</v>
      </c>
      <c r="F1370" s="25" t="e">
        <f t="shared" ca="1" si="4"/>
        <v>#REF!</v>
      </c>
      <c r="G1370" s="26" t="e">
        <f t="shared" ca="1" si="5"/>
        <v>#REF!</v>
      </c>
      <c r="H1370" s="24" t="s">
        <v>140</v>
      </c>
      <c r="I1370" s="24" t="e">
        <f t="shared" ca="1" si="6"/>
        <v>#REF!</v>
      </c>
      <c r="J1370" s="24" t="e">
        <f t="shared" ca="1" si="7"/>
        <v>#REF!</v>
      </c>
      <c r="K1370" s="24" t="e">
        <f t="shared" ca="1" si="8"/>
        <v>#REF!</v>
      </c>
      <c r="L1370" s="24" t="e">
        <f t="shared" ca="1" si="9"/>
        <v>#REF!</v>
      </c>
      <c r="M1370" s="24" t="e">
        <f t="shared" ca="1" si="10"/>
        <v>#REF!</v>
      </c>
      <c r="N1370" s="25" t="e">
        <f t="shared" ca="1" si="11"/>
        <v>#REF!</v>
      </c>
      <c r="O1370" s="27" t="e">
        <f t="shared" ca="1" si="12"/>
        <v>#REF!</v>
      </c>
      <c r="P1370" s="24" t="e">
        <f t="shared" ca="1" si="13"/>
        <v>#REF!</v>
      </c>
      <c r="Q1370" s="28" t="e">
        <f t="shared" ca="1" si="48"/>
        <v>#REF!</v>
      </c>
      <c r="R1370" s="29" t="e">
        <f t="shared" ca="1" si="14"/>
        <v>#REF!</v>
      </c>
      <c r="S1370" s="29" t="e">
        <f t="shared" ca="1" si="15"/>
        <v>#REF!</v>
      </c>
      <c r="T1370" s="28" t="e">
        <f t="shared" ca="1" si="16"/>
        <v>#REF!</v>
      </c>
      <c r="U1370" s="30">
        <f ca="1">VLOOKUP(H1370,variables!J$10:K$130,2,FALSE)</f>
        <v>0.93262411347517726</v>
      </c>
      <c r="V1370" s="28"/>
      <c r="W1370" s="28"/>
      <c r="X1370" s="28"/>
      <c r="Y1370" s="28"/>
      <c r="Z1370" s="28"/>
      <c r="AA1370" s="28"/>
      <c r="AB1370" s="28"/>
      <c r="AC1370" s="28"/>
    </row>
    <row r="1371" spans="1:29" ht="14.25" hidden="1">
      <c r="A1371" s="22" t="b">
        <f t="shared" si="79"/>
        <v>0</v>
      </c>
      <c r="B1371" s="23" t="str">
        <f t="shared" si="80"/>
        <v>salles avant 03/2017!</v>
      </c>
      <c r="C1371" s="24">
        <f t="shared" si="81"/>
        <v>1371</v>
      </c>
      <c r="D1371" s="24" t="e">
        <f t="shared" ca="1" si="2"/>
        <v>#REF!</v>
      </c>
      <c r="E1371" s="25" t="e">
        <f t="shared" ca="1" si="3"/>
        <v>#REF!</v>
      </c>
      <c r="F1371" s="25" t="e">
        <f t="shared" ca="1" si="4"/>
        <v>#REF!</v>
      </c>
      <c r="G1371" s="26" t="e">
        <f t="shared" ca="1" si="5"/>
        <v>#REF!</v>
      </c>
      <c r="H1371" s="24" t="s">
        <v>13</v>
      </c>
      <c r="I1371" s="24" t="e">
        <f t="shared" ca="1" si="6"/>
        <v>#REF!</v>
      </c>
      <c r="J1371" s="24" t="e">
        <f t="shared" ca="1" si="7"/>
        <v>#REF!</v>
      </c>
      <c r="K1371" s="24" t="e">
        <f t="shared" ca="1" si="8"/>
        <v>#REF!</v>
      </c>
      <c r="L1371" s="24" t="e">
        <f t="shared" ca="1" si="9"/>
        <v>#REF!</v>
      </c>
      <c r="M1371" s="24" t="e">
        <f t="shared" ca="1" si="10"/>
        <v>#REF!</v>
      </c>
      <c r="N1371" s="25" t="e">
        <f t="shared" ca="1" si="11"/>
        <v>#REF!</v>
      </c>
      <c r="O1371" s="27" t="e">
        <f t="shared" ca="1" si="12"/>
        <v>#REF!</v>
      </c>
      <c r="P1371" s="24" t="e">
        <f t="shared" ca="1" si="13"/>
        <v>#REF!</v>
      </c>
      <c r="Q1371" s="28" t="str">
        <f t="shared" si="48"/>
        <v/>
      </c>
      <c r="R1371" s="29" t="str">
        <f t="shared" si="14"/>
        <v/>
      </c>
      <c r="S1371" s="29" t="str">
        <f t="shared" si="15"/>
        <v/>
      </c>
      <c r="T1371" s="28" t="str">
        <f t="shared" si="16"/>
        <v/>
      </c>
      <c r="U1371" s="30">
        <f>VLOOKUP(H1371,variables!J$10:K$130,2,FALSE)</f>
        <v>0</v>
      </c>
      <c r="V1371" s="28"/>
      <c r="W1371" s="28"/>
      <c r="X1371" s="28"/>
      <c r="Y1371" s="28"/>
      <c r="Z1371" s="28"/>
      <c r="AA1371" s="28"/>
      <c r="AB1371" s="28"/>
      <c r="AC1371" s="28"/>
    </row>
    <row r="1372" spans="1:29" ht="14.25" hidden="1">
      <c r="A1372" s="22" t="b">
        <f t="shared" si="79"/>
        <v>0</v>
      </c>
      <c r="B1372" s="23" t="str">
        <f t="shared" si="80"/>
        <v>salles avant 03/2017!</v>
      </c>
      <c r="C1372" s="24">
        <f t="shared" si="81"/>
        <v>1372</v>
      </c>
      <c r="D1372" s="24" t="e">
        <f t="shared" ca="1" si="2"/>
        <v>#REF!</v>
      </c>
      <c r="E1372" s="25" t="e">
        <f t="shared" ca="1" si="3"/>
        <v>#REF!</v>
      </c>
      <c r="F1372" s="25" t="e">
        <f t="shared" ca="1" si="4"/>
        <v>#REF!</v>
      </c>
      <c r="G1372" s="26" t="e">
        <f t="shared" ca="1" si="5"/>
        <v>#REF!</v>
      </c>
      <c r="H1372" s="24" t="s">
        <v>237</v>
      </c>
      <c r="I1372" s="24" t="e">
        <f t="shared" ca="1" si="6"/>
        <v>#REF!</v>
      </c>
      <c r="J1372" s="24" t="e">
        <f t="shared" ca="1" si="7"/>
        <v>#REF!</v>
      </c>
      <c r="K1372" s="24" t="e">
        <f t="shared" ca="1" si="8"/>
        <v>#REF!</v>
      </c>
      <c r="L1372" s="24" t="e">
        <f t="shared" ca="1" si="9"/>
        <v>#REF!</v>
      </c>
      <c r="M1372" s="24" t="e">
        <f t="shared" ca="1" si="10"/>
        <v>#REF!</v>
      </c>
      <c r="N1372" s="25" t="e">
        <f t="shared" ca="1" si="11"/>
        <v>#REF!</v>
      </c>
      <c r="O1372" s="27" t="e">
        <f t="shared" ca="1" si="12"/>
        <v>#REF!</v>
      </c>
      <c r="P1372" s="24" t="e">
        <f t="shared" ca="1" si="13"/>
        <v>#REF!</v>
      </c>
      <c r="Q1372" s="28" t="str">
        <f t="shared" si="48"/>
        <v/>
      </c>
      <c r="R1372" s="29" t="str">
        <f t="shared" si="14"/>
        <v/>
      </c>
      <c r="S1372" s="29" t="str">
        <f t="shared" si="15"/>
        <v/>
      </c>
      <c r="T1372" s="28" t="str">
        <f t="shared" si="16"/>
        <v/>
      </c>
      <c r="U1372" s="30">
        <f ca="1">VLOOKUP(H1372,variables!J$10:K$130,2,FALSE)</f>
        <v>1</v>
      </c>
      <c r="V1372" s="28"/>
      <c r="W1372" s="28"/>
      <c r="X1372" s="28"/>
      <c r="Y1372" s="28"/>
      <c r="Z1372" s="28"/>
      <c r="AA1372" s="28"/>
      <c r="AB1372" s="28"/>
      <c r="AC1372" s="28"/>
    </row>
    <row r="1373" spans="1:29" ht="14.25" hidden="1">
      <c r="A1373" s="22" t="b">
        <f t="shared" si="79"/>
        <v>0</v>
      </c>
      <c r="B1373" s="23" t="str">
        <f t="shared" si="80"/>
        <v>salles avant 03/2017!</v>
      </c>
      <c r="C1373" s="24">
        <f t="shared" si="81"/>
        <v>1373</v>
      </c>
      <c r="D1373" s="24" t="e">
        <f t="shared" ca="1" si="2"/>
        <v>#REF!</v>
      </c>
      <c r="E1373" s="25" t="e">
        <f t="shared" ca="1" si="3"/>
        <v>#REF!</v>
      </c>
      <c r="F1373" s="25" t="e">
        <f t="shared" ca="1" si="4"/>
        <v>#REF!</v>
      </c>
      <c r="G1373" s="26" t="e">
        <f t="shared" ca="1" si="5"/>
        <v>#REF!</v>
      </c>
      <c r="H1373" s="24" t="s">
        <v>829</v>
      </c>
      <c r="I1373" s="24" t="e">
        <f t="shared" ca="1" si="6"/>
        <v>#REF!</v>
      </c>
      <c r="J1373" s="24" t="e">
        <f t="shared" ca="1" si="7"/>
        <v>#REF!</v>
      </c>
      <c r="K1373" s="24" t="e">
        <f t="shared" ca="1" si="8"/>
        <v>#REF!</v>
      </c>
      <c r="L1373" s="24" t="e">
        <f t="shared" ca="1" si="9"/>
        <v>#REF!</v>
      </c>
      <c r="M1373" s="24" t="e">
        <f t="shared" ca="1" si="10"/>
        <v>#REF!</v>
      </c>
      <c r="N1373" s="25" t="e">
        <f t="shared" ca="1" si="11"/>
        <v>#REF!</v>
      </c>
      <c r="O1373" s="27" t="e">
        <f t="shared" ca="1" si="12"/>
        <v>#REF!</v>
      </c>
      <c r="P1373" s="24" t="e">
        <f t="shared" ca="1" si="13"/>
        <v>#REF!</v>
      </c>
      <c r="Q1373" s="28" t="str">
        <f t="shared" si="48"/>
        <v/>
      </c>
      <c r="R1373" s="29" t="str">
        <f t="shared" si="14"/>
        <v/>
      </c>
      <c r="S1373" s="29" t="str">
        <f t="shared" si="15"/>
        <v/>
      </c>
      <c r="T1373" s="28" t="str">
        <f t="shared" si="16"/>
        <v/>
      </c>
      <c r="U1373" s="30">
        <f ca="1">VLOOKUP(H1373,variables!J$10:K$130,2,FALSE)</f>
        <v>0.97619047619047616</v>
      </c>
      <c r="V1373" s="28"/>
      <c r="W1373" s="28"/>
      <c r="X1373" s="28"/>
      <c r="Y1373" s="28"/>
      <c r="Z1373" s="28"/>
      <c r="AA1373" s="28"/>
      <c r="AB1373" s="28"/>
      <c r="AC1373" s="28"/>
    </row>
    <row r="1374" spans="1:29" ht="14.25" hidden="1">
      <c r="A1374" s="22" t="b">
        <f t="shared" si="79"/>
        <v>0</v>
      </c>
      <c r="B1374" s="23" t="str">
        <f t="shared" si="80"/>
        <v>salles avant 03/2017!</v>
      </c>
      <c r="C1374" s="24">
        <f t="shared" si="81"/>
        <v>1374</v>
      </c>
      <c r="D1374" s="24" t="e">
        <f t="shared" ca="1" si="2"/>
        <v>#REF!</v>
      </c>
      <c r="E1374" s="25" t="e">
        <f t="shared" ca="1" si="3"/>
        <v>#REF!</v>
      </c>
      <c r="F1374" s="25" t="e">
        <f t="shared" ca="1" si="4"/>
        <v>#REF!</v>
      </c>
      <c r="G1374" s="26" t="e">
        <f t="shared" ca="1" si="5"/>
        <v>#REF!</v>
      </c>
      <c r="H1374" s="24" t="s">
        <v>246</v>
      </c>
      <c r="I1374" s="24" t="e">
        <f t="shared" ca="1" si="6"/>
        <v>#REF!</v>
      </c>
      <c r="J1374" s="24" t="e">
        <f t="shared" ca="1" si="7"/>
        <v>#REF!</v>
      </c>
      <c r="K1374" s="24" t="e">
        <f t="shared" ca="1" si="8"/>
        <v>#REF!</v>
      </c>
      <c r="L1374" s="24" t="e">
        <f t="shared" ca="1" si="9"/>
        <v>#REF!</v>
      </c>
      <c r="M1374" s="24" t="e">
        <f t="shared" ca="1" si="10"/>
        <v>#REF!</v>
      </c>
      <c r="N1374" s="25" t="e">
        <f t="shared" ca="1" si="11"/>
        <v>#REF!</v>
      </c>
      <c r="O1374" s="27" t="e">
        <f t="shared" ca="1" si="12"/>
        <v>#REF!</v>
      </c>
      <c r="P1374" s="24" t="e">
        <f t="shared" ca="1" si="13"/>
        <v>#REF!</v>
      </c>
      <c r="Q1374" s="28" t="str">
        <f t="shared" si="48"/>
        <v/>
      </c>
      <c r="R1374" s="29" t="str">
        <f t="shared" si="14"/>
        <v/>
      </c>
      <c r="S1374" s="29" t="str">
        <f t="shared" si="15"/>
        <v/>
      </c>
      <c r="T1374" s="28" t="str">
        <f t="shared" si="16"/>
        <v/>
      </c>
      <c r="U1374" s="30">
        <f ca="1">VLOOKUP(H1374,variables!J$10:K$130,2,FALSE)</f>
        <v>0.94444444444444442</v>
      </c>
      <c r="V1374" s="28"/>
      <c r="W1374" s="28"/>
      <c r="X1374" s="28"/>
      <c r="Y1374" s="28"/>
      <c r="Z1374" s="28"/>
      <c r="AA1374" s="28"/>
      <c r="AB1374" s="28"/>
      <c r="AC1374" s="28"/>
    </row>
    <row r="1375" spans="1:29" ht="14.25">
      <c r="A1375" s="22" t="b">
        <f t="shared" si="79"/>
        <v>1</v>
      </c>
      <c r="B1375" s="23" t="str">
        <f t="shared" si="80"/>
        <v>salles avant 03/2017!</v>
      </c>
      <c r="C1375" s="24">
        <f t="shared" si="81"/>
        <v>1375</v>
      </c>
      <c r="D1375" s="24" t="e">
        <f t="shared" ca="1" si="2"/>
        <v>#REF!</v>
      </c>
      <c r="E1375" s="25" t="e">
        <f t="shared" ca="1" si="3"/>
        <v>#REF!</v>
      </c>
      <c r="F1375" s="25" t="e">
        <f t="shared" ca="1" si="4"/>
        <v>#REF!</v>
      </c>
      <c r="G1375" s="26" t="e">
        <f t="shared" ca="1" si="5"/>
        <v>#REF!</v>
      </c>
      <c r="H1375" s="24" t="s">
        <v>140</v>
      </c>
      <c r="I1375" s="24" t="e">
        <f t="shared" ca="1" si="6"/>
        <v>#REF!</v>
      </c>
      <c r="J1375" s="24" t="e">
        <f t="shared" ca="1" si="7"/>
        <v>#REF!</v>
      </c>
      <c r="K1375" s="24" t="e">
        <f t="shared" ca="1" si="8"/>
        <v>#REF!</v>
      </c>
      <c r="L1375" s="24" t="e">
        <f t="shared" ca="1" si="9"/>
        <v>#REF!</v>
      </c>
      <c r="M1375" s="24" t="e">
        <f t="shared" ca="1" si="10"/>
        <v>#REF!</v>
      </c>
      <c r="N1375" s="25" t="e">
        <f t="shared" ca="1" si="11"/>
        <v>#REF!</v>
      </c>
      <c r="O1375" s="27" t="e">
        <f t="shared" ca="1" si="12"/>
        <v>#REF!</v>
      </c>
      <c r="P1375" s="24" t="e">
        <f t="shared" ca="1" si="13"/>
        <v>#REF!</v>
      </c>
      <c r="Q1375" s="28" t="e">
        <f t="shared" ca="1" si="48"/>
        <v>#REF!</v>
      </c>
      <c r="R1375" s="29" t="e">
        <f t="shared" ca="1" si="14"/>
        <v>#REF!</v>
      </c>
      <c r="S1375" s="29" t="e">
        <f t="shared" ca="1" si="15"/>
        <v>#REF!</v>
      </c>
      <c r="T1375" s="28" t="e">
        <f t="shared" ca="1" si="16"/>
        <v>#REF!</v>
      </c>
      <c r="U1375" s="30">
        <f ca="1">VLOOKUP(H1375,variables!J$10:K$130,2,FALSE)</f>
        <v>0.93262411347517726</v>
      </c>
      <c r="V1375" s="28"/>
      <c r="W1375" s="28"/>
      <c r="X1375" s="28"/>
      <c r="Y1375" s="28"/>
      <c r="Z1375" s="28"/>
      <c r="AA1375" s="28"/>
      <c r="AB1375" s="28"/>
      <c r="AC1375" s="28"/>
    </row>
    <row r="1376" spans="1:29" ht="14.25" hidden="1">
      <c r="A1376" s="22" t="b">
        <f t="shared" si="79"/>
        <v>0</v>
      </c>
      <c r="B1376" s="23" t="str">
        <f t="shared" si="80"/>
        <v>salles avant 03/2017!</v>
      </c>
      <c r="C1376" s="24">
        <f t="shared" si="81"/>
        <v>1376</v>
      </c>
      <c r="D1376" s="24" t="e">
        <f t="shared" ca="1" si="2"/>
        <v>#REF!</v>
      </c>
      <c r="E1376" s="25" t="e">
        <f t="shared" ca="1" si="3"/>
        <v>#REF!</v>
      </c>
      <c r="F1376" s="25" t="e">
        <f t="shared" ca="1" si="4"/>
        <v>#REF!</v>
      </c>
      <c r="G1376" s="26" t="e">
        <f t="shared" ca="1" si="5"/>
        <v>#REF!</v>
      </c>
      <c r="H1376" s="24" t="s">
        <v>246</v>
      </c>
      <c r="I1376" s="24" t="e">
        <f t="shared" ca="1" si="6"/>
        <v>#REF!</v>
      </c>
      <c r="J1376" s="24" t="e">
        <f t="shared" ca="1" si="7"/>
        <v>#REF!</v>
      </c>
      <c r="K1376" s="24" t="e">
        <f t="shared" ca="1" si="8"/>
        <v>#REF!</v>
      </c>
      <c r="L1376" s="24" t="e">
        <f t="shared" ca="1" si="9"/>
        <v>#REF!</v>
      </c>
      <c r="M1376" s="24" t="e">
        <f t="shared" ca="1" si="10"/>
        <v>#REF!</v>
      </c>
      <c r="N1376" s="25" t="e">
        <f t="shared" ca="1" si="11"/>
        <v>#REF!</v>
      </c>
      <c r="O1376" s="27" t="e">
        <f t="shared" ca="1" si="12"/>
        <v>#REF!</v>
      </c>
      <c r="P1376" s="24" t="e">
        <f t="shared" ca="1" si="13"/>
        <v>#REF!</v>
      </c>
      <c r="Q1376" s="28" t="str">
        <f t="shared" si="48"/>
        <v/>
      </c>
      <c r="R1376" s="29" t="str">
        <f t="shared" si="14"/>
        <v/>
      </c>
      <c r="S1376" s="29" t="str">
        <f t="shared" si="15"/>
        <v/>
      </c>
      <c r="T1376" s="28" t="str">
        <f t="shared" si="16"/>
        <v/>
      </c>
      <c r="U1376" s="30">
        <f ca="1">VLOOKUP(H1376,variables!J$10:K$130,2,FALSE)</f>
        <v>0.94444444444444442</v>
      </c>
      <c r="V1376" s="28"/>
      <c r="W1376" s="28"/>
      <c r="X1376" s="28"/>
      <c r="Y1376" s="28"/>
      <c r="Z1376" s="28"/>
      <c r="AA1376" s="28"/>
      <c r="AB1376" s="28"/>
      <c r="AC1376" s="28"/>
    </row>
    <row r="1377" spans="1:29" ht="14.25" hidden="1">
      <c r="A1377" s="22" t="b">
        <f t="shared" si="79"/>
        <v>0</v>
      </c>
      <c r="B1377" s="23" t="str">
        <f t="shared" si="80"/>
        <v>salles avant 03/2017!</v>
      </c>
      <c r="C1377" s="24">
        <f t="shared" si="81"/>
        <v>1377</v>
      </c>
      <c r="D1377" s="24" t="e">
        <f t="shared" ca="1" si="2"/>
        <v>#REF!</v>
      </c>
      <c r="E1377" s="25" t="e">
        <f t="shared" ca="1" si="3"/>
        <v>#REF!</v>
      </c>
      <c r="F1377" s="25" t="e">
        <f t="shared" ca="1" si="4"/>
        <v>#REF!</v>
      </c>
      <c r="G1377" s="26" t="e">
        <f t="shared" ca="1" si="5"/>
        <v>#REF!</v>
      </c>
      <c r="H1377" s="24" t="s">
        <v>162</v>
      </c>
      <c r="I1377" s="24" t="e">
        <f t="shared" ca="1" si="6"/>
        <v>#REF!</v>
      </c>
      <c r="J1377" s="24" t="e">
        <f t="shared" ca="1" si="7"/>
        <v>#REF!</v>
      </c>
      <c r="K1377" s="24" t="e">
        <f t="shared" ca="1" si="8"/>
        <v>#REF!</v>
      </c>
      <c r="L1377" s="24" t="e">
        <f t="shared" ca="1" si="9"/>
        <v>#REF!</v>
      </c>
      <c r="M1377" s="24" t="e">
        <f t="shared" ca="1" si="10"/>
        <v>#REF!</v>
      </c>
      <c r="N1377" s="25" t="e">
        <f t="shared" ca="1" si="11"/>
        <v>#REF!</v>
      </c>
      <c r="O1377" s="27" t="e">
        <f t="shared" ca="1" si="12"/>
        <v>#REF!</v>
      </c>
      <c r="P1377" s="24" t="e">
        <f t="shared" ca="1" si="13"/>
        <v>#REF!</v>
      </c>
      <c r="Q1377" s="28" t="str">
        <f t="shared" si="48"/>
        <v/>
      </c>
      <c r="R1377" s="29" t="str">
        <f t="shared" si="14"/>
        <v/>
      </c>
      <c r="S1377" s="29" t="str">
        <f t="shared" si="15"/>
        <v/>
      </c>
      <c r="T1377" s="28" t="str">
        <f t="shared" si="16"/>
        <v/>
      </c>
      <c r="U1377" s="30">
        <f>VLOOKUP(H1377,variables!J$10:K$130,2,FALSE)</f>
        <v>5.3E-3</v>
      </c>
      <c r="V1377" s="28"/>
      <c r="W1377" s="28"/>
      <c r="X1377" s="28"/>
      <c r="Y1377" s="28"/>
      <c r="Z1377" s="28"/>
      <c r="AA1377" s="28"/>
      <c r="AB1377" s="28"/>
      <c r="AC1377" s="28"/>
    </row>
    <row r="1378" spans="1:29" ht="14.25" hidden="1">
      <c r="A1378" s="22" t="b">
        <f t="shared" si="79"/>
        <v>0</v>
      </c>
      <c r="B1378" s="23" t="str">
        <f t="shared" si="80"/>
        <v>salles avant 03/2017!</v>
      </c>
      <c r="C1378" s="24">
        <f t="shared" si="81"/>
        <v>1378</v>
      </c>
      <c r="D1378" s="24" t="e">
        <f t="shared" ca="1" si="2"/>
        <v>#REF!</v>
      </c>
      <c r="E1378" s="25" t="e">
        <f t="shared" ca="1" si="3"/>
        <v>#REF!</v>
      </c>
      <c r="F1378" s="25" t="e">
        <f t="shared" ca="1" si="4"/>
        <v>#REF!</v>
      </c>
      <c r="G1378" s="26" t="e">
        <f t="shared" ca="1" si="5"/>
        <v>#REF!</v>
      </c>
      <c r="H1378" s="24" t="s">
        <v>83</v>
      </c>
      <c r="I1378" s="24" t="e">
        <f t="shared" ca="1" si="6"/>
        <v>#REF!</v>
      </c>
      <c r="J1378" s="24" t="e">
        <f t="shared" ca="1" si="7"/>
        <v>#REF!</v>
      </c>
      <c r="K1378" s="24" t="e">
        <f t="shared" ca="1" si="8"/>
        <v>#REF!</v>
      </c>
      <c r="L1378" s="24" t="e">
        <f t="shared" ca="1" si="9"/>
        <v>#REF!</v>
      </c>
      <c r="M1378" s="24" t="e">
        <f t="shared" ca="1" si="10"/>
        <v>#REF!</v>
      </c>
      <c r="N1378" s="25" t="e">
        <f t="shared" ca="1" si="11"/>
        <v>#REF!</v>
      </c>
      <c r="O1378" s="27" t="e">
        <f t="shared" ca="1" si="12"/>
        <v>#REF!</v>
      </c>
      <c r="P1378" s="24" t="e">
        <f t="shared" ca="1" si="13"/>
        <v>#REF!</v>
      </c>
      <c r="Q1378" s="28" t="str">
        <f t="shared" si="48"/>
        <v/>
      </c>
      <c r="R1378" s="29" t="str">
        <f t="shared" si="14"/>
        <v/>
      </c>
      <c r="S1378" s="29" t="str">
        <f t="shared" si="15"/>
        <v/>
      </c>
      <c r="T1378" s="28" t="str">
        <f t="shared" si="16"/>
        <v/>
      </c>
      <c r="U1378" s="30">
        <f>VLOOKUP(H1378,variables!J$10:K$130,2,FALSE)</f>
        <v>5.3E-3</v>
      </c>
      <c r="V1378" s="28"/>
      <c r="W1378" s="28"/>
      <c r="X1378" s="28"/>
      <c r="Y1378" s="28"/>
      <c r="Z1378" s="28"/>
      <c r="AA1378" s="28"/>
      <c r="AB1378" s="28"/>
      <c r="AC1378" s="28"/>
    </row>
    <row r="1379" spans="1:29" ht="14.25" hidden="1">
      <c r="A1379" s="22" t="b">
        <f t="shared" si="79"/>
        <v>0</v>
      </c>
      <c r="B1379" s="23" t="str">
        <f t="shared" si="80"/>
        <v>salles avant 03/2017!</v>
      </c>
      <c r="C1379" s="24">
        <f t="shared" si="81"/>
        <v>1379</v>
      </c>
      <c r="D1379" s="24" t="e">
        <f t="shared" ca="1" si="2"/>
        <v>#REF!</v>
      </c>
      <c r="E1379" s="25" t="e">
        <f t="shared" ca="1" si="3"/>
        <v>#REF!</v>
      </c>
      <c r="F1379" s="25" t="e">
        <f t="shared" ca="1" si="4"/>
        <v>#REF!</v>
      </c>
      <c r="G1379" s="26" t="e">
        <f t="shared" ca="1" si="5"/>
        <v>#REF!</v>
      </c>
      <c r="H1379" s="24" t="s">
        <v>88</v>
      </c>
      <c r="I1379" s="24" t="e">
        <f t="shared" ca="1" si="6"/>
        <v>#REF!</v>
      </c>
      <c r="J1379" s="24" t="e">
        <f t="shared" ca="1" si="7"/>
        <v>#REF!</v>
      </c>
      <c r="K1379" s="24" t="e">
        <f t="shared" ca="1" si="8"/>
        <v>#REF!</v>
      </c>
      <c r="L1379" s="24" t="e">
        <f t="shared" ca="1" si="9"/>
        <v>#REF!</v>
      </c>
      <c r="M1379" s="24" t="e">
        <f t="shared" ca="1" si="10"/>
        <v>#REF!</v>
      </c>
      <c r="N1379" s="25" t="e">
        <f t="shared" ca="1" si="11"/>
        <v>#REF!</v>
      </c>
      <c r="O1379" s="27" t="e">
        <f t="shared" ca="1" si="12"/>
        <v>#REF!</v>
      </c>
      <c r="P1379" s="24" t="e">
        <f t="shared" ca="1" si="13"/>
        <v>#REF!</v>
      </c>
      <c r="Q1379" s="28" t="str">
        <f t="shared" si="48"/>
        <v/>
      </c>
      <c r="R1379" s="29" t="str">
        <f t="shared" si="14"/>
        <v/>
      </c>
      <c r="S1379" s="29" t="str">
        <f t="shared" si="15"/>
        <v/>
      </c>
      <c r="T1379" s="28" t="str">
        <f t="shared" si="16"/>
        <v/>
      </c>
      <c r="U1379" s="30">
        <f ca="1">VLOOKUP(H1379,variables!J$10:K$130,2,FALSE)</f>
        <v>0.94202898550724634</v>
      </c>
      <c r="V1379" s="28"/>
      <c r="W1379" s="28"/>
      <c r="X1379" s="28"/>
      <c r="Y1379" s="28"/>
      <c r="Z1379" s="28"/>
      <c r="AA1379" s="28"/>
      <c r="AB1379" s="28"/>
      <c r="AC1379" s="28"/>
    </row>
    <row r="1380" spans="1:29" ht="14.25" hidden="1">
      <c r="A1380" s="22" t="b">
        <f t="shared" si="79"/>
        <v>0</v>
      </c>
      <c r="B1380" s="23" t="str">
        <f t="shared" si="80"/>
        <v>salles avant 03/2017!</v>
      </c>
      <c r="C1380" s="24">
        <f t="shared" si="81"/>
        <v>1380</v>
      </c>
      <c r="D1380" s="24" t="e">
        <f t="shared" ca="1" si="2"/>
        <v>#REF!</v>
      </c>
      <c r="E1380" s="25" t="e">
        <f t="shared" ca="1" si="3"/>
        <v>#REF!</v>
      </c>
      <c r="F1380" s="25" t="e">
        <f t="shared" ca="1" si="4"/>
        <v>#REF!</v>
      </c>
      <c r="G1380" s="26" t="e">
        <f t="shared" ca="1" si="5"/>
        <v>#REF!</v>
      </c>
      <c r="H1380" s="24" t="s">
        <v>554</v>
      </c>
      <c r="I1380" s="24" t="e">
        <f t="shared" ca="1" si="6"/>
        <v>#REF!</v>
      </c>
      <c r="J1380" s="24" t="e">
        <f t="shared" ca="1" si="7"/>
        <v>#REF!</v>
      </c>
      <c r="K1380" s="24" t="e">
        <f t="shared" ca="1" si="8"/>
        <v>#REF!</v>
      </c>
      <c r="L1380" s="24" t="e">
        <f t="shared" ca="1" si="9"/>
        <v>#REF!</v>
      </c>
      <c r="M1380" s="24" t="e">
        <f t="shared" ca="1" si="10"/>
        <v>#REF!</v>
      </c>
      <c r="N1380" s="25" t="e">
        <f t="shared" ca="1" si="11"/>
        <v>#REF!</v>
      </c>
      <c r="O1380" s="27" t="e">
        <f t="shared" ca="1" si="12"/>
        <v>#REF!</v>
      </c>
      <c r="P1380" s="24" t="e">
        <f t="shared" ca="1" si="13"/>
        <v>#REF!</v>
      </c>
      <c r="Q1380" s="28" t="str">
        <f t="shared" si="48"/>
        <v/>
      </c>
      <c r="R1380" s="29" t="str">
        <f t="shared" si="14"/>
        <v/>
      </c>
      <c r="S1380" s="29" t="str">
        <f t="shared" si="15"/>
        <v/>
      </c>
      <c r="T1380" s="28" t="str">
        <f t="shared" si="16"/>
        <v/>
      </c>
      <c r="U1380" s="30">
        <f ca="1">VLOOKUP(H1380,variables!J$10:K$130,2,FALSE)</f>
        <v>1</v>
      </c>
      <c r="V1380" s="28"/>
      <c r="W1380" s="28"/>
      <c r="X1380" s="28"/>
      <c r="Y1380" s="28"/>
      <c r="Z1380" s="28"/>
      <c r="AA1380" s="28"/>
      <c r="AB1380" s="28"/>
      <c r="AC1380" s="28"/>
    </row>
    <row r="1381" spans="1:29" ht="14.25">
      <c r="A1381" s="22" t="b">
        <f t="shared" si="79"/>
        <v>1</v>
      </c>
      <c r="B1381" s="23" t="str">
        <f t="shared" si="80"/>
        <v>salles avant 03/2017!</v>
      </c>
      <c r="C1381" s="24">
        <f t="shared" si="81"/>
        <v>1381</v>
      </c>
      <c r="D1381" s="24" t="e">
        <f t="shared" ca="1" si="2"/>
        <v>#REF!</v>
      </c>
      <c r="E1381" s="25" t="e">
        <f t="shared" ca="1" si="3"/>
        <v>#REF!</v>
      </c>
      <c r="F1381" s="25" t="e">
        <f t="shared" ca="1" si="4"/>
        <v>#REF!</v>
      </c>
      <c r="G1381" s="26" t="e">
        <f t="shared" ca="1" si="5"/>
        <v>#REF!</v>
      </c>
      <c r="H1381" s="24" t="s">
        <v>140</v>
      </c>
      <c r="I1381" s="24" t="e">
        <f t="shared" ca="1" si="6"/>
        <v>#REF!</v>
      </c>
      <c r="J1381" s="24" t="e">
        <f t="shared" ca="1" si="7"/>
        <v>#REF!</v>
      </c>
      <c r="K1381" s="24" t="e">
        <f t="shared" ca="1" si="8"/>
        <v>#REF!</v>
      </c>
      <c r="L1381" s="24" t="e">
        <f t="shared" ca="1" si="9"/>
        <v>#REF!</v>
      </c>
      <c r="M1381" s="24" t="e">
        <f t="shared" ca="1" si="10"/>
        <v>#REF!</v>
      </c>
      <c r="N1381" s="25" t="e">
        <f t="shared" ca="1" si="11"/>
        <v>#REF!</v>
      </c>
      <c r="O1381" s="27" t="e">
        <f t="shared" ca="1" si="12"/>
        <v>#REF!</v>
      </c>
      <c r="P1381" s="24" t="e">
        <f t="shared" ca="1" si="13"/>
        <v>#REF!</v>
      </c>
      <c r="Q1381" s="28" t="e">
        <f t="shared" ca="1" si="48"/>
        <v>#REF!</v>
      </c>
      <c r="R1381" s="29" t="e">
        <f t="shared" ca="1" si="14"/>
        <v>#REF!</v>
      </c>
      <c r="S1381" s="29" t="e">
        <f t="shared" ca="1" si="15"/>
        <v>#REF!</v>
      </c>
      <c r="T1381" s="28" t="e">
        <f t="shared" ca="1" si="16"/>
        <v>#REF!</v>
      </c>
      <c r="U1381" s="30">
        <f ca="1">VLOOKUP(H1381,variables!J$10:K$130,2,FALSE)</f>
        <v>0.93262411347517726</v>
      </c>
      <c r="V1381" s="28"/>
      <c r="W1381" s="28"/>
      <c r="X1381" s="28"/>
      <c r="Y1381" s="28"/>
      <c r="Z1381" s="28"/>
      <c r="AA1381" s="28"/>
      <c r="AB1381" s="28"/>
      <c r="AC1381" s="28"/>
    </row>
    <row r="1382" spans="1:29" ht="14.25">
      <c r="A1382" s="22" t="b">
        <f t="shared" si="79"/>
        <v>1</v>
      </c>
      <c r="B1382" s="23" t="str">
        <f t="shared" si="80"/>
        <v>salles avant 03/2017!</v>
      </c>
      <c r="C1382" s="24">
        <f t="shared" si="81"/>
        <v>1382</v>
      </c>
      <c r="D1382" s="24" t="e">
        <f t="shared" ca="1" si="2"/>
        <v>#REF!</v>
      </c>
      <c r="E1382" s="25" t="e">
        <f t="shared" ca="1" si="3"/>
        <v>#REF!</v>
      </c>
      <c r="F1382" s="25" t="e">
        <f t="shared" ca="1" si="4"/>
        <v>#REF!</v>
      </c>
      <c r="G1382" s="26" t="e">
        <f t="shared" ca="1" si="5"/>
        <v>#REF!</v>
      </c>
      <c r="H1382" s="24" t="s">
        <v>140</v>
      </c>
      <c r="I1382" s="24" t="e">
        <f t="shared" ca="1" si="6"/>
        <v>#REF!</v>
      </c>
      <c r="J1382" s="24" t="e">
        <f t="shared" ca="1" si="7"/>
        <v>#REF!</v>
      </c>
      <c r="K1382" s="24" t="e">
        <f t="shared" ca="1" si="8"/>
        <v>#REF!</v>
      </c>
      <c r="L1382" s="24" t="e">
        <f t="shared" ca="1" si="9"/>
        <v>#REF!</v>
      </c>
      <c r="M1382" s="24" t="e">
        <f t="shared" ca="1" si="10"/>
        <v>#REF!</v>
      </c>
      <c r="N1382" s="25" t="e">
        <f t="shared" ca="1" si="11"/>
        <v>#REF!</v>
      </c>
      <c r="O1382" s="27" t="e">
        <f t="shared" ca="1" si="12"/>
        <v>#REF!</v>
      </c>
      <c r="P1382" s="24" t="e">
        <f t="shared" ca="1" si="13"/>
        <v>#REF!</v>
      </c>
      <c r="Q1382" s="28" t="e">
        <f t="shared" ca="1" si="48"/>
        <v>#REF!</v>
      </c>
      <c r="R1382" s="29" t="e">
        <f t="shared" ca="1" si="14"/>
        <v>#REF!</v>
      </c>
      <c r="S1382" s="29" t="e">
        <f t="shared" ca="1" si="15"/>
        <v>#REF!</v>
      </c>
      <c r="T1382" s="28" t="e">
        <f t="shared" ca="1" si="16"/>
        <v>#REF!</v>
      </c>
      <c r="U1382" s="30">
        <f ca="1">VLOOKUP(H1382,variables!J$10:K$130,2,FALSE)</f>
        <v>0.93262411347517726</v>
      </c>
      <c r="V1382" s="28"/>
      <c r="W1382" s="28"/>
      <c r="X1382" s="28"/>
      <c r="Y1382" s="28"/>
      <c r="Z1382" s="28"/>
      <c r="AA1382" s="28"/>
      <c r="AB1382" s="28"/>
      <c r="AC1382" s="28"/>
    </row>
    <row r="1383" spans="1:29" ht="14.25" hidden="1">
      <c r="A1383" s="22" t="b">
        <f t="shared" si="79"/>
        <v>0</v>
      </c>
      <c r="B1383" s="23" t="str">
        <f t="shared" si="80"/>
        <v>salles avant 03/2017!</v>
      </c>
      <c r="C1383" s="24">
        <f t="shared" si="81"/>
        <v>1383</v>
      </c>
      <c r="D1383" s="24" t="e">
        <f t="shared" ca="1" si="2"/>
        <v>#REF!</v>
      </c>
      <c r="E1383" s="25" t="e">
        <f t="shared" ca="1" si="3"/>
        <v>#REF!</v>
      </c>
      <c r="F1383" s="25" t="e">
        <f t="shared" ca="1" si="4"/>
        <v>#REF!</v>
      </c>
      <c r="G1383" s="26" t="e">
        <f t="shared" ca="1" si="5"/>
        <v>#REF!</v>
      </c>
      <c r="H1383" s="24" t="s">
        <v>73</v>
      </c>
      <c r="I1383" s="24" t="e">
        <f t="shared" ca="1" si="6"/>
        <v>#REF!</v>
      </c>
      <c r="J1383" s="24" t="e">
        <f t="shared" ca="1" si="7"/>
        <v>#REF!</v>
      </c>
      <c r="K1383" s="24" t="e">
        <f t="shared" ca="1" si="8"/>
        <v>#REF!</v>
      </c>
      <c r="L1383" s="24" t="e">
        <f t="shared" ca="1" si="9"/>
        <v>#REF!</v>
      </c>
      <c r="M1383" s="24" t="e">
        <f t="shared" ca="1" si="10"/>
        <v>#REF!</v>
      </c>
      <c r="N1383" s="25" t="e">
        <f t="shared" ca="1" si="11"/>
        <v>#REF!</v>
      </c>
      <c r="O1383" s="27" t="e">
        <f t="shared" ca="1" si="12"/>
        <v>#REF!</v>
      </c>
      <c r="P1383" s="24" t="e">
        <f t="shared" ca="1" si="13"/>
        <v>#REF!</v>
      </c>
      <c r="Q1383" s="28" t="str">
        <f t="shared" si="48"/>
        <v/>
      </c>
      <c r="R1383" s="29" t="str">
        <f t="shared" si="14"/>
        <v/>
      </c>
      <c r="S1383" s="29" t="str">
        <f t="shared" si="15"/>
        <v/>
      </c>
      <c r="T1383" s="28" t="str">
        <f t="shared" si="16"/>
        <v/>
      </c>
      <c r="U1383" s="30">
        <f ca="1">VLOOKUP(H1383,variables!J$10:K$130,2,FALSE)</f>
        <v>1</v>
      </c>
      <c r="V1383" s="28"/>
      <c r="W1383" s="28"/>
      <c r="X1383" s="28"/>
      <c r="Y1383" s="28"/>
      <c r="Z1383" s="28"/>
      <c r="AA1383" s="28"/>
      <c r="AB1383" s="28"/>
      <c r="AC1383" s="28"/>
    </row>
    <row r="1384" spans="1:29" ht="14.25" hidden="1">
      <c r="A1384" s="22" t="b">
        <f t="shared" si="79"/>
        <v>0</v>
      </c>
      <c r="B1384" s="23" t="str">
        <f t="shared" si="80"/>
        <v>salles avant 03/2017!</v>
      </c>
      <c r="C1384" s="24">
        <f t="shared" si="81"/>
        <v>1384</v>
      </c>
      <c r="D1384" s="24" t="e">
        <f t="shared" ca="1" si="2"/>
        <v>#REF!</v>
      </c>
      <c r="E1384" s="25" t="e">
        <f t="shared" ca="1" si="3"/>
        <v>#REF!</v>
      </c>
      <c r="F1384" s="25" t="e">
        <f t="shared" ca="1" si="4"/>
        <v>#REF!</v>
      </c>
      <c r="G1384" s="26" t="e">
        <f t="shared" ca="1" si="5"/>
        <v>#REF!</v>
      </c>
      <c r="H1384" s="24" t="s">
        <v>852</v>
      </c>
      <c r="I1384" s="24" t="e">
        <f t="shared" ca="1" si="6"/>
        <v>#REF!</v>
      </c>
      <c r="J1384" s="24" t="e">
        <f t="shared" ca="1" si="7"/>
        <v>#REF!</v>
      </c>
      <c r="K1384" s="24" t="e">
        <f t="shared" ca="1" si="8"/>
        <v>#REF!</v>
      </c>
      <c r="L1384" s="24" t="e">
        <f t="shared" ca="1" si="9"/>
        <v>#REF!</v>
      </c>
      <c r="M1384" s="24" t="e">
        <f t="shared" ca="1" si="10"/>
        <v>#REF!</v>
      </c>
      <c r="N1384" s="25" t="e">
        <f t="shared" ca="1" si="11"/>
        <v>#REF!</v>
      </c>
      <c r="O1384" s="27" t="e">
        <f t="shared" ca="1" si="12"/>
        <v>#REF!</v>
      </c>
      <c r="P1384" s="24" t="e">
        <f t="shared" ca="1" si="13"/>
        <v>#REF!</v>
      </c>
      <c r="Q1384" s="28" t="str">
        <f t="shared" si="48"/>
        <v/>
      </c>
      <c r="R1384" s="29" t="str">
        <f t="shared" si="14"/>
        <v/>
      </c>
      <c r="S1384" s="29" t="str">
        <f t="shared" si="15"/>
        <v/>
      </c>
      <c r="T1384" s="28" t="str">
        <f t="shared" si="16"/>
        <v/>
      </c>
      <c r="U1384" s="30">
        <f ca="1">VLOOKUP(H1384,variables!J$10:K$130,2,FALSE)</f>
        <v>0.96666666666666667</v>
      </c>
      <c r="V1384" s="28"/>
      <c r="W1384" s="28"/>
      <c r="X1384" s="28"/>
      <c r="Y1384" s="28"/>
      <c r="Z1384" s="28"/>
      <c r="AA1384" s="28"/>
      <c r="AB1384" s="28"/>
      <c r="AC1384" s="28"/>
    </row>
    <row r="1385" spans="1:29" ht="14.25">
      <c r="A1385" s="22" t="b">
        <f t="shared" si="79"/>
        <v>1</v>
      </c>
      <c r="B1385" s="23" t="str">
        <f t="shared" si="80"/>
        <v>salles avant 03/2017!</v>
      </c>
      <c r="C1385" s="24">
        <f t="shared" si="81"/>
        <v>1385</v>
      </c>
      <c r="D1385" s="24" t="e">
        <f t="shared" ca="1" si="2"/>
        <v>#REF!</v>
      </c>
      <c r="E1385" s="25" t="e">
        <f t="shared" ca="1" si="3"/>
        <v>#REF!</v>
      </c>
      <c r="F1385" s="25" t="e">
        <f t="shared" ca="1" si="4"/>
        <v>#REF!</v>
      </c>
      <c r="G1385" s="26" t="e">
        <f t="shared" ca="1" si="5"/>
        <v>#REF!</v>
      </c>
      <c r="H1385" s="24" t="s">
        <v>140</v>
      </c>
      <c r="I1385" s="24" t="e">
        <f t="shared" ca="1" si="6"/>
        <v>#REF!</v>
      </c>
      <c r="J1385" s="24" t="e">
        <f t="shared" ca="1" si="7"/>
        <v>#REF!</v>
      </c>
      <c r="K1385" s="24" t="e">
        <f t="shared" ca="1" si="8"/>
        <v>#REF!</v>
      </c>
      <c r="L1385" s="24" t="e">
        <f t="shared" ca="1" si="9"/>
        <v>#REF!</v>
      </c>
      <c r="M1385" s="24" t="e">
        <f t="shared" ca="1" si="10"/>
        <v>#REF!</v>
      </c>
      <c r="N1385" s="25" t="e">
        <f t="shared" ca="1" si="11"/>
        <v>#REF!</v>
      </c>
      <c r="O1385" s="27" t="e">
        <f t="shared" ca="1" si="12"/>
        <v>#REF!</v>
      </c>
      <c r="P1385" s="24" t="e">
        <f t="shared" ca="1" si="13"/>
        <v>#REF!</v>
      </c>
      <c r="Q1385" s="28" t="e">
        <f t="shared" ca="1" si="48"/>
        <v>#REF!</v>
      </c>
      <c r="R1385" s="29" t="e">
        <f t="shared" ca="1" si="14"/>
        <v>#REF!</v>
      </c>
      <c r="S1385" s="29" t="e">
        <f t="shared" ca="1" si="15"/>
        <v>#REF!</v>
      </c>
      <c r="T1385" s="28" t="e">
        <f t="shared" ca="1" si="16"/>
        <v>#REF!</v>
      </c>
      <c r="U1385" s="30">
        <f ca="1">VLOOKUP(H1385,variables!J$10:K$130,2,FALSE)</f>
        <v>0.93262411347517726</v>
      </c>
      <c r="V1385" s="28"/>
      <c r="W1385" s="28"/>
      <c r="X1385" s="28"/>
      <c r="Y1385" s="28"/>
      <c r="Z1385" s="28"/>
      <c r="AA1385" s="28"/>
      <c r="AB1385" s="28"/>
      <c r="AC1385" s="28"/>
    </row>
    <row r="1386" spans="1:29" ht="14.25" hidden="1">
      <c r="A1386" s="22" t="b">
        <f t="shared" si="79"/>
        <v>0</v>
      </c>
      <c r="B1386" s="23" t="str">
        <f t="shared" si="80"/>
        <v>salles avant 03/2017!</v>
      </c>
      <c r="C1386" s="24">
        <f t="shared" si="81"/>
        <v>1386</v>
      </c>
      <c r="D1386" s="24" t="e">
        <f t="shared" ca="1" si="2"/>
        <v>#REF!</v>
      </c>
      <c r="E1386" s="25" t="e">
        <f t="shared" ca="1" si="3"/>
        <v>#REF!</v>
      </c>
      <c r="F1386" s="25" t="e">
        <f t="shared" ca="1" si="4"/>
        <v>#REF!</v>
      </c>
      <c r="G1386" s="26" t="e">
        <f t="shared" ca="1" si="5"/>
        <v>#REF!</v>
      </c>
      <c r="H1386" s="24" t="s">
        <v>299</v>
      </c>
      <c r="I1386" s="24" t="e">
        <f t="shared" ca="1" si="6"/>
        <v>#REF!</v>
      </c>
      <c r="J1386" s="24" t="e">
        <f t="shared" ca="1" si="7"/>
        <v>#REF!</v>
      </c>
      <c r="K1386" s="24" t="e">
        <f t="shared" ca="1" si="8"/>
        <v>#REF!</v>
      </c>
      <c r="L1386" s="24" t="e">
        <f t="shared" ca="1" si="9"/>
        <v>#REF!</v>
      </c>
      <c r="M1386" s="24" t="e">
        <f t="shared" ca="1" si="10"/>
        <v>#REF!</v>
      </c>
      <c r="N1386" s="25" t="e">
        <f t="shared" ca="1" si="11"/>
        <v>#REF!</v>
      </c>
      <c r="O1386" s="27" t="e">
        <f t="shared" ca="1" si="12"/>
        <v>#REF!</v>
      </c>
      <c r="P1386" s="24" t="e">
        <f t="shared" ca="1" si="13"/>
        <v>#REF!</v>
      </c>
      <c r="Q1386" s="28" t="str">
        <f t="shared" si="48"/>
        <v/>
      </c>
      <c r="R1386" s="29" t="str">
        <f t="shared" si="14"/>
        <v/>
      </c>
      <c r="S1386" s="29" t="str">
        <f t="shared" si="15"/>
        <v/>
      </c>
      <c r="T1386" s="28" t="str">
        <f t="shared" si="16"/>
        <v/>
      </c>
      <c r="U1386" s="30">
        <f ca="1">VLOOKUP(H1386,variables!J$10:K$130,2,FALSE)</f>
        <v>0.96666666666666667</v>
      </c>
      <c r="V1386" s="28"/>
      <c r="W1386" s="28"/>
      <c r="X1386" s="28"/>
      <c r="Y1386" s="28"/>
      <c r="Z1386" s="28"/>
      <c r="AA1386" s="28"/>
      <c r="AB1386" s="28"/>
      <c r="AC1386" s="28"/>
    </row>
    <row r="1387" spans="1:29" ht="14.25">
      <c r="A1387" s="22" t="b">
        <f t="shared" si="79"/>
        <v>1</v>
      </c>
      <c r="B1387" s="23" t="str">
        <f t="shared" si="80"/>
        <v>salles avant 03/2017!</v>
      </c>
      <c r="C1387" s="24">
        <f t="shared" si="81"/>
        <v>1387</v>
      </c>
      <c r="D1387" s="24" t="e">
        <f t="shared" ca="1" si="2"/>
        <v>#REF!</v>
      </c>
      <c r="E1387" s="25" t="e">
        <f t="shared" ca="1" si="3"/>
        <v>#REF!</v>
      </c>
      <c r="F1387" s="25" t="e">
        <f t="shared" ca="1" si="4"/>
        <v>#REF!</v>
      </c>
      <c r="G1387" s="26" t="e">
        <f t="shared" ca="1" si="5"/>
        <v>#REF!</v>
      </c>
      <c r="H1387" s="24" t="s">
        <v>140</v>
      </c>
      <c r="I1387" s="24" t="e">
        <f t="shared" ca="1" si="6"/>
        <v>#REF!</v>
      </c>
      <c r="J1387" s="24" t="e">
        <f t="shared" ca="1" si="7"/>
        <v>#REF!</v>
      </c>
      <c r="K1387" s="24" t="e">
        <f t="shared" ca="1" si="8"/>
        <v>#REF!</v>
      </c>
      <c r="L1387" s="24" t="e">
        <f t="shared" ca="1" si="9"/>
        <v>#REF!</v>
      </c>
      <c r="M1387" s="24" t="e">
        <f t="shared" ca="1" si="10"/>
        <v>#REF!</v>
      </c>
      <c r="N1387" s="25" t="e">
        <f t="shared" ca="1" si="11"/>
        <v>#REF!</v>
      </c>
      <c r="O1387" s="27" t="e">
        <f t="shared" ca="1" si="12"/>
        <v>#REF!</v>
      </c>
      <c r="P1387" s="24" t="e">
        <f t="shared" ca="1" si="13"/>
        <v>#REF!</v>
      </c>
      <c r="Q1387" s="28" t="e">
        <f t="shared" ca="1" si="48"/>
        <v>#REF!</v>
      </c>
      <c r="R1387" s="29" t="e">
        <f t="shared" ca="1" si="14"/>
        <v>#REF!</v>
      </c>
      <c r="S1387" s="29" t="e">
        <f t="shared" ca="1" si="15"/>
        <v>#REF!</v>
      </c>
      <c r="T1387" s="28" t="e">
        <f t="shared" ca="1" si="16"/>
        <v>#REF!</v>
      </c>
      <c r="U1387" s="30">
        <f ca="1">VLOOKUP(H1387,variables!J$10:K$130,2,FALSE)</f>
        <v>0.93262411347517726</v>
      </c>
      <c r="V1387" s="28"/>
      <c r="W1387" s="28"/>
      <c r="X1387" s="28"/>
      <c r="Y1387" s="28"/>
      <c r="Z1387" s="28"/>
      <c r="AA1387" s="28"/>
      <c r="AB1387" s="28"/>
      <c r="AC1387" s="28"/>
    </row>
    <row r="1388" spans="1:29" ht="14.25" hidden="1">
      <c r="A1388" s="22" t="b">
        <f t="shared" si="79"/>
        <v>0</v>
      </c>
      <c r="B1388" s="23" t="str">
        <f t="shared" si="80"/>
        <v>salles avant 03/2017!</v>
      </c>
      <c r="C1388" s="24">
        <f t="shared" si="81"/>
        <v>1388</v>
      </c>
      <c r="D1388" s="24" t="e">
        <f t="shared" ca="1" si="2"/>
        <v>#REF!</v>
      </c>
      <c r="E1388" s="25" t="e">
        <f t="shared" ca="1" si="3"/>
        <v>#REF!</v>
      </c>
      <c r="F1388" s="25" t="e">
        <f t="shared" ca="1" si="4"/>
        <v>#REF!</v>
      </c>
      <c r="G1388" s="26" t="e">
        <f t="shared" ca="1" si="5"/>
        <v>#REF!</v>
      </c>
      <c r="H1388" s="24" t="s">
        <v>162</v>
      </c>
      <c r="I1388" s="24" t="e">
        <f t="shared" ca="1" si="6"/>
        <v>#REF!</v>
      </c>
      <c r="J1388" s="24" t="e">
        <f t="shared" ca="1" si="7"/>
        <v>#REF!</v>
      </c>
      <c r="K1388" s="24" t="e">
        <f t="shared" ca="1" si="8"/>
        <v>#REF!</v>
      </c>
      <c r="L1388" s="24" t="e">
        <f t="shared" ca="1" si="9"/>
        <v>#REF!</v>
      </c>
      <c r="M1388" s="24" t="e">
        <f t="shared" ca="1" si="10"/>
        <v>#REF!</v>
      </c>
      <c r="N1388" s="25" t="e">
        <f t="shared" ca="1" si="11"/>
        <v>#REF!</v>
      </c>
      <c r="O1388" s="27" t="e">
        <f t="shared" ca="1" si="12"/>
        <v>#REF!</v>
      </c>
      <c r="P1388" s="24" t="e">
        <f t="shared" ca="1" si="13"/>
        <v>#REF!</v>
      </c>
      <c r="Q1388" s="28" t="str">
        <f t="shared" si="48"/>
        <v/>
      </c>
      <c r="R1388" s="29" t="str">
        <f t="shared" si="14"/>
        <v/>
      </c>
      <c r="S1388" s="29" t="str">
        <f t="shared" si="15"/>
        <v/>
      </c>
      <c r="T1388" s="28" t="str">
        <f t="shared" si="16"/>
        <v/>
      </c>
      <c r="U1388" s="30">
        <f>VLOOKUP(H1388,variables!J$10:K$130,2,FALSE)</f>
        <v>5.3E-3</v>
      </c>
      <c r="V1388" s="28"/>
      <c r="W1388" s="28"/>
      <c r="X1388" s="28"/>
      <c r="Y1388" s="28"/>
      <c r="Z1388" s="28"/>
      <c r="AA1388" s="28"/>
      <c r="AB1388" s="28"/>
      <c r="AC1388" s="28"/>
    </row>
    <row r="1389" spans="1:29" ht="14.25" hidden="1">
      <c r="A1389" s="22" t="b">
        <f t="shared" si="79"/>
        <v>0</v>
      </c>
      <c r="B1389" s="23" t="str">
        <f t="shared" si="80"/>
        <v>salles avant 03/2017!</v>
      </c>
      <c r="C1389" s="24">
        <f t="shared" si="81"/>
        <v>1389</v>
      </c>
      <c r="D1389" s="24" t="e">
        <f t="shared" ca="1" si="2"/>
        <v>#REF!</v>
      </c>
      <c r="E1389" s="25" t="e">
        <f t="shared" ca="1" si="3"/>
        <v>#REF!</v>
      </c>
      <c r="F1389" s="25" t="e">
        <f t="shared" ca="1" si="4"/>
        <v>#REF!</v>
      </c>
      <c r="G1389" s="26" t="e">
        <f t="shared" ca="1" si="5"/>
        <v>#REF!</v>
      </c>
      <c r="H1389" s="24" t="s">
        <v>464</v>
      </c>
      <c r="I1389" s="24" t="e">
        <f t="shared" ca="1" si="6"/>
        <v>#REF!</v>
      </c>
      <c r="J1389" s="24" t="e">
        <f t="shared" ca="1" si="7"/>
        <v>#REF!</v>
      </c>
      <c r="K1389" s="24" t="e">
        <f t="shared" ca="1" si="8"/>
        <v>#REF!</v>
      </c>
      <c r="L1389" s="24" t="e">
        <f t="shared" ca="1" si="9"/>
        <v>#REF!</v>
      </c>
      <c r="M1389" s="24" t="e">
        <f t="shared" ca="1" si="10"/>
        <v>#REF!</v>
      </c>
      <c r="N1389" s="25" t="e">
        <f t="shared" ca="1" si="11"/>
        <v>#REF!</v>
      </c>
      <c r="O1389" s="27" t="e">
        <f t="shared" ca="1" si="12"/>
        <v>#REF!</v>
      </c>
      <c r="P1389" s="24" t="e">
        <f t="shared" ca="1" si="13"/>
        <v>#REF!</v>
      </c>
      <c r="Q1389" s="28" t="str">
        <f t="shared" si="48"/>
        <v/>
      </c>
      <c r="R1389" s="29" t="str">
        <f t="shared" si="14"/>
        <v/>
      </c>
      <c r="S1389" s="29" t="str">
        <f t="shared" si="15"/>
        <v/>
      </c>
      <c r="T1389" s="28" t="str">
        <f t="shared" si="16"/>
        <v/>
      </c>
      <c r="U1389" s="30">
        <f ca="1">VLOOKUP(H1389,variables!J$10:K$130,2,FALSE)</f>
        <v>0.98148148148148151</v>
      </c>
      <c r="V1389" s="28"/>
      <c r="W1389" s="28"/>
      <c r="X1389" s="28"/>
      <c r="Y1389" s="28"/>
      <c r="Z1389" s="28"/>
      <c r="AA1389" s="28"/>
      <c r="AB1389" s="28"/>
      <c r="AC1389" s="28"/>
    </row>
    <row r="1390" spans="1:29" ht="14.25" hidden="1">
      <c r="A1390" s="22" t="b">
        <f t="shared" si="79"/>
        <v>0</v>
      </c>
      <c r="B1390" s="23" t="str">
        <f t="shared" si="80"/>
        <v>salles avant 03/2017!</v>
      </c>
      <c r="C1390" s="24">
        <f t="shared" si="81"/>
        <v>1390</v>
      </c>
      <c r="D1390" s="24" t="e">
        <f t="shared" ca="1" si="2"/>
        <v>#REF!</v>
      </c>
      <c r="E1390" s="25" t="e">
        <f t="shared" ca="1" si="3"/>
        <v>#REF!</v>
      </c>
      <c r="F1390" s="25" t="e">
        <f t="shared" ca="1" si="4"/>
        <v>#REF!</v>
      </c>
      <c r="G1390" s="26" t="e">
        <f t="shared" ca="1" si="5"/>
        <v>#REF!</v>
      </c>
      <c r="H1390" s="24" t="s">
        <v>162</v>
      </c>
      <c r="I1390" s="24" t="e">
        <f t="shared" ca="1" si="6"/>
        <v>#REF!</v>
      </c>
      <c r="J1390" s="24" t="e">
        <f t="shared" ca="1" si="7"/>
        <v>#REF!</v>
      </c>
      <c r="K1390" s="24" t="e">
        <f t="shared" ca="1" si="8"/>
        <v>#REF!</v>
      </c>
      <c r="L1390" s="24" t="e">
        <f t="shared" ca="1" si="9"/>
        <v>#REF!</v>
      </c>
      <c r="M1390" s="24" t="e">
        <f t="shared" ca="1" si="10"/>
        <v>#REF!</v>
      </c>
      <c r="N1390" s="25" t="e">
        <f t="shared" ca="1" si="11"/>
        <v>#REF!</v>
      </c>
      <c r="O1390" s="27" t="e">
        <f t="shared" ca="1" si="12"/>
        <v>#REF!</v>
      </c>
      <c r="P1390" s="24" t="e">
        <f t="shared" ca="1" si="13"/>
        <v>#REF!</v>
      </c>
      <c r="Q1390" s="28" t="str">
        <f t="shared" si="48"/>
        <v/>
      </c>
      <c r="R1390" s="29" t="str">
        <f t="shared" si="14"/>
        <v/>
      </c>
      <c r="S1390" s="29" t="str">
        <f t="shared" si="15"/>
        <v/>
      </c>
      <c r="T1390" s="28" t="str">
        <f t="shared" si="16"/>
        <v/>
      </c>
      <c r="U1390" s="30">
        <f>VLOOKUP(H1390,variables!J$10:K$130,2,FALSE)</f>
        <v>5.3E-3</v>
      </c>
      <c r="V1390" s="28"/>
      <c r="W1390" s="28"/>
      <c r="X1390" s="28"/>
      <c r="Y1390" s="28"/>
      <c r="Z1390" s="28"/>
      <c r="AA1390" s="28"/>
      <c r="AB1390" s="28"/>
      <c r="AC1390" s="28"/>
    </row>
    <row r="1391" spans="1:29" ht="14.25" hidden="1">
      <c r="A1391" s="22" t="b">
        <f t="shared" si="79"/>
        <v>0</v>
      </c>
      <c r="B1391" s="23" t="str">
        <f t="shared" si="80"/>
        <v>salles avant 03/2017!</v>
      </c>
      <c r="C1391" s="24">
        <f t="shared" si="81"/>
        <v>1391</v>
      </c>
      <c r="D1391" s="24" t="e">
        <f t="shared" ca="1" si="2"/>
        <v>#REF!</v>
      </c>
      <c r="E1391" s="25" t="e">
        <f t="shared" ca="1" si="3"/>
        <v>#REF!</v>
      </c>
      <c r="F1391" s="25" t="e">
        <f t="shared" ca="1" si="4"/>
        <v>#REF!</v>
      </c>
      <c r="G1391" s="26" t="e">
        <f t="shared" ca="1" si="5"/>
        <v>#REF!</v>
      </c>
      <c r="H1391" s="24" t="s">
        <v>299</v>
      </c>
      <c r="I1391" s="24" t="e">
        <f t="shared" ca="1" si="6"/>
        <v>#REF!</v>
      </c>
      <c r="J1391" s="24" t="e">
        <f t="shared" ca="1" si="7"/>
        <v>#REF!</v>
      </c>
      <c r="K1391" s="24" t="e">
        <f t="shared" ca="1" si="8"/>
        <v>#REF!</v>
      </c>
      <c r="L1391" s="24" t="e">
        <f t="shared" ca="1" si="9"/>
        <v>#REF!</v>
      </c>
      <c r="M1391" s="24" t="e">
        <f t="shared" ca="1" si="10"/>
        <v>#REF!</v>
      </c>
      <c r="N1391" s="25" t="e">
        <f t="shared" ca="1" si="11"/>
        <v>#REF!</v>
      </c>
      <c r="O1391" s="27" t="e">
        <f t="shared" ca="1" si="12"/>
        <v>#REF!</v>
      </c>
      <c r="P1391" s="24" t="e">
        <f t="shared" ca="1" si="13"/>
        <v>#REF!</v>
      </c>
      <c r="Q1391" s="28" t="str">
        <f t="shared" si="48"/>
        <v/>
      </c>
      <c r="R1391" s="29" t="str">
        <f t="shared" si="14"/>
        <v/>
      </c>
      <c r="S1391" s="29" t="str">
        <f t="shared" si="15"/>
        <v/>
      </c>
      <c r="T1391" s="28" t="str">
        <f t="shared" si="16"/>
        <v/>
      </c>
      <c r="U1391" s="30">
        <f ca="1">VLOOKUP(H1391,variables!J$10:K$130,2,FALSE)</f>
        <v>0.96666666666666667</v>
      </c>
      <c r="V1391" s="28"/>
      <c r="W1391" s="28"/>
      <c r="X1391" s="28"/>
      <c r="Y1391" s="28"/>
      <c r="Z1391" s="28"/>
      <c r="AA1391" s="28"/>
      <c r="AB1391" s="28"/>
      <c r="AC1391" s="28"/>
    </row>
    <row r="1392" spans="1:29" ht="14.25" hidden="1">
      <c r="A1392" s="22" t="b">
        <f t="shared" si="79"/>
        <v>0</v>
      </c>
      <c r="B1392" s="23" t="str">
        <f t="shared" si="80"/>
        <v>salles avant 03/2017!</v>
      </c>
      <c r="C1392" s="24">
        <f t="shared" si="81"/>
        <v>1392</v>
      </c>
      <c r="D1392" s="24" t="e">
        <f t="shared" ca="1" si="2"/>
        <v>#REF!</v>
      </c>
      <c r="E1392" s="25" t="e">
        <f t="shared" ca="1" si="3"/>
        <v>#REF!</v>
      </c>
      <c r="F1392" s="25" t="e">
        <f t="shared" ca="1" si="4"/>
        <v>#REF!</v>
      </c>
      <c r="G1392" s="26" t="e">
        <f t="shared" ca="1" si="5"/>
        <v>#REF!</v>
      </c>
      <c r="H1392" s="24" t="s">
        <v>162</v>
      </c>
      <c r="I1392" s="24" t="e">
        <f t="shared" ca="1" si="6"/>
        <v>#REF!</v>
      </c>
      <c r="J1392" s="24" t="e">
        <f t="shared" ca="1" si="7"/>
        <v>#REF!</v>
      </c>
      <c r="K1392" s="24" t="e">
        <f t="shared" ca="1" si="8"/>
        <v>#REF!</v>
      </c>
      <c r="L1392" s="24" t="e">
        <f t="shared" ca="1" si="9"/>
        <v>#REF!</v>
      </c>
      <c r="M1392" s="24" t="e">
        <f t="shared" ca="1" si="10"/>
        <v>#REF!</v>
      </c>
      <c r="N1392" s="25" t="e">
        <f t="shared" ca="1" si="11"/>
        <v>#REF!</v>
      </c>
      <c r="O1392" s="27" t="e">
        <f t="shared" ca="1" si="12"/>
        <v>#REF!</v>
      </c>
      <c r="P1392" s="24" t="e">
        <f t="shared" ca="1" si="13"/>
        <v>#REF!</v>
      </c>
      <c r="Q1392" s="28" t="str">
        <f t="shared" si="48"/>
        <v/>
      </c>
      <c r="R1392" s="29" t="str">
        <f t="shared" si="14"/>
        <v/>
      </c>
      <c r="S1392" s="29" t="str">
        <f t="shared" si="15"/>
        <v/>
      </c>
      <c r="T1392" s="28" t="str">
        <f t="shared" si="16"/>
        <v/>
      </c>
      <c r="U1392" s="30">
        <f>VLOOKUP(H1392,variables!J$10:K$130,2,FALSE)</f>
        <v>5.3E-3</v>
      </c>
      <c r="V1392" s="28"/>
      <c r="W1392" s="28"/>
      <c r="X1392" s="28"/>
      <c r="Y1392" s="28"/>
      <c r="Z1392" s="28"/>
      <c r="AA1392" s="28"/>
      <c r="AB1392" s="28"/>
      <c r="AC1392" s="28"/>
    </row>
    <row r="1393" spans="1:29" ht="14.25" hidden="1">
      <c r="A1393" s="22" t="b">
        <f t="shared" si="79"/>
        <v>0</v>
      </c>
      <c r="B1393" s="23" t="str">
        <f t="shared" si="80"/>
        <v>salles avant 03/2017!</v>
      </c>
      <c r="C1393" s="24">
        <f t="shared" si="81"/>
        <v>1393</v>
      </c>
      <c r="D1393" s="24" t="e">
        <f t="shared" ca="1" si="2"/>
        <v>#REF!</v>
      </c>
      <c r="E1393" s="25" t="e">
        <f t="shared" ca="1" si="3"/>
        <v>#REF!</v>
      </c>
      <c r="F1393" s="25" t="e">
        <f t="shared" ca="1" si="4"/>
        <v>#REF!</v>
      </c>
      <c r="G1393" s="26" t="e">
        <f t="shared" ca="1" si="5"/>
        <v>#REF!</v>
      </c>
      <c r="H1393" s="24" t="s">
        <v>299</v>
      </c>
      <c r="I1393" s="24" t="e">
        <f t="shared" ca="1" si="6"/>
        <v>#REF!</v>
      </c>
      <c r="J1393" s="24" t="e">
        <f t="shared" ca="1" si="7"/>
        <v>#REF!</v>
      </c>
      <c r="K1393" s="24" t="e">
        <f t="shared" ca="1" si="8"/>
        <v>#REF!</v>
      </c>
      <c r="L1393" s="24" t="e">
        <f t="shared" ca="1" si="9"/>
        <v>#REF!</v>
      </c>
      <c r="M1393" s="24" t="e">
        <f t="shared" ca="1" si="10"/>
        <v>#REF!</v>
      </c>
      <c r="N1393" s="25" t="e">
        <f t="shared" ca="1" si="11"/>
        <v>#REF!</v>
      </c>
      <c r="O1393" s="27" t="e">
        <f t="shared" ca="1" si="12"/>
        <v>#REF!</v>
      </c>
      <c r="P1393" s="24" t="e">
        <f t="shared" ca="1" si="13"/>
        <v>#REF!</v>
      </c>
      <c r="Q1393" s="28" t="str">
        <f t="shared" si="48"/>
        <v/>
      </c>
      <c r="R1393" s="29" t="str">
        <f t="shared" si="14"/>
        <v/>
      </c>
      <c r="S1393" s="29" t="str">
        <f t="shared" si="15"/>
        <v/>
      </c>
      <c r="T1393" s="28" t="str">
        <f t="shared" si="16"/>
        <v/>
      </c>
      <c r="U1393" s="30">
        <f ca="1">VLOOKUP(H1393,variables!J$10:K$130,2,FALSE)</f>
        <v>0.96666666666666667</v>
      </c>
      <c r="V1393" s="28"/>
      <c r="W1393" s="28"/>
      <c r="X1393" s="28"/>
      <c r="Y1393" s="28"/>
      <c r="Z1393" s="28"/>
      <c r="AA1393" s="28"/>
      <c r="AB1393" s="28"/>
      <c r="AC1393" s="28"/>
    </row>
    <row r="1394" spans="1:29" ht="14.25" hidden="1">
      <c r="A1394" s="22" t="b">
        <f t="shared" si="79"/>
        <v>0</v>
      </c>
      <c r="B1394" s="23" t="str">
        <f t="shared" si="80"/>
        <v>salles avant 03/2017!</v>
      </c>
      <c r="C1394" s="24">
        <f t="shared" si="81"/>
        <v>1394</v>
      </c>
      <c r="D1394" s="24" t="e">
        <f t="shared" ca="1" si="2"/>
        <v>#REF!</v>
      </c>
      <c r="E1394" s="25" t="e">
        <f t="shared" ca="1" si="3"/>
        <v>#REF!</v>
      </c>
      <c r="F1394" s="25" t="e">
        <f t="shared" ca="1" si="4"/>
        <v>#REF!</v>
      </c>
      <c r="G1394" s="26" t="e">
        <f t="shared" ca="1" si="5"/>
        <v>#REF!</v>
      </c>
      <c r="H1394" s="24" t="s">
        <v>803</v>
      </c>
      <c r="I1394" s="24" t="e">
        <f t="shared" ca="1" si="6"/>
        <v>#REF!</v>
      </c>
      <c r="J1394" s="24" t="e">
        <f t="shared" ca="1" si="7"/>
        <v>#REF!</v>
      </c>
      <c r="K1394" s="24" t="e">
        <f t="shared" ca="1" si="8"/>
        <v>#REF!</v>
      </c>
      <c r="L1394" s="24" t="e">
        <f t="shared" ca="1" si="9"/>
        <v>#REF!</v>
      </c>
      <c r="M1394" s="24" t="e">
        <f t="shared" ca="1" si="10"/>
        <v>#REF!</v>
      </c>
      <c r="N1394" s="25" t="e">
        <f t="shared" ca="1" si="11"/>
        <v>#REF!</v>
      </c>
      <c r="O1394" s="27" t="e">
        <f t="shared" ca="1" si="12"/>
        <v>#REF!</v>
      </c>
      <c r="P1394" s="24" t="e">
        <f t="shared" ca="1" si="13"/>
        <v>#REF!</v>
      </c>
      <c r="Q1394" s="28" t="str">
        <f t="shared" si="48"/>
        <v/>
      </c>
      <c r="R1394" s="29" t="str">
        <f t="shared" si="14"/>
        <v/>
      </c>
      <c r="S1394" s="29" t="str">
        <f t="shared" si="15"/>
        <v/>
      </c>
      <c r="T1394" s="28" t="str">
        <f t="shared" si="16"/>
        <v/>
      </c>
      <c r="U1394" s="30">
        <f ca="1">VLOOKUP(H1394,variables!J$10:K$130,2,FALSE)</f>
        <v>1</v>
      </c>
      <c r="V1394" s="28"/>
      <c r="W1394" s="28"/>
      <c r="X1394" s="28"/>
      <c r="Y1394" s="28"/>
      <c r="Z1394" s="28"/>
      <c r="AA1394" s="28"/>
      <c r="AB1394" s="28"/>
      <c r="AC1394" s="28"/>
    </row>
    <row r="1395" spans="1:29" ht="14.25" hidden="1">
      <c r="A1395" s="22" t="b">
        <f t="shared" si="79"/>
        <v>0</v>
      </c>
      <c r="B1395" s="23" t="str">
        <f t="shared" si="80"/>
        <v>salles avant 03/2017!</v>
      </c>
      <c r="C1395" s="24">
        <f t="shared" si="81"/>
        <v>1395</v>
      </c>
      <c r="D1395" s="24" t="e">
        <f t="shared" ca="1" si="2"/>
        <v>#REF!</v>
      </c>
      <c r="E1395" s="25" t="e">
        <f t="shared" ca="1" si="3"/>
        <v>#REF!</v>
      </c>
      <c r="F1395" s="25" t="e">
        <f t="shared" ca="1" si="4"/>
        <v>#REF!</v>
      </c>
      <c r="G1395" s="26" t="e">
        <f t="shared" ca="1" si="5"/>
        <v>#REF!</v>
      </c>
      <c r="H1395" s="24" t="s">
        <v>357</v>
      </c>
      <c r="I1395" s="24" t="e">
        <f t="shared" ca="1" si="6"/>
        <v>#REF!</v>
      </c>
      <c r="J1395" s="24" t="e">
        <f t="shared" ca="1" si="7"/>
        <v>#REF!</v>
      </c>
      <c r="K1395" s="24" t="e">
        <f t="shared" ca="1" si="8"/>
        <v>#REF!</v>
      </c>
      <c r="L1395" s="24" t="e">
        <f t="shared" ca="1" si="9"/>
        <v>#REF!</v>
      </c>
      <c r="M1395" s="24" t="e">
        <f t="shared" ca="1" si="10"/>
        <v>#REF!</v>
      </c>
      <c r="N1395" s="25" t="e">
        <f t="shared" ca="1" si="11"/>
        <v>#REF!</v>
      </c>
      <c r="O1395" s="27" t="e">
        <f t="shared" ca="1" si="12"/>
        <v>#REF!</v>
      </c>
      <c r="P1395" s="24" t="e">
        <f t="shared" ca="1" si="13"/>
        <v>#REF!</v>
      </c>
      <c r="Q1395" s="28" t="str">
        <f t="shared" si="48"/>
        <v/>
      </c>
      <c r="R1395" s="29" t="str">
        <f t="shared" si="14"/>
        <v/>
      </c>
      <c r="S1395" s="29" t="str">
        <f t="shared" si="15"/>
        <v/>
      </c>
      <c r="T1395" s="28" t="str">
        <f t="shared" si="16"/>
        <v/>
      </c>
      <c r="U1395" s="30">
        <f ca="1">VLOOKUP(H1395,variables!J$10:K$130,2,FALSE)</f>
        <v>0.97058823529411764</v>
      </c>
      <c r="V1395" s="28"/>
      <c r="W1395" s="28"/>
      <c r="X1395" s="28"/>
      <c r="Y1395" s="28"/>
      <c r="Z1395" s="28"/>
      <c r="AA1395" s="28"/>
      <c r="AB1395" s="28"/>
      <c r="AC1395" s="28"/>
    </row>
    <row r="1396" spans="1:29" ht="14.25" hidden="1">
      <c r="A1396" s="22" t="b">
        <f t="shared" si="79"/>
        <v>0</v>
      </c>
      <c r="B1396" s="23" t="str">
        <f t="shared" si="80"/>
        <v>salles avant 03/2017!</v>
      </c>
      <c r="C1396" s="24">
        <f t="shared" si="81"/>
        <v>1396</v>
      </c>
      <c r="D1396" s="24" t="e">
        <f t="shared" ca="1" si="2"/>
        <v>#REF!</v>
      </c>
      <c r="E1396" s="25" t="e">
        <f t="shared" ca="1" si="3"/>
        <v>#REF!</v>
      </c>
      <c r="F1396" s="25" t="e">
        <f t="shared" ca="1" si="4"/>
        <v>#REF!</v>
      </c>
      <c r="G1396" s="26" t="e">
        <f t="shared" ca="1" si="5"/>
        <v>#REF!</v>
      </c>
      <c r="H1396" s="24" t="s">
        <v>299</v>
      </c>
      <c r="I1396" s="24" t="e">
        <f t="shared" ca="1" si="6"/>
        <v>#REF!</v>
      </c>
      <c r="J1396" s="24" t="e">
        <f t="shared" ca="1" si="7"/>
        <v>#REF!</v>
      </c>
      <c r="K1396" s="24" t="e">
        <f t="shared" ca="1" si="8"/>
        <v>#REF!</v>
      </c>
      <c r="L1396" s="24" t="e">
        <f t="shared" ca="1" si="9"/>
        <v>#REF!</v>
      </c>
      <c r="M1396" s="24" t="e">
        <f t="shared" ca="1" si="10"/>
        <v>#REF!</v>
      </c>
      <c r="N1396" s="25" t="e">
        <f t="shared" ca="1" si="11"/>
        <v>#REF!</v>
      </c>
      <c r="O1396" s="27" t="e">
        <f t="shared" ca="1" si="12"/>
        <v>#REF!</v>
      </c>
      <c r="P1396" s="24" t="e">
        <f t="shared" ca="1" si="13"/>
        <v>#REF!</v>
      </c>
      <c r="Q1396" s="28" t="str">
        <f t="shared" si="48"/>
        <v/>
      </c>
      <c r="R1396" s="29" t="str">
        <f t="shared" si="14"/>
        <v/>
      </c>
      <c r="S1396" s="29" t="str">
        <f t="shared" si="15"/>
        <v/>
      </c>
      <c r="T1396" s="28" t="str">
        <f t="shared" si="16"/>
        <v/>
      </c>
      <c r="U1396" s="30">
        <f ca="1">VLOOKUP(H1396,variables!J$10:K$130,2,FALSE)</f>
        <v>0.96666666666666667</v>
      </c>
      <c r="V1396" s="28"/>
      <c r="W1396" s="28"/>
      <c r="X1396" s="28"/>
      <c r="Y1396" s="28"/>
      <c r="Z1396" s="28"/>
      <c r="AA1396" s="28"/>
      <c r="AB1396" s="28"/>
      <c r="AC1396" s="28"/>
    </row>
    <row r="1397" spans="1:29" ht="14.25" hidden="1">
      <c r="A1397" s="22" t="b">
        <f t="shared" si="79"/>
        <v>0</v>
      </c>
      <c r="B1397" s="23" t="str">
        <f t="shared" si="80"/>
        <v>salles avant 03/2017!</v>
      </c>
      <c r="C1397" s="24">
        <f t="shared" si="81"/>
        <v>1397</v>
      </c>
      <c r="D1397" s="24" t="e">
        <f t="shared" ca="1" si="2"/>
        <v>#REF!</v>
      </c>
      <c r="E1397" s="25" t="e">
        <f t="shared" ca="1" si="3"/>
        <v>#REF!</v>
      </c>
      <c r="F1397" s="25" t="e">
        <f t="shared" ca="1" si="4"/>
        <v>#REF!</v>
      </c>
      <c r="G1397" s="26" t="e">
        <f t="shared" ca="1" si="5"/>
        <v>#REF!</v>
      </c>
      <c r="H1397" s="24" t="s">
        <v>458</v>
      </c>
      <c r="I1397" s="24" t="e">
        <f t="shared" ca="1" si="6"/>
        <v>#REF!</v>
      </c>
      <c r="J1397" s="24" t="e">
        <f t="shared" ca="1" si="7"/>
        <v>#REF!</v>
      </c>
      <c r="K1397" s="24" t="e">
        <f t="shared" ca="1" si="8"/>
        <v>#REF!</v>
      </c>
      <c r="L1397" s="24" t="e">
        <f t="shared" ca="1" si="9"/>
        <v>#REF!</v>
      </c>
      <c r="M1397" s="24" t="e">
        <f t="shared" ca="1" si="10"/>
        <v>#REF!</v>
      </c>
      <c r="N1397" s="25" t="e">
        <f t="shared" ca="1" si="11"/>
        <v>#REF!</v>
      </c>
      <c r="O1397" s="27" t="e">
        <f t="shared" ca="1" si="12"/>
        <v>#REF!</v>
      </c>
      <c r="P1397" s="24" t="e">
        <f t="shared" ca="1" si="13"/>
        <v>#REF!</v>
      </c>
      <c r="Q1397" s="28" t="str">
        <f t="shared" si="48"/>
        <v/>
      </c>
      <c r="R1397" s="29" t="str">
        <f t="shared" si="14"/>
        <v/>
      </c>
      <c r="S1397" s="29" t="str">
        <f t="shared" si="15"/>
        <v/>
      </c>
      <c r="T1397" s="28" t="str">
        <f t="shared" si="16"/>
        <v/>
      </c>
      <c r="U1397" s="30">
        <f ca="1">VLOOKUP(H1397,variables!J$10:K$130,2,FALSE)</f>
        <v>0.95</v>
      </c>
      <c r="V1397" s="28"/>
      <c r="W1397" s="28"/>
      <c r="X1397" s="28"/>
      <c r="Y1397" s="28"/>
      <c r="Z1397" s="28"/>
      <c r="AA1397" s="28"/>
      <c r="AB1397" s="28"/>
      <c r="AC1397" s="28"/>
    </row>
    <row r="1398" spans="1:29" ht="14.25" hidden="1">
      <c r="A1398" s="22" t="b">
        <f t="shared" si="79"/>
        <v>0</v>
      </c>
      <c r="B1398" s="23" t="str">
        <f t="shared" si="80"/>
        <v>salles avant 03/2017!</v>
      </c>
      <c r="C1398" s="24">
        <f t="shared" si="81"/>
        <v>1398</v>
      </c>
      <c r="D1398" s="24" t="e">
        <f t="shared" ca="1" si="2"/>
        <v>#REF!</v>
      </c>
      <c r="E1398" s="25" t="e">
        <f t="shared" ca="1" si="3"/>
        <v>#REF!</v>
      </c>
      <c r="F1398" s="25" t="e">
        <f t="shared" ca="1" si="4"/>
        <v>#REF!</v>
      </c>
      <c r="G1398" s="26" t="e">
        <f t="shared" ca="1" si="5"/>
        <v>#REF!</v>
      </c>
      <c r="H1398" s="24" t="s">
        <v>357</v>
      </c>
      <c r="I1398" s="24" t="e">
        <f t="shared" ca="1" si="6"/>
        <v>#REF!</v>
      </c>
      <c r="J1398" s="24" t="e">
        <f t="shared" ca="1" si="7"/>
        <v>#REF!</v>
      </c>
      <c r="K1398" s="24" t="e">
        <f t="shared" ca="1" si="8"/>
        <v>#REF!</v>
      </c>
      <c r="L1398" s="24" t="e">
        <f t="shared" ca="1" si="9"/>
        <v>#REF!</v>
      </c>
      <c r="M1398" s="24" t="e">
        <f t="shared" ca="1" si="10"/>
        <v>#REF!</v>
      </c>
      <c r="N1398" s="25" t="e">
        <f t="shared" ca="1" si="11"/>
        <v>#REF!</v>
      </c>
      <c r="O1398" s="27" t="e">
        <f t="shared" ca="1" si="12"/>
        <v>#REF!</v>
      </c>
      <c r="P1398" s="24" t="e">
        <f t="shared" ca="1" si="13"/>
        <v>#REF!</v>
      </c>
      <c r="Q1398" s="28" t="str">
        <f t="shared" si="48"/>
        <v/>
      </c>
      <c r="R1398" s="29" t="str">
        <f t="shared" si="14"/>
        <v/>
      </c>
      <c r="S1398" s="29" t="str">
        <f t="shared" si="15"/>
        <v/>
      </c>
      <c r="T1398" s="28" t="str">
        <f t="shared" si="16"/>
        <v/>
      </c>
      <c r="U1398" s="30">
        <f ca="1">VLOOKUP(H1398,variables!J$10:K$130,2,FALSE)</f>
        <v>0.97058823529411764</v>
      </c>
      <c r="V1398" s="28"/>
      <c r="W1398" s="28"/>
      <c r="X1398" s="28"/>
      <c r="Y1398" s="28"/>
      <c r="Z1398" s="28"/>
      <c r="AA1398" s="28"/>
      <c r="AB1398" s="28"/>
      <c r="AC1398" s="28"/>
    </row>
    <row r="1399" spans="1:29" ht="14.25" hidden="1">
      <c r="A1399" s="22" t="b">
        <f t="shared" si="79"/>
        <v>0</v>
      </c>
      <c r="B1399" s="23" t="str">
        <f t="shared" si="80"/>
        <v>salles avant 03/2017!</v>
      </c>
      <c r="C1399" s="24">
        <f t="shared" si="81"/>
        <v>1399</v>
      </c>
      <c r="D1399" s="24" t="e">
        <f t="shared" ca="1" si="2"/>
        <v>#REF!</v>
      </c>
      <c r="E1399" s="25" t="e">
        <f t="shared" ca="1" si="3"/>
        <v>#REF!</v>
      </c>
      <c r="F1399" s="25" t="e">
        <f t="shared" ca="1" si="4"/>
        <v>#REF!</v>
      </c>
      <c r="G1399" s="26" t="e">
        <f t="shared" ca="1" si="5"/>
        <v>#REF!</v>
      </c>
      <c r="H1399" s="24" t="s">
        <v>501</v>
      </c>
      <c r="I1399" s="24" t="e">
        <f t="shared" ca="1" si="6"/>
        <v>#REF!</v>
      </c>
      <c r="J1399" s="24" t="e">
        <f t="shared" ca="1" si="7"/>
        <v>#REF!</v>
      </c>
      <c r="K1399" s="24" t="e">
        <f t="shared" ca="1" si="8"/>
        <v>#REF!</v>
      </c>
      <c r="L1399" s="24" t="e">
        <f t="shared" ca="1" si="9"/>
        <v>#REF!</v>
      </c>
      <c r="M1399" s="24" t="e">
        <f t="shared" ca="1" si="10"/>
        <v>#REF!</v>
      </c>
      <c r="N1399" s="25" t="e">
        <f t="shared" ca="1" si="11"/>
        <v>#REF!</v>
      </c>
      <c r="O1399" s="27" t="e">
        <f t="shared" ca="1" si="12"/>
        <v>#REF!</v>
      </c>
      <c r="P1399" s="24" t="e">
        <f t="shared" ca="1" si="13"/>
        <v>#REF!</v>
      </c>
      <c r="Q1399" s="28" t="str">
        <f t="shared" si="48"/>
        <v/>
      </c>
      <c r="R1399" s="29" t="str">
        <f t="shared" si="14"/>
        <v/>
      </c>
      <c r="S1399" s="29" t="str">
        <f t="shared" si="15"/>
        <v/>
      </c>
      <c r="T1399" s="28" t="str">
        <f t="shared" si="16"/>
        <v/>
      </c>
      <c r="U1399" s="30">
        <f ca="1">VLOOKUP(H1399,variables!J$10:K$130,2,FALSE)</f>
        <v>1</v>
      </c>
      <c r="V1399" s="28"/>
      <c r="W1399" s="28"/>
      <c r="X1399" s="28"/>
      <c r="Y1399" s="28"/>
      <c r="Z1399" s="28"/>
      <c r="AA1399" s="28"/>
      <c r="AB1399" s="28"/>
      <c r="AC1399" s="28"/>
    </row>
    <row r="1400" spans="1:29" ht="14.25" hidden="1">
      <c r="A1400" s="22" t="b">
        <f t="shared" si="79"/>
        <v>0</v>
      </c>
      <c r="B1400" s="23" t="str">
        <f t="shared" si="80"/>
        <v>salles avant 03/2017!</v>
      </c>
      <c r="C1400" s="24">
        <f t="shared" si="81"/>
        <v>1400</v>
      </c>
      <c r="D1400" s="24" t="e">
        <f t="shared" ca="1" si="2"/>
        <v>#REF!</v>
      </c>
      <c r="E1400" s="25" t="e">
        <f t="shared" ca="1" si="3"/>
        <v>#REF!</v>
      </c>
      <c r="F1400" s="25" t="e">
        <f t="shared" ca="1" si="4"/>
        <v>#REF!</v>
      </c>
      <c r="G1400" s="26" t="e">
        <f t="shared" ca="1" si="5"/>
        <v>#REF!</v>
      </c>
      <c r="H1400" s="24" t="s">
        <v>423</v>
      </c>
      <c r="I1400" s="24" t="e">
        <f t="shared" ca="1" si="6"/>
        <v>#REF!</v>
      </c>
      <c r="J1400" s="24" t="e">
        <f t="shared" ca="1" si="7"/>
        <v>#REF!</v>
      </c>
      <c r="K1400" s="24" t="e">
        <f t="shared" ca="1" si="8"/>
        <v>#REF!</v>
      </c>
      <c r="L1400" s="24" t="e">
        <f t="shared" ca="1" si="9"/>
        <v>#REF!</v>
      </c>
      <c r="M1400" s="24" t="e">
        <f t="shared" ca="1" si="10"/>
        <v>#REF!</v>
      </c>
      <c r="N1400" s="25" t="e">
        <f t="shared" ca="1" si="11"/>
        <v>#REF!</v>
      </c>
      <c r="O1400" s="27" t="e">
        <f t="shared" ca="1" si="12"/>
        <v>#REF!</v>
      </c>
      <c r="P1400" s="24" t="e">
        <f t="shared" ca="1" si="13"/>
        <v>#REF!</v>
      </c>
      <c r="Q1400" s="28" t="str">
        <f t="shared" si="48"/>
        <v/>
      </c>
      <c r="R1400" s="29" t="str">
        <f t="shared" si="14"/>
        <v/>
      </c>
      <c r="S1400" s="29" t="str">
        <f t="shared" si="15"/>
        <v/>
      </c>
      <c r="T1400" s="28" t="str">
        <f t="shared" si="16"/>
        <v/>
      </c>
      <c r="U1400" s="30">
        <f ca="1">VLOOKUP(H1400,variables!J$10:K$130,2,FALSE)</f>
        <v>0.97619047619047616</v>
      </c>
      <c r="V1400" s="28"/>
      <c r="W1400" s="28"/>
      <c r="X1400" s="28"/>
      <c r="Y1400" s="28"/>
      <c r="Z1400" s="28"/>
      <c r="AA1400" s="28"/>
      <c r="AB1400" s="28"/>
      <c r="AC1400" s="28"/>
    </row>
    <row r="1401" spans="1:29" ht="14.25" hidden="1">
      <c r="A1401" s="22" t="b">
        <f t="shared" si="79"/>
        <v>0</v>
      </c>
      <c r="B1401" s="23" t="str">
        <f t="shared" si="80"/>
        <v>salles avant 03/2017!</v>
      </c>
      <c r="C1401" s="24">
        <f t="shared" si="81"/>
        <v>1401</v>
      </c>
      <c r="D1401" s="24" t="e">
        <f t="shared" ca="1" si="2"/>
        <v>#REF!</v>
      </c>
      <c r="E1401" s="25" t="e">
        <f t="shared" ca="1" si="3"/>
        <v>#REF!</v>
      </c>
      <c r="F1401" s="25" t="e">
        <f t="shared" ca="1" si="4"/>
        <v>#REF!</v>
      </c>
      <c r="G1401" s="26" t="e">
        <f t="shared" ca="1" si="5"/>
        <v>#REF!</v>
      </c>
      <c r="H1401" s="24" t="s">
        <v>88</v>
      </c>
      <c r="I1401" s="24" t="e">
        <f t="shared" ca="1" si="6"/>
        <v>#REF!</v>
      </c>
      <c r="J1401" s="24" t="e">
        <f t="shared" ca="1" si="7"/>
        <v>#REF!</v>
      </c>
      <c r="K1401" s="24" t="e">
        <f t="shared" ca="1" si="8"/>
        <v>#REF!</v>
      </c>
      <c r="L1401" s="24" t="e">
        <f t="shared" ca="1" si="9"/>
        <v>#REF!</v>
      </c>
      <c r="M1401" s="24" t="e">
        <f t="shared" ca="1" si="10"/>
        <v>#REF!</v>
      </c>
      <c r="N1401" s="25" t="e">
        <f t="shared" ca="1" si="11"/>
        <v>#REF!</v>
      </c>
      <c r="O1401" s="27" t="e">
        <f t="shared" ca="1" si="12"/>
        <v>#REF!</v>
      </c>
      <c r="P1401" s="24" t="e">
        <f t="shared" ca="1" si="13"/>
        <v>#REF!</v>
      </c>
      <c r="Q1401" s="28" t="str">
        <f t="shared" si="48"/>
        <v/>
      </c>
      <c r="R1401" s="29" t="str">
        <f t="shared" si="14"/>
        <v/>
      </c>
      <c r="S1401" s="29" t="str">
        <f t="shared" si="15"/>
        <v/>
      </c>
      <c r="T1401" s="28" t="str">
        <f t="shared" si="16"/>
        <v/>
      </c>
      <c r="U1401" s="30">
        <f ca="1">VLOOKUP(H1401,variables!J$10:K$130,2,FALSE)</f>
        <v>0.94202898550724634</v>
      </c>
      <c r="V1401" s="28"/>
      <c r="W1401" s="28"/>
      <c r="X1401" s="28"/>
      <c r="Y1401" s="28"/>
      <c r="Z1401" s="28"/>
      <c r="AA1401" s="28"/>
      <c r="AB1401" s="28"/>
      <c r="AC1401" s="28"/>
    </row>
    <row r="1402" spans="1:29" ht="14.25" hidden="1">
      <c r="A1402" s="22" t="b">
        <f t="shared" si="79"/>
        <v>0</v>
      </c>
      <c r="B1402" s="23" t="str">
        <f t="shared" si="80"/>
        <v>salles avant 03/2017!</v>
      </c>
      <c r="C1402" s="24">
        <f t="shared" si="81"/>
        <v>1402</v>
      </c>
      <c r="D1402" s="24" t="e">
        <f t="shared" ca="1" si="2"/>
        <v>#REF!</v>
      </c>
      <c r="E1402" s="25" t="e">
        <f t="shared" ca="1" si="3"/>
        <v>#REF!</v>
      </c>
      <c r="F1402" s="25" t="e">
        <f t="shared" ca="1" si="4"/>
        <v>#REF!</v>
      </c>
      <c r="G1402" s="26" t="e">
        <f t="shared" ca="1" si="5"/>
        <v>#REF!</v>
      </c>
      <c r="H1402" s="24" t="s">
        <v>88</v>
      </c>
      <c r="I1402" s="24" t="e">
        <f t="shared" ca="1" si="6"/>
        <v>#REF!</v>
      </c>
      <c r="J1402" s="24" t="e">
        <f t="shared" ca="1" si="7"/>
        <v>#REF!</v>
      </c>
      <c r="K1402" s="24" t="e">
        <f t="shared" ca="1" si="8"/>
        <v>#REF!</v>
      </c>
      <c r="L1402" s="24" t="e">
        <f t="shared" ca="1" si="9"/>
        <v>#REF!</v>
      </c>
      <c r="M1402" s="24" t="e">
        <f t="shared" ca="1" si="10"/>
        <v>#REF!</v>
      </c>
      <c r="N1402" s="25" t="e">
        <f t="shared" ca="1" si="11"/>
        <v>#REF!</v>
      </c>
      <c r="O1402" s="27" t="e">
        <f t="shared" ca="1" si="12"/>
        <v>#REF!</v>
      </c>
      <c r="P1402" s="24" t="e">
        <f t="shared" ca="1" si="13"/>
        <v>#REF!</v>
      </c>
      <c r="Q1402" s="28" t="str">
        <f t="shared" si="48"/>
        <v/>
      </c>
      <c r="R1402" s="29" t="str">
        <f t="shared" si="14"/>
        <v/>
      </c>
      <c r="S1402" s="29" t="str">
        <f t="shared" si="15"/>
        <v/>
      </c>
      <c r="T1402" s="28" t="str">
        <f t="shared" si="16"/>
        <v/>
      </c>
      <c r="U1402" s="30">
        <f ca="1">VLOOKUP(H1402,variables!J$10:K$130,2,FALSE)</f>
        <v>0.94202898550724634</v>
      </c>
      <c r="V1402" s="28"/>
      <c r="W1402" s="28"/>
      <c r="X1402" s="28"/>
      <c r="Y1402" s="28"/>
      <c r="Z1402" s="28"/>
      <c r="AA1402" s="28"/>
      <c r="AB1402" s="28"/>
      <c r="AC1402" s="28"/>
    </row>
    <row r="1403" spans="1:29" ht="14.25" hidden="1">
      <c r="A1403" s="22" t="b">
        <f t="shared" si="79"/>
        <v>0</v>
      </c>
      <c r="B1403" s="23" t="str">
        <f t="shared" si="80"/>
        <v>salles avant 03/2017!</v>
      </c>
      <c r="C1403" s="24">
        <f t="shared" si="81"/>
        <v>1403</v>
      </c>
      <c r="D1403" s="24" t="e">
        <f t="shared" ca="1" si="2"/>
        <v>#REF!</v>
      </c>
      <c r="E1403" s="25" t="e">
        <f t="shared" ca="1" si="3"/>
        <v>#REF!</v>
      </c>
      <c r="F1403" s="25" t="e">
        <f t="shared" ca="1" si="4"/>
        <v>#REF!</v>
      </c>
      <c r="G1403" s="26" t="e">
        <f t="shared" ca="1" si="5"/>
        <v>#REF!</v>
      </c>
      <c r="H1403" s="24" t="s">
        <v>458</v>
      </c>
      <c r="I1403" s="24" t="e">
        <f t="shared" ca="1" si="6"/>
        <v>#REF!</v>
      </c>
      <c r="J1403" s="24" t="e">
        <f t="shared" ca="1" si="7"/>
        <v>#REF!</v>
      </c>
      <c r="K1403" s="24" t="e">
        <f t="shared" ca="1" si="8"/>
        <v>#REF!</v>
      </c>
      <c r="L1403" s="24" t="e">
        <f t="shared" ca="1" si="9"/>
        <v>#REF!</v>
      </c>
      <c r="M1403" s="24" t="e">
        <f t="shared" ca="1" si="10"/>
        <v>#REF!</v>
      </c>
      <c r="N1403" s="25" t="e">
        <f t="shared" ca="1" si="11"/>
        <v>#REF!</v>
      </c>
      <c r="O1403" s="27" t="e">
        <f t="shared" ca="1" si="12"/>
        <v>#REF!</v>
      </c>
      <c r="P1403" s="24" t="e">
        <f t="shared" ca="1" si="13"/>
        <v>#REF!</v>
      </c>
      <c r="Q1403" s="28" t="str">
        <f t="shared" si="48"/>
        <v/>
      </c>
      <c r="R1403" s="29" t="str">
        <f t="shared" si="14"/>
        <v/>
      </c>
      <c r="S1403" s="29" t="str">
        <f t="shared" si="15"/>
        <v/>
      </c>
      <c r="T1403" s="28" t="str">
        <f t="shared" si="16"/>
        <v/>
      </c>
      <c r="U1403" s="30">
        <f ca="1">VLOOKUP(H1403,variables!J$10:K$130,2,FALSE)</f>
        <v>0.95</v>
      </c>
      <c r="V1403" s="28"/>
      <c r="W1403" s="28"/>
      <c r="X1403" s="28"/>
      <c r="Y1403" s="28"/>
      <c r="Z1403" s="28"/>
      <c r="AA1403" s="28"/>
      <c r="AB1403" s="28"/>
      <c r="AC1403" s="28"/>
    </row>
    <row r="1404" spans="1:29" ht="14.25" hidden="1">
      <c r="A1404" s="22" t="b">
        <f t="shared" si="79"/>
        <v>0</v>
      </c>
      <c r="B1404" s="23" t="str">
        <f t="shared" si="80"/>
        <v>salles avant 03/2017!</v>
      </c>
      <c r="C1404" s="24">
        <f t="shared" si="81"/>
        <v>1404</v>
      </c>
      <c r="D1404" s="24" t="e">
        <f t="shared" ca="1" si="2"/>
        <v>#REF!</v>
      </c>
      <c r="E1404" s="25" t="e">
        <f t="shared" ca="1" si="3"/>
        <v>#REF!</v>
      </c>
      <c r="F1404" s="25" t="e">
        <f t="shared" ca="1" si="4"/>
        <v>#REF!</v>
      </c>
      <c r="G1404" s="26" t="e">
        <f t="shared" ca="1" si="5"/>
        <v>#REF!</v>
      </c>
      <c r="H1404" s="24" t="s">
        <v>299</v>
      </c>
      <c r="I1404" s="24" t="e">
        <f t="shared" ca="1" si="6"/>
        <v>#REF!</v>
      </c>
      <c r="J1404" s="24" t="e">
        <f t="shared" ca="1" si="7"/>
        <v>#REF!</v>
      </c>
      <c r="K1404" s="24" t="e">
        <f t="shared" ca="1" si="8"/>
        <v>#REF!</v>
      </c>
      <c r="L1404" s="24" t="e">
        <f t="shared" ca="1" si="9"/>
        <v>#REF!</v>
      </c>
      <c r="M1404" s="24" t="e">
        <f t="shared" ca="1" si="10"/>
        <v>#REF!</v>
      </c>
      <c r="N1404" s="25" t="e">
        <f t="shared" ca="1" si="11"/>
        <v>#REF!</v>
      </c>
      <c r="O1404" s="27" t="e">
        <f t="shared" ca="1" si="12"/>
        <v>#REF!</v>
      </c>
      <c r="P1404" s="24" t="e">
        <f t="shared" ca="1" si="13"/>
        <v>#REF!</v>
      </c>
      <c r="Q1404" s="28" t="str">
        <f t="shared" si="48"/>
        <v/>
      </c>
      <c r="R1404" s="29" t="str">
        <f t="shared" si="14"/>
        <v/>
      </c>
      <c r="S1404" s="29" t="str">
        <f t="shared" si="15"/>
        <v/>
      </c>
      <c r="T1404" s="28" t="str">
        <f t="shared" si="16"/>
        <v/>
      </c>
      <c r="U1404" s="30">
        <f ca="1">VLOOKUP(H1404,variables!J$10:K$130,2,FALSE)</f>
        <v>0.96666666666666667</v>
      </c>
      <c r="V1404" s="28"/>
      <c r="W1404" s="28"/>
      <c r="X1404" s="28"/>
      <c r="Y1404" s="28"/>
      <c r="Z1404" s="28"/>
      <c r="AA1404" s="28"/>
      <c r="AB1404" s="28"/>
      <c r="AC1404" s="28"/>
    </row>
    <row r="1405" spans="1:29" ht="14.25" hidden="1">
      <c r="A1405" s="22" t="b">
        <f t="shared" si="79"/>
        <v>0</v>
      </c>
      <c r="B1405" s="23" t="str">
        <f t="shared" si="80"/>
        <v>salles avant 03/2017!</v>
      </c>
      <c r="C1405" s="24">
        <f t="shared" si="81"/>
        <v>1405</v>
      </c>
      <c r="D1405" s="24" t="e">
        <f t="shared" ca="1" si="2"/>
        <v>#REF!</v>
      </c>
      <c r="E1405" s="25" t="e">
        <f t="shared" ca="1" si="3"/>
        <v>#REF!</v>
      </c>
      <c r="F1405" s="25" t="e">
        <f t="shared" ca="1" si="4"/>
        <v>#REF!</v>
      </c>
      <c r="G1405" s="26" t="e">
        <f t="shared" ca="1" si="5"/>
        <v>#REF!</v>
      </c>
      <c r="H1405" s="24" t="s">
        <v>210</v>
      </c>
      <c r="I1405" s="24" t="e">
        <f t="shared" ca="1" si="6"/>
        <v>#REF!</v>
      </c>
      <c r="J1405" s="24" t="e">
        <f t="shared" ca="1" si="7"/>
        <v>#REF!</v>
      </c>
      <c r="K1405" s="24" t="e">
        <f t="shared" ca="1" si="8"/>
        <v>#REF!</v>
      </c>
      <c r="L1405" s="24" t="e">
        <f t="shared" ca="1" si="9"/>
        <v>#REF!</v>
      </c>
      <c r="M1405" s="24" t="e">
        <f t="shared" ca="1" si="10"/>
        <v>#REF!</v>
      </c>
      <c r="N1405" s="25" t="e">
        <f t="shared" ca="1" si="11"/>
        <v>#REF!</v>
      </c>
      <c r="O1405" s="27" t="e">
        <f t="shared" ca="1" si="12"/>
        <v>#REF!</v>
      </c>
      <c r="P1405" s="24" t="e">
        <f t="shared" ca="1" si="13"/>
        <v>#REF!</v>
      </c>
      <c r="Q1405" s="28" t="str">
        <f t="shared" si="48"/>
        <v/>
      </c>
      <c r="R1405" s="29" t="str">
        <f t="shared" si="14"/>
        <v/>
      </c>
      <c r="S1405" s="29" t="str">
        <f t="shared" si="15"/>
        <v/>
      </c>
      <c r="T1405" s="28" t="str">
        <f t="shared" si="16"/>
        <v/>
      </c>
      <c r="U1405" s="30">
        <f ca="1">VLOOKUP(H1405,variables!J$10:K$130,2,FALSE)</f>
        <v>1</v>
      </c>
      <c r="V1405" s="28"/>
      <c r="W1405" s="28"/>
      <c r="X1405" s="28"/>
      <c r="Y1405" s="28"/>
      <c r="Z1405" s="28"/>
      <c r="AA1405" s="28"/>
      <c r="AB1405" s="28"/>
      <c r="AC1405" s="28"/>
    </row>
    <row r="1406" spans="1:29" ht="14.25" hidden="1">
      <c r="A1406" s="22" t="b">
        <f t="shared" si="79"/>
        <v>0</v>
      </c>
      <c r="B1406" s="23" t="str">
        <f t="shared" si="80"/>
        <v>salles avant 03/2017!</v>
      </c>
      <c r="C1406" s="24">
        <f t="shared" si="81"/>
        <v>1406</v>
      </c>
      <c r="D1406" s="24" t="e">
        <f t="shared" ca="1" si="2"/>
        <v>#REF!</v>
      </c>
      <c r="E1406" s="25" t="e">
        <f t="shared" ca="1" si="3"/>
        <v>#REF!</v>
      </c>
      <c r="F1406" s="25" t="e">
        <f t="shared" ca="1" si="4"/>
        <v>#REF!</v>
      </c>
      <c r="G1406" s="26" t="e">
        <f t="shared" ca="1" si="5"/>
        <v>#REF!</v>
      </c>
      <c r="H1406" s="24" t="s">
        <v>773</v>
      </c>
      <c r="I1406" s="24" t="e">
        <f t="shared" ca="1" si="6"/>
        <v>#REF!</v>
      </c>
      <c r="J1406" s="24" t="e">
        <f t="shared" ca="1" si="7"/>
        <v>#REF!</v>
      </c>
      <c r="K1406" s="24" t="e">
        <f t="shared" ca="1" si="8"/>
        <v>#REF!</v>
      </c>
      <c r="L1406" s="24" t="e">
        <f t="shared" ca="1" si="9"/>
        <v>#REF!</v>
      </c>
      <c r="M1406" s="24" t="e">
        <f t="shared" ca="1" si="10"/>
        <v>#REF!</v>
      </c>
      <c r="N1406" s="25" t="e">
        <f t="shared" ca="1" si="11"/>
        <v>#REF!</v>
      </c>
      <c r="O1406" s="27" t="e">
        <f t="shared" ca="1" si="12"/>
        <v>#REF!</v>
      </c>
      <c r="P1406" s="24" t="e">
        <f t="shared" ca="1" si="13"/>
        <v>#REF!</v>
      </c>
      <c r="Q1406" s="28" t="str">
        <f t="shared" si="48"/>
        <v/>
      </c>
      <c r="R1406" s="29" t="str">
        <f t="shared" si="14"/>
        <v/>
      </c>
      <c r="S1406" s="29" t="str">
        <f t="shared" si="15"/>
        <v/>
      </c>
      <c r="T1406" s="28" t="str">
        <f t="shared" si="16"/>
        <v/>
      </c>
      <c r="U1406" s="30">
        <f ca="1">VLOOKUP(H1406,variables!J$10:K$130,2,FALSE)</f>
        <v>0.97619047619047616</v>
      </c>
      <c r="V1406" s="28"/>
      <c r="W1406" s="28"/>
      <c r="X1406" s="28"/>
      <c r="Y1406" s="28"/>
      <c r="Z1406" s="28"/>
      <c r="AA1406" s="28"/>
      <c r="AB1406" s="28"/>
      <c r="AC1406" s="28"/>
    </row>
    <row r="1407" spans="1:29" ht="14.25" hidden="1">
      <c r="A1407" s="22" t="b">
        <f t="shared" si="79"/>
        <v>0</v>
      </c>
      <c r="B1407" s="23" t="str">
        <f t="shared" si="80"/>
        <v>salles avant 03/2017!</v>
      </c>
      <c r="C1407" s="24">
        <f t="shared" si="81"/>
        <v>1407</v>
      </c>
      <c r="D1407" s="24" t="e">
        <f t="shared" ca="1" si="2"/>
        <v>#REF!</v>
      </c>
      <c r="E1407" s="25" t="e">
        <f t="shared" ca="1" si="3"/>
        <v>#REF!</v>
      </c>
      <c r="F1407" s="25" t="e">
        <f t="shared" ca="1" si="4"/>
        <v>#REF!</v>
      </c>
      <c r="G1407" s="26" t="e">
        <f t="shared" ca="1" si="5"/>
        <v>#REF!</v>
      </c>
      <c r="H1407" s="24" t="s">
        <v>212</v>
      </c>
      <c r="I1407" s="24" t="e">
        <f t="shared" ca="1" si="6"/>
        <v>#REF!</v>
      </c>
      <c r="J1407" s="24" t="e">
        <f t="shared" ca="1" si="7"/>
        <v>#REF!</v>
      </c>
      <c r="K1407" s="24" t="e">
        <f t="shared" ca="1" si="8"/>
        <v>#REF!</v>
      </c>
      <c r="L1407" s="24" t="e">
        <f t="shared" ca="1" si="9"/>
        <v>#REF!</v>
      </c>
      <c r="M1407" s="24" t="e">
        <f t="shared" ca="1" si="10"/>
        <v>#REF!</v>
      </c>
      <c r="N1407" s="25" t="e">
        <f t="shared" ca="1" si="11"/>
        <v>#REF!</v>
      </c>
      <c r="O1407" s="27" t="e">
        <f t="shared" ca="1" si="12"/>
        <v>#REF!</v>
      </c>
      <c r="P1407" s="24" t="e">
        <f t="shared" ca="1" si="13"/>
        <v>#REF!</v>
      </c>
      <c r="Q1407" s="28" t="str">
        <f t="shared" si="48"/>
        <v/>
      </c>
      <c r="R1407" s="29" t="str">
        <f t="shared" si="14"/>
        <v/>
      </c>
      <c r="S1407" s="29" t="str">
        <f t="shared" si="15"/>
        <v/>
      </c>
      <c r="T1407" s="28" t="str">
        <f t="shared" si="16"/>
        <v/>
      </c>
      <c r="U1407" s="30">
        <f ca="1">VLOOKUP(H1407,variables!J$10:K$130,2,FALSE)</f>
        <v>0.98148148148148151</v>
      </c>
      <c r="V1407" s="28"/>
      <c r="W1407" s="28"/>
      <c r="X1407" s="28"/>
      <c r="Y1407" s="28"/>
      <c r="Z1407" s="28"/>
      <c r="AA1407" s="28"/>
      <c r="AB1407" s="28"/>
      <c r="AC1407" s="28"/>
    </row>
    <row r="1408" spans="1:29" ht="14.25" hidden="1">
      <c r="A1408" s="22" t="b">
        <f t="shared" si="79"/>
        <v>0</v>
      </c>
      <c r="B1408" s="23" t="str">
        <f t="shared" si="80"/>
        <v>salles avant 03/2017!</v>
      </c>
      <c r="C1408" s="24">
        <f t="shared" si="81"/>
        <v>1408</v>
      </c>
      <c r="D1408" s="24" t="e">
        <f t="shared" ca="1" si="2"/>
        <v>#REF!</v>
      </c>
      <c r="E1408" s="25" t="e">
        <f t="shared" ca="1" si="3"/>
        <v>#REF!</v>
      </c>
      <c r="F1408" s="25" t="e">
        <f t="shared" ca="1" si="4"/>
        <v>#REF!</v>
      </c>
      <c r="G1408" s="26" t="e">
        <f t="shared" ca="1" si="5"/>
        <v>#REF!</v>
      </c>
      <c r="H1408" s="24" t="s">
        <v>43</v>
      </c>
      <c r="I1408" s="24" t="e">
        <f t="shared" ca="1" si="6"/>
        <v>#REF!</v>
      </c>
      <c r="J1408" s="24" t="e">
        <f t="shared" ca="1" si="7"/>
        <v>#REF!</v>
      </c>
      <c r="K1408" s="24" t="e">
        <f t="shared" ca="1" si="8"/>
        <v>#REF!</v>
      </c>
      <c r="L1408" s="24" t="e">
        <f t="shared" ca="1" si="9"/>
        <v>#REF!</v>
      </c>
      <c r="M1408" s="24" t="e">
        <f t="shared" ca="1" si="10"/>
        <v>#REF!</v>
      </c>
      <c r="N1408" s="25" t="e">
        <f t="shared" ca="1" si="11"/>
        <v>#REF!</v>
      </c>
      <c r="O1408" s="27" t="e">
        <f t="shared" ca="1" si="12"/>
        <v>#REF!</v>
      </c>
      <c r="P1408" s="24" t="e">
        <f t="shared" ca="1" si="13"/>
        <v>#REF!</v>
      </c>
      <c r="Q1408" s="28" t="str">
        <f t="shared" si="48"/>
        <v/>
      </c>
      <c r="R1408" s="29" t="str">
        <f t="shared" si="14"/>
        <v/>
      </c>
      <c r="S1408" s="29" t="str">
        <f t="shared" si="15"/>
        <v/>
      </c>
      <c r="T1408" s="28" t="str">
        <f t="shared" si="16"/>
        <v/>
      </c>
      <c r="U1408" s="30">
        <f ca="1">VLOOKUP(H1408,variables!J$10:K$130,2,FALSE)</f>
        <v>1</v>
      </c>
      <c r="V1408" s="28"/>
      <c r="W1408" s="28"/>
      <c r="X1408" s="28"/>
      <c r="Y1408" s="28"/>
      <c r="Z1408" s="28"/>
      <c r="AA1408" s="28"/>
      <c r="AB1408" s="28"/>
      <c r="AC1408" s="28"/>
    </row>
    <row r="1409" spans="1:29" ht="14.25" hidden="1">
      <c r="A1409" s="22" t="b">
        <f t="shared" si="79"/>
        <v>0</v>
      </c>
      <c r="B1409" s="23" t="str">
        <f t="shared" si="80"/>
        <v>salles avant 03/2017!</v>
      </c>
      <c r="C1409" s="24">
        <f t="shared" si="81"/>
        <v>1409</v>
      </c>
      <c r="D1409" s="24" t="e">
        <f t="shared" ca="1" si="2"/>
        <v>#REF!</v>
      </c>
      <c r="E1409" s="25" t="e">
        <f t="shared" ca="1" si="3"/>
        <v>#REF!</v>
      </c>
      <c r="F1409" s="25" t="e">
        <f t="shared" ca="1" si="4"/>
        <v>#REF!</v>
      </c>
      <c r="G1409" s="26" t="e">
        <f t="shared" ca="1" si="5"/>
        <v>#REF!</v>
      </c>
      <c r="H1409" s="24" t="s">
        <v>88</v>
      </c>
      <c r="I1409" s="24" t="e">
        <f t="shared" ca="1" si="6"/>
        <v>#REF!</v>
      </c>
      <c r="J1409" s="24" t="e">
        <f t="shared" ca="1" si="7"/>
        <v>#REF!</v>
      </c>
      <c r="K1409" s="24" t="e">
        <f t="shared" ca="1" si="8"/>
        <v>#REF!</v>
      </c>
      <c r="L1409" s="24" t="e">
        <f t="shared" ca="1" si="9"/>
        <v>#REF!</v>
      </c>
      <c r="M1409" s="24" t="e">
        <f t="shared" ca="1" si="10"/>
        <v>#REF!</v>
      </c>
      <c r="N1409" s="25" t="e">
        <f t="shared" ca="1" si="11"/>
        <v>#REF!</v>
      </c>
      <c r="O1409" s="27" t="e">
        <f t="shared" ca="1" si="12"/>
        <v>#REF!</v>
      </c>
      <c r="P1409" s="24" t="e">
        <f t="shared" ca="1" si="13"/>
        <v>#REF!</v>
      </c>
      <c r="Q1409" s="28" t="str">
        <f t="shared" si="48"/>
        <v/>
      </c>
      <c r="R1409" s="29" t="str">
        <f t="shared" si="14"/>
        <v/>
      </c>
      <c r="S1409" s="29" t="str">
        <f t="shared" si="15"/>
        <v/>
      </c>
      <c r="T1409" s="28" t="str">
        <f t="shared" si="16"/>
        <v/>
      </c>
      <c r="U1409" s="30">
        <f ca="1">VLOOKUP(H1409,variables!J$10:K$130,2,FALSE)</f>
        <v>0.94202898550724634</v>
      </c>
      <c r="V1409" s="28"/>
      <c r="W1409" s="28"/>
      <c r="X1409" s="28"/>
      <c r="Y1409" s="28"/>
      <c r="Z1409" s="28"/>
      <c r="AA1409" s="28"/>
      <c r="AB1409" s="28"/>
      <c r="AC1409" s="28"/>
    </row>
    <row r="1410" spans="1:29" ht="14.25" hidden="1">
      <c r="A1410" s="22" t="b">
        <f t="shared" ref="A1410:A1473" si="82">NOT(IF(ISERR(SEARCH(qui,H1410)),TRUE,FALSE))</f>
        <v>0</v>
      </c>
      <c r="B1410" s="23" t="str">
        <f t="shared" ref="B1410:B1473" si="83">IF(ROW()&lt;=Tun,Oun,IF(ROW()&lt;=(Tun+Tdeux),Odeux,IF(ROW()&lt;=Tun+Tdeux+Ttrois,Otrois,FALSE)))</f>
        <v>salles avant 03/2017!</v>
      </c>
      <c r="C1410" s="24">
        <f t="shared" si="81"/>
        <v>1410</v>
      </c>
      <c r="D1410" s="24" t="e">
        <f t="shared" ca="1" si="2"/>
        <v>#REF!</v>
      </c>
      <c r="E1410" s="25" t="e">
        <f t="shared" ca="1" si="3"/>
        <v>#REF!</v>
      </c>
      <c r="F1410" s="25" t="e">
        <f t="shared" ca="1" si="4"/>
        <v>#REF!</v>
      </c>
      <c r="G1410" s="26" t="e">
        <f t="shared" ca="1" si="5"/>
        <v>#REF!</v>
      </c>
      <c r="H1410" s="24" t="s">
        <v>43</v>
      </c>
      <c r="I1410" s="24" t="e">
        <f t="shared" ca="1" si="6"/>
        <v>#REF!</v>
      </c>
      <c r="J1410" s="24" t="e">
        <f t="shared" ca="1" si="7"/>
        <v>#REF!</v>
      </c>
      <c r="K1410" s="24" t="e">
        <f t="shared" ca="1" si="8"/>
        <v>#REF!</v>
      </c>
      <c r="L1410" s="24" t="e">
        <f t="shared" ca="1" si="9"/>
        <v>#REF!</v>
      </c>
      <c r="M1410" s="24" t="e">
        <f t="shared" ca="1" si="10"/>
        <v>#REF!</v>
      </c>
      <c r="N1410" s="25" t="e">
        <f t="shared" ca="1" si="11"/>
        <v>#REF!</v>
      </c>
      <c r="O1410" s="27" t="e">
        <f t="shared" ca="1" si="12"/>
        <v>#REF!</v>
      </c>
      <c r="P1410" s="24" t="e">
        <f t="shared" ca="1" si="13"/>
        <v>#REF!</v>
      </c>
      <c r="Q1410" s="28" t="str">
        <f t="shared" si="48"/>
        <v/>
      </c>
      <c r="R1410" s="29" t="str">
        <f t="shared" si="14"/>
        <v/>
      </c>
      <c r="S1410" s="29" t="str">
        <f t="shared" si="15"/>
        <v/>
      </c>
      <c r="T1410" s="28" t="str">
        <f t="shared" si="16"/>
        <v/>
      </c>
      <c r="U1410" s="30">
        <f ca="1">VLOOKUP(H1410,variables!J$10:K$130,2,FALSE)</f>
        <v>1</v>
      </c>
      <c r="V1410" s="28"/>
      <c r="W1410" s="28"/>
      <c r="X1410" s="28"/>
      <c r="Y1410" s="28"/>
      <c r="Z1410" s="28"/>
      <c r="AA1410" s="28"/>
      <c r="AB1410" s="28"/>
      <c r="AC1410" s="28"/>
    </row>
    <row r="1411" spans="1:29" ht="14.25">
      <c r="A1411" s="22" t="b">
        <f t="shared" si="82"/>
        <v>1</v>
      </c>
      <c r="B1411" s="23" t="str">
        <f t="shared" si="83"/>
        <v>salles avant 03/2017!</v>
      </c>
      <c r="C1411" s="24">
        <f t="shared" ref="C1411:C1474" si="84">IF(ROW()&lt;=Tun,ROW(),IF(ROW()&lt;=(Tun+Tdeux),ROW()-Tun+1,IF(ROW()&lt;=Tun+Tdeux+Ttrois,ROW()-Tun-Tdeux+1,"")))</f>
        <v>1411</v>
      </c>
      <c r="D1411" s="24" t="e">
        <f t="shared" ca="1" si="2"/>
        <v>#REF!</v>
      </c>
      <c r="E1411" s="25" t="e">
        <f t="shared" ca="1" si="3"/>
        <v>#REF!</v>
      </c>
      <c r="F1411" s="25" t="e">
        <f t="shared" ca="1" si="4"/>
        <v>#REF!</v>
      </c>
      <c r="G1411" s="26" t="e">
        <f t="shared" ca="1" si="5"/>
        <v>#REF!</v>
      </c>
      <c r="H1411" s="24" t="s">
        <v>140</v>
      </c>
      <c r="I1411" s="24" t="e">
        <f t="shared" ca="1" si="6"/>
        <v>#REF!</v>
      </c>
      <c r="J1411" s="24" t="e">
        <f t="shared" ca="1" si="7"/>
        <v>#REF!</v>
      </c>
      <c r="K1411" s="24" t="e">
        <f t="shared" ca="1" si="8"/>
        <v>#REF!</v>
      </c>
      <c r="L1411" s="24" t="e">
        <f t="shared" ca="1" si="9"/>
        <v>#REF!</v>
      </c>
      <c r="M1411" s="24" t="e">
        <f t="shared" ca="1" si="10"/>
        <v>#REF!</v>
      </c>
      <c r="N1411" s="25" t="e">
        <f t="shared" ca="1" si="11"/>
        <v>#REF!</v>
      </c>
      <c r="O1411" s="27" t="e">
        <f t="shared" ca="1" si="12"/>
        <v>#REF!</v>
      </c>
      <c r="P1411" s="24" t="e">
        <f t="shared" ca="1" si="13"/>
        <v>#REF!</v>
      </c>
      <c r="Q1411" s="28" t="e">
        <f t="shared" ca="1" si="48"/>
        <v>#REF!</v>
      </c>
      <c r="R1411" s="29" t="e">
        <f t="shared" ca="1" si="14"/>
        <v>#REF!</v>
      </c>
      <c r="S1411" s="29" t="e">
        <f t="shared" ca="1" si="15"/>
        <v>#REF!</v>
      </c>
      <c r="T1411" s="28" t="e">
        <f t="shared" ca="1" si="16"/>
        <v>#REF!</v>
      </c>
      <c r="U1411" s="30">
        <f ca="1">VLOOKUP(H1411,variables!J$10:K$130,2,FALSE)</f>
        <v>0.93262411347517726</v>
      </c>
      <c r="V1411" s="28"/>
      <c r="W1411" s="28"/>
      <c r="X1411" s="28"/>
      <c r="Y1411" s="28"/>
      <c r="Z1411" s="28"/>
      <c r="AA1411" s="28"/>
      <c r="AB1411" s="28"/>
      <c r="AC1411" s="28"/>
    </row>
    <row r="1412" spans="1:29" ht="14.25" hidden="1">
      <c r="A1412" s="22" t="b">
        <f t="shared" si="82"/>
        <v>0</v>
      </c>
      <c r="B1412" s="23" t="str">
        <f t="shared" si="83"/>
        <v>salles avant 03/2017!</v>
      </c>
      <c r="C1412" s="24">
        <f t="shared" si="84"/>
        <v>1412</v>
      </c>
      <c r="D1412" s="24" t="e">
        <f t="shared" ca="1" si="2"/>
        <v>#REF!</v>
      </c>
      <c r="E1412" s="25" t="e">
        <f t="shared" ca="1" si="3"/>
        <v>#REF!</v>
      </c>
      <c r="F1412" s="25" t="e">
        <f t="shared" ca="1" si="4"/>
        <v>#REF!</v>
      </c>
      <c r="G1412" s="26" t="e">
        <f t="shared" ca="1" si="5"/>
        <v>#REF!</v>
      </c>
      <c r="H1412" s="24" t="s">
        <v>88</v>
      </c>
      <c r="I1412" s="24" t="e">
        <f t="shared" ca="1" si="6"/>
        <v>#REF!</v>
      </c>
      <c r="J1412" s="24" t="e">
        <f t="shared" ca="1" si="7"/>
        <v>#REF!</v>
      </c>
      <c r="K1412" s="24" t="e">
        <f t="shared" ca="1" si="8"/>
        <v>#REF!</v>
      </c>
      <c r="L1412" s="24" t="e">
        <f t="shared" ca="1" si="9"/>
        <v>#REF!</v>
      </c>
      <c r="M1412" s="24" t="e">
        <f t="shared" ca="1" si="10"/>
        <v>#REF!</v>
      </c>
      <c r="N1412" s="25" t="e">
        <f t="shared" ca="1" si="11"/>
        <v>#REF!</v>
      </c>
      <c r="O1412" s="27" t="e">
        <f t="shared" ca="1" si="12"/>
        <v>#REF!</v>
      </c>
      <c r="P1412" s="24" t="e">
        <f t="shared" ca="1" si="13"/>
        <v>#REF!</v>
      </c>
      <c r="Q1412" s="28" t="str">
        <f t="shared" si="48"/>
        <v/>
      </c>
      <c r="R1412" s="29" t="str">
        <f t="shared" si="14"/>
        <v/>
      </c>
      <c r="S1412" s="29" t="str">
        <f t="shared" si="15"/>
        <v/>
      </c>
      <c r="T1412" s="28" t="str">
        <f t="shared" si="16"/>
        <v/>
      </c>
      <c r="U1412" s="30">
        <f ca="1">VLOOKUP(H1412,variables!J$10:K$130,2,FALSE)</f>
        <v>0.94202898550724634</v>
      </c>
      <c r="V1412" s="28"/>
      <c r="W1412" s="28"/>
      <c r="X1412" s="28"/>
      <c r="Y1412" s="28"/>
      <c r="Z1412" s="28"/>
      <c r="AA1412" s="28"/>
      <c r="AB1412" s="28"/>
      <c r="AC1412" s="28"/>
    </row>
    <row r="1413" spans="1:29" ht="14.25" hidden="1">
      <c r="A1413" s="22" t="b">
        <f t="shared" si="82"/>
        <v>0</v>
      </c>
      <c r="B1413" s="23" t="str">
        <f t="shared" si="83"/>
        <v>salles avant 03/2017!</v>
      </c>
      <c r="C1413" s="24">
        <f t="shared" si="84"/>
        <v>1413</v>
      </c>
      <c r="D1413" s="24" t="e">
        <f t="shared" ca="1" si="2"/>
        <v>#REF!</v>
      </c>
      <c r="E1413" s="25" t="e">
        <f t="shared" ca="1" si="3"/>
        <v>#REF!</v>
      </c>
      <c r="F1413" s="25" t="e">
        <f t="shared" ca="1" si="4"/>
        <v>#REF!</v>
      </c>
      <c r="G1413" s="26" t="e">
        <f t="shared" ca="1" si="5"/>
        <v>#REF!</v>
      </c>
      <c r="H1413" s="24" t="s">
        <v>496</v>
      </c>
      <c r="I1413" s="24" t="e">
        <f t="shared" ca="1" si="6"/>
        <v>#REF!</v>
      </c>
      <c r="J1413" s="24" t="e">
        <f t="shared" ca="1" si="7"/>
        <v>#REF!</v>
      </c>
      <c r="K1413" s="24" t="e">
        <f t="shared" ca="1" si="8"/>
        <v>#REF!</v>
      </c>
      <c r="L1413" s="24" t="e">
        <f t="shared" ca="1" si="9"/>
        <v>#REF!</v>
      </c>
      <c r="M1413" s="24" t="e">
        <f t="shared" ca="1" si="10"/>
        <v>#REF!</v>
      </c>
      <c r="N1413" s="25" t="e">
        <f t="shared" ca="1" si="11"/>
        <v>#REF!</v>
      </c>
      <c r="O1413" s="27" t="e">
        <f t="shared" ca="1" si="12"/>
        <v>#REF!</v>
      </c>
      <c r="P1413" s="24" t="e">
        <f t="shared" ca="1" si="13"/>
        <v>#REF!</v>
      </c>
      <c r="Q1413" s="28" t="str">
        <f t="shared" si="48"/>
        <v/>
      </c>
      <c r="R1413" s="29" t="str">
        <f t="shared" si="14"/>
        <v/>
      </c>
      <c r="S1413" s="29" t="str">
        <f t="shared" si="15"/>
        <v/>
      </c>
      <c r="T1413" s="28" t="str">
        <f t="shared" si="16"/>
        <v/>
      </c>
      <c r="U1413" s="30">
        <f ca="1">VLOOKUP(H1413,variables!J$10:K$130,2,FALSE)</f>
        <v>1</v>
      </c>
      <c r="V1413" s="28"/>
      <c r="W1413" s="28"/>
      <c r="X1413" s="28"/>
      <c r="Y1413" s="28"/>
      <c r="Z1413" s="28"/>
      <c r="AA1413" s="28"/>
      <c r="AB1413" s="28"/>
      <c r="AC1413" s="28"/>
    </row>
    <row r="1414" spans="1:29" ht="14.25">
      <c r="A1414" s="22" t="b">
        <f t="shared" si="82"/>
        <v>1</v>
      </c>
      <c r="B1414" s="23" t="str">
        <f t="shared" si="83"/>
        <v>salles avant 03/2017!</v>
      </c>
      <c r="C1414" s="24">
        <f t="shared" si="84"/>
        <v>1414</v>
      </c>
      <c r="D1414" s="24" t="e">
        <f t="shared" ca="1" si="2"/>
        <v>#REF!</v>
      </c>
      <c r="E1414" s="25" t="e">
        <f t="shared" ca="1" si="3"/>
        <v>#REF!</v>
      </c>
      <c r="F1414" s="25" t="e">
        <f t="shared" ca="1" si="4"/>
        <v>#REF!</v>
      </c>
      <c r="G1414" s="26" t="e">
        <f t="shared" ca="1" si="5"/>
        <v>#REF!</v>
      </c>
      <c r="H1414" s="24" t="s">
        <v>140</v>
      </c>
      <c r="I1414" s="24" t="e">
        <f t="shared" ca="1" si="6"/>
        <v>#REF!</v>
      </c>
      <c r="J1414" s="24" t="e">
        <f t="shared" ca="1" si="7"/>
        <v>#REF!</v>
      </c>
      <c r="K1414" s="24" t="e">
        <f t="shared" ca="1" si="8"/>
        <v>#REF!</v>
      </c>
      <c r="L1414" s="24" t="e">
        <f t="shared" ca="1" si="9"/>
        <v>#REF!</v>
      </c>
      <c r="M1414" s="24" t="e">
        <f t="shared" ca="1" si="10"/>
        <v>#REF!</v>
      </c>
      <c r="N1414" s="25" t="e">
        <f t="shared" ca="1" si="11"/>
        <v>#REF!</v>
      </c>
      <c r="O1414" s="27" t="e">
        <f t="shared" ca="1" si="12"/>
        <v>#REF!</v>
      </c>
      <c r="P1414" s="24" t="e">
        <f t="shared" ca="1" si="13"/>
        <v>#REF!</v>
      </c>
      <c r="Q1414" s="28" t="e">
        <f t="shared" ca="1" si="48"/>
        <v>#REF!</v>
      </c>
      <c r="R1414" s="29" t="e">
        <f t="shared" ca="1" si="14"/>
        <v>#REF!</v>
      </c>
      <c r="S1414" s="29" t="e">
        <f t="shared" ca="1" si="15"/>
        <v>#REF!</v>
      </c>
      <c r="T1414" s="28" t="e">
        <f t="shared" ca="1" si="16"/>
        <v>#REF!</v>
      </c>
      <c r="U1414" s="30">
        <f ca="1">VLOOKUP(H1414,variables!J$10:K$130,2,FALSE)</f>
        <v>0.93262411347517726</v>
      </c>
      <c r="V1414" s="28"/>
      <c r="W1414" s="28"/>
      <c r="X1414" s="28"/>
      <c r="Y1414" s="28"/>
      <c r="Z1414" s="28"/>
      <c r="AA1414" s="28"/>
      <c r="AB1414" s="28"/>
      <c r="AC1414" s="28"/>
    </row>
    <row r="1415" spans="1:29" ht="14.25" hidden="1">
      <c r="A1415" s="22" t="b">
        <f t="shared" si="82"/>
        <v>0</v>
      </c>
      <c r="B1415" s="23" t="str">
        <f t="shared" si="83"/>
        <v>salles avant 03/2017!</v>
      </c>
      <c r="C1415" s="24">
        <f t="shared" si="84"/>
        <v>1415</v>
      </c>
      <c r="D1415" s="24" t="e">
        <f t="shared" ca="1" si="2"/>
        <v>#REF!</v>
      </c>
      <c r="E1415" s="25" t="e">
        <f t="shared" ca="1" si="3"/>
        <v>#REF!</v>
      </c>
      <c r="F1415" s="25" t="e">
        <f t="shared" ca="1" si="4"/>
        <v>#REF!</v>
      </c>
      <c r="G1415" s="26" t="e">
        <f t="shared" ca="1" si="5"/>
        <v>#REF!</v>
      </c>
      <c r="H1415" s="24" t="s">
        <v>458</v>
      </c>
      <c r="I1415" s="24" t="e">
        <f t="shared" ca="1" si="6"/>
        <v>#REF!</v>
      </c>
      <c r="J1415" s="24" t="e">
        <f t="shared" ca="1" si="7"/>
        <v>#REF!</v>
      </c>
      <c r="K1415" s="24" t="e">
        <f t="shared" ca="1" si="8"/>
        <v>#REF!</v>
      </c>
      <c r="L1415" s="24" t="e">
        <f t="shared" ca="1" si="9"/>
        <v>#REF!</v>
      </c>
      <c r="M1415" s="24" t="e">
        <f t="shared" ca="1" si="10"/>
        <v>#REF!</v>
      </c>
      <c r="N1415" s="25" t="e">
        <f t="shared" ca="1" si="11"/>
        <v>#REF!</v>
      </c>
      <c r="O1415" s="27" t="e">
        <f t="shared" ca="1" si="12"/>
        <v>#REF!</v>
      </c>
      <c r="P1415" s="24" t="e">
        <f t="shared" ca="1" si="13"/>
        <v>#REF!</v>
      </c>
      <c r="Q1415" s="28" t="str">
        <f t="shared" si="48"/>
        <v/>
      </c>
      <c r="R1415" s="29" t="str">
        <f t="shared" si="14"/>
        <v/>
      </c>
      <c r="S1415" s="29" t="str">
        <f t="shared" si="15"/>
        <v/>
      </c>
      <c r="T1415" s="28" t="str">
        <f t="shared" si="16"/>
        <v/>
      </c>
      <c r="U1415" s="30">
        <f ca="1">VLOOKUP(H1415,variables!J$10:K$130,2,FALSE)</f>
        <v>0.95</v>
      </c>
      <c r="V1415" s="28"/>
      <c r="W1415" s="28"/>
      <c r="X1415" s="28"/>
      <c r="Y1415" s="28"/>
      <c r="Z1415" s="28"/>
      <c r="AA1415" s="28"/>
      <c r="AB1415" s="28"/>
      <c r="AC1415" s="28"/>
    </row>
    <row r="1416" spans="1:29" ht="14.25" hidden="1">
      <c r="A1416" s="22" t="b">
        <f t="shared" si="82"/>
        <v>0</v>
      </c>
      <c r="B1416" s="23" t="str">
        <f t="shared" si="83"/>
        <v>salles avant 03/2017!</v>
      </c>
      <c r="C1416" s="24">
        <f t="shared" si="84"/>
        <v>1416</v>
      </c>
      <c r="D1416" s="24" t="e">
        <f t="shared" ca="1" si="2"/>
        <v>#REF!</v>
      </c>
      <c r="E1416" s="25" t="e">
        <f t="shared" ca="1" si="3"/>
        <v>#REF!</v>
      </c>
      <c r="F1416" s="25" t="e">
        <f t="shared" ca="1" si="4"/>
        <v>#REF!</v>
      </c>
      <c r="G1416" s="26" t="e">
        <f t="shared" ca="1" si="5"/>
        <v>#REF!</v>
      </c>
      <c r="H1416" s="24" t="s">
        <v>88</v>
      </c>
      <c r="I1416" s="24" t="e">
        <f t="shared" ca="1" si="6"/>
        <v>#REF!</v>
      </c>
      <c r="J1416" s="24" t="e">
        <f t="shared" ca="1" si="7"/>
        <v>#REF!</v>
      </c>
      <c r="K1416" s="24" t="e">
        <f t="shared" ca="1" si="8"/>
        <v>#REF!</v>
      </c>
      <c r="L1416" s="24" t="e">
        <f t="shared" ca="1" si="9"/>
        <v>#REF!</v>
      </c>
      <c r="M1416" s="24" t="e">
        <f t="shared" ca="1" si="10"/>
        <v>#REF!</v>
      </c>
      <c r="N1416" s="25" t="e">
        <f t="shared" ca="1" si="11"/>
        <v>#REF!</v>
      </c>
      <c r="O1416" s="27" t="e">
        <f t="shared" ca="1" si="12"/>
        <v>#REF!</v>
      </c>
      <c r="P1416" s="24" t="e">
        <f t="shared" ca="1" si="13"/>
        <v>#REF!</v>
      </c>
      <c r="Q1416" s="28" t="str">
        <f t="shared" si="48"/>
        <v/>
      </c>
      <c r="R1416" s="29" t="str">
        <f t="shared" si="14"/>
        <v/>
      </c>
      <c r="S1416" s="29" t="str">
        <f t="shared" si="15"/>
        <v/>
      </c>
      <c r="T1416" s="28" t="str">
        <f t="shared" si="16"/>
        <v/>
      </c>
      <c r="U1416" s="30">
        <f ca="1">VLOOKUP(H1416,variables!J$10:K$130,2,FALSE)</f>
        <v>0.94202898550724634</v>
      </c>
      <c r="V1416" s="28"/>
      <c r="W1416" s="28"/>
      <c r="X1416" s="28"/>
      <c r="Y1416" s="28"/>
      <c r="Z1416" s="28"/>
      <c r="AA1416" s="28"/>
      <c r="AB1416" s="28"/>
      <c r="AC1416" s="28"/>
    </row>
    <row r="1417" spans="1:29" ht="14.25" hidden="1">
      <c r="A1417" s="22" t="b">
        <f t="shared" si="82"/>
        <v>0</v>
      </c>
      <c r="B1417" s="23" t="str">
        <f t="shared" si="83"/>
        <v>salles avant 03/2017!</v>
      </c>
      <c r="C1417" s="24">
        <f t="shared" si="84"/>
        <v>1417</v>
      </c>
      <c r="D1417" s="24" t="e">
        <f t="shared" ca="1" si="2"/>
        <v>#REF!</v>
      </c>
      <c r="E1417" s="25" t="e">
        <f t="shared" ca="1" si="3"/>
        <v>#REF!</v>
      </c>
      <c r="F1417" s="25" t="e">
        <f t="shared" ca="1" si="4"/>
        <v>#REF!</v>
      </c>
      <c r="G1417" s="26" t="e">
        <f t="shared" ca="1" si="5"/>
        <v>#REF!</v>
      </c>
      <c r="H1417" s="24" t="s">
        <v>299</v>
      </c>
      <c r="I1417" s="24" t="e">
        <f t="shared" ca="1" si="6"/>
        <v>#REF!</v>
      </c>
      <c r="J1417" s="24" t="e">
        <f t="shared" ca="1" si="7"/>
        <v>#REF!</v>
      </c>
      <c r="K1417" s="24" t="e">
        <f t="shared" ca="1" si="8"/>
        <v>#REF!</v>
      </c>
      <c r="L1417" s="24" t="e">
        <f t="shared" ca="1" si="9"/>
        <v>#REF!</v>
      </c>
      <c r="M1417" s="24" t="e">
        <f t="shared" ca="1" si="10"/>
        <v>#REF!</v>
      </c>
      <c r="N1417" s="25" t="e">
        <f t="shared" ca="1" si="11"/>
        <v>#REF!</v>
      </c>
      <c r="O1417" s="27" t="e">
        <f t="shared" ca="1" si="12"/>
        <v>#REF!</v>
      </c>
      <c r="P1417" s="24" t="e">
        <f t="shared" ca="1" si="13"/>
        <v>#REF!</v>
      </c>
      <c r="Q1417" s="28" t="str">
        <f t="shared" si="48"/>
        <v/>
      </c>
      <c r="R1417" s="29" t="str">
        <f t="shared" si="14"/>
        <v/>
      </c>
      <c r="S1417" s="29" t="str">
        <f t="shared" si="15"/>
        <v/>
      </c>
      <c r="T1417" s="28" t="str">
        <f t="shared" si="16"/>
        <v/>
      </c>
      <c r="U1417" s="30">
        <f ca="1">VLOOKUP(H1417,variables!J$10:K$130,2,FALSE)</f>
        <v>0.96666666666666667</v>
      </c>
      <c r="V1417" s="28"/>
      <c r="W1417" s="28"/>
      <c r="X1417" s="28"/>
      <c r="Y1417" s="28"/>
      <c r="Z1417" s="28"/>
      <c r="AA1417" s="28"/>
      <c r="AB1417" s="28"/>
      <c r="AC1417" s="28"/>
    </row>
    <row r="1418" spans="1:29" ht="14.25" hidden="1">
      <c r="A1418" s="22" t="b">
        <f t="shared" si="82"/>
        <v>0</v>
      </c>
      <c r="B1418" s="23" t="str">
        <f t="shared" si="83"/>
        <v>salles avant 03/2017!</v>
      </c>
      <c r="C1418" s="24">
        <f t="shared" si="84"/>
        <v>1418</v>
      </c>
      <c r="D1418" s="24" t="e">
        <f t="shared" ca="1" si="2"/>
        <v>#REF!</v>
      </c>
      <c r="E1418" s="25" t="e">
        <f t="shared" ca="1" si="3"/>
        <v>#REF!</v>
      </c>
      <c r="F1418" s="25" t="e">
        <f t="shared" ca="1" si="4"/>
        <v>#REF!</v>
      </c>
      <c r="G1418" s="26" t="e">
        <f t="shared" ca="1" si="5"/>
        <v>#REF!</v>
      </c>
      <c r="H1418" s="24" t="s">
        <v>829</v>
      </c>
      <c r="I1418" s="24" t="e">
        <f t="shared" ca="1" si="6"/>
        <v>#REF!</v>
      </c>
      <c r="J1418" s="24" t="e">
        <f t="shared" ca="1" si="7"/>
        <v>#REF!</v>
      </c>
      <c r="K1418" s="24" t="e">
        <f t="shared" ca="1" si="8"/>
        <v>#REF!</v>
      </c>
      <c r="L1418" s="24" t="e">
        <f t="shared" ca="1" si="9"/>
        <v>#REF!</v>
      </c>
      <c r="M1418" s="24" t="e">
        <f t="shared" ca="1" si="10"/>
        <v>#REF!</v>
      </c>
      <c r="N1418" s="25" t="e">
        <f t="shared" ca="1" si="11"/>
        <v>#REF!</v>
      </c>
      <c r="O1418" s="27" t="e">
        <f t="shared" ca="1" si="12"/>
        <v>#REF!</v>
      </c>
      <c r="P1418" s="24" t="e">
        <f t="shared" ca="1" si="13"/>
        <v>#REF!</v>
      </c>
      <c r="Q1418" s="28" t="str">
        <f t="shared" si="48"/>
        <v/>
      </c>
      <c r="R1418" s="29" t="str">
        <f t="shared" si="14"/>
        <v/>
      </c>
      <c r="S1418" s="29" t="str">
        <f t="shared" si="15"/>
        <v/>
      </c>
      <c r="T1418" s="28" t="str">
        <f t="shared" si="16"/>
        <v/>
      </c>
      <c r="U1418" s="30">
        <f ca="1">VLOOKUP(H1418,variables!J$10:K$130,2,FALSE)</f>
        <v>0.97619047619047616</v>
      </c>
      <c r="V1418" s="28"/>
      <c r="W1418" s="28"/>
      <c r="X1418" s="28"/>
      <c r="Y1418" s="28"/>
      <c r="Z1418" s="28"/>
      <c r="AA1418" s="28"/>
      <c r="AB1418" s="28"/>
      <c r="AC1418" s="28"/>
    </row>
    <row r="1419" spans="1:29" ht="14.25" hidden="1">
      <c r="A1419" s="22" t="b">
        <f t="shared" si="82"/>
        <v>0</v>
      </c>
      <c r="B1419" s="23" t="str">
        <f t="shared" si="83"/>
        <v>salles avant 03/2017!</v>
      </c>
      <c r="C1419" s="24">
        <f t="shared" si="84"/>
        <v>1419</v>
      </c>
      <c r="D1419" s="24" t="e">
        <f t="shared" ca="1" si="2"/>
        <v>#REF!</v>
      </c>
      <c r="E1419" s="25" t="e">
        <f t="shared" ca="1" si="3"/>
        <v>#REF!</v>
      </c>
      <c r="F1419" s="25" t="e">
        <f t="shared" ca="1" si="4"/>
        <v>#REF!</v>
      </c>
      <c r="G1419" s="26" t="e">
        <f t="shared" ca="1" si="5"/>
        <v>#REF!</v>
      </c>
      <c r="H1419" s="24" t="s">
        <v>829</v>
      </c>
      <c r="I1419" s="24" t="e">
        <f t="shared" ca="1" si="6"/>
        <v>#REF!</v>
      </c>
      <c r="J1419" s="24" t="e">
        <f t="shared" ca="1" si="7"/>
        <v>#REF!</v>
      </c>
      <c r="K1419" s="24" t="e">
        <f t="shared" ca="1" si="8"/>
        <v>#REF!</v>
      </c>
      <c r="L1419" s="24" t="e">
        <f t="shared" ca="1" si="9"/>
        <v>#REF!</v>
      </c>
      <c r="M1419" s="24" t="e">
        <f t="shared" ca="1" si="10"/>
        <v>#REF!</v>
      </c>
      <c r="N1419" s="25" t="e">
        <f t="shared" ca="1" si="11"/>
        <v>#REF!</v>
      </c>
      <c r="O1419" s="27" t="e">
        <f t="shared" ca="1" si="12"/>
        <v>#REF!</v>
      </c>
      <c r="P1419" s="24" t="e">
        <f t="shared" ca="1" si="13"/>
        <v>#REF!</v>
      </c>
      <c r="Q1419" s="28" t="str">
        <f t="shared" si="48"/>
        <v/>
      </c>
      <c r="R1419" s="29" t="str">
        <f t="shared" si="14"/>
        <v/>
      </c>
      <c r="S1419" s="29" t="str">
        <f t="shared" si="15"/>
        <v/>
      </c>
      <c r="T1419" s="28" t="str">
        <f t="shared" si="16"/>
        <v/>
      </c>
      <c r="U1419" s="30">
        <f ca="1">VLOOKUP(H1419,variables!J$10:K$130,2,FALSE)</f>
        <v>0.97619047619047616</v>
      </c>
      <c r="V1419" s="28"/>
      <c r="W1419" s="28"/>
      <c r="X1419" s="28"/>
      <c r="Y1419" s="28"/>
      <c r="Z1419" s="28"/>
      <c r="AA1419" s="28"/>
      <c r="AB1419" s="28"/>
      <c r="AC1419" s="28"/>
    </row>
    <row r="1420" spans="1:29" ht="14.25" hidden="1">
      <c r="A1420" s="22" t="b">
        <f t="shared" si="82"/>
        <v>0</v>
      </c>
      <c r="B1420" s="23" t="str">
        <f t="shared" si="83"/>
        <v>salles avant 03/2017!</v>
      </c>
      <c r="C1420" s="24">
        <f t="shared" si="84"/>
        <v>1420</v>
      </c>
      <c r="D1420" s="24" t="e">
        <f t="shared" ca="1" si="2"/>
        <v>#REF!</v>
      </c>
      <c r="E1420" s="25" t="e">
        <f t="shared" ca="1" si="3"/>
        <v>#REF!</v>
      </c>
      <c r="F1420" s="25" t="e">
        <f t="shared" ca="1" si="4"/>
        <v>#REF!</v>
      </c>
      <c r="G1420" s="26" t="e">
        <f t="shared" ca="1" si="5"/>
        <v>#REF!</v>
      </c>
      <c r="H1420" s="24" t="s">
        <v>814</v>
      </c>
      <c r="I1420" s="24" t="e">
        <f t="shared" ca="1" si="6"/>
        <v>#REF!</v>
      </c>
      <c r="J1420" s="24" t="e">
        <f t="shared" ca="1" si="7"/>
        <v>#REF!</v>
      </c>
      <c r="K1420" s="24" t="e">
        <f t="shared" ca="1" si="8"/>
        <v>#REF!</v>
      </c>
      <c r="L1420" s="24" t="e">
        <f t="shared" ca="1" si="9"/>
        <v>#REF!</v>
      </c>
      <c r="M1420" s="24" t="e">
        <f t="shared" ca="1" si="10"/>
        <v>#REF!</v>
      </c>
      <c r="N1420" s="25" t="e">
        <f t="shared" ca="1" si="11"/>
        <v>#REF!</v>
      </c>
      <c r="O1420" s="27" t="e">
        <f t="shared" ca="1" si="12"/>
        <v>#REF!</v>
      </c>
      <c r="P1420" s="24" t="e">
        <f t="shared" ca="1" si="13"/>
        <v>#REF!</v>
      </c>
      <c r="Q1420" s="28" t="str">
        <f t="shared" si="48"/>
        <v/>
      </c>
      <c r="R1420" s="29" t="str">
        <f t="shared" si="14"/>
        <v/>
      </c>
      <c r="S1420" s="29" t="str">
        <f t="shared" si="15"/>
        <v/>
      </c>
      <c r="T1420" s="28" t="str">
        <f t="shared" si="16"/>
        <v/>
      </c>
      <c r="U1420" s="30">
        <f ca="1">VLOOKUP(H1420,variables!J$10:K$130,2,FALSE)</f>
        <v>1</v>
      </c>
      <c r="V1420" s="28"/>
      <c r="W1420" s="28"/>
      <c r="X1420" s="28"/>
      <c r="Y1420" s="28"/>
      <c r="Z1420" s="28"/>
      <c r="AA1420" s="28"/>
      <c r="AB1420" s="28"/>
      <c r="AC1420" s="28"/>
    </row>
    <row r="1421" spans="1:29" ht="14.25" hidden="1">
      <c r="A1421" s="22" t="b">
        <f t="shared" si="82"/>
        <v>0</v>
      </c>
      <c r="B1421" s="23" t="str">
        <f t="shared" si="83"/>
        <v>salles avant 03/2017!</v>
      </c>
      <c r="C1421" s="24">
        <f t="shared" si="84"/>
        <v>1421</v>
      </c>
      <c r="D1421" s="24" t="e">
        <f t="shared" ca="1" si="2"/>
        <v>#REF!</v>
      </c>
      <c r="E1421" s="25" t="e">
        <f t="shared" ca="1" si="3"/>
        <v>#REF!</v>
      </c>
      <c r="F1421" s="25" t="e">
        <f t="shared" ca="1" si="4"/>
        <v>#REF!</v>
      </c>
      <c r="G1421" s="26" t="e">
        <f t="shared" ca="1" si="5"/>
        <v>#REF!</v>
      </c>
      <c r="H1421" s="24" t="s">
        <v>162</v>
      </c>
      <c r="I1421" s="24" t="e">
        <f t="shared" ca="1" si="6"/>
        <v>#REF!</v>
      </c>
      <c r="J1421" s="24" t="e">
        <f t="shared" ca="1" si="7"/>
        <v>#REF!</v>
      </c>
      <c r="K1421" s="24" t="e">
        <f t="shared" ca="1" si="8"/>
        <v>#REF!</v>
      </c>
      <c r="L1421" s="24" t="e">
        <f t="shared" ca="1" si="9"/>
        <v>#REF!</v>
      </c>
      <c r="M1421" s="24" t="e">
        <f t="shared" ca="1" si="10"/>
        <v>#REF!</v>
      </c>
      <c r="N1421" s="25" t="e">
        <f t="shared" ca="1" si="11"/>
        <v>#REF!</v>
      </c>
      <c r="O1421" s="27" t="e">
        <f t="shared" ca="1" si="12"/>
        <v>#REF!</v>
      </c>
      <c r="P1421" s="24" t="e">
        <f t="shared" ca="1" si="13"/>
        <v>#REF!</v>
      </c>
      <c r="Q1421" s="28" t="str">
        <f t="shared" si="48"/>
        <v/>
      </c>
      <c r="R1421" s="29" t="str">
        <f t="shared" si="14"/>
        <v/>
      </c>
      <c r="S1421" s="29" t="str">
        <f t="shared" si="15"/>
        <v/>
      </c>
      <c r="T1421" s="28" t="str">
        <f t="shared" si="16"/>
        <v/>
      </c>
      <c r="U1421" s="30">
        <f>VLOOKUP(H1421,variables!J$10:K$130,2,FALSE)</f>
        <v>5.3E-3</v>
      </c>
      <c r="V1421" s="28"/>
      <c r="W1421" s="28"/>
      <c r="X1421" s="28"/>
      <c r="Y1421" s="28"/>
      <c r="Z1421" s="28"/>
      <c r="AA1421" s="28"/>
      <c r="AB1421" s="28"/>
      <c r="AC1421" s="28"/>
    </row>
    <row r="1422" spans="1:29" ht="14.25" hidden="1">
      <c r="A1422" s="22" t="b">
        <f t="shared" si="82"/>
        <v>0</v>
      </c>
      <c r="B1422" s="23" t="str">
        <f t="shared" si="83"/>
        <v>salles avant 03/2017!</v>
      </c>
      <c r="C1422" s="24">
        <f t="shared" si="84"/>
        <v>1422</v>
      </c>
      <c r="D1422" s="24" t="e">
        <f t="shared" ca="1" si="2"/>
        <v>#REF!</v>
      </c>
      <c r="E1422" s="25" t="e">
        <f t="shared" ca="1" si="3"/>
        <v>#REF!</v>
      </c>
      <c r="F1422" s="25" t="e">
        <f t="shared" ca="1" si="4"/>
        <v>#REF!</v>
      </c>
      <c r="G1422" s="26" t="e">
        <f t="shared" ca="1" si="5"/>
        <v>#REF!</v>
      </c>
      <c r="H1422" s="24" t="s">
        <v>119</v>
      </c>
      <c r="I1422" s="24" t="e">
        <f t="shared" ca="1" si="6"/>
        <v>#REF!</v>
      </c>
      <c r="J1422" s="24" t="e">
        <f t="shared" ca="1" si="7"/>
        <v>#REF!</v>
      </c>
      <c r="K1422" s="24" t="e">
        <f t="shared" ca="1" si="8"/>
        <v>#REF!</v>
      </c>
      <c r="L1422" s="24" t="e">
        <f t="shared" ca="1" si="9"/>
        <v>#REF!</v>
      </c>
      <c r="M1422" s="24" t="e">
        <f t="shared" ca="1" si="10"/>
        <v>#REF!</v>
      </c>
      <c r="N1422" s="25" t="e">
        <f t="shared" ca="1" si="11"/>
        <v>#REF!</v>
      </c>
      <c r="O1422" s="27" t="e">
        <f t="shared" ca="1" si="12"/>
        <v>#REF!</v>
      </c>
      <c r="P1422" s="24" t="e">
        <f t="shared" ca="1" si="13"/>
        <v>#REF!</v>
      </c>
      <c r="Q1422" s="28" t="str">
        <f t="shared" si="48"/>
        <v/>
      </c>
      <c r="R1422" s="29" t="str">
        <f t="shared" si="14"/>
        <v/>
      </c>
      <c r="S1422" s="29" t="str">
        <f t="shared" si="15"/>
        <v/>
      </c>
      <c r="T1422" s="28" t="str">
        <f t="shared" si="16"/>
        <v/>
      </c>
      <c r="U1422" s="30">
        <f ca="1">VLOOKUP(H1422,variables!J$10:K$130,2,FALSE)</f>
        <v>1</v>
      </c>
      <c r="V1422" s="28"/>
      <c r="W1422" s="28"/>
      <c r="X1422" s="28"/>
      <c r="Y1422" s="28"/>
      <c r="Z1422" s="28"/>
      <c r="AA1422" s="28"/>
      <c r="AB1422" s="28"/>
      <c r="AC1422" s="28"/>
    </row>
    <row r="1423" spans="1:29" ht="14.25" hidden="1">
      <c r="A1423" s="22" t="b">
        <f t="shared" si="82"/>
        <v>0</v>
      </c>
      <c r="B1423" s="23" t="str">
        <f t="shared" si="83"/>
        <v>salles avant 03/2017!</v>
      </c>
      <c r="C1423" s="24">
        <f t="shared" si="84"/>
        <v>1423</v>
      </c>
      <c r="D1423" s="24" t="e">
        <f t="shared" ca="1" si="2"/>
        <v>#REF!</v>
      </c>
      <c r="E1423" s="25" t="e">
        <f t="shared" ca="1" si="3"/>
        <v>#REF!</v>
      </c>
      <c r="F1423" s="25" t="e">
        <f t="shared" ca="1" si="4"/>
        <v>#REF!</v>
      </c>
      <c r="G1423" s="26" t="e">
        <f t="shared" ca="1" si="5"/>
        <v>#REF!</v>
      </c>
      <c r="H1423" s="24" t="s">
        <v>458</v>
      </c>
      <c r="I1423" s="24" t="e">
        <f t="shared" ca="1" si="6"/>
        <v>#REF!</v>
      </c>
      <c r="J1423" s="24" t="e">
        <f t="shared" ca="1" si="7"/>
        <v>#REF!</v>
      </c>
      <c r="K1423" s="24" t="e">
        <f t="shared" ca="1" si="8"/>
        <v>#REF!</v>
      </c>
      <c r="L1423" s="24" t="e">
        <f t="shared" ca="1" si="9"/>
        <v>#REF!</v>
      </c>
      <c r="M1423" s="24" t="e">
        <f t="shared" ca="1" si="10"/>
        <v>#REF!</v>
      </c>
      <c r="N1423" s="25" t="e">
        <f t="shared" ca="1" si="11"/>
        <v>#REF!</v>
      </c>
      <c r="O1423" s="27" t="e">
        <f t="shared" ca="1" si="12"/>
        <v>#REF!</v>
      </c>
      <c r="P1423" s="24" t="e">
        <f t="shared" ca="1" si="13"/>
        <v>#REF!</v>
      </c>
      <c r="Q1423" s="28" t="str">
        <f t="shared" si="48"/>
        <v/>
      </c>
      <c r="R1423" s="29" t="str">
        <f t="shared" si="14"/>
        <v/>
      </c>
      <c r="S1423" s="29" t="str">
        <f t="shared" si="15"/>
        <v/>
      </c>
      <c r="T1423" s="28" t="str">
        <f t="shared" si="16"/>
        <v/>
      </c>
      <c r="U1423" s="30">
        <f ca="1">VLOOKUP(H1423,variables!J$10:K$130,2,FALSE)</f>
        <v>0.95</v>
      </c>
      <c r="V1423" s="28"/>
      <c r="W1423" s="28"/>
      <c r="X1423" s="28"/>
      <c r="Y1423" s="28"/>
      <c r="Z1423" s="28"/>
      <c r="AA1423" s="28"/>
      <c r="AB1423" s="28"/>
      <c r="AC1423" s="28"/>
    </row>
    <row r="1424" spans="1:29" ht="14.25" hidden="1">
      <c r="A1424" s="22" t="b">
        <f t="shared" si="82"/>
        <v>0</v>
      </c>
      <c r="B1424" s="23" t="str">
        <f t="shared" si="83"/>
        <v>salles avant 03/2017!</v>
      </c>
      <c r="C1424" s="24">
        <f t="shared" si="84"/>
        <v>1424</v>
      </c>
      <c r="D1424" s="24" t="e">
        <f t="shared" ca="1" si="2"/>
        <v>#REF!</v>
      </c>
      <c r="E1424" s="25" t="e">
        <f t="shared" ca="1" si="3"/>
        <v>#REF!</v>
      </c>
      <c r="F1424" s="25" t="e">
        <f t="shared" ca="1" si="4"/>
        <v>#REF!</v>
      </c>
      <c r="G1424" s="26" t="e">
        <f t="shared" ca="1" si="5"/>
        <v>#REF!</v>
      </c>
      <c r="H1424" s="24" t="s">
        <v>83</v>
      </c>
      <c r="I1424" s="24" t="e">
        <f t="shared" ca="1" si="6"/>
        <v>#REF!</v>
      </c>
      <c r="J1424" s="24" t="e">
        <f t="shared" ca="1" si="7"/>
        <v>#REF!</v>
      </c>
      <c r="K1424" s="24" t="e">
        <f t="shared" ca="1" si="8"/>
        <v>#REF!</v>
      </c>
      <c r="L1424" s="24" t="e">
        <f t="shared" ca="1" si="9"/>
        <v>#REF!</v>
      </c>
      <c r="M1424" s="24" t="e">
        <f t="shared" ca="1" si="10"/>
        <v>#REF!</v>
      </c>
      <c r="N1424" s="25" t="e">
        <f t="shared" ca="1" si="11"/>
        <v>#REF!</v>
      </c>
      <c r="O1424" s="27" t="e">
        <f t="shared" ca="1" si="12"/>
        <v>#REF!</v>
      </c>
      <c r="P1424" s="24" t="e">
        <f t="shared" ca="1" si="13"/>
        <v>#REF!</v>
      </c>
      <c r="Q1424" s="28" t="str">
        <f t="shared" si="48"/>
        <v/>
      </c>
      <c r="R1424" s="29" t="str">
        <f t="shared" si="14"/>
        <v/>
      </c>
      <c r="S1424" s="29" t="str">
        <f t="shared" si="15"/>
        <v/>
      </c>
      <c r="T1424" s="28" t="str">
        <f t="shared" si="16"/>
        <v/>
      </c>
      <c r="U1424" s="30">
        <f>VLOOKUP(H1424,variables!J$10:K$130,2,FALSE)</f>
        <v>5.3E-3</v>
      </c>
      <c r="V1424" s="28"/>
      <c r="W1424" s="28"/>
      <c r="X1424" s="28"/>
      <c r="Y1424" s="28"/>
      <c r="Z1424" s="28"/>
      <c r="AA1424" s="28"/>
      <c r="AB1424" s="28"/>
      <c r="AC1424" s="28"/>
    </row>
    <row r="1425" spans="1:29" ht="14.25" hidden="1">
      <c r="A1425" s="22" t="b">
        <f t="shared" si="82"/>
        <v>0</v>
      </c>
      <c r="B1425" s="23" t="str">
        <f t="shared" si="83"/>
        <v>salles avant 03/2017!</v>
      </c>
      <c r="C1425" s="24">
        <f t="shared" si="84"/>
        <v>1425</v>
      </c>
      <c r="D1425" s="24" t="e">
        <f t="shared" ca="1" si="2"/>
        <v>#REF!</v>
      </c>
      <c r="E1425" s="25" t="e">
        <f t="shared" ca="1" si="3"/>
        <v>#REF!</v>
      </c>
      <c r="F1425" s="25" t="e">
        <f t="shared" ca="1" si="4"/>
        <v>#REF!</v>
      </c>
      <c r="G1425" s="26" t="e">
        <f t="shared" ca="1" si="5"/>
        <v>#REF!</v>
      </c>
      <c r="H1425" s="24" t="s">
        <v>210</v>
      </c>
      <c r="I1425" s="24" t="e">
        <f t="shared" ca="1" si="6"/>
        <v>#REF!</v>
      </c>
      <c r="J1425" s="24" t="e">
        <f t="shared" ca="1" si="7"/>
        <v>#REF!</v>
      </c>
      <c r="K1425" s="24" t="e">
        <f t="shared" ca="1" si="8"/>
        <v>#REF!</v>
      </c>
      <c r="L1425" s="24" t="e">
        <f t="shared" ca="1" si="9"/>
        <v>#REF!</v>
      </c>
      <c r="M1425" s="24" t="e">
        <f t="shared" ca="1" si="10"/>
        <v>#REF!</v>
      </c>
      <c r="N1425" s="25" t="e">
        <f t="shared" ca="1" si="11"/>
        <v>#REF!</v>
      </c>
      <c r="O1425" s="27" t="e">
        <f t="shared" ca="1" si="12"/>
        <v>#REF!</v>
      </c>
      <c r="P1425" s="24" t="e">
        <f t="shared" ca="1" si="13"/>
        <v>#REF!</v>
      </c>
      <c r="Q1425" s="28" t="str">
        <f t="shared" si="48"/>
        <v/>
      </c>
      <c r="R1425" s="29" t="str">
        <f t="shared" si="14"/>
        <v/>
      </c>
      <c r="S1425" s="29" t="str">
        <f t="shared" si="15"/>
        <v/>
      </c>
      <c r="T1425" s="28" t="str">
        <f t="shared" si="16"/>
        <v/>
      </c>
      <c r="U1425" s="30">
        <f ca="1">VLOOKUP(H1425,variables!J$10:K$130,2,FALSE)</f>
        <v>1</v>
      </c>
      <c r="V1425" s="28"/>
      <c r="W1425" s="28"/>
      <c r="X1425" s="28"/>
      <c r="Y1425" s="28"/>
      <c r="Z1425" s="28"/>
      <c r="AA1425" s="28"/>
      <c r="AB1425" s="28"/>
      <c r="AC1425" s="28"/>
    </row>
    <row r="1426" spans="1:29" ht="14.25" hidden="1">
      <c r="A1426" s="22" t="b">
        <f t="shared" si="82"/>
        <v>0</v>
      </c>
      <c r="B1426" s="23" t="str">
        <f t="shared" si="83"/>
        <v>salles avant 03/2017!</v>
      </c>
      <c r="C1426" s="24">
        <f t="shared" si="84"/>
        <v>1426</v>
      </c>
      <c r="D1426" s="24" t="e">
        <f t="shared" ca="1" si="2"/>
        <v>#REF!</v>
      </c>
      <c r="E1426" s="25" t="e">
        <f t="shared" ca="1" si="3"/>
        <v>#REF!</v>
      </c>
      <c r="F1426" s="25" t="e">
        <f t="shared" ca="1" si="4"/>
        <v>#REF!</v>
      </c>
      <c r="G1426" s="26" t="e">
        <f t="shared" ca="1" si="5"/>
        <v>#REF!</v>
      </c>
      <c r="H1426" s="24" t="s">
        <v>119</v>
      </c>
      <c r="I1426" s="24" t="e">
        <f t="shared" ca="1" si="6"/>
        <v>#REF!</v>
      </c>
      <c r="J1426" s="24" t="e">
        <f t="shared" ca="1" si="7"/>
        <v>#REF!</v>
      </c>
      <c r="K1426" s="24" t="e">
        <f t="shared" ca="1" si="8"/>
        <v>#REF!</v>
      </c>
      <c r="L1426" s="24" t="e">
        <f t="shared" ca="1" si="9"/>
        <v>#REF!</v>
      </c>
      <c r="M1426" s="24" t="e">
        <f t="shared" ca="1" si="10"/>
        <v>#REF!</v>
      </c>
      <c r="N1426" s="25" t="e">
        <f t="shared" ca="1" si="11"/>
        <v>#REF!</v>
      </c>
      <c r="O1426" s="27" t="e">
        <f t="shared" ca="1" si="12"/>
        <v>#REF!</v>
      </c>
      <c r="P1426" s="24" t="e">
        <f t="shared" ca="1" si="13"/>
        <v>#REF!</v>
      </c>
      <c r="Q1426" s="28" t="str">
        <f t="shared" si="48"/>
        <v/>
      </c>
      <c r="R1426" s="29" t="str">
        <f t="shared" si="14"/>
        <v/>
      </c>
      <c r="S1426" s="29" t="str">
        <f t="shared" si="15"/>
        <v/>
      </c>
      <c r="T1426" s="28" t="str">
        <f t="shared" si="16"/>
        <v/>
      </c>
      <c r="U1426" s="30">
        <f ca="1">VLOOKUP(H1426,variables!J$10:K$130,2,FALSE)</f>
        <v>1</v>
      </c>
      <c r="V1426" s="28"/>
      <c r="W1426" s="28"/>
      <c r="X1426" s="28"/>
      <c r="Y1426" s="28"/>
      <c r="Z1426" s="28"/>
      <c r="AA1426" s="28"/>
      <c r="AB1426" s="28"/>
      <c r="AC1426" s="28"/>
    </row>
    <row r="1427" spans="1:29" ht="14.25">
      <c r="A1427" s="22" t="b">
        <f t="shared" si="82"/>
        <v>1</v>
      </c>
      <c r="B1427" s="23" t="str">
        <f t="shared" si="83"/>
        <v>salles avant 03/2017!</v>
      </c>
      <c r="C1427" s="24">
        <f t="shared" si="84"/>
        <v>1427</v>
      </c>
      <c r="D1427" s="24" t="e">
        <f t="shared" ca="1" si="2"/>
        <v>#REF!</v>
      </c>
      <c r="E1427" s="25" t="e">
        <f t="shared" ca="1" si="3"/>
        <v>#REF!</v>
      </c>
      <c r="F1427" s="25" t="e">
        <f t="shared" ca="1" si="4"/>
        <v>#REF!</v>
      </c>
      <c r="G1427" s="26" t="e">
        <f t="shared" ca="1" si="5"/>
        <v>#REF!</v>
      </c>
      <c r="H1427" s="24" t="s">
        <v>140</v>
      </c>
      <c r="I1427" s="24" t="e">
        <f t="shared" ca="1" si="6"/>
        <v>#REF!</v>
      </c>
      <c r="J1427" s="24" t="e">
        <f t="shared" ca="1" si="7"/>
        <v>#REF!</v>
      </c>
      <c r="K1427" s="24" t="e">
        <f t="shared" ca="1" si="8"/>
        <v>#REF!</v>
      </c>
      <c r="L1427" s="24" t="e">
        <f t="shared" ca="1" si="9"/>
        <v>#REF!</v>
      </c>
      <c r="M1427" s="24" t="e">
        <f t="shared" ca="1" si="10"/>
        <v>#REF!</v>
      </c>
      <c r="N1427" s="25" t="e">
        <f t="shared" ca="1" si="11"/>
        <v>#REF!</v>
      </c>
      <c r="O1427" s="27" t="e">
        <f t="shared" ca="1" si="12"/>
        <v>#REF!</v>
      </c>
      <c r="P1427" s="24" t="e">
        <f t="shared" ca="1" si="13"/>
        <v>#REF!</v>
      </c>
      <c r="Q1427" s="28" t="e">
        <f t="shared" ca="1" si="48"/>
        <v>#REF!</v>
      </c>
      <c r="R1427" s="29" t="e">
        <f t="shared" ca="1" si="14"/>
        <v>#REF!</v>
      </c>
      <c r="S1427" s="29" t="e">
        <f t="shared" ca="1" si="15"/>
        <v>#REF!</v>
      </c>
      <c r="T1427" s="28" t="e">
        <f t="shared" ca="1" si="16"/>
        <v>#REF!</v>
      </c>
      <c r="U1427" s="30">
        <f ca="1">VLOOKUP(H1427,variables!J$10:K$130,2,FALSE)</f>
        <v>0.93262411347517726</v>
      </c>
      <c r="V1427" s="28"/>
      <c r="W1427" s="28"/>
      <c r="X1427" s="28"/>
      <c r="Y1427" s="28"/>
      <c r="Z1427" s="28"/>
      <c r="AA1427" s="28"/>
      <c r="AB1427" s="28"/>
      <c r="AC1427" s="28"/>
    </row>
    <row r="1428" spans="1:29" ht="14.25" hidden="1">
      <c r="A1428" s="22" t="b">
        <f t="shared" si="82"/>
        <v>0</v>
      </c>
      <c r="B1428" s="23" t="str">
        <f t="shared" si="83"/>
        <v>salles avant 03/2017!</v>
      </c>
      <c r="C1428" s="24">
        <f t="shared" si="84"/>
        <v>1428</v>
      </c>
      <c r="D1428" s="24" t="e">
        <f t="shared" ca="1" si="2"/>
        <v>#REF!</v>
      </c>
      <c r="E1428" s="25" t="e">
        <f t="shared" ca="1" si="3"/>
        <v>#REF!</v>
      </c>
      <c r="F1428" s="25" t="e">
        <f t="shared" ca="1" si="4"/>
        <v>#REF!</v>
      </c>
      <c r="G1428" s="26" t="e">
        <f t="shared" ca="1" si="5"/>
        <v>#REF!</v>
      </c>
      <c r="H1428" s="24" t="s">
        <v>554</v>
      </c>
      <c r="I1428" s="24" t="e">
        <f t="shared" ca="1" si="6"/>
        <v>#REF!</v>
      </c>
      <c r="J1428" s="24" t="e">
        <f t="shared" ca="1" si="7"/>
        <v>#REF!</v>
      </c>
      <c r="K1428" s="24" t="e">
        <f t="shared" ca="1" si="8"/>
        <v>#REF!</v>
      </c>
      <c r="L1428" s="24" t="e">
        <f t="shared" ca="1" si="9"/>
        <v>#REF!</v>
      </c>
      <c r="M1428" s="24" t="e">
        <f t="shared" ca="1" si="10"/>
        <v>#REF!</v>
      </c>
      <c r="N1428" s="25" t="e">
        <f t="shared" ca="1" si="11"/>
        <v>#REF!</v>
      </c>
      <c r="O1428" s="27" t="e">
        <f t="shared" ca="1" si="12"/>
        <v>#REF!</v>
      </c>
      <c r="P1428" s="24" t="e">
        <f t="shared" ca="1" si="13"/>
        <v>#REF!</v>
      </c>
      <c r="Q1428" s="28" t="str">
        <f t="shared" si="48"/>
        <v/>
      </c>
      <c r="R1428" s="29" t="str">
        <f t="shared" si="14"/>
        <v/>
      </c>
      <c r="S1428" s="29" t="str">
        <f t="shared" si="15"/>
        <v/>
      </c>
      <c r="T1428" s="28" t="str">
        <f t="shared" si="16"/>
        <v/>
      </c>
      <c r="U1428" s="30">
        <f ca="1">VLOOKUP(H1428,variables!J$10:K$130,2,FALSE)</f>
        <v>1</v>
      </c>
      <c r="V1428" s="28"/>
      <c r="W1428" s="28"/>
      <c r="X1428" s="28"/>
      <c r="Y1428" s="28"/>
      <c r="Z1428" s="28"/>
      <c r="AA1428" s="28"/>
      <c r="AB1428" s="28"/>
      <c r="AC1428" s="28"/>
    </row>
    <row r="1429" spans="1:29" ht="14.25" hidden="1">
      <c r="A1429" s="22" t="b">
        <f t="shared" si="82"/>
        <v>0</v>
      </c>
      <c r="B1429" s="23" t="str">
        <f t="shared" si="83"/>
        <v>salles avant 03/2017!</v>
      </c>
      <c r="C1429" s="24">
        <f t="shared" si="84"/>
        <v>1429</v>
      </c>
      <c r="D1429" s="24" t="e">
        <f t="shared" ca="1" si="2"/>
        <v>#REF!</v>
      </c>
      <c r="E1429" s="25" t="e">
        <f t="shared" ca="1" si="3"/>
        <v>#REF!</v>
      </c>
      <c r="F1429" s="25" t="e">
        <f t="shared" ca="1" si="4"/>
        <v>#REF!</v>
      </c>
      <c r="G1429" s="26" t="e">
        <f t="shared" ca="1" si="5"/>
        <v>#REF!</v>
      </c>
      <c r="H1429" s="24" t="s">
        <v>13</v>
      </c>
      <c r="I1429" s="24" t="e">
        <f t="shared" ca="1" si="6"/>
        <v>#REF!</v>
      </c>
      <c r="J1429" s="24" t="e">
        <f t="shared" ca="1" si="7"/>
        <v>#REF!</v>
      </c>
      <c r="K1429" s="24" t="e">
        <f t="shared" ca="1" si="8"/>
        <v>#REF!</v>
      </c>
      <c r="L1429" s="24" t="e">
        <f t="shared" ca="1" si="9"/>
        <v>#REF!</v>
      </c>
      <c r="M1429" s="24" t="e">
        <f t="shared" ca="1" si="10"/>
        <v>#REF!</v>
      </c>
      <c r="N1429" s="25" t="e">
        <f t="shared" ca="1" si="11"/>
        <v>#REF!</v>
      </c>
      <c r="O1429" s="27" t="e">
        <f t="shared" ca="1" si="12"/>
        <v>#REF!</v>
      </c>
      <c r="P1429" s="24" t="e">
        <f t="shared" ca="1" si="13"/>
        <v>#REF!</v>
      </c>
      <c r="Q1429" s="28" t="str">
        <f t="shared" si="48"/>
        <v/>
      </c>
      <c r="R1429" s="29" t="str">
        <f t="shared" si="14"/>
        <v/>
      </c>
      <c r="S1429" s="29" t="str">
        <f t="shared" si="15"/>
        <v/>
      </c>
      <c r="T1429" s="28" t="str">
        <f t="shared" si="16"/>
        <v/>
      </c>
      <c r="U1429" s="30">
        <f>VLOOKUP(H1429,variables!J$10:K$130,2,FALSE)</f>
        <v>0</v>
      </c>
      <c r="V1429" s="28"/>
      <c r="W1429" s="28"/>
      <c r="X1429" s="28"/>
      <c r="Y1429" s="28"/>
      <c r="Z1429" s="28"/>
      <c r="AA1429" s="28"/>
      <c r="AB1429" s="28"/>
      <c r="AC1429" s="28"/>
    </row>
    <row r="1430" spans="1:29" ht="14.25" hidden="1">
      <c r="A1430" s="22" t="b">
        <f t="shared" si="82"/>
        <v>0</v>
      </c>
      <c r="B1430" s="23" t="str">
        <f t="shared" si="83"/>
        <v>salles avant 03/2017!</v>
      </c>
      <c r="C1430" s="24">
        <f t="shared" si="84"/>
        <v>1430</v>
      </c>
      <c r="D1430" s="24" t="e">
        <f t="shared" ca="1" si="2"/>
        <v>#REF!</v>
      </c>
      <c r="E1430" s="25" t="e">
        <f t="shared" ca="1" si="3"/>
        <v>#REF!</v>
      </c>
      <c r="F1430" s="25" t="e">
        <f t="shared" ca="1" si="4"/>
        <v>#REF!</v>
      </c>
      <c r="G1430" s="26" t="e">
        <f t="shared" ca="1" si="5"/>
        <v>#REF!</v>
      </c>
      <c r="H1430" s="24" t="s">
        <v>83</v>
      </c>
      <c r="I1430" s="24" t="e">
        <f t="shared" ca="1" si="6"/>
        <v>#REF!</v>
      </c>
      <c r="J1430" s="24" t="e">
        <f t="shared" ca="1" si="7"/>
        <v>#REF!</v>
      </c>
      <c r="K1430" s="24" t="e">
        <f t="shared" ca="1" si="8"/>
        <v>#REF!</v>
      </c>
      <c r="L1430" s="24" t="e">
        <f t="shared" ca="1" si="9"/>
        <v>#REF!</v>
      </c>
      <c r="M1430" s="24" t="e">
        <f t="shared" ca="1" si="10"/>
        <v>#REF!</v>
      </c>
      <c r="N1430" s="25" t="e">
        <f t="shared" ca="1" si="11"/>
        <v>#REF!</v>
      </c>
      <c r="O1430" s="27" t="e">
        <f t="shared" ca="1" si="12"/>
        <v>#REF!</v>
      </c>
      <c r="P1430" s="24" t="e">
        <f t="shared" ca="1" si="13"/>
        <v>#REF!</v>
      </c>
      <c r="Q1430" s="28" t="str">
        <f t="shared" si="48"/>
        <v/>
      </c>
      <c r="R1430" s="29" t="str">
        <f t="shared" si="14"/>
        <v/>
      </c>
      <c r="S1430" s="29" t="str">
        <f t="shared" si="15"/>
        <v/>
      </c>
      <c r="T1430" s="28" t="str">
        <f t="shared" si="16"/>
        <v/>
      </c>
      <c r="U1430" s="30">
        <f>VLOOKUP(H1430,variables!J$10:K$130,2,FALSE)</f>
        <v>5.3E-3</v>
      </c>
      <c r="V1430" s="28"/>
      <c r="W1430" s="28"/>
      <c r="X1430" s="28"/>
      <c r="Y1430" s="28"/>
      <c r="Z1430" s="28"/>
      <c r="AA1430" s="28"/>
      <c r="AB1430" s="28"/>
      <c r="AC1430" s="28"/>
    </row>
    <row r="1431" spans="1:29" ht="14.25" hidden="1">
      <c r="A1431" s="22" t="b">
        <f t="shared" si="82"/>
        <v>0</v>
      </c>
      <c r="B1431" s="23" t="str">
        <f t="shared" si="83"/>
        <v>salles avant 03/2017!</v>
      </c>
      <c r="C1431" s="24">
        <f t="shared" si="84"/>
        <v>1431</v>
      </c>
      <c r="D1431" s="24" t="e">
        <f t="shared" ca="1" si="2"/>
        <v>#REF!</v>
      </c>
      <c r="E1431" s="25" t="e">
        <f t="shared" ca="1" si="3"/>
        <v>#REF!</v>
      </c>
      <c r="F1431" s="25" t="e">
        <f t="shared" ca="1" si="4"/>
        <v>#REF!</v>
      </c>
      <c r="G1431" s="26" t="e">
        <f t="shared" ca="1" si="5"/>
        <v>#REF!</v>
      </c>
      <c r="H1431" s="24" t="s">
        <v>458</v>
      </c>
      <c r="I1431" s="24" t="e">
        <f t="shared" ca="1" si="6"/>
        <v>#REF!</v>
      </c>
      <c r="J1431" s="24" t="e">
        <f t="shared" ca="1" si="7"/>
        <v>#REF!</v>
      </c>
      <c r="K1431" s="24" t="e">
        <f t="shared" ca="1" si="8"/>
        <v>#REF!</v>
      </c>
      <c r="L1431" s="24" t="e">
        <f t="shared" ca="1" si="9"/>
        <v>#REF!</v>
      </c>
      <c r="M1431" s="24" t="e">
        <f t="shared" ca="1" si="10"/>
        <v>#REF!</v>
      </c>
      <c r="N1431" s="25" t="e">
        <f t="shared" ca="1" si="11"/>
        <v>#REF!</v>
      </c>
      <c r="O1431" s="27" t="e">
        <f t="shared" ca="1" si="12"/>
        <v>#REF!</v>
      </c>
      <c r="P1431" s="24" t="e">
        <f t="shared" ca="1" si="13"/>
        <v>#REF!</v>
      </c>
      <c r="Q1431" s="28" t="str">
        <f t="shared" si="48"/>
        <v/>
      </c>
      <c r="R1431" s="29" t="str">
        <f t="shared" si="14"/>
        <v/>
      </c>
      <c r="S1431" s="29" t="str">
        <f t="shared" si="15"/>
        <v/>
      </c>
      <c r="T1431" s="28" t="str">
        <f t="shared" si="16"/>
        <v/>
      </c>
      <c r="U1431" s="30">
        <f ca="1">VLOOKUP(H1431,variables!J$10:K$130,2,FALSE)</f>
        <v>0.95</v>
      </c>
      <c r="V1431" s="28"/>
      <c r="W1431" s="28"/>
      <c r="X1431" s="28"/>
      <c r="Y1431" s="28"/>
      <c r="Z1431" s="28"/>
      <c r="AA1431" s="28"/>
      <c r="AB1431" s="28"/>
      <c r="AC1431" s="28"/>
    </row>
    <row r="1432" spans="1:29" ht="14.25" hidden="1">
      <c r="A1432" s="22" t="b">
        <f t="shared" si="82"/>
        <v>0</v>
      </c>
      <c r="B1432" s="23" t="str">
        <f t="shared" si="83"/>
        <v>salles avant 03/2017!</v>
      </c>
      <c r="C1432" s="24">
        <f t="shared" si="84"/>
        <v>1432</v>
      </c>
      <c r="D1432" s="24" t="e">
        <f t="shared" ca="1" si="2"/>
        <v>#REF!</v>
      </c>
      <c r="E1432" s="25" t="e">
        <f t="shared" ca="1" si="3"/>
        <v>#REF!</v>
      </c>
      <c r="F1432" s="25" t="e">
        <f t="shared" ca="1" si="4"/>
        <v>#REF!</v>
      </c>
      <c r="G1432" s="26" t="e">
        <f t="shared" ca="1" si="5"/>
        <v>#REF!</v>
      </c>
      <c r="H1432" s="24" t="s">
        <v>119</v>
      </c>
      <c r="I1432" s="24" t="e">
        <f t="shared" ca="1" si="6"/>
        <v>#REF!</v>
      </c>
      <c r="J1432" s="24" t="e">
        <f t="shared" ca="1" si="7"/>
        <v>#REF!</v>
      </c>
      <c r="K1432" s="24" t="e">
        <f t="shared" ca="1" si="8"/>
        <v>#REF!</v>
      </c>
      <c r="L1432" s="24" t="e">
        <f t="shared" ca="1" si="9"/>
        <v>#REF!</v>
      </c>
      <c r="M1432" s="24" t="e">
        <f t="shared" ca="1" si="10"/>
        <v>#REF!</v>
      </c>
      <c r="N1432" s="25" t="e">
        <f t="shared" ca="1" si="11"/>
        <v>#REF!</v>
      </c>
      <c r="O1432" s="27" t="e">
        <f t="shared" ca="1" si="12"/>
        <v>#REF!</v>
      </c>
      <c r="P1432" s="24" t="e">
        <f t="shared" ca="1" si="13"/>
        <v>#REF!</v>
      </c>
      <c r="Q1432" s="28" t="str">
        <f t="shared" si="48"/>
        <v/>
      </c>
      <c r="R1432" s="29" t="str">
        <f t="shared" si="14"/>
        <v/>
      </c>
      <c r="S1432" s="29" t="str">
        <f t="shared" si="15"/>
        <v/>
      </c>
      <c r="T1432" s="28" t="str">
        <f t="shared" si="16"/>
        <v/>
      </c>
      <c r="U1432" s="30">
        <f ca="1">VLOOKUP(H1432,variables!J$10:K$130,2,FALSE)</f>
        <v>1</v>
      </c>
      <c r="V1432" s="28"/>
      <c r="W1432" s="28"/>
      <c r="X1432" s="28"/>
      <c r="Y1432" s="28"/>
      <c r="Z1432" s="28"/>
      <c r="AA1432" s="28"/>
      <c r="AB1432" s="28"/>
      <c r="AC1432" s="28"/>
    </row>
    <row r="1433" spans="1:29" ht="14.25" hidden="1">
      <c r="A1433" s="22" t="b">
        <f t="shared" si="82"/>
        <v>0</v>
      </c>
      <c r="B1433" s="23" t="str">
        <f t="shared" si="83"/>
        <v>salles avant 03/2017!</v>
      </c>
      <c r="C1433" s="24">
        <f t="shared" si="84"/>
        <v>1433</v>
      </c>
      <c r="D1433" s="24" t="e">
        <f t="shared" ca="1" si="2"/>
        <v>#REF!</v>
      </c>
      <c r="E1433" s="25" t="e">
        <f t="shared" ca="1" si="3"/>
        <v>#REF!</v>
      </c>
      <c r="F1433" s="25" t="e">
        <f t="shared" ca="1" si="4"/>
        <v>#REF!</v>
      </c>
      <c r="G1433" s="26" t="e">
        <f t="shared" ca="1" si="5"/>
        <v>#REF!</v>
      </c>
      <c r="H1433" s="24" t="s">
        <v>119</v>
      </c>
      <c r="I1433" s="24" t="e">
        <f t="shared" ca="1" si="6"/>
        <v>#REF!</v>
      </c>
      <c r="J1433" s="24" t="e">
        <f t="shared" ca="1" si="7"/>
        <v>#REF!</v>
      </c>
      <c r="K1433" s="24" t="e">
        <f t="shared" ca="1" si="8"/>
        <v>#REF!</v>
      </c>
      <c r="L1433" s="24" t="e">
        <f t="shared" ca="1" si="9"/>
        <v>#REF!</v>
      </c>
      <c r="M1433" s="24" t="e">
        <f t="shared" ca="1" si="10"/>
        <v>#REF!</v>
      </c>
      <c r="N1433" s="25" t="e">
        <f t="shared" ca="1" si="11"/>
        <v>#REF!</v>
      </c>
      <c r="O1433" s="27" t="e">
        <f t="shared" ca="1" si="12"/>
        <v>#REF!</v>
      </c>
      <c r="P1433" s="24" t="e">
        <f t="shared" ca="1" si="13"/>
        <v>#REF!</v>
      </c>
      <c r="Q1433" s="28" t="str">
        <f t="shared" si="48"/>
        <v/>
      </c>
      <c r="R1433" s="29" t="str">
        <f t="shared" si="14"/>
        <v/>
      </c>
      <c r="S1433" s="29" t="str">
        <f t="shared" si="15"/>
        <v/>
      </c>
      <c r="T1433" s="28" t="str">
        <f t="shared" si="16"/>
        <v/>
      </c>
      <c r="U1433" s="30">
        <f ca="1">VLOOKUP(H1433,variables!J$10:K$130,2,FALSE)</f>
        <v>1</v>
      </c>
      <c r="V1433" s="28"/>
      <c r="W1433" s="28"/>
      <c r="X1433" s="28"/>
      <c r="Y1433" s="28"/>
      <c r="Z1433" s="28"/>
      <c r="AA1433" s="28"/>
      <c r="AB1433" s="28"/>
      <c r="AC1433" s="28"/>
    </row>
    <row r="1434" spans="1:29" ht="14.25" hidden="1">
      <c r="A1434" s="22" t="b">
        <f t="shared" si="82"/>
        <v>0</v>
      </c>
      <c r="B1434" s="23" t="str">
        <f t="shared" si="83"/>
        <v>salles avant 03/2017!</v>
      </c>
      <c r="C1434" s="24">
        <f t="shared" si="84"/>
        <v>1434</v>
      </c>
      <c r="D1434" s="24" t="e">
        <f t="shared" ca="1" si="2"/>
        <v>#REF!</v>
      </c>
      <c r="E1434" s="25" t="e">
        <f t="shared" ca="1" si="3"/>
        <v>#REF!</v>
      </c>
      <c r="F1434" s="25" t="e">
        <f t="shared" ca="1" si="4"/>
        <v>#REF!</v>
      </c>
      <c r="G1434" s="26" t="e">
        <f t="shared" ca="1" si="5"/>
        <v>#REF!</v>
      </c>
      <c r="H1434" s="24" t="s">
        <v>357</v>
      </c>
      <c r="I1434" s="24" t="e">
        <f t="shared" ca="1" si="6"/>
        <v>#REF!</v>
      </c>
      <c r="J1434" s="24" t="e">
        <f t="shared" ca="1" si="7"/>
        <v>#REF!</v>
      </c>
      <c r="K1434" s="24" t="e">
        <f t="shared" ca="1" si="8"/>
        <v>#REF!</v>
      </c>
      <c r="L1434" s="24" t="e">
        <f t="shared" ca="1" si="9"/>
        <v>#REF!</v>
      </c>
      <c r="M1434" s="24" t="e">
        <f t="shared" ca="1" si="10"/>
        <v>#REF!</v>
      </c>
      <c r="N1434" s="25" t="e">
        <f t="shared" ca="1" si="11"/>
        <v>#REF!</v>
      </c>
      <c r="O1434" s="27" t="e">
        <f t="shared" ca="1" si="12"/>
        <v>#REF!</v>
      </c>
      <c r="P1434" s="24" t="e">
        <f t="shared" ca="1" si="13"/>
        <v>#REF!</v>
      </c>
      <c r="Q1434" s="28" t="str">
        <f t="shared" si="48"/>
        <v/>
      </c>
      <c r="R1434" s="29" t="str">
        <f t="shared" si="14"/>
        <v/>
      </c>
      <c r="S1434" s="29" t="str">
        <f t="shared" si="15"/>
        <v/>
      </c>
      <c r="T1434" s="28" t="str">
        <f t="shared" si="16"/>
        <v/>
      </c>
      <c r="U1434" s="30">
        <f ca="1">VLOOKUP(H1434,variables!J$10:K$130,2,FALSE)</f>
        <v>0.97058823529411764</v>
      </c>
      <c r="V1434" s="28"/>
      <c r="W1434" s="28"/>
      <c r="X1434" s="28"/>
      <c r="Y1434" s="28"/>
      <c r="Z1434" s="28"/>
      <c r="AA1434" s="28"/>
      <c r="AB1434" s="28"/>
      <c r="AC1434" s="28"/>
    </row>
    <row r="1435" spans="1:29" ht="14.25" hidden="1">
      <c r="A1435" s="22" t="b">
        <f t="shared" si="82"/>
        <v>0</v>
      </c>
      <c r="B1435" s="23" t="str">
        <f t="shared" si="83"/>
        <v>salles avant 03/2017!</v>
      </c>
      <c r="C1435" s="24">
        <f t="shared" si="84"/>
        <v>1435</v>
      </c>
      <c r="D1435" s="24" t="e">
        <f t="shared" ca="1" si="2"/>
        <v>#REF!</v>
      </c>
      <c r="E1435" s="25" t="e">
        <f t="shared" ca="1" si="3"/>
        <v>#REF!</v>
      </c>
      <c r="F1435" s="25" t="e">
        <f t="shared" ca="1" si="4"/>
        <v>#REF!</v>
      </c>
      <c r="G1435" s="26" t="e">
        <f t="shared" ca="1" si="5"/>
        <v>#REF!</v>
      </c>
      <c r="H1435" s="24" t="s">
        <v>881</v>
      </c>
      <c r="I1435" s="24" t="e">
        <f t="shared" ca="1" si="6"/>
        <v>#REF!</v>
      </c>
      <c r="J1435" s="24" t="e">
        <f t="shared" ca="1" si="7"/>
        <v>#REF!</v>
      </c>
      <c r="K1435" s="24" t="e">
        <f t="shared" ca="1" si="8"/>
        <v>#REF!</v>
      </c>
      <c r="L1435" s="24" t="e">
        <f t="shared" ca="1" si="9"/>
        <v>#REF!</v>
      </c>
      <c r="M1435" s="24" t="e">
        <f t="shared" ca="1" si="10"/>
        <v>#REF!</v>
      </c>
      <c r="N1435" s="25" t="e">
        <f t="shared" ca="1" si="11"/>
        <v>#REF!</v>
      </c>
      <c r="O1435" s="27" t="e">
        <f t="shared" ca="1" si="12"/>
        <v>#REF!</v>
      </c>
      <c r="P1435" s="24" t="e">
        <f t="shared" ca="1" si="13"/>
        <v>#REF!</v>
      </c>
      <c r="Q1435" s="28" t="str">
        <f t="shared" si="48"/>
        <v/>
      </c>
      <c r="R1435" s="29" t="str">
        <f t="shared" si="14"/>
        <v/>
      </c>
      <c r="S1435" s="29" t="str">
        <f t="shared" si="15"/>
        <v/>
      </c>
      <c r="T1435" s="28" t="str">
        <f t="shared" si="16"/>
        <v/>
      </c>
      <c r="U1435" s="30">
        <f ca="1">VLOOKUP(H1435,variables!J$10:K$130,2,FALSE)</f>
        <v>0.96666666666666667</v>
      </c>
      <c r="V1435" s="28"/>
      <c r="W1435" s="28"/>
      <c r="X1435" s="28"/>
      <c r="Y1435" s="28"/>
      <c r="Z1435" s="28"/>
      <c r="AA1435" s="28"/>
      <c r="AB1435" s="28"/>
      <c r="AC1435" s="28"/>
    </row>
    <row r="1436" spans="1:29" ht="14.25" hidden="1">
      <c r="A1436" s="22" t="b">
        <f t="shared" si="82"/>
        <v>0</v>
      </c>
      <c r="B1436" s="23" t="str">
        <f t="shared" si="83"/>
        <v>salles avant 03/2017!</v>
      </c>
      <c r="C1436" s="24">
        <f t="shared" si="84"/>
        <v>1436</v>
      </c>
      <c r="D1436" s="24" t="e">
        <f t="shared" ca="1" si="2"/>
        <v>#REF!</v>
      </c>
      <c r="E1436" s="25" t="e">
        <f t="shared" ca="1" si="3"/>
        <v>#REF!</v>
      </c>
      <c r="F1436" s="25" t="e">
        <f t="shared" ca="1" si="4"/>
        <v>#REF!</v>
      </c>
      <c r="G1436" s="26" t="e">
        <f t="shared" ca="1" si="5"/>
        <v>#REF!</v>
      </c>
      <c r="H1436" s="24" t="s">
        <v>246</v>
      </c>
      <c r="I1436" s="24" t="e">
        <f t="shared" ca="1" si="6"/>
        <v>#REF!</v>
      </c>
      <c r="J1436" s="24" t="e">
        <f t="shared" ca="1" si="7"/>
        <v>#REF!</v>
      </c>
      <c r="K1436" s="24" t="e">
        <f t="shared" ca="1" si="8"/>
        <v>#REF!</v>
      </c>
      <c r="L1436" s="24" t="e">
        <f t="shared" ca="1" si="9"/>
        <v>#REF!</v>
      </c>
      <c r="M1436" s="24" t="e">
        <f t="shared" ca="1" si="10"/>
        <v>#REF!</v>
      </c>
      <c r="N1436" s="25" t="e">
        <f t="shared" ca="1" si="11"/>
        <v>#REF!</v>
      </c>
      <c r="O1436" s="27" t="e">
        <f t="shared" ca="1" si="12"/>
        <v>#REF!</v>
      </c>
      <c r="P1436" s="24" t="e">
        <f t="shared" ca="1" si="13"/>
        <v>#REF!</v>
      </c>
      <c r="Q1436" s="28" t="str">
        <f t="shared" si="48"/>
        <v/>
      </c>
      <c r="R1436" s="29" t="str">
        <f t="shared" si="14"/>
        <v/>
      </c>
      <c r="S1436" s="29" t="str">
        <f t="shared" si="15"/>
        <v/>
      </c>
      <c r="T1436" s="28" t="str">
        <f t="shared" si="16"/>
        <v/>
      </c>
      <c r="U1436" s="30">
        <f ca="1">VLOOKUP(H1436,variables!J$10:K$130,2,FALSE)</f>
        <v>0.94444444444444442</v>
      </c>
      <c r="V1436" s="28"/>
      <c r="W1436" s="28"/>
      <c r="X1436" s="28"/>
      <c r="Y1436" s="28"/>
      <c r="Z1436" s="28"/>
      <c r="AA1436" s="28"/>
      <c r="AB1436" s="28"/>
      <c r="AC1436" s="28"/>
    </row>
    <row r="1437" spans="1:29" ht="14.25" hidden="1">
      <c r="A1437" s="22" t="b">
        <f t="shared" si="82"/>
        <v>0</v>
      </c>
      <c r="B1437" s="23" t="str">
        <f t="shared" si="83"/>
        <v>salles avant 03/2017!</v>
      </c>
      <c r="C1437" s="24">
        <f t="shared" si="84"/>
        <v>1437</v>
      </c>
      <c r="D1437" s="24" t="e">
        <f t="shared" ca="1" si="2"/>
        <v>#REF!</v>
      </c>
      <c r="E1437" s="25" t="e">
        <f t="shared" ca="1" si="3"/>
        <v>#REF!</v>
      </c>
      <c r="F1437" s="25" t="e">
        <f t="shared" ca="1" si="4"/>
        <v>#REF!</v>
      </c>
      <c r="G1437" s="26" t="e">
        <f t="shared" ca="1" si="5"/>
        <v>#REF!</v>
      </c>
      <c r="H1437" s="24" t="s">
        <v>458</v>
      </c>
      <c r="I1437" s="24" t="e">
        <f t="shared" ca="1" si="6"/>
        <v>#REF!</v>
      </c>
      <c r="J1437" s="24" t="e">
        <f t="shared" ca="1" si="7"/>
        <v>#REF!</v>
      </c>
      <c r="K1437" s="24" t="e">
        <f t="shared" ca="1" si="8"/>
        <v>#REF!</v>
      </c>
      <c r="L1437" s="24" t="e">
        <f t="shared" ca="1" si="9"/>
        <v>#REF!</v>
      </c>
      <c r="M1437" s="24" t="e">
        <f t="shared" ca="1" si="10"/>
        <v>#REF!</v>
      </c>
      <c r="N1437" s="25" t="e">
        <f t="shared" ca="1" si="11"/>
        <v>#REF!</v>
      </c>
      <c r="O1437" s="27" t="e">
        <f t="shared" ca="1" si="12"/>
        <v>#REF!</v>
      </c>
      <c r="P1437" s="24" t="e">
        <f t="shared" ca="1" si="13"/>
        <v>#REF!</v>
      </c>
      <c r="Q1437" s="28" t="str">
        <f t="shared" si="48"/>
        <v/>
      </c>
      <c r="R1437" s="29" t="str">
        <f t="shared" si="14"/>
        <v/>
      </c>
      <c r="S1437" s="29" t="str">
        <f t="shared" si="15"/>
        <v/>
      </c>
      <c r="T1437" s="28" t="str">
        <f t="shared" si="16"/>
        <v/>
      </c>
      <c r="U1437" s="30">
        <f ca="1">VLOOKUP(H1437,variables!J$10:K$130,2,FALSE)</f>
        <v>0.95</v>
      </c>
      <c r="V1437" s="28"/>
      <c r="W1437" s="28"/>
      <c r="X1437" s="28"/>
      <c r="Y1437" s="28"/>
      <c r="Z1437" s="28"/>
      <c r="AA1437" s="28"/>
      <c r="AB1437" s="28"/>
      <c r="AC1437" s="28"/>
    </row>
    <row r="1438" spans="1:29" ht="14.25" hidden="1">
      <c r="A1438" s="22" t="b">
        <f t="shared" si="82"/>
        <v>0</v>
      </c>
      <c r="B1438" s="23" t="str">
        <f t="shared" si="83"/>
        <v>salles avant 03/2017!</v>
      </c>
      <c r="C1438" s="24">
        <f t="shared" si="84"/>
        <v>1438</v>
      </c>
      <c r="D1438" s="24" t="e">
        <f t="shared" ca="1" si="2"/>
        <v>#REF!</v>
      </c>
      <c r="E1438" s="25" t="e">
        <f t="shared" ca="1" si="3"/>
        <v>#REF!</v>
      </c>
      <c r="F1438" s="25" t="e">
        <f t="shared" ca="1" si="4"/>
        <v>#REF!</v>
      </c>
      <c r="G1438" s="26" t="e">
        <f t="shared" ca="1" si="5"/>
        <v>#REF!</v>
      </c>
      <c r="H1438" s="24" t="s">
        <v>162</v>
      </c>
      <c r="I1438" s="24" t="e">
        <f t="shared" ca="1" si="6"/>
        <v>#REF!</v>
      </c>
      <c r="J1438" s="24" t="e">
        <f t="shared" ca="1" si="7"/>
        <v>#REF!</v>
      </c>
      <c r="K1438" s="24" t="e">
        <f t="shared" ca="1" si="8"/>
        <v>#REF!</v>
      </c>
      <c r="L1438" s="24" t="e">
        <f t="shared" ca="1" si="9"/>
        <v>#REF!</v>
      </c>
      <c r="M1438" s="24" t="e">
        <f t="shared" ca="1" si="10"/>
        <v>#REF!</v>
      </c>
      <c r="N1438" s="25" t="e">
        <f t="shared" ca="1" si="11"/>
        <v>#REF!</v>
      </c>
      <c r="O1438" s="27" t="e">
        <f t="shared" ca="1" si="12"/>
        <v>#REF!</v>
      </c>
      <c r="P1438" s="24" t="e">
        <f t="shared" ca="1" si="13"/>
        <v>#REF!</v>
      </c>
      <c r="Q1438" s="28" t="str">
        <f t="shared" si="48"/>
        <v/>
      </c>
      <c r="R1438" s="29" t="str">
        <f t="shared" si="14"/>
        <v/>
      </c>
      <c r="S1438" s="29" t="str">
        <f t="shared" si="15"/>
        <v/>
      </c>
      <c r="T1438" s="28" t="str">
        <f t="shared" si="16"/>
        <v/>
      </c>
      <c r="U1438" s="30">
        <f>VLOOKUP(H1438,variables!J$10:K$130,2,FALSE)</f>
        <v>5.3E-3</v>
      </c>
      <c r="V1438" s="28"/>
      <c r="W1438" s="28"/>
      <c r="X1438" s="28"/>
      <c r="Y1438" s="28"/>
      <c r="Z1438" s="28"/>
      <c r="AA1438" s="28"/>
      <c r="AB1438" s="28"/>
      <c r="AC1438" s="28"/>
    </row>
    <row r="1439" spans="1:29" ht="14.25" hidden="1">
      <c r="A1439" s="22" t="b">
        <f t="shared" si="82"/>
        <v>0</v>
      </c>
      <c r="B1439" s="23" t="str">
        <f t="shared" si="83"/>
        <v>salles avant 03/2017!</v>
      </c>
      <c r="C1439" s="24">
        <f t="shared" si="84"/>
        <v>1439</v>
      </c>
      <c r="D1439" s="24" t="e">
        <f t="shared" ca="1" si="2"/>
        <v>#REF!</v>
      </c>
      <c r="E1439" s="25" t="e">
        <f t="shared" ca="1" si="3"/>
        <v>#REF!</v>
      </c>
      <c r="F1439" s="25" t="e">
        <f t="shared" ca="1" si="4"/>
        <v>#REF!</v>
      </c>
      <c r="G1439" s="26" t="e">
        <f t="shared" ca="1" si="5"/>
        <v>#REF!</v>
      </c>
      <c r="H1439" s="24" t="s">
        <v>501</v>
      </c>
      <c r="I1439" s="24" t="e">
        <f t="shared" ca="1" si="6"/>
        <v>#REF!</v>
      </c>
      <c r="J1439" s="24" t="e">
        <f t="shared" ca="1" si="7"/>
        <v>#REF!</v>
      </c>
      <c r="K1439" s="24" t="e">
        <f t="shared" ca="1" si="8"/>
        <v>#REF!</v>
      </c>
      <c r="L1439" s="24" t="e">
        <f t="shared" ca="1" si="9"/>
        <v>#REF!</v>
      </c>
      <c r="M1439" s="24" t="e">
        <f t="shared" ca="1" si="10"/>
        <v>#REF!</v>
      </c>
      <c r="N1439" s="25" t="e">
        <f t="shared" ca="1" si="11"/>
        <v>#REF!</v>
      </c>
      <c r="O1439" s="27" t="e">
        <f t="shared" ca="1" si="12"/>
        <v>#REF!</v>
      </c>
      <c r="P1439" s="24" t="e">
        <f t="shared" ca="1" si="13"/>
        <v>#REF!</v>
      </c>
      <c r="Q1439" s="28" t="str">
        <f t="shared" si="48"/>
        <v/>
      </c>
      <c r="R1439" s="29" t="str">
        <f t="shared" si="14"/>
        <v/>
      </c>
      <c r="S1439" s="29" t="str">
        <f t="shared" si="15"/>
        <v/>
      </c>
      <c r="T1439" s="28" t="str">
        <f t="shared" si="16"/>
        <v/>
      </c>
      <c r="U1439" s="30">
        <f ca="1">VLOOKUP(H1439,variables!J$10:K$130,2,FALSE)</f>
        <v>1</v>
      </c>
      <c r="V1439" s="28"/>
      <c r="W1439" s="28"/>
      <c r="X1439" s="28"/>
      <c r="Y1439" s="28"/>
      <c r="Z1439" s="28"/>
      <c r="AA1439" s="28"/>
      <c r="AB1439" s="28"/>
      <c r="AC1439" s="28"/>
    </row>
    <row r="1440" spans="1:29" ht="14.25" hidden="1">
      <c r="A1440" s="22" t="b">
        <f t="shared" si="82"/>
        <v>0</v>
      </c>
      <c r="B1440" s="23" t="str">
        <f t="shared" si="83"/>
        <v>salles avant 03/2017!</v>
      </c>
      <c r="C1440" s="24">
        <f t="shared" si="84"/>
        <v>1440</v>
      </c>
      <c r="D1440" s="24" t="e">
        <f t="shared" ca="1" si="2"/>
        <v>#REF!</v>
      </c>
      <c r="E1440" s="25" t="e">
        <f t="shared" ca="1" si="3"/>
        <v>#REF!</v>
      </c>
      <c r="F1440" s="25" t="e">
        <f t="shared" ca="1" si="4"/>
        <v>#REF!</v>
      </c>
      <c r="G1440" s="26" t="e">
        <f t="shared" ca="1" si="5"/>
        <v>#REF!</v>
      </c>
      <c r="H1440" s="24" t="s">
        <v>88</v>
      </c>
      <c r="I1440" s="24" t="e">
        <f t="shared" ca="1" si="6"/>
        <v>#REF!</v>
      </c>
      <c r="J1440" s="24" t="e">
        <f t="shared" ca="1" si="7"/>
        <v>#REF!</v>
      </c>
      <c r="K1440" s="24" t="e">
        <f t="shared" ca="1" si="8"/>
        <v>#REF!</v>
      </c>
      <c r="L1440" s="24" t="e">
        <f t="shared" ca="1" si="9"/>
        <v>#REF!</v>
      </c>
      <c r="M1440" s="24" t="e">
        <f t="shared" ca="1" si="10"/>
        <v>#REF!</v>
      </c>
      <c r="N1440" s="25" t="e">
        <f t="shared" ca="1" si="11"/>
        <v>#REF!</v>
      </c>
      <c r="O1440" s="27" t="e">
        <f t="shared" ca="1" si="12"/>
        <v>#REF!</v>
      </c>
      <c r="P1440" s="24" t="e">
        <f t="shared" ca="1" si="13"/>
        <v>#REF!</v>
      </c>
      <c r="Q1440" s="28" t="str">
        <f t="shared" si="48"/>
        <v/>
      </c>
      <c r="R1440" s="29" t="str">
        <f t="shared" si="14"/>
        <v/>
      </c>
      <c r="S1440" s="29" t="str">
        <f t="shared" si="15"/>
        <v/>
      </c>
      <c r="T1440" s="28" t="str">
        <f t="shared" si="16"/>
        <v/>
      </c>
      <c r="U1440" s="30">
        <f ca="1">VLOOKUP(H1440,variables!J$10:K$130,2,FALSE)</f>
        <v>0.94202898550724634</v>
      </c>
      <c r="V1440" s="28"/>
      <c r="W1440" s="28"/>
      <c r="X1440" s="28"/>
      <c r="Y1440" s="28"/>
      <c r="Z1440" s="28"/>
      <c r="AA1440" s="28"/>
      <c r="AB1440" s="28"/>
      <c r="AC1440" s="28"/>
    </row>
    <row r="1441" spans="1:29" ht="14.25" hidden="1">
      <c r="A1441" s="22" t="b">
        <f t="shared" si="82"/>
        <v>0</v>
      </c>
      <c r="B1441" s="23" t="str">
        <f t="shared" si="83"/>
        <v>salles avant 03/2017!</v>
      </c>
      <c r="C1441" s="24">
        <f t="shared" si="84"/>
        <v>1441</v>
      </c>
      <c r="D1441" s="24" t="e">
        <f t="shared" ca="1" si="2"/>
        <v>#REF!</v>
      </c>
      <c r="E1441" s="25" t="e">
        <f t="shared" ca="1" si="3"/>
        <v>#REF!</v>
      </c>
      <c r="F1441" s="25" t="e">
        <f t="shared" ca="1" si="4"/>
        <v>#REF!</v>
      </c>
      <c r="G1441" s="26" t="e">
        <f t="shared" ca="1" si="5"/>
        <v>#REF!</v>
      </c>
      <c r="H1441" s="24" t="s">
        <v>357</v>
      </c>
      <c r="I1441" s="24" t="e">
        <f t="shared" ca="1" si="6"/>
        <v>#REF!</v>
      </c>
      <c r="J1441" s="24" t="e">
        <f t="shared" ca="1" si="7"/>
        <v>#REF!</v>
      </c>
      <c r="K1441" s="24" t="e">
        <f t="shared" ca="1" si="8"/>
        <v>#REF!</v>
      </c>
      <c r="L1441" s="24" t="e">
        <f t="shared" ca="1" si="9"/>
        <v>#REF!</v>
      </c>
      <c r="M1441" s="24" t="e">
        <f t="shared" ca="1" si="10"/>
        <v>#REF!</v>
      </c>
      <c r="N1441" s="25" t="e">
        <f t="shared" ca="1" si="11"/>
        <v>#REF!</v>
      </c>
      <c r="O1441" s="27" t="e">
        <f t="shared" ca="1" si="12"/>
        <v>#REF!</v>
      </c>
      <c r="P1441" s="24" t="e">
        <f t="shared" ca="1" si="13"/>
        <v>#REF!</v>
      </c>
      <c r="Q1441" s="28" t="str">
        <f t="shared" si="48"/>
        <v/>
      </c>
      <c r="R1441" s="29" t="str">
        <f t="shared" si="14"/>
        <v/>
      </c>
      <c r="S1441" s="29" t="str">
        <f t="shared" si="15"/>
        <v/>
      </c>
      <c r="T1441" s="28" t="str">
        <f t="shared" si="16"/>
        <v/>
      </c>
      <c r="U1441" s="30">
        <f ca="1">VLOOKUP(H1441,variables!J$10:K$130,2,FALSE)</f>
        <v>0.97058823529411764</v>
      </c>
      <c r="V1441" s="28"/>
      <c r="W1441" s="28"/>
      <c r="X1441" s="28"/>
      <c r="Y1441" s="28"/>
      <c r="Z1441" s="28"/>
      <c r="AA1441" s="28"/>
      <c r="AB1441" s="28"/>
      <c r="AC1441" s="28"/>
    </row>
    <row r="1442" spans="1:29" ht="14.25" hidden="1">
      <c r="A1442" s="22" t="b">
        <f t="shared" si="82"/>
        <v>0</v>
      </c>
      <c r="B1442" s="23" t="str">
        <f t="shared" si="83"/>
        <v>salles avant 03/2017!</v>
      </c>
      <c r="C1442" s="24">
        <f t="shared" si="84"/>
        <v>1442</v>
      </c>
      <c r="D1442" s="24" t="e">
        <f t="shared" ca="1" si="2"/>
        <v>#REF!</v>
      </c>
      <c r="E1442" s="25" t="e">
        <f t="shared" ca="1" si="3"/>
        <v>#REF!</v>
      </c>
      <c r="F1442" s="25" t="e">
        <f t="shared" ca="1" si="4"/>
        <v>#REF!</v>
      </c>
      <c r="G1442" s="26" t="e">
        <f t="shared" ca="1" si="5"/>
        <v>#REF!</v>
      </c>
      <c r="H1442" s="24" t="s">
        <v>60</v>
      </c>
      <c r="I1442" s="24" t="e">
        <f t="shared" ca="1" si="6"/>
        <v>#REF!</v>
      </c>
      <c r="J1442" s="24" t="e">
        <f t="shared" ca="1" si="7"/>
        <v>#REF!</v>
      </c>
      <c r="K1442" s="24" t="e">
        <f t="shared" ca="1" si="8"/>
        <v>#REF!</v>
      </c>
      <c r="L1442" s="24" t="e">
        <f t="shared" ca="1" si="9"/>
        <v>#REF!</v>
      </c>
      <c r="M1442" s="24" t="e">
        <f t="shared" ca="1" si="10"/>
        <v>#REF!</v>
      </c>
      <c r="N1442" s="25" t="e">
        <f t="shared" ca="1" si="11"/>
        <v>#REF!</v>
      </c>
      <c r="O1442" s="27" t="e">
        <f t="shared" ca="1" si="12"/>
        <v>#REF!</v>
      </c>
      <c r="P1442" s="24" t="e">
        <f t="shared" ca="1" si="13"/>
        <v>#REF!</v>
      </c>
      <c r="Q1442" s="28" t="str">
        <f t="shared" si="48"/>
        <v/>
      </c>
      <c r="R1442" s="29" t="str">
        <f t="shared" si="14"/>
        <v/>
      </c>
      <c r="S1442" s="29" t="str">
        <f t="shared" si="15"/>
        <v/>
      </c>
      <c r="T1442" s="28" t="str">
        <f t="shared" si="16"/>
        <v/>
      </c>
      <c r="U1442" s="30">
        <f ca="1">VLOOKUP(H1442,variables!J$10:K$130,2,FALSE)</f>
        <v>1</v>
      </c>
      <c r="V1442" s="28"/>
      <c r="W1442" s="28"/>
      <c r="X1442" s="28"/>
      <c r="Y1442" s="28"/>
      <c r="Z1442" s="28"/>
      <c r="AA1442" s="28"/>
      <c r="AB1442" s="28"/>
      <c r="AC1442" s="28"/>
    </row>
    <row r="1443" spans="1:29" ht="14.25" hidden="1">
      <c r="A1443" s="22" t="b">
        <f t="shared" si="82"/>
        <v>0</v>
      </c>
      <c r="B1443" s="23" t="str">
        <f t="shared" si="83"/>
        <v>salles avant 03/2017!</v>
      </c>
      <c r="C1443" s="24">
        <f t="shared" si="84"/>
        <v>1443</v>
      </c>
      <c r="D1443" s="24" t="e">
        <f t="shared" ca="1" si="2"/>
        <v>#REF!</v>
      </c>
      <c r="E1443" s="25" t="e">
        <f t="shared" ca="1" si="3"/>
        <v>#REF!</v>
      </c>
      <c r="F1443" s="25" t="e">
        <f t="shared" ca="1" si="4"/>
        <v>#REF!</v>
      </c>
      <c r="G1443" s="26" t="e">
        <f t="shared" ca="1" si="5"/>
        <v>#REF!</v>
      </c>
      <c r="H1443" s="24" t="s">
        <v>119</v>
      </c>
      <c r="I1443" s="24" t="e">
        <f t="shared" ca="1" si="6"/>
        <v>#REF!</v>
      </c>
      <c r="J1443" s="24" t="e">
        <f t="shared" ca="1" si="7"/>
        <v>#REF!</v>
      </c>
      <c r="K1443" s="24" t="e">
        <f t="shared" ca="1" si="8"/>
        <v>#REF!</v>
      </c>
      <c r="L1443" s="24" t="e">
        <f t="shared" ca="1" si="9"/>
        <v>#REF!</v>
      </c>
      <c r="M1443" s="24" t="e">
        <f t="shared" ca="1" si="10"/>
        <v>#REF!</v>
      </c>
      <c r="N1443" s="25" t="e">
        <f t="shared" ca="1" si="11"/>
        <v>#REF!</v>
      </c>
      <c r="O1443" s="27" t="e">
        <f t="shared" ca="1" si="12"/>
        <v>#REF!</v>
      </c>
      <c r="P1443" s="24" t="e">
        <f t="shared" ca="1" si="13"/>
        <v>#REF!</v>
      </c>
      <c r="Q1443" s="28" t="str">
        <f t="shared" si="48"/>
        <v/>
      </c>
      <c r="R1443" s="29" t="str">
        <f t="shared" si="14"/>
        <v/>
      </c>
      <c r="S1443" s="29" t="str">
        <f t="shared" si="15"/>
        <v/>
      </c>
      <c r="T1443" s="28" t="str">
        <f t="shared" si="16"/>
        <v/>
      </c>
      <c r="U1443" s="30">
        <f ca="1">VLOOKUP(H1443,variables!J$10:K$130,2,FALSE)</f>
        <v>1</v>
      </c>
      <c r="V1443" s="28"/>
      <c r="W1443" s="28"/>
      <c r="X1443" s="28"/>
      <c r="Y1443" s="28"/>
      <c r="Z1443" s="28"/>
      <c r="AA1443" s="28"/>
      <c r="AB1443" s="28"/>
      <c r="AC1443" s="28"/>
    </row>
    <row r="1444" spans="1:29" ht="14.25" hidden="1">
      <c r="A1444" s="22" t="b">
        <f t="shared" si="82"/>
        <v>0</v>
      </c>
      <c r="B1444" s="23" t="str">
        <f t="shared" si="83"/>
        <v>salles avant 03/2017!</v>
      </c>
      <c r="C1444" s="24">
        <f t="shared" si="84"/>
        <v>1444</v>
      </c>
      <c r="D1444" s="24" t="e">
        <f t="shared" ca="1" si="2"/>
        <v>#REF!</v>
      </c>
      <c r="E1444" s="25" t="e">
        <f t="shared" ca="1" si="3"/>
        <v>#REF!</v>
      </c>
      <c r="F1444" s="25" t="e">
        <f t="shared" ca="1" si="4"/>
        <v>#REF!</v>
      </c>
      <c r="G1444" s="26" t="e">
        <f t="shared" ca="1" si="5"/>
        <v>#REF!</v>
      </c>
      <c r="H1444" s="24" t="s">
        <v>299</v>
      </c>
      <c r="I1444" s="24" t="e">
        <f t="shared" ca="1" si="6"/>
        <v>#REF!</v>
      </c>
      <c r="J1444" s="24" t="e">
        <f t="shared" ca="1" si="7"/>
        <v>#REF!</v>
      </c>
      <c r="K1444" s="24" t="e">
        <f t="shared" ca="1" si="8"/>
        <v>#REF!</v>
      </c>
      <c r="L1444" s="24" t="e">
        <f t="shared" ca="1" si="9"/>
        <v>#REF!</v>
      </c>
      <c r="M1444" s="24" t="e">
        <f t="shared" ca="1" si="10"/>
        <v>#REF!</v>
      </c>
      <c r="N1444" s="25" t="e">
        <f t="shared" ca="1" si="11"/>
        <v>#REF!</v>
      </c>
      <c r="O1444" s="27" t="e">
        <f t="shared" ca="1" si="12"/>
        <v>#REF!</v>
      </c>
      <c r="P1444" s="24" t="e">
        <f t="shared" ca="1" si="13"/>
        <v>#REF!</v>
      </c>
      <c r="Q1444" s="28" t="str">
        <f t="shared" si="48"/>
        <v/>
      </c>
      <c r="R1444" s="29" t="str">
        <f t="shared" si="14"/>
        <v/>
      </c>
      <c r="S1444" s="29" t="str">
        <f t="shared" si="15"/>
        <v/>
      </c>
      <c r="T1444" s="28" t="str">
        <f t="shared" si="16"/>
        <v/>
      </c>
      <c r="U1444" s="30">
        <f ca="1">VLOOKUP(H1444,variables!J$10:K$130,2,FALSE)</f>
        <v>0.96666666666666667</v>
      </c>
      <c r="V1444" s="28"/>
      <c r="W1444" s="28"/>
      <c r="X1444" s="28"/>
      <c r="Y1444" s="28"/>
      <c r="Z1444" s="28"/>
      <c r="AA1444" s="28"/>
      <c r="AB1444" s="28"/>
      <c r="AC1444" s="28"/>
    </row>
    <row r="1445" spans="1:29" ht="14.25" hidden="1">
      <c r="A1445" s="22" t="b">
        <f t="shared" si="82"/>
        <v>0</v>
      </c>
      <c r="B1445" s="23" t="str">
        <f t="shared" si="83"/>
        <v>salles avant 03/2017!</v>
      </c>
      <c r="C1445" s="24">
        <f t="shared" si="84"/>
        <v>1445</v>
      </c>
      <c r="D1445" s="24" t="e">
        <f t="shared" ca="1" si="2"/>
        <v>#REF!</v>
      </c>
      <c r="E1445" s="25" t="e">
        <f t="shared" ca="1" si="3"/>
        <v>#REF!</v>
      </c>
      <c r="F1445" s="25" t="e">
        <f t="shared" ca="1" si="4"/>
        <v>#REF!</v>
      </c>
      <c r="G1445" s="26" t="e">
        <f t="shared" ca="1" si="5"/>
        <v>#REF!</v>
      </c>
      <c r="H1445" s="24" t="s">
        <v>554</v>
      </c>
      <c r="I1445" s="24" t="e">
        <f t="shared" ca="1" si="6"/>
        <v>#REF!</v>
      </c>
      <c r="J1445" s="24" t="e">
        <f t="shared" ca="1" si="7"/>
        <v>#REF!</v>
      </c>
      <c r="K1445" s="24" t="e">
        <f t="shared" ca="1" si="8"/>
        <v>#REF!</v>
      </c>
      <c r="L1445" s="24" t="e">
        <f t="shared" ca="1" si="9"/>
        <v>#REF!</v>
      </c>
      <c r="M1445" s="24" t="e">
        <f t="shared" ca="1" si="10"/>
        <v>#REF!</v>
      </c>
      <c r="N1445" s="25" t="e">
        <f t="shared" ca="1" si="11"/>
        <v>#REF!</v>
      </c>
      <c r="O1445" s="27" t="e">
        <f t="shared" ca="1" si="12"/>
        <v>#REF!</v>
      </c>
      <c r="P1445" s="24" t="e">
        <f t="shared" ca="1" si="13"/>
        <v>#REF!</v>
      </c>
      <c r="Q1445" s="28" t="str">
        <f t="shared" si="48"/>
        <v/>
      </c>
      <c r="R1445" s="29" t="str">
        <f t="shared" si="14"/>
        <v/>
      </c>
      <c r="S1445" s="29" t="str">
        <f t="shared" si="15"/>
        <v/>
      </c>
      <c r="T1445" s="28" t="str">
        <f t="shared" si="16"/>
        <v/>
      </c>
      <c r="U1445" s="30">
        <f ca="1">VLOOKUP(H1445,variables!J$10:K$130,2,FALSE)</f>
        <v>1</v>
      </c>
      <c r="V1445" s="28"/>
      <c r="W1445" s="28"/>
      <c r="X1445" s="28"/>
      <c r="Y1445" s="28"/>
      <c r="Z1445" s="28"/>
      <c r="AA1445" s="28"/>
      <c r="AB1445" s="28"/>
      <c r="AC1445" s="28"/>
    </row>
    <row r="1446" spans="1:29" ht="14.25" hidden="1">
      <c r="A1446" s="22" t="b">
        <f t="shared" si="82"/>
        <v>0</v>
      </c>
      <c r="B1446" s="23" t="str">
        <f t="shared" si="83"/>
        <v>salles avant 03/2017!</v>
      </c>
      <c r="C1446" s="24">
        <f t="shared" si="84"/>
        <v>1446</v>
      </c>
      <c r="D1446" s="24" t="e">
        <f t="shared" ca="1" si="2"/>
        <v>#REF!</v>
      </c>
      <c r="E1446" s="25" t="e">
        <f t="shared" ca="1" si="3"/>
        <v>#REF!</v>
      </c>
      <c r="F1446" s="25" t="e">
        <f t="shared" ca="1" si="4"/>
        <v>#REF!</v>
      </c>
      <c r="G1446" s="26" t="e">
        <f t="shared" ca="1" si="5"/>
        <v>#REF!</v>
      </c>
      <c r="H1446" s="24" t="s">
        <v>60</v>
      </c>
      <c r="I1446" s="24" t="e">
        <f t="shared" ca="1" si="6"/>
        <v>#REF!</v>
      </c>
      <c r="J1446" s="24" t="e">
        <f t="shared" ca="1" si="7"/>
        <v>#REF!</v>
      </c>
      <c r="K1446" s="24" t="e">
        <f t="shared" ca="1" si="8"/>
        <v>#REF!</v>
      </c>
      <c r="L1446" s="24" t="e">
        <f t="shared" ca="1" si="9"/>
        <v>#REF!</v>
      </c>
      <c r="M1446" s="24" t="e">
        <f t="shared" ca="1" si="10"/>
        <v>#REF!</v>
      </c>
      <c r="N1446" s="25" t="e">
        <f t="shared" ca="1" si="11"/>
        <v>#REF!</v>
      </c>
      <c r="O1446" s="27" t="e">
        <f t="shared" ca="1" si="12"/>
        <v>#REF!</v>
      </c>
      <c r="P1446" s="24" t="e">
        <f t="shared" ca="1" si="13"/>
        <v>#REF!</v>
      </c>
      <c r="Q1446" s="28" t="str">
        <f t="shared" si="48"/>
        <v/>
      </c>
      <c r="R1446" s="29" t="str">
        <f t="shared" si="14"/>
        <v/>
      </c>
      <c r="S1446" s="29" t="str">
        <f t="shared" si="15"/>
        <v/>
      </c>
      <c r="T1446" s="28" t="str">
        <f t="shared" si="16"/>
        <v/>
      </c>
      <c r="U1446" s="30">
        <f ca="1">VLOOKUP(H1446,variables!J$10:K$130,2,FALSE)</f>
        <v>1</v>
      </c>
      <c r="V1446" s="28"/>
      <c r="W1446" s="28"/>
      <c r="X1446" s="28"/>
      <c r="Y1446" s="28"/>
      <c r="Z1446" s="28"/>
      <c r="AA1446" s="28"/>
      <c r="AB1446" s="28"/>
      <c r="AC1446" s="28"/>
    </row>
    <row r="1447" spans="1:29" ht="14.25" hidden="1">
      <c r="A1447" s="22" t="b">
        <f t="shared" si="82"/>
        <v>0</v>
      </c>
      <c r="B1447" s="23" t="str">
        <f t="shared" si="83"/>
        <v>salles avant 03/2017!</v>
      </c>
      <c r="C1447" s="24">
        <f t="shared" si="84"/>
        <v>1447</v>
      </c>
      <c r="D1447" s="24" t="e">
        <f t="shared" ca="1" si="2"/>
        <v>#REF!</v>
      </c>
      <c r="E1447" s="25" t="e">
        <f t="shared" ca="1" si="3"/>
        <v>#REF!</v>
      </c>
      <c r="F1447" s="25" t="e">
        <f t="shared" ca="1" si="4"/>
        <v>#REF!</v>
      </c>
      <c r="G1447" s="26" t="e">
        <f t="shared" ca="1" si="5"/>
        <v>#REF!</v>
      </c>
      <c r="H1447" s="24" t="s">
        <v>887</v>
      </c>
      <c r="I1447" s="24" t="e">
        <f t="shared" ca="1" si="6"/>
        <v>#REF!</v>
      </c>
      <c r="J1447" s="24" t="e">
        <f t="shared" ca="1" si="7"/>
        <v>#REF!</v>
      </c>
      <c r="K1447" s="24" t="e">
        <f t="shared" ca="1" si="8"/>
        <v>#REF!</v>
      </c>
      <c r="L1447" s="24" t="e">
        <f t="shared" ca="1" si="9"/>
        <v>#REF!</v>
      </c>
      <c r="M1447" s="24" t="e">
        <f t="shared" ca="1" si="10"/>
        <v>#REF!</v>
      </c>
      <c r="N1447" s="25" t="e">
        <f t="shared" ca="1" si="11"/>
        <v>#REF!</v>
      </c>
      <c r="O1447" s="27" t="e">
        <f t="shared" ca="1" si="12"/>
        <v>#REF!</v>
      </c>
      <c r="P1447" s="24" t="e">
        <f t="shared" ca="1" si="13"/>
        <v>#REF!</v>
      </c>
      <c r="Q1447" s="28" t="str">
        <f t="shared" si="48"/>
        <v/>
      </c>
      <c r="R1447" s="29" t="str">
        <f t="shared" si="14"/>
        <v/>
      </c>
      <c r="S1447" s="29" t="str">
        <f t="shared" si="15"/>
        <v/>
      </c>
      <c r="T1447" s="28" t="str">
        <f t="shared" si="16"/>
        <v/>
      </c>
      <c r="U1447" s="30">
        <f ca="1">VLOOKUP(H1447,variables!J$10:K$130,2,FALSE)</f>
        <v>1</v>
      </c>
      <c r="V1447" s="28"/>
      <c r="W1447" s="28"/>
      <c r="X1447" s="28"/>
      <c r="Y1447" s="28"/>
      <c r="Z1447" s="28"/>
      <c r="AA1447" s="28"/>
      <c r="AB1447" s="28"/>
      <c r="AC1447" s="28"/>
    </row>
    <row r="1448" spans="1:29" ht="14.25">
      <c r="A1448" s="22" t="b">
        <f t="shared" si="82"/>
        <v>1</v>
      </c>
      <c r="B1448" s="23" t="str">
        <f t="shared" si="83"/>
        <v>salles avant 03/2017!</v>
      </c>
      <c r="C1448" s="24">
        <f t="shared" si="84"/>
        <v>1448</v>
      </c>
      <c r="D1448" s="24" t="e">
        <f t="shared" ca="1" si="2"/>
        <v>#REF!</v>
      </c>
      <c r="E1448" s="25" t="e">
        <f t="shared" ca="1" si="3"/>
        <v>#REF!</v>
      </c>
      <c r="F1448" s="25" t="e">
        <f t="shared" ca="1" si="4"/>
        <v>#REF!</v>
      </c>
      <c r="G1448" s="26" t="e">
        <f t="shared" ca="1" si="5"/>
        <v>#REF!</v>
      </c>
      <c r="H1448" s="24" t="s">
        <v>140</v>
      </c>
      <c r="I1448" s="24" t="e">
        <f t="shared" ca="1" si="6"/>
        <v>#REF!</v>
      </c>
      <c r="J1448" s="24" t="e">
        <f t="shared" ca="1" si="7"/>
        <v>#REF!</v>
      </c>
      <c r="K1448" s="24" t="e">
        <f t="shared" ca="1" si="8"/>
        <v>#REF!</v>
      </c>
      <c r="L1448" s="24" t="e">
        <f t="shared" ca="1" si="9"/>
        <v>#REF!</v>
      </c>
      <c r="M1448" s="24" t="e">
        <f t="shared" ca="1" si="10"/>
        <v>#REF!</v>
      </c>
      <c r="N1448" s="25" t="e">
        <f t="shared" ca="1" si="11"/>
        <v>#REF!</v>
      </c>
      <c r="O1448" s="27" t="e">
        <f t="shared" ca="1" si="12"/>
        <v>#REF!</v>
      </c>
      <c r="P1448" s="24" t="e">
        <f t="shared" ca="1" si="13"/>
        <v>#REF!</v>
      </c>
      <c r="Q1448" s="28" t="e">
        <f t="shared" ca="1" si="48"/>
        <v>#REF!</v>
      </c>
      <c r="R1448" s="29" t="e">
        <f t="shared" ca="1" si="14"/>
        <v>#REF!</v>
      </c>
      <c r="S1448" s="29" t="e">
        <f t="shared" ca="1" si="15"/>
        <v>#REF!</v>
      </c>
      <c r="T1448" s="28" t="e">
        <f t="shared" ca="1" si="16"/>
        <v>#REF!</v>
      </c>
      <c r="U1448" s="30">
        <f ca="1">VLOOKUP(H1448,variables!J$10:K$130,2,FALSE)</f>
        <v>0.93262411347517726</v>
      </c>
      <c r="V1448" s="28"/>
      <c r="W1448" s="28"/>
      <c r="X1448" s="28"/>
      <c r="Y1448" s="28"/>
      <c r="Z1448" s="28"/>
      <c r="AA1448" s="28"/>
      <c r="AB1448" s="28"/>
      <c r="AC1448" s="28"/>
    </row>
    <row r="1449" spans="1:29" ht="14.25" hidden="1">
      <c r="A1449" s="22" t="b">
        <f t="shared" si="82"/>
        <v>0</v>
      </c>
      <c r="B1449" s="23" t="str">
        <f t="shared" si="83"/>
        <v>salles avant 03/2017!</v>
      </c>
      <c r="C1449" s="24">
        <f t="shared" si="84"/>
        <v>1449</v>
      </c>
      <c r="D1449" s="24" t="e">
        <f t="shared" ca="1" si="2"/>
        <v>#REF!</v>
      </c>
      <c r="E1449" s="25" t="e">
        <f t="shared" ca="1" si="3"/>
        <v>#REF!</v>
      </c>
      <c r="F1449" s="25" t="e">
        <f t="shared" ca="1" si="4"/>
        <v>#REF!</v>
      </c>
      <c r="G1449" s="26" t="e">
        <f t="shared" ca="1" si="5"/>
        <v>#REF!</v>
      </c>
      <c r="H1449" s="24" t="s">
        <v>119</v>
      </c>
      <c r="I1449" s="24" t="e">
        <f t="shared" ca="1" si="6"/>
        <v>#REF!</v>
      </c>
      <c r="J1449" s="24" t="e">
        <f t="shared" ca="1" si="7"/>
        <v>#REF!</v>
      </c>
      <c r="K1449" s="24" t="e">
        <f t="shared" ca="1" si="8"/>
        <v>#REF!</v>
      </c>
      <c r="L1449" s="24" t="e">
        <f t="shared" ca="1" si="9"/>
        <v>#REF!</v>
      </c>
      <c r="M1449" s="24" t="e">
        <f t="shared" ca="1" si="10"/>
        <v>#REF!</v>
      </c>
      <c r="N1449" s="25" t="e">
        <f t="shared" ca="1" si="11"/>
        <v>#REF!</v>
      </c>
      <c r="O1449" s="27" t="e">
        <f t="shared" ca="1" si="12"/>
        <v>#REF!</v>
      </c>
      <c r="P1449" s="24" t="e">
        <f t="shared" ca="1" si="13"/>
        <v>#REF!</v>
      </c>
      <c r="Q1449" s="28" t="str">
        <f t="shared" si="48"/>
        <v/>
      </c>
      <c r="R1449" s="29" t="str">
        <f t="shared" si="14"/>
        <v/>
      </c>
      <c r="S1449" s="29" t="str">
        <f t="shared" si="15"/>
        <v/>
      </c>
      <c r="T1449" s="28" t="str">
        <f t="shared" si="16"/>
        <v/>
      </c>
      <c r="U1449" s="30">
        <f ca="1">VLOOKUP(H1449,variables!J$10:K$130,2,FALSE)</f>
        <v>1</v>
      </c>
      <c r="V1449" s="28"/>
      <c r="W1449" s="28"/>
      <c r="X1449" s="28"/>
      <c r="Y1449" s="28"/>
      <c r="Z1449" s="28"/>
      <c r="AA1449" s="28"/>
      <c r="AB1449" s="28"/>
      <c r="AC1449" s="28"/>
    </row>
    <row r="1450" spans="1:29" ht="14.25">
      <c r="A1450" s="22" t="b">
        <f t="shared" si="82"/>
        <v>1</v>
      </c>
      <c r="B1450" s="23" t="str">
        <f t="shared" si="83"/>
        <v>salles avant 03/2017!</v>
      </c>
      <c r="C1450" s="24">
        <f t="shared" si="84"/>
        <v>1450</v>
      </c>
      <c r="D1450" s="24" t="e">
        <f t="shared" ca="1" si="2"/>
        <v>#REF!</v>
      </c>
      <c r="E1450" s="25" t="e">
        <f t="shared" ca="1" si="3"/>
        <v>#REF!</v>
      </c>
      <c r="F1450" s="25" t="e">
        <f t="shared" ca="1" si="4"/>
        <v>#REF!</v>
      </c>
      <c r="G1450" s="26" t="e">
        <f t="shared" ca="1" si="5"/>
        <v>#REF!</v>
      </c>
      <c r="H1450" s="24" t="s">
        <v>140</v>
      </c>
      <c r="I1450" s="24" t="e">
        <f t="shared" ca="1" si="6"/>
        <v>#REF!</v>
      </c>
      <c r="J1450" s="24" t="e">
        <f t="shared" ca="1" si="7"/>
        <v>#REF!</v>
      </c>
      <c r="K1450" s="24" t="e">
        <f t="shared" ca="1" si="8"/>
        <v>#REF!</v>
      </c>
      <c r="L1450" s="24" t="e">
        <f t="shared" ca="1" si="9"/>
        <v>#REF!</v>
      </c>
      <c r="M1450" s="24" t="e">
        <f t="shared" ca="1" si="10"/>
        <v>#REF!</v>
      </c>
      <c r="N1450" s="25" t="e">
        <f t="shared" ca="1" si="11"/>
        <v>#REF!</v>
      </c>
      <c r="O1450" s="27" t="e">
        <f t="shared" ca="1" si="12"/>
        <v>#REF!</v>
      </c>
      <c r="P1450" s="24" t="e">
        <f t="shared" ca="1" si="13"/>
        <v>#REF!</v>
      </c>
      <c r="Q1450" s="28" t="e">
        <f t="shared" ca="1" si="48"/>
        <v>#REF!</v>
      </c>
      <c r="R1450" s="29" t="e">
        <f t="shared" ca="1" si="14"/>
        <v>#REF!</v>
      </c>
      <c r="S1450" s="29" t="e">
        <f t="shared" ca="1" si="15"/>
        <v>#REF!</v>
      </c>
      <c r="T1450" s="28" t="e">
        <f t="shared" ca="1" si="16"/>
        <v>#REF!</v>
      </c>
      <c r="U1450" s="30">
        <f ca="1">VLOOKUP(H1450,variables!J$10:K$130,2,FALSE)</f>
        <v>0.93262411347517726</v>
      </c>
      <c r="V1450" s="28"/>
      <c r="W1450" s="28"/>
      <c r="X1450" s="28"/>
      <c r="Y1450" s="28"/>
      <c r="Z1450" s="28"/>
      <c r="AA1450" s="28"/>
      <c r="AB1450" s="28"/>
      <c r="AC1450" s="28"/>
    </row>
    <row r="1451" spans="1:29" ht="14.25" hidden="1">
      <c r="A1451" s="22" t="b">
        <f t="shared" si="82"/>
        <v>0</v>
      </c>
      <c r="B1451" s="23" t="str">
        <f t="shared" si="83"/>
        <v>salles avant 03/2017!</v>
      </c>
      <c r="C1451" s="24">
        <f t="shared" si="84"/>
        <v>1451</v>
      </c>
      <c r="D1451" s="24" t="e">
        <f t="shared" ca="1" si="2"/>
        <v>#REF!</v>
      </c>
      <c r="E1451" s="25" t="e">
        <f t="shared" ca="1" si="3"/>
        <v>#REF!</v>
      </c>
      <c r="F1451" s="25" t="e">
        <f t="shared" ca="1" si="4"/>
        <v>#REF!</v>
      </c>
      <c r="G1451" s="26" t="e">
        <f t="shared" ca="1" si="5"/>
        <v>#REF!</v>
      </c>
      <c r="H1451" s="24" t="s">
        <v>515</v>
      </c>
      <c r="I1451" s="24" t="e">
        <f t="shared" ca="1" si="6"/>
        <v>#REF!</v>
      </c>
      <c r="J1451" s="24" t="e">
        <f t="shared" ca="1" si="7"/>
        <v>#REF!</v>
      </c>
      <c r="K1451" s="24" t="e">
        <f t="shared" ca="1" si="8"/>
        <v>#REF!</v>
      </c>
      <c r="L1451" s="24" t="e">
        <f t="shared" ca="1" si="9"/>
        <v>#REF!</v>
      </c>
      <c r="M1451" s="24" t="e">
        <f t="shared" ca="1" si="10"/>
        <v>#REF!</v>
      </c>
      <c r="N1451" s="25" t="e">
        <f t="shared" ca="1" si="11"/>
        <v>#REF!</v>
      </c>
      <c r="O1451" s="27" t="e">
        <f t="shared" ca="1" si="12"/>
        <v>#REF!</v>
      </c>
      <c r="P1451" s="24" t="e">
        <f t="shared" ca="1" si="13"/>
        <v>#REF!</v>
      </c>
      <c r="Q1451" s="28" t="str">
        <f t="shared" si="48"/>
        <v/>
      </c>
      <c r="R1451" s="29" t="str">
        <f t="shared" si="14"/>
        <v/>
      </c>
      <c r="S1451" s="29" t="str">
        <f t="shared" si="15"/>
        <v/>
      </c>
      <c r="T1451" s="28" t="str">
        <f t="shared" si="16"/>
        <v/>
      </c>
      <c r="U1451" s="30">
        <f ca="1">VLOOKUP(H1451,variables!J$10:K$130,2,FALSE)</f>
        <v>1</v>
      </c>
      <c r="V1451" s="28"/>
      <c r="W1451" s="28"/>
      <c r="X1451" s="28"/>
      <c r="Y1451" s="28"/>
      <c r="Z1451" s="28"/>
      <c r="AA1451" s="28"/>
      <c r="AB1451" s="28"/>
      <c r="AC1451" s="28"/>
    </row>
    <row r="1452" spans="1:29" ht="14.25" hidden="1">
      <c r="A1452" s="22" t="b">
        <f t="shared" si="82"/>
        <v>0</v>
      </c>
      <c r="B1452" s="23" t="str">
        <f t="shared" si="83"/>
        <v>salles avant 03/2017!</v>
      </c>
      <c r="C1452" s="24">
        <f t="shared" si="84"/>
        <v>1452</v>
      </c>
      <c r="D1452" s="24" t="e">
        <f t="shared" ca="1" si="2"/>
        <v>#REF!</v>
      </c>
      <c r="E1452" s="25" t="e">
        <f t="shared" ca="1" si="3"/>
        <v>#REF!</v>
      </c>
      <c r="F1452" s="25" t="e">
        <f t="shared" ca="1" si="4"/>
        <v>#REF!</v>
      </c>
      <c r="G1452" s="26" t="e">
        <f t="shared" ca="1" si="5"/>
        <v>#REF!</v>
      </c>
      <c r="H1452" s="24" t="s">
        <v>88</v>
      </c>
      <c r="I1452" s="24" t="e">
        <f t="shared" ca="1" si="6"/>
        <v>#REF!</v>
      </c>
      <c r="J1452" s="24" t="e">
        <f t="shared" ca="1" si="7"/>
        <v>#REF!</v>
      </c>
      <c r="K1452" s="24" t="e">
        <f t="shared" ca="1" si="8"/>
        <v>#REF!</v>
      </c>
      <c r="L1452" s="24" t="e">
        <f t="shared" ca="1" si="9"/>
        <v>#REF!</v>
      </c>
      <c r="M1452" s="24" t="e">
        <f t="shared" ca="1" si="10"/>
        <v>#REF!</v>
      </c>
      <c r="N1452" s="25" t="e">
        <f t="shared" ca="1" si="11"/>
        <v>#REF!</v>
      </c>
      <c r="O1452" s="27" t="e">
        <f t="shared" ca="1" si="12"/>
        <v>#REF!</v>
      </c>
      <c r="P1452" s="24" t="e">
        <f t="shared" ca="1" si="13"/>
        <v>#REF!</v>
      </c>
      <c r="Q1452" s="28" t="str">
        <f t="shared" si="48"/>
        <v/>
      </c>
      <c r="R1452" s="29" t="str">
        <f t="shared" si="14"/>
        <v/>
      </c>
      <c r="S1452" s="29" t="str">
        <f t="shared" si="15"/>
        <v/>
      </c>
      <c r="T1452" s="28" t="str">
        <f t="shared" si="16"/>
        <v/>
      </c>
      <c r="U1452" s="30">
        <f ca="1">VLOOKUP(H1452,variables!J$10:K$130,2,FALSE)</f>
        <v>0.94202898550724634</v>
      </c>
      <c r="V1452" s="28"/>
      <c r="W1452" s="28"/>
      <c r="X1452" s="28"/>
      <c r="Y1452" s="28"/>
      <c r="Z1452" s="28"/>
      <c r="AA1452" s="28"/>
      <c r="AB1452" s="28"/>
      <c r="AC1452" s="28"/>
    </row>
    <row r="1453" spans="1:29" ht="14.25" hidden="1">
      <c r="A1453" s="22" t="b">
        <f t="shared" si="82"/>
        <v>0</v>
      </c>
      <c r="B1453" s="23" t="str">
        <f t="shared" si="83"/>
        <v>salles avant 03/2017!</v>
      </c>
      <c r="C1453" s="24">
        <f t="shared" si="84"/>
        <v>1453</v>
      </c>
      <c r="D1453" s="24" t="e">
        <f t="shared" ca="1" si="2"/>
        <v>#REF!</v>
      </c>
      <c r="E1453" s="25" t="e">
        <f t="shared" ca="1" si="3"/>
        <v>#REF!</v>
      </c>
      <c r="F1453" s="25" t="e">
        <f t="shared" ca="1" si="4"/>
        <v>#REF!</v>
      </c>
      <c r="G1453" s="26" t="e">
        <f t="shared" ca="1" si="5"/>
        <v>#REF!</v>
      </c>
      <c r="H1453" s="24" t="s">
        <v>162</v>
      </c>
      <c r="I1453" s="24" t="e">
        <f t="shared" ca="1" si="6"/>
        <v>#REF!</v>
      </c>
      <c r="J1453" s="24" t="e">
        <f t="shared" ca="1" si="7"/>
        <v>#REF!</v>
      </c>
      <c r="K1453" s="24" t="e">
        <f t="shared" ca="1" si="8"/>
        <v>#REF!</v>
      </c>
      <c r="L1453" s="24" t="e">
        <f t="shared" ca="1" si="9"/>
        <v>#REF!</v>
      </c>
      <c r="M1453" s="24" t="e">
        <f t="shared" ca="1" si="10"/>
        <v>#REF!</v>
      </c>
      <c r="N1453" s="25" t="e">
        <f t="shared" ca="1" si="11"/>
        <v>#REF!</v>
      </c>
      <c r="O1453" s="27" t="e">
        <f t="shared" ca="1" si="12"/>
        <v>#REF!</v>
      </c>
      <c r="P1453" s="24" t="e">
        <f t="shared" ca="1" si="13"/>
        <v>#REF!</v>
      </c>
      <c r="Q1453" s="28" t="str">
        <f t="shared" si="48"/>
        <v/>
      </c>
      <c r="R1453" s="29" t="str">
        <f t="shared" si="14"/>
        <v/>
      </c>
      <c r="S1453" s="29" t="str">
        <f t="shared" si="15"/>
        <v/>
      </c>
      <c r="T1453" s="28" t="str">
        <f t="shared" si="16"/>
        <v/>
      </c>
      <c r="U1453" s="30">
        <f>VLOOKUP(H1453,variables!J$10:K$130,2,FALSE)</f>
        <v>5.3E-3</v>
      </c>
      <c r="V1453" s="28"/>
      <c r="W1453" s="28"/>
      <c r="X1453" s="28"/>
      <c r="Y1453" s="28"/>
      <c r="Z1453" s="28"/>
      <c r="AA1453" s="28"/>
      <c r="AB1453" s="28"/>
      <c r="AC1453" s="28"/>
    </row>
    <row r="1454" spans="1:29" ht="14.25" hidden="1">
      <c r="A1454" s="22" t="b">
        <f t="shared" si="82"/>
        <v>0</v>
      </c>
      <c r="B1454" s="23" t="str">
        <f t="shared" si="83"/>
        <v>salles avant 03/2017!</v>
      </c>
      <c r="C1454" s="24">
        <f t="shared" si="84"/>
        <v>1454</v>
      </c>
      <c r="D1454" s="24" t="e">
        <f t="shared" ca="1" si="2"/>
        <v>#REF!</v>
      </c>
      <c r="E1454" s="25" t="e">
        <f t="shared" ca="1" si="3"/>
        <v>#REF!</v>
      </c>
      <c r="F1454" s="25" t="e">
        <f t="shared" ca="1" si="4"/>
        <v>#REF!</v>
      </c>
      <c r="G1454" s="26" t="e">
        <f t="shared" ca="1" si="5"/>
        <v>#REF!</v>
      </c>
      <c r="H1454" s="24" t="s">
        <v>458</v>
      </c>
      <c r="I1454" s="24" t="e">
        <f t="shared" ca="1" si="6"/>
        <v>#REF!</v>
      </c>
      <c r="J1454" s="24" t="e">
        <f t="shared" ca="1" si="7"/>
        <v>#REF!</v>
      </c>
      <c r="K1454" s="24" t="e">
        <f t="shared" ca="1" si="8"/>
        <v>#REF!</v>
      </c>
      <c r="L1454" s="24" t="e">
        <f t="shared" ca="1" si="9"/>
        <v>#REF!</v>
      </c>
      <c r="M1454" s="24" t="e">
        <f t="shared" ca="1" si="10"/>
        <v>#REF!</v>
      </c>
      <c r="N1454" s="25" t="e">
        <f t="shared" ca="1" si="11"/>
        <v>#REF!</v>
      </c>
      <c r="O1454" s="27" t="e">
        <f t="shared" ca="1" si="12"/>
        <v>#REF!</v>
      </c>
      <c r="P1454" s="24" t="e">
        <f t="shared" ca="1" si="13"/>
        <v>#REF!</v>
      </c>
      <c r="Q1454" s="28" t="str">
        <f t="shared" si="48"/>
        <v/>
      </c>
      <c r="R1454" s="29" t="str">
        <f t="shared" si="14"/>
        <v/>
      </c>
      <c r="S1454" s="29" t="str">
        <f t="shared" si="15"/>
        <v/>
      </c>
      <c r="T1454" s="28" t="str">
        <f t="shared" si="16"/>
        <v/>
      </c>
      <c r="U1454" s="30">
        <f ca="1">VLOOKUP(H1454,variables!J$10:K$130,2,FALSE)</f>
        <v>0.95</v>
      </c>
      <c r="V1454" s="28"/>
      <c r="W1454" s="28"/>
      <c r="X1454" s="28"/>
      <c r="Y1454" s="28"/>
      <c r="Z1454" s="28"/>
      <c r="AA1454" s="28"/>
      <c r="AB1454" s="28"/>
      <c r="AC1454" s="28"/>
    </row>
    <row r="1455" spans="1:29" ht="14.25" hidden="1">
      <c r="A1455" s="22" t="b">
        <f t="shared" si="82"/>
        <v>0</v>
      </c>
      <c r="B1455" s="23" t="str">
        <f t="shared" si="83"/>
        <v>salles avant 03/2017!</v>
      </c>
      <c r="C1455" s="24">
        <f t="shared" si="84"/>
        <v>1455</v>
      </c>
      <c r="D1455" s="24" t="e">
        <f t="shared" ca="1" si="2"/>
        <v>#REF!</v>
      </c>
      <c r="E1455" s="25" t="e">
        <f t="shared" ca="1" si="3"/>
        <v>#REF!</v>
      </c>
      <c r="F1455" s="25" t="e">
        <f t="shared" ca="1" si="4"/>
        <v>#REF!</v>
      </c>
      <c r="G1455" s="26" t="e">
        <f t="shared" ca="1" si="5"/>
        <v>#REF!</v>
      </c>
      <c r="H1455" s="24" t="s">
        <v>83</v>
      </c>
      <c r="I1455" s="24" t="e">
        <f t="shared" ca="1" si="6"/>
        <v>#REF!</v>
      </c>
      <c r="J1455" s="24" t="e">
        <f t="shared" ca="1" si="7"/>
        <v>#REF!</v>
      </c>
      <c r="K1455" s="24" t="e">
        <f t="shared" ca="1" si="8"/>
        <v>#REF!</v>
      </c>
      <c r="L1455" s="24" t="e">
        <f t="shared" ca="1" si="9"/>
        <v>#REF!</v>
      </c>
      <c r="M1455" s="24" t="e">
        <f t="shared" ca="1" si="10"/>
        <v>#REF!</v>
      </c>
      <c r="N1455" s="25" t="e">
        <f t="shared" ca="1" si="11"/>
        <v>#REF!</v>
      </c>
      <c r="O1455" s="27" t="e">
        <f t="shared" ca="1" si="12"/>
        <v>#REF!</v>
      </c>
      <c r="P1455" s="24" t="e">
        <f t="shared" ca="1" si="13"/>
        <v>#REF!</v>
      </c>
      <c r="Q1455" s="28" t="str">
        <f t="shared" si="48"/>
        <v/>
      </c>
      <c r="R1455" s="29" t="str">
        <f t="shared" si="14"/>
        <v/>
      </c>
      <c r="S1455" s="29" t="str">
        <f t="shared" si="15"/>
        <v/>
      </c>
      <c r="T1455" s="28" t="str">
        <f t="shared" si="16"/>
        <v/>
      </c>
      <c r="U1455" s="30">
        <f>VLOOKUP(H1455,variables!J$10:K$130,2,FALSE)</f>
        <v>5.3E-3</v>
      </c>
      <c r="V1455" s="28"/>
      <c r="W1455" s="28"/>
      <c r="X1455" s="28"/>
      <c r="Y1455" s="28"/>
      <c r="Z1455" s="28"/>
      <c r="AA1455" s="28"/>
      <c r="AB1455" s="28"/>
      <c r="AC1455" s="28"/>
    </row>
    <row r="1456" spans="1:29" ht="14.25" hidden="1">
      <c r="A1456" s="22" t="b">
        <f t="shared" si="82"/>
        <v>0</v>
      </c>
      <c r="B1456" s="23" t="str">
        <f t="shared" si="83"/>
        <v>permanents!</v>
      </c>
      <c r="C1456" s="24">
        <f t="shared" si="84"/>
        <v>2</v>
      </c>
      <c r="D1456" s="24">
        <f t="shared" ca="1" si="2"/>
        <v>0</v>
      </c>
      <c r="E1456" s="25">
        <f t="shared" ca="1" si="3"/>
        <v>0</v>
      </c>
      <c r="F1456" s="25">
        <f t="shared" ca="1" si="4"/>
        <v>0</v>
      </c>
      <c r="G1456" s="26">
        <f t="shared" ca="1" si="5"/>
        <v>0</v>
      </c>
      <c r="H1456" s="24" t="s">
        <v>1192</v>
      </c>
      <c r="I1456" s="25">
        <f t="shared" ca="1" si="6"/>
        <v>0</v>
      </c>
      <c r="J1456" s="128">
        <f t="shared" ca="1" si="7"/>
        <v>0</v>
      </c>
      <c r="K1456" s="24">
        <f t="shared" ca="1" si="8"/>
        <v>0</v>
      </c>
      <c r="L1456" s="24">
        <f t="shared" ca="1" si="9"/>
        <v>0</v>
      </c>
      <c r="M1456" s="24">
        <f t="shared" ca="1" si="10"/>
        <v>0</v>
      </c>
      <c r="N1456" s="25">
        <f t="shared" ca="1" si="11"/>
        <v>0</v>
      </c>
      <c r="O1456" s="24">
        <f t="shared" ca="1" si="12"/>
        <v>0</v>
      </c>
      <c r="P1456" s="24">
        <f t="shared" ca="1" si="13"/>
        <v>0</v>
      </c>
      <c r="Q1456" s="28" t="str">
        <f t="shared" si="48"/>
        <v/>
      </c>
      <c r="R1456" s="29" t="str">
        <f t="shared" si="14"/>
        <v/>
      </c>
      <c r="S1456" s="29" t="str">
        <f t="shared" si="15"/>
        <v/>
      </c>
      <c r="T1456" s="28" t="str">
        <f t="shared" si="16"/>
        <v/>
      </c>
      <c r="U1456" s="30" t="str">
        <f ca="1">VLOOKUP(H1456,variables!J$10:K$130,2,FALSE)</f>
        <v/>
      </c>
      <c r="V1456" s="28"/>
      <c r="W1456" s="28"/>
      <c r="X1456" s="28"/>
      <c r="Y1456" s="28"/>
      <c r="Z1456" s="28"/>
      <c r="AA1456" s="28"/>
      <c r="AB1456" s="28"/>
      <c r="AC1456" s="28"/>
    </row>
    <row r="1457" spans="1:29" ht="14.25" hidden="1">
      <c r="A1457" s="22" t="b">
        <f t="shared" si="82"/>
        <v>0</v>
      </c>
      <c r="B1457" s="23" t="str">
        <f t="shared" si="83"/>
        <v>permanents!</v>
      </c>
      <c r="C1457" s="24">
        <f t="shared" si="84"/>
        <v>3</v>
      </c>
      <c r="D1457" s="24" t="str">
        <f t="shared" ca="1" si="2"/>
        <v>salle1</v>
      </c>
      <c r="E1457" s="25">
        <f t="shared" ca="1" si="3"/>
        <v>42491</v>
      </c>
      <c r="F1457" s="25">
        <f t="shared" ca="1" si="4"/>
        <v>0</v>
      </c>
      <c r="G1457" s="26" t="str">
        <f t="shared" ca="1" si="5"/>
        <v>saya</v>
      </c>
      <c r="H1457" s="24" t="s">
        <v>22</v>
      </c>
      <c r="I1457" s="25">
        <f t="shared" ca="1" si="6"/>
        <v>0</v>
      </c>
      <c r="J1457" s="25">
        <f t="shared" ca="1" si="7"/>
        <v>0</v>
      </c>
      <c r="K1457" s="24">
        <f t="shared" ca="1" si="8"/>
        <v>0</v>
      </c>
      <c r="L1457" s="24">
        <f t="shared" ca="1" si="9"/>
        <v>95</v>
      </c>
      <c r="M1457" s="24">
        <f t="shared" ca="1" si="10"/>
        <v>0</v>
      </c>
      <c r="N1457" s="25">
        <f t="shared" ca="1" si="11"/>
        <v>0</v>
      </c>
      <c r="O1457" s="24">
        <f t="shared" ca="1" si="12"/>
        <v>0</v>
      </c>
      <c r="P1457" s="24">
        <f t="shared" ca="1" si="13"/>
        <v>1059</v>
      </c>
      <c r="Q1457" s="28" t="str">
        <f t="shared" si="48"/>
        <v/>
      </c>
      <c r="R1457" s="29" t="str">
        <f t="shared" si="14"/>
        <v/>
      </c>
      <c r="S1457" s="29" t="str">
        <f t="shared" si="15"/>
        <v/>
      </c>
      <c r="T1457" s="28" t="str">
        <f t="shared" si="16"/>
        <v/>
      </c>
      <c r="U1457" s="30" t="e">
        <f ca="1">VLOOKUP(H1457,variables!J$10:K$130,2,FALSE)</f>
        <v>#N/A</v>
      </c>
      <c r="V1457" s="28"/>
      <c r="W1457" s="28"/>
      <c r="X1457" s="28"/>
      <c r="Y1457" s="28"/>
      <c r="Z1457" s="28"/>
      <c r="AA1457" s="28"/>
      <c r="AB1457" s="28"/>
      <c r="AC1457" s="28"/>
    </row>
    <row r="1458" spans="1:29" ht="14.25" hidden="1">
      <c r="A1458" s="22" t="b">
        <f t="shared" si="82"/>
        <v>0</v>
      </c>
      <c r="B1458" s="23" t="str">
        <f t="shared" si="83"/>
        <v>permanents!</v>
      </c>
      <c r="C1458" s="24">
        <f t="shared" si="84"/>
        <v>4</v>
      </c>
      <c r="D1458" s="24" t="str">
        <f t="shared" ca="1" si="2"/>
        <v>salle1</v>
      </c>
      <c r="E1458" s="25">
        <f t="shared" ca="1" si="3"/>
        <v>42522</v>
      </c>
      <c r="F1458" s="25">
        <f t="shared" ca="1" si="4"/>
        <v>0</v>
      </c>
      <c r="G1458" s="26" t="str">
        <f t="shared" ca="1" si="5"/>
        <v>saya</v>
      </c>
      <c r="H1458" s="24" t="s">
        <v>22</v>
      </c>
      <c r="I1458" s="25">
        <f t="shared" ca="1" si="6"/>
        <v>0</v>
      </c>
      <c r="J1458" s="25">
        <f t="shared" ca="1" si="7"/>
        <v>0</v>
      </c>
      <c r="K1458" s="24">
        <f t="shared" ca="1" si="8"/>
        <v>0</v>
      </c>
      <c r="L1458" s="24">
        <f t="shared" ca="1" si="9"/>
        <v>95</v>
      </c>
      <c r="M1458" s="24">
        <f t="shared" ca="1" si="10"/>
        <v>0</v>
      </c>
      <c r="N1458" s="25">
        <f t="shared" ca="1" si="11"/>
        <v>0</v>
      </c>
      <c r="O1458" s="24">
        <f t="shared" ca="1" si="12"/>
        <v>0</v>
      </c>
      <c r="P1458" s="24">
        <f t="shared" ca="1" si="13"/>
        <v>1059</v>
      </c>
      <c r="Q1458" s="28" t="str">
        <f t="shared" si="48"/>
        <v/>
      </c>
      <c r="R1458" s="29" t="str">
        <f t="shared" si="14"/>
        <v/>
      </c>
      <c r="S1458" s="29" t="str">
        <f t="shared" si="15"/>
        <v/>
      </c>
      <c r="T1458" s="28" t="str">
        <f t="shared" si="16"/>
        <v/>
      </c>
      <c r="U1458" s="30" t="e">
        <f ca="1">VLOOKUP(H1458,variables!J$10:K$130,2,FALSE)</f>
        <v>#N/A</v>
      </c>
      <c r="V1458" s="28"/>
      <c r="W1458" s="28"/>
      <c r="X1458" s="28"/>
      <c r="Y1458" s="28"/>
      <c r="Z1458" s="28"/>
      <c r="AA1458" s="28"/>
      <c r="AB1458" s="28"/>
      <c r="AC1458" s="28"/>
    </row>
    <row r="1459" spans="1:29" ht="14.25" hidden="1">
      <c r="A1459" s="22" t="b">
        <f t="shared" si="82"/>
        <v>0</v>
      </c>
      <c r="B1459" s="23" t="str">
        <f t="shared" si="83"/>
        <v>permanents!</v>
      </c>
      <c r="C1459" s="24">
        <f t="shared" si="84"/>
        <v>5</v>
      </c>
      <c r="D1459" s="24" t="str">
        <f t="shared" ca="1" si="2"/>
        <v>salle1</v>
      </c>
      <c r="E1459" s="25">
        <f t="shared" ca="1" si="3"/>
        <v>42552</v>
      </c>
      <c r="F1459" s="25">
        <f t="shared" ca="1" si="4"/>
        <v>0</v>
      </c>
      <c r="G1459" s="26" t="str">
        <f t="shared" ca="1" si="5"/>
        <v>saya</v>
      </c>
      <c r="H1459" s="24" t="s">
        <v>22</v>
      </c>
      <c r="I1459" s="25">
        <f t="shared" ca="1" si="6"/>
        <v>0</v>
      </c>
      <c r="J1459" s="25">
        <f t="shared" ca="1" si="7"/>
        <v>0</v>
      </c>
      <c r="K1459" s="24">
        <f t="shared" ca="1" si="8"/>
        <v>0</v>
      </c>
      <c r="L1459" s="24">
        <f t="shared" ca="1" si="9"/>
        <v>95</v>
      </c>
      <c r="M1459" s="24">
        <f t="shared" ca="1" si="10"/>
        <v>0</v>
      </c>
      <c r="N1459" s="25">
        <f t="shared" ca="1" si="11"/>
        <v>0</v>
      </c>
      <c r="O1459" s="24">
        <f t="shared" ca="1" si="12"/>
        <v>0</v>
      </c>
      <c r="P1459" s="24">
        <f t="shared" ca="1" si="13"/>
        <v>1059</v>
      </c>
      <c r="Q1459" s="28" t="str">
        <f t="shared" si="48"/>
        <v/>
      </c>
      <c r="R1459" s="29" t="str">
        <f t="shared" si="14"/>
        <v/>
      </c>
      <c r="S1459" s="29" t="str">
        <f t="shared" si="15"/>
        <v/>
      </c>
      <c r="T1459" s="28" t="str">
        <f t="shared" si="16"/>
        <v/>
      </c>
      <c r="U1459" s="30" t="e">
        <f ca="1">VLOOKUP(H1459,variables!J$10:K$130,2,FALSE)</f>
        <v>#N/A</v>
      </c>
      <c r="V1459" s="28"/>
      <c r="W1459" s="28"/>
      <c r="X1459" s="28"/>
      <c r="Y1459" s="28"/>
      <c r="Z1459" s="28"/>
      <c r="AA1459" s="28"/>
      <c r="AB1459" s="28"/>
      <c r="AC1459" s="28"/>
    </row>
    <row r="1460" spans="1:29" ht="14.25" hidden="1">
      <c r="A1460" s="22" t="b">
        <f t="shared" si="82"/>
        <v>0</v>
      </c>
      <c r="B1460" s="23" t="str">
        <f t="shared" si="83"/>
        <v>permanents!</v>
      </c>
      <c r="C1460" s="24">
        <f t="shared" si="84"/>
        <v>6</v>
      </c>
      <c r="D1460" s="24" t="str">
        <f t="shared" ca="1" si="2"/>
        <v>salle1</v>
      </c>
      <c r="E1460" s="25">
        <f t="shared" ca="1" si="3"/>
        <v>42583</v>
      </c>
      <c r="F1460" s="25">
        <f t="shared" ca="1" si="4"/>
        <v>0</v>
      </c>
      <c r="G1460" s="26" t="str">
        <f t="shared" ca="1" si="5"/>
        <v>saya</v>
      </c>
      <c r="H1460" s="24" t="s">
        <v>22</v>
      </c>
      <c r="I1460" s="25">
        <f t="shared" ca="1" si="6"/>
        <v>0</v>
      </c>
      <c r="J1460" s="25">
        <f t="shared" ca="1" si="7"/>
        <v>0</v>
      </c>
      <c r="K1460" s="24">
        <f t="shared" ca="1" si="8"/>
        <v>0</v>
      </c>
      <c r="L1460" s="24">
        <f t="shared" ca="1" si="9"/>
        <v>95</v>
      </c>
      <c r="M1460" s="24">
        <f t="shared" ca="1" si="10"/>
        <v>0</v>
      </c>
      <c r="N1460" s="25">
        <f t="shared" ca="1" si="11"/>
        <v>0</v>
      </c>
      <c r="O1460" s="24">
        <f t="shared" ca="1" si="12"/>
        <v>0</v>
      </c>
      <c r="P1460" s="24">
        <f t="shared" ca="1" si="13"/>
        <v>1059</v>
      </c>
      <c r="Q1460" s="28" t="str">
        <f t="shared" si="48"/>
        <v/>
      </c>
      <c r="R1460" s="29" t="str">
        <f t="shared" si="14"/>
        <v/>
      </c>
      <c r="S1460" s="29" t="str">
        <f t="shared" si="15"/>
        <v/>
      </c>
      <c r="T1460" s="28" t="str">
        <f t="shared" si="16"/>
        <v/>
      </c>
      <c r="U1460" s="30" t="e">
        <f ca="1">VLOOKUP(H1460,variables!J$10:K$130,2,FALSE)</f>
        <v>#N/A</v>
      </c>
      <c r="V1460" s="28"/>
      <c r="W1460" s="28"/>
      <c r="X1460" s="28"/>
      <c r="Y1460" s="28"/>
      <c r="Z1460" s="28"/>
      <c r="AA1460" s="28"/>
      <c r="AB1460" s="28"/>
      <c r="AC1460" s="28"/>
    </row>
    <row r="1461" spans="1:29" ht="14.25" hidden="1">
      <c r="A1461" s="22" t="b">
        <f t="shared" si="82"/>
        <v>0</v>
      </c>
      <c r="B1461" s="23" t="str">
        <f t="shared" si="83"/>
        <v>permanents!</v>
      </c>
      <c r="C1461" s="24">
        <f t="shared" si="84"/>
        <v>7</v>
      </c>
      <c r="D1461" s="24" t="str">
        <f t="shared" ca="1" si="2"/>
        <v>salle1</v>
      </c>
      <c r="E1461" s="25">
        <f t="shared" ca="1" si="3"/>
        <v>42614</v>
      </c>
      <c r="F1461" s="25">
        <f t="shared" ca="1" si="4"/>
        <v>0</v>
      </c>
      <c r="G1461" s="26" t="str">
        <f t="shared" ca="1" si="5"/>
        <v>saya</v>
      </c>
      <c r="H1461" s="24" t="s">
        <v>22</v>
      </c>
      <c r="I1461" s="25">
        <f t="shared" ca="1" si="6"/>
        <v>0</v>
      </c>
      <c r="J1461" s="25">
        <f t="shared" ca="1" si="7"/>
        <v>0</v>
      </c>
      <c r="K1461" s="24">
        <f t="shared" ca="1" si="8"/>
        <v>0</v>
      </c>
      <c r="L1461" s="24">
        <f t="shared" ca="1" si="9"/>
        <v>95</v>
      </c>
      <c r="M1461" s="24">
        <f t="shared" ca="1" si="10"/>
        <v>0</v>
      </c>
      <c r="N1461" s="25">
        <f t="shared" ca="1" si="11"/>
        <v>0</v>
      </c>
      <c r="O1461" s="24">
        <f t="shared" ca="1" si="12"/>
        <v>0</v>
      </c>
      <c r="P1461" s="24">
        <f t="shared" ca="1" si="13"/>
        <v>1059</v>
      </c>
      <c r="Q1461" s="28" t="str">
        <f t="shared" si="48"/>
        <v/>
      </c>
      <c r="R1461" s="29" t="str">
        <f t="shared" si="14"/>
        <v/>
      </c>
      <c r="S1461" s="29" t="str">
        <f t="shared" si="15"/>
        <v/>
      </c>
      <c r="T1461" s="28" t="str">
        <f t="shared" si="16"/>
        <v/>
      </c>
      <c r="U1461" s="30" t="e">
        <f ca="1">VLOOKUP(H1461,variables!J$10:K$130,2,FALSE)</f>
        <v>#N/A</v>
      </c>
      <c r="V1461" s="28"/>
      <c r="W1461" s="28"/>
      <c r="X1461" s="28"/>
      <c r="Y1461" s="28"/>
      <c r="Z1461" s="28"/>
      <c r="AA1461" s="28"/>
      <c r="AB1461" s="28"/>
      <c r="AC1461" s="28"/>
    </row>
    <row r="1462" spans="1:29" ht="14.25" hidden="1">
      <c r="A1462" s="22" t="b">
        <f t="shared" si="82"/>
        <v>0</v>
      </c>
      <c r="B1462" s="23" t="str">
        <f t="shared" si="83"/>
        <v>permanents!</v>
      </c>
      <c r="C1462" s="24">
        <f t="shared" si="84"/>
        <v>8</v>
      </c>
      <c r="D1462" s="24" t="str">
        <f t="shared" ca="1" si="2"/>
        <v>salle1</v>
      </c>
      <c r="E1462" s="25">
        <f t="shared" ca="1" si="3"/>
        <v>42644</v>
      </c>
      <c r="F1462" s="25">
        <f t="shared" ca="1" si="4"/>
        <v>0</v>
      </c>
      <c r="G1462" s="26" t="str">
        <f t="shared" ca="1" si="5"/>
        <v>saya</v>
      </c>
      <c r="H1462" s="24" t="s">
        <v>22</v>
      </c>
      <c r="I1462" s="25">
        <f t="shared" ca="1" si="6"/>
        <v>0</v>
      </c>
      <c r="J1462" s="25">
        <f t="shared" ca="1" si="7"/>
        <v>0</v>
      </c>
      <c r="K1462" s="24">
        <f t="shared" ca="1" si="8"/>
        <v>0</v>
      </c>
      <c r="L1462" s="24">
        <f t="shared" ca="1" si="9"/>
        <v>95</v>
      </c>
      <c r="M1462" s="24">
        <f t="shared" ca="1" si="10"/>
        <v>0</v>
      </c>
      <c r="N1462" s="25">
        <f t="shared" ca="1" si="11"/>
        <v>0</v>
      </c>
      <c r="O1462" s="24">
        <f t="shared" ca="1" si="12"/>
        <v>0</v>
      </c>
      <c r="P1462" s="24">
        <f t="shared" ca="1" si="13"/>
        <v>1059</v>
      </c>
      <c r="Q1462" s="28" t="str">
        <f t="shared" si="48"/>
        <v/>
      </c>
      <c r="R1462" s="29" t="str">
        <f t="shared" si="14"/>
        <v/>
      </c>
      <c r="S1462" s="29" t="str">
        <f t="shared" si="15"/>
        <v/>
      </c>
      <c r="T1462" s="28" t="str">
        <f t="shared" si="16"/>
        <v/>
      </c>
      <c r="U1462" s="30" t="e">
        <f ca="1">VLOOKUP(H1462,variables!J$10:K$130,2,FALSE)</f>
        <v>#N/A</v>
      </c>
      <c r="V1462" s="28"/>
      <c r="W1462" s="28"/>
      <c r="X1462" s="28"/>
      <c r="Y1462" s="28"/>
      <c r="Z1462" s="28"/>
      <c r="AA1462" s="28"/>
      <c r="AB1462" s="28"/>
      <c r="AC1462" s="28"/>
    </row>
    <row r="1463" spans="1:29" ht="14.25" hidden="1">
      <c r="A1463" s="22" t="b">
        <f t="shared" si="82"/>
        <v>0</v>
      </c>
      <c r="B1463" s="23" t="str">
        <f t="shared" si="83"/>
        <v>permanents!</v>
      </c>
      <c r="C1463" s="24">
        <f t="shared" si="84"/>
        <v>9</v>
      </c>
      <c r="D1463" s="24" t="str">
        <f t="shared" ca="1" si="2"/>
        <v>salle1</v>
      </c>
      <c r="E1463" s="25">
        <f t="shared" ca="1" si="3"/>
        <v>42675</v>
      </c>
      <c r="F1463" s="25">
        <f t="shared" ca="1" si="4"/>
        <v>0</v>
      </c>
      <c r="G1463" s="26" t="str">
        <f t="shared" ca="1" si="5"/>
        <v>saya</v>
      </c>
      <c r="H1463" s="24" t="s">
        <v>22</v>
      </c>
      <c r="I1463" s="25">
        <f t="shared" ca="1" si="6"/>
        <v>0</v>
      </c>
      <c r="J1463" s="25">
        <f t="shared" ca="1" si="7"/>
        <v>0</v>
      </c>
      <c r="K1463" s="24">
        <f t="shared" ca="1" si="8"/>
        <v>0</v>
      </c>
      <c r="L1463" s="24">
        <f t="shared" ca="1" si="9"/>
        <v>95</v>
      </c>
      <c r="M1463" s="24">
        <f t="shared" ca="1" si="10"/>
        <v>0</v>
      </c>
      <c r="N1463" s="25">
        <f t="shared" ca="1" si="11"/>
        <v>0</v>
      </c>
      <c r="O1463" s="24">
        <f t="shared" ca="1" si="12"/>
        <v>0</v>
      </c>
      <c r="P1463" s="24">
        <f t="shared" ca="1" si="13"/>
        <v>1059</v>
      </c>
      <c r="Q1463" s="28" t="str">
        <f t="shared" si="48"/>
        <v/>
      </c>
      <c r="R1463" s="29" t="str">
        <f t="shared" si="14"/>
        <v/>
      </c>
      <c r="S1463" s="29" t="str">
        <f t="shared" si="15"/>
        <v/>
      </c>
      <c r="T1463" s="28" t="str">
        <f t="shared" si="16"/>
        <v/>
      </c>
      <c r="U1463" s="30" t="e">
        <f ca="1">VLOOKUP(H1463,variables!J$10:K$130,2,FALSE)</f>
        <v>#N/A</v>
      </c>
      <c r="V1463" s="28"/>
      <c r="W1463" s="28"/>
      <c r="X1463" s="28"/>
      <c r="Y1463" s="28"/>
      <c r="Z1463" s="28"/>
      <c r="AA1463" s="28"/>
      <c r="AB1463" s="28"/>
      <c r="AC1463" s="28"/>
    </row>
    <row r="1464" spans="1:29" ht="14.25" hidden="1">
      <c r="A1464" s="22" t="b">
        <f t="shared" si="82"/>
        <v>0</v>
      </c>
      <c r="B1464" s="23" t="str">
        <f t="shared" si="83"/>
        <v>permanents!</v>
      </c>
      <c r="C1464" s="24">
        <f t="shared" si="84"/>
        <v>10</v>
      </c>
      <c r="D1464" s="24" t="str">
        <f t="shared" ca="1" si="2"/>
        <v>salle1</v>
      </c>
      <c r="E1464" s="25">
        <f t="shared" ca="1" si="3"/>
        <v>42705</v>
      </c>
      <c r="F1464" s="25">
        <f t="shared" ca="1" si="4"/>
        <v>0</v>
      </c>
      <c r="G1464" s="26" t="str">
        <f t="shared" ca="1" si="5"/>
        <v>saya</v>
      </c>
      <c r="H1464" s="24" t="s">
        <v>22</v>
      </c>
      <c r="I1464" s="25">
        <f t="shared" ca="1" si="6"/>
        <v>0</v>
      </c>
      <c r="J1464" s="25">
        <f t="shared" ca="1" si="7"/>
        <v>0</v>
      </c>
      <c r="K1464" s="24">
        <f t="shared" ca="1" si="8"/>
        <v>0</v>
      </c>
      <c r="L1464" s="24">
        <f t="shared" ca="1" si="9"/>
        <v>95</v>
      </c>
      <c r="M1464" s="24">
        <f t="shared" ca="1" si="10"/>
        <v>0</v>
      </c>
      <c r="N1464" s="25">
        <f t="shared" ca="1" si="11"/>
        <v>0</v>
      </c>
      <c r="O1464" s="24">
        <f t="shared" ca="1" si="12"/>
        <v>0</v>
      </c>
      <c r="P1464" s="24">
        <f t="shared" ca="1" si="13"/>
        <v>1059</v>
      </c>
      <c r="Q1464" s="28" t="str">
        <f t="shared" si="48"/>
        <v/>
      </c>
      <c r="R1464" s="29" t="str">
        <f t="shared" si="14"/>
        <v/>
      </c>
      <c r="S1464" s="29" t="str">
        <f t="shared" si="15"/>
        <v/>
      </c>
      <c r="T1464" s="28" t="str">
        <f t="shared" si="16"/>
        <v/>
      </c>
      <c r="U1464" s="30" t="e">
        <f ca="1">VLOOKUP(H1464,variables!J$10:K$130,2,FALSE)</f>
        <v>#N/A</v>
      </c>
      <c r="V1464" s="28"/>
      <c r="W1464" s="28"/>
      <c r="X1464" s="28"/>
      <c r="Y1464" s="28"/>
      <c r="Z1464" s="28"/>
      <c r="AA1464" s="28"/>
      <c r="AB1464" s="28"/>
      <c r="AC1464" s="28"/>
    </row>
    <row r="1465" spans="1:29" ht="14.25" hidden="1">
      <c r="A1465" s="22" t="b">
        <f t="shared" si="82"/>
        <v>0</v>
      </c>
      <c r="B1465" s="23" t="str">
        <f t="shared" si="83"/>
        <v>permanents!</v>
      </c>
      <c r="C1465" s="24">
        <f t="shared" si="84"/>
        <v>11</v>
      </c>
      <c r="D1465" s="24" t="str">
        <f t="shared" ca="1" si="2"/>
        <v>réunion2</v>
      </c>
      <c r="E1465" s="25">
        <f t="shared" ca="1" si="3"/>
        <v>42736</v>
      </c>
      <c r="F1465" s="25">
        <f t="shared" ca="1" si="4"/>
        <v>0</v>
      </c>
      <c r="G1465" s="26" t="str">
        <f t="shared" ca="1" si="5"/>
        <v>mauchant/comby</v>
      </c>
      <c r="H1465" s="24" t="s">
        <v>1407</v>
      </c>
      <c r="I1465" s="25">
        <f t="shared" ca="1" si="6"/>
        <v>0</v>
      </c>
      <c r="J1465" s="25">
        <f t="shared" ca="1" si="7"/>
        <v>0</v>
      </c>
      <c r="K1465" s="24">
        <f t="shared" ca="1" si="8"/>
        <v>0</v>
      </c>
      <c r="L1465" s="24">
        <f t="shared" ca="1" si="9"/>
        <v>173</v>
      </c>
      <c r="M1465" s="24">
        <f t="shared" ca="1" si="10"/>
        <v>0</v>
      </c>
      <c r="N1465" s="25">
        <f t="shared" ca="1" si="11"/>
        <v>0</v>
      </c>
      <c r="O1465" s="24">
        <f t="shared" ca="1" si="12"/>
        <v>0</v>
      </c>
      <c r="P1465" s="24">
        <f t="shared" ca="1" si="13"/>
        <v>800</v>
      </c>
      <c r="Q1465" s="28" t="str">
        <f t="shared" si="48"/>
        <v/>
      </c>
      <c r="R1465" s="29" t="str">
        <f t="shared" si="14"/>
        <v/>
      </c>
      <c r="S1465" s="29" t="str">
        <f t="shared" si="15"/>
        <v/>
      </c>
      <c r="T1465" s="28" t="str">
        <f t="shared" si="16"/>
        <v/>
      </c>
      <c r="U1465" s="30" t="e">
        <f ca="1">VLOOKUP(H1465,variables!J$10:K$130,2,FALSE)</f>
        <v>#N/A</v>
      </c>
      <c r="V1465" s="28"/>
      <c r="W1465" s="28"/>
      <c r="X1465" s="28"/>
      <c r="Y1465" s="28"/>
      <c r="Z1465" s="28"/>
      <c r="AA1465" s="28"/>
      <c r="AB1465" s="28"/>
      <c r="AC1465" s="28"/>
    </row>
    <row r="1466" spans="1:29" ht="14.25" hidden="1">
      <c r="A1466" s="22" t="b">
        <f t="shared" si="82"/>
        <v>0</v>
      </c>
      <c r="B1466" s="23" t="str">
        <f t="shared" si="83"/>
        <v>permanents!</v>
      </c>
      <c r="C1466" s="24">
        <f t="shared" si="84"/>
        <v>12</v>
      </c>
      <c r="D1466" s="24" t="str">
        <f t="shared" ca="1" si="2"/>
        <v>salle1</v>
      </c>
      <c r="E1466" s="25">
        <f t="shared" ca="1" si="3"/>
        <v>42736</v>
      </c>
      <c r="F1466" s="25">
        <f t="shared" ca="1" si="4"/>
        <v>0</v>
      </c>
      <c r="G1466" s="26" t="str">
        <f t="shared" ca="1" si="5"/>
        <v>saya</v>
      </c>
      <c r="H1466" s="24" t="s">
        <v>22</v>
      </c>
      <c r="I1466" s="25">
        <f t="shared" ca="1" si="6"/>
        <v>0</v>
      </c>
      <c r="J1466" s="25">
        <f t="shared" ca="1" si="7"/>
        <v>0</v>
      </c>
      <c r="K1466" s="24">
        <f t="shared" ca="1" si="8"/>
        <v>0</v>
      </c>
      <c r="L1466" s="24">
        <f t="shared" ca="1" si="9"/>
        <v>95</v>
      </c>
      <c r="M1466" s="24">
        <f t="shared" ca="1" si="10"/>
        <v>0</v>
      </c>
      <c r="N1466" s="25">
        <f t="shared" ca="1" si="11"/>
        <v>0</v>
      </c>
      <c r="O1466" s="24">
        <f t="shared" ca="1" si="12"/>
        <v>0</v>
      </c>
      <c r="P1466" s="24">
        <f t="shared" ca="1" si="13"/>
        <v>1059</v>
      </c>
      <c r="Q1466" s="28" t="str">
        <f t="shared" si="48"/>
        <v/>
      </c>
      <c r="R1466" s="29" t="str">
        <f t="shared" si="14"/>
        <v/>
      </c>
      <c r="S1466" s="29" t="str">
        <f t="shared" si="15"/>
        <v/>
      </c>
      <c r="T1466" s="28" t="str">
        <f t="shared" si="16"/>
        <v/>
      </c>
      <c r="U1466" s="30" t="e">
        <f ca="1">VLOOKUP(H1466,variables!J$10:K$130,2,FALSE)</f>
        <v>#N/A</v>
      </c>
      <c r="V1466" s="28"/>
      <c r="W1466" s="28"/>
      <c r="X1466" s="28"/>
      <c r="Y1466" s="28"/>
      <c r="Z1466" s="28"/>
      <c r="AA1466" s="28"/>
      <c r="AB1466" s="28"/>
      <c r="AC1466" s="28"/>
    </row>
    <row r="1467" spans="1:29" ht="14.25" hidden="1">
      <c r="A1467" s="22" t="b">
        <f t="shared" si="82"/>
        <v>0</v>
      </c>
      <c r="B1467" s="23" t="str">
        <f t="shared" si="83"/>
        <v>permanents!</v>
      </c>
      <c r="C1467" s="24">
        <f t="shared" si="84"/>
        <v>13</v>
      </c>
      <c r="D1467" s="24" t="str">
        <f t="shared" ca="1" si="2"/>
        <v>réunion2</v>
      </c>
      <c r="E1467" s="25">
        <f t="shared" ca="1" si="3"/>
        <v>42767</v>
      </c>
      <c r="F1467" s="25">
        <f t="shared" ca="1" si="4"/>
        <v>0</v>
      </c>
      <c r="G1467" s="26" t="str">
        <f t="shared" ca="1" si="5"/>
        <v>mauchant/comby</v>
      </c>
      <c r="H1467" s="24" t="s">
        <v>1407</v>
      </c>
      <c r="I1467" s="25">
        <f t="shared" ca="1" si="6"/>
        <v>0</v>
      </c>
      <c r="J1467" s="25">
        <f t="shared" ca="1" si="7"/>
        <v>0</v>
      </c>
      <c r="K1467" s="24">
        <f t="shared" ca="1" si="8"/>
        <v>0</v>
      </c>
      <c r="L1467" s="24">
        <f t="shared" ca="1" si="9"/>
        <v>173</v>
      </c>
      <c r="M1467" s="24">
        <f t="shared" ca="1" si="10"/>
        <v>0</v>
      </c>
      <c r="N1467" s="25">
        <f t="shared" ca="1" si="11"/>
        <v>0</v>
      </c>
      <c r="O1467" s="24">
        <f t="shared" ca="1" si="12"/>
        <v>0</v>
      </c>
      <c r="P1467" s="24">
        <f t="shared" ca="1" si="13"/>
        <v>800</v>
      </c>
      <c r="Q1467" s="28" t="str">
        <f t="shared" si="48"/>
        <v/>
      </c>
      <c r="R1467" s="29" t="str">
        <f t="shared" si="14"/>
        <v/>
      </c>
      <c r="S1467" s="29" t="str">
        <f t="shared" si="15"/>
        <v/>
      </c>
      <c r="T1467" s="28" t="str">
        <f t="shared" si="16"/>
        <v/>
      </c>
      <c r="U1467" s="30" t="e">
        <f ca="1">VLOOKUP(H1467,variables!J$10:K$130,2,FALSE)</f>
        <v>#N/A</v>
      </c>
      <c r="V1467" s="28"/>
      <c r="W1467" s="28"/>
      <c r="X1467" s="28"/>
      <c r="Y1467" s="28"/>
      <c r="Z1467" s="28"/>
      <c r="AA1467" s="28"/>
      <c r="AB1467" s="28"/>
      <c r="AC1467" s="28"/>
    </row>
    <row r="1468" spans="1:29" ht="14.25" hidden="1">
      <c r="A1468" s="22" t="b">
        <f t="shared" si="82"/>
        <v>0</v>
      </c>
      <c r="B1468" s="23" t="str">
        <f t="shared" si="83"/>
        <v>permanents!</v>
      </c>
      <c r="C1468" s="24">
        <f t="shared" si="84"/>
        <v>14</v>
      </c>
      <c r="D1468" s="24" t="str">
        <f t="shared" ca="1" si="2"/>
        <v>salle1</v>
      </c>
      <c r="E1468" s="25">
        <f t="shared" ca="1" si="3"/>
        <v>42767</v>
      </c>
      <c r="F1468" s="25">
        <f t="shared" ca="1" si="4"/>
        <v>0</v>
      </c>
      <c r="G1468" s="26" t="str">
        <f t="shared" ca="1" si="5"/>
        <v>saya</v>
      </c>
      <c r="H1468" s="24" t="s">
        <v>22</v>
      </c>
      <c r="I1468" s="25">
        <f t="shared" ca="1" si="6"/>
        <v>0</v>
      </c>
      <c r="J1468" s="25">
        <f t="shared" ca="1" si="7"/>
        <v>0</v>
      </c>
      <c r="K1468" s="24">
        <f t="shared" ca="1" si="8"/>
        <v>0</v>
      </c>
      <c r="L1468" s="24">
        <f t="shared" ca="1" si="9"/>
        <v>95</v>
      </c>
      <c r="M1468" s="24">
        <f t="shared" ca="1" si="10"/>
        <v>0</v>
      </c>
      <c r="N1468" s="25">
        <f t="shared" ca="1" si="11"/>
        <v>0</v>
      </c>
      <c r="O1468" s="24">
        <f t="shared" ca="1" si="12"/>
        <v>0</v>
      </c>
      <c r="P1468" s="24">
        <f t="shared" ca="1" si="13"/>
        <v>1059</v>
      </c>
      <c r="Q1468" s="28" t="str">
        <f t="shared" si="48"/>
        <v/>
      </c>
      <c r="R1468" s="29" t="str">
        <f t="shared" si="14"/>
        <v/>
      </c>
      <c r="S1468" s="29" t="str">
        <f t="shared" si="15"/>
        <v/>
      </c>
      <c r="T1468" s="28" t="str">
        <f t="shared" si="16"/>
        <v/>
      </c>
      <c r="U1468" s="30" t="e">
        <f ca="1">VLOOKUP(H1468,variables!J$10:K$130,2,FALSE)</f>
        <v>#N/A</v>
      </c>
      <c r="V1468" s="28"/>
      <c r="W1468" s="28"/>
      <c r="X1468" s="28"/>
      <c r="Y1468" s="28"/>
      <c r="Z1468" s="28"/>
      <c r="AA1468" s="28"/>
      <c r="AB1468" s="28"/>
      <c r="AC1468" s="28"/>
    </row>
    <row r="1469" spans="1:29" ht="14.25" hidden="1">
      <c r="A1469" s="22" t="b">
        <f t="shared" si="82"/>
        <v>0</v>
      </c>
      <c r="B1469" s="23" t="str">
        <f t="shared" si="83"/>
        <v>permanents!</v>
      </c>
      <c r="C1469" s="24">
        <f t="shared" si="84"/>
        <v>15</v>
      </c>
      <c r="D1469" s="24" t="str">
        <f t="shared" ca="1" si="2"/>
        <v>réunion2</v>
      </c>
      <c r="E1469" s="25">
        <f t="shared" ca="1" si="3"/>
        <v>42795</v>
      </c>
      <c r="F1469" s="25">
        <f t="shared" ca="1" si="4"/>
        <v>0</v>
      </c>
      <c r="G1469" s="26" t="str">
        <f t="shared" ca="1" si="5"/>
        <v>mauchant/comby</v>
      </c>
      <c r="H1469" s="24" t="s">
        <v>1407</v>
      </c>
      <c r="I1469" s="25">
        <f t="shared" ca="1" si="6"/>
        <v>0</v>
      </c>
      <c r="J1469" s="25">
        <f t="shared" ca="1" si="7"/>
        <v>0</v>
      </c>
      <c r="K1469" s="24">
        <f t="shared" ca="1" si="8"/>
        <v>0</v>
      </c>
      <c r="L1469" s="24">
        <f t="shared" ca="1" si="9"/>
        <v>173</v>
      </c>
      <c r="M1469" s="24">
        <f t="shared" ca="1" si="10"/>
        <v>0</v>
      </c>
      <c r="N1469" s="25">
        <f t="shared" ca="1" si="11"/>
        <v>0</v>
      </c>
      <c r="O1469" s="24">
        <f t="shared" ca="1" si="12"/>
        <v>0</v>
      </c>
      <c r="P1469" s="24">
        <f t="shared" ca="1" si="13"/>
        <v>800</v>
      </c>
      <c r="Q1469" s="28" t="str">
        <f t="shared" si="48"/>
        <v/>
      </c>
      <c r="R1469" s="29" t="str">
        <f t="shared" si="14"/>
        <v/>
      </c>
      <c r="S1469" s="29" t="str">
        <f t="shared" si="15"/>
        <v/>
      </c>
      <c r="T1469" s="28" t="str">
        <f t="shared" si="16"/>
        <v/>
      </c>
      <c r="U1469" s="30" t="e">
        <f ca="1">VLOOKUP(H1469,variables!J$10:K$130,2,FALSE)</f>
        <v>#N/A</v>
      </c>
      <c r="V1469" s="28"/>
      <c r="W1469" s="28"/>
      <c r="X1469" s="28"/>
      <c r="Y1469" s="28"/>
      <c r="Z1469" s="28"/>
      <c r="AA1469" s="28"/>
      <c r="AB1469" s="28"/>
      <c r="AC1469" s="28"/>
    </row>
    <row r="1470" spans="1:29" ht="14.25" hidden="1">
      <c r="A1470" s="22" t="b">
        <f t="shared" si="82"/>
        <v>0</v>
      </c>
      <c r="B1470" s="23" t="str">
        <f t="shared" si="83"/>
        <v>permanents!</v>
      </c>
      <c r="C1470" s="24">
        <f t="shared" si="84"/>
        <v>16</v>
      </c>
      <c r="D1470" s="24" t="str">
        <f t="shared" ca="1" si="2"/>
        <v>salle1</v>
      </c>
      <c r="E1470" s="25">
        <f t="shared" ca="1" si="3"/>
        <v>42795</v>
      </c>
      <c r="F1470" s="25">
        <f t="shared" ca="1" si="4"/>
        <v>0</v>
      </c>
      <c r="G1470" s="26" t="str">
        <f t="shared" ca="1" si="5"/>
        <v>saya</v>
      </c>
      <c r="H1470" s="24" t="s">
        <v>22</v>
      </c>
      <c r="I1470" s="25">
        <f t="shared" ca="1" si="6"/>
        <v>0</v>
      </c>
      <c r="J1470" s="25">
        <f t="shared" ca="1" si="7"/>
        <v>0</v>
      </c>
      <c r="K1470" s="24">
        <f t="shared" ca="1" si="8"/>
        <v>0</v>
      </c>
      <c r="L1470" s="24">
        <f t="shared" ca="1" si="9"/>
        <v>95</v>
      </c>
      <c r="M1470" s="24">
        <f t="shared" ca="1" si="10"/>
        <v>0</v>
      </c>
      <c r="N1470" s="25">
        <f t="shared" ca="1" si="11"/>
        <v>0</v>
      </c>
      <c r="O1470" s="24">
        <f t="shared" ca="1" si="12"/>
        <v>0</v>
      </c>
      <c r="P1470" s="24">
        <f t="shared" ca="1" si="13"/>
        <v>1059</v>
      </c>
      <c r="Q1470" s="28" t="str">
        <f t="shared" si="48"/>
        <v/>
      </c>
      <c r="R1470" s="29" t="str">
        <f t="shared" si="14"/>
        <v/>
      </c>
      <c r="S1470" s="29" t="str">
        <f t="shared" si="15"/>
        <v/>
      </c>
      <c r="T1470" s="28" t="str">
        <f t="shared" si="16"/>
        <v/>
      </c>
      <c r="U1470" s="30" t="e">
        <f ca="1">VLOOKUP(H1470,variables!J$10:K$130,2,FALSE)</f>
        <v>#N/A</v>
      </c>
      <c r="V1470" s="28"/>
      <c r="W1470" s="28"/>
      <c r="X1470" s="28"/>
      <c r="Y1470" s="28"/>
      <c r="Z1470" s="28"/>
      <c r="AA1470" s="28"/>
      <c r="AB1470" s="28"/>
      <c r="AC1470" s="28"/>
    </row>
    <row r="1471" spans="1:29" ht="14.25" hidden="1">
      <c r="A1471" s="22" t="b">
        <f t="shared" si="82"/>
        <v>0</v>
      </c>
      <c r="B1471" s="23" t="str">
        <f t="shared" si="83"/>
        <v>permanents!</v>
      </c>
      <c r="C1471" s="24">
        <f t="shared" si="84"/>
        <v>17</v>
      </c>
      <c r="D1471" s="24" t="str">
        <f t="shared" ca="1" si="2"/>
        <v>réunion2</v>
      </c>
      <c r="E1471" s="25">
        <f t="shared" ca="1" si="3"/>
        <v>42826</v>
      </c>
      <c r="F1471" s="25">
        <f t="shared" ca="1" si="4"/>
        <v>0</v>
      </c>
      <c r="G1471" s="26" t="str">
        <f t="shared" ca="1" si="5"/>
        <v>mauchant/comby</v>
      </c>
      <c r="H1471" s="24" t="s">
        <v>1407</v>
      </c>
      <c r="I1471" s="25">
        <f t="shared" ca="1" si="6"/>
        <v>0</v>
      </c>
      <c r="J1471" s="25">
        <f t="shared" ca="1" si="7"/>
        <v>0</v>
      </c>
      <c r="K1471" s="24">
        <f t="shared" ca="1" si="8"/>
        <v>0</v>
      </c>
      <c r="L1471" s="24">
        <f t="shared" ca="1" si="9"/>
        <v>173</v>
      </c>
      <c r="M1471" s="24">
        <f t="shared" ca="1" si="10"/>
        <v>0</v>
      </c>
      <c r="N1471" s="25">
        <f t="shared" ca="1" si="11"/>
        <v>0</v>
      </c>
      <c r="O1471" s="24">
        <f t="shared" ca="1" si="12"/>
        <v>0</v>
      </c>
      <c r="P1471" s="24">
        <f t="shared" ca="1" si="13"/>
        <v>800</v>
      </c>
      <c r="Q1471" s="28" t="str">
        <f t="shared" si="48"/>
        <v/>
      </c>
      <c r="R1471" s="29" t="str">
        <f t="shared" si="14"/>
        <v/>
      </c>
      <c r="S1471" s="29" t="str">
        <f t="shared" si="15"/>
        <v/>
      </c>
      <c r="T1471" s="28" t="str">
        <f t="shared" si="16"/>
        <v/>
      </c>
      <c r="U1471" s="30" t="e">
        <f ca="1">VLOOKUP(H1471,variables!J$10:K$130,2,FALSE)</f>
        <v>#N/A</v>
      </c>
      <c r="V1471" s="28"/>
      <c r="W1471" s="28"/>
      <c r="X1471" s="28"/>
      <c r="Y1471" s="28"/>
      <c r="Z1471" s="28"/>
      <c r="AA1471" s="28"/>
      <c r="AB1471" s="28"/>
      <c r="AC1471" s="28"/>
    </row>
    <row r="1472" spans="1:29" ht="14.25" hidden="1">
      <c r="A1472" s="22" t="b">
        <f t="shared" si="82"/>
        <v>0</v>
      </c>
      <c r="B1472" s="23" t="str">
        <f t="shared" si="83"/>
        <v>permanents!</v>
      </c>
      <c r="C1472" s="24">
        <f t="shared" si="84"/>
        <v>18</v>
      </c>
      <c r="D1472" s="24" t="str">
        <f t="shared" ca="1" si="2"/>
        <v>salle1</v>
      </c>
      <c r="E1472" s="25">
        <f t="shared" ca="1" si="3"/>
        <v>42826</v>
      </c>
      <c r="F1472" s="25">
        <f t="shared" ca="1" si="4"/>
        <v>0</v>
      </c>
      <c r="G1472" s="26" t="str">
        <f t="shared" ca="1" si="5"/>
        <v>saya</v>
      </c>
      <c r="H1472" s="24" t="s">
        <v>22</v>
      </c>
      <c r="I1472" s="25">
        <f t="shared" ca="1" si="6"/>
        <v>0</v>
      </c>
      <c r="J1472" s="25">
        <f t="shared" ca="1" si="7"/>
        <v>0</v>
      </c>
      <c r="K1472" s="24">
        <f t="shared" ca="1" si="8"/>
        <v>0</v>
      </c>
      <c r="L1472" s="24">
        <f t="shared" ca="1" si="9"/>
        <v>95</v>
      </c>
      <c r="M1472" s="24">
        <f t="shared" ca="1" si="10"/>
        <v>0</v>
      </c>
      <c r="N1472" s="25">
        <f t="shared" ca="1" si="11"/>
        <v>0</v>
      </c>
      <c r="O1472" s="24">
        <f t="shared" ca="1" si="12"/>
        <v>0</v>
      </c>
      <c r="P1472" s="24">
        <f t="shared" ca="1" si="13"/>
        <v>1059</v>
      </c>
      <c r="Q1472" s="28" t="str">
        <f t="shared" si="48"/>
        <v/>
      </c>
      <c r="R1472" s="29" t="str">
        <f t="shared" si="14"/>
        <v/>
      </c>
      <c r="S1472" s="29" t="str">
        <f t="shared" si="15"/>
        <v/>
      </c>
      <c r="T1472" s="28" t="str">
        <f t="shared" si="16"/>
        <v/>
      </c>
      <c r="U1472" s="30" t="e">
        <f ca="1">VLOOKUP(H1472,variables!J$10:K$130,2,FALSE)</f>
        <v>#N/A</v>
      </c>
      <c r="V1472" s="28"/>
      <c r="W1472" s="28"/>
      <c r="X1472" s="28"/>
      <c r="Y1472" s="28"/>
      <c r="Z1472" s="28"/>
      <c r="AA1472" s="28"/>
      <c r="AB1472" s="28"/>
      <c r="AC1472" s="28"/>
    </row>
    <row r="1473" spans="1:29" ht="14.25" hidden="1">
      <c r="A1473" s="22" t="b">
        <f t="shared" si="82"/>
        <v>0</v>
      </c>
      <c r="B1473" s="23" t="str">
        <f t="shared" si="83"/>
        <v>permanents!</v>
      </c>
      <c r="C1473" s="24">
        <f t="shared" si="84"/>
        <v>19</v>
      </c>
      <c r="D1473" s="24" t="str">
        <f t="shared" ca="1" si="2"/>
        <v>réunion2</v>
      </c>
      <c r="E1473" s="25">
        <f t="shared" ca="1" si="3"/>
        <v>42856</v>
      </c>
      <c r="F1473" s="25">
        <f t="shared" ca="1" si="4"/>
        <v>0</v>
      </c>
      <c r="G1473" s="26" t="str">
        <f t="shared" ca="1" si="5"/>
        <v>mauchant/comby</v>
      </c>
      <c r="H1473" s="24" t="s">
        <v>1407</v>
      </c>
      <c r="I1473" s="25">
        <f t="shared" ca="1" si="6"/>
        <v>0</v>
      </c>
      <c r="J1473" s="25">
        <f t="shared" ca="1" si="7"/>
        <v>0</v>
      </c>
      <c r="K1473" s="24">
        <f t="shared" ca="1" si="8"/>
        <v>0</v>
      </c>
      <c r="L1473" s="24">
        <f t="shared" ca="1" si="9"/>
        <v>173</v>
      </c>
      <c r="M1473" s="24">
        <f t="shared" ca="1" si="10"/>
        <v>0</v>
      </c>
      <c r="N1473" s="25">
        <f t="shared" ca="1" si="11"/>
        <v>0</v>
      </c>
      <c r="O1473" s="24">
        <f t="shared" ca="1" si="12"/>
        <v>0</v>
      </c>
      <c r="P1473" s="24">
        <f t="shared" ca="1" si="13"/>
        <v>800</v>
      </c>
      <c r="Q1473" s="28" t="str">
        <f t="shared" si="48"/>
        <v/>
      </c>
      <c r="R1473" s="29" t="str">
        <f t="shared" si="14"/>
        <v/>
      </c>
      <c r="S1473" s="29" t="str">
        <f t="shared" si="15"/>
        <v/>
      </c>
      <c r="T1473" s="28" t="str">
        <f t="shared" si="16"/>
        <v/>
      </c>
      <c r="U1473" s="30" t="e">
        <f ca="1">VLOOKUP(H1473,variables!J$10:K$130,2,FALSE)</f>
        <v>#N/A</v>
      </c>
      <c r="V1473" s="28"/>
      <c r="W1473" s="28"/>
      <c r="X1473" s="28"/>
      <c r="Y1473" s="28"/>
      <c r="Z1473" s="28"/>
      <c r="AA1473" s="28"/>
      <c r="AB1473" s="28"/>
      <c r="AC1473" s="28"/>
    </row>
    <row r="1474" spans="1:29" ht="14.25" hidden="1">
      <c r="A1474" s="22" t="b">
        <f t="shared" ref="A1474:A1537" si="85">NOT(IF(ISERR(SEARCH(qui,H1474)),TRUE,FALSE))</f>
        <v>0</v>
      </c>
      <c r="B1474" s="23" t="str">
        <f t="shared" ref="B1474:B1537" si="86">IF(ROW()&lt;=Tun,Oun,IF(ROW()&lt;=(Tun+Tdeux),Odeux,IF(ROW()&lt;=Tun+Tdeux+Ttrois,Otrois,FALSE)))</f>
        <v>permanents!</v>
      </c>
      <c r="C1474" s="24">
        <f t="shared" si="84"/>
        <v>20</v>
      </c>
      <c r="D1474" s="24" t="str">
        <f t="shared" ca="1" si="2"/>
        <v>salle1</v>
      </c>
      <c r="E1474" s="25">
        <f t="shared" ca="1" si="3"/>
        <v>42856</v>
      </c>
      <c r="F1474" s="25">
        <f t="shared" ca="1" si="4"/>
        <v>0</v>
      </c>
      <c r="G1474" s="26" t="str">
        <f t="shared" ca="1" si="5"/>
        <v>saya</v>
      </c>
      <c r="H1474" s="24" t="s">
        <v>22</v>
      </c>
      <c r="I1474" s="25">
        <f t="shared" ca="1" si="6"/>
        <v>0</v>
      </c>
      <c r="J1474" s="25">
        <f t="shared" ca="1" si="7"/>
        <v>0</v>
      </c>
      <c r="K1474" s="24">
        <f t="shared" ca="1" si="8"/>
        <v>0</v>
      </c>
      <c r="L1474" s="24">
        <f t="shared" ca="1" si="9"/>
        <v>95</v>
      </c>
      <c r="M1474" s="24">
        <f t="shared" ca="1" si="10"/>
        <v>0</v>
      </c>
      <c r="N1474" s="25">
        <f t="shared" ca="1" si="11"/>
        <v>0</v>
      </c>
      <c r="O1474" s="24">
        <f t="shared" ca="1" si="12"/>
        <v>0</v>
      </c>
      <c r="P1474" s="24">
        <f t="shared" ca="1" si="13"/>
        <v>1059</v>
      </c>
      <c r="Q1474" s="28" t="str">
        <f t="shared" si="48"/>
        <v/>
      </c>
      <c r="R1474" s="29" t="str">
        <f t="shared" si="14"/>
        <v/>
      </c>
      <c r="S1474" s="29" t="str">
        <f t="shared" si="15"/>
        <v/>
      </c>
      <c r="T1474" s="28" t="str">
        <f t="shared" si="16"/>
        <v/>
      </c>
      <c r="U1474" s="30" t="e">
        <f ca="1">VLOOKUP(H1474,variables!J$10:K$130,2,FALSE)</f>
        <v>#N/A</v>
      </c>
      <c r="V1474" s="28"/>
      <c r="W1474" s="28"/>
      <c r="X1474" s="28"/>
      <c r="Y1474" s="28"/>
      <c r="Z1474" s="28"/>
      <c r="AA1474" s="28"/>
      <c r="AB1474" s="28"/>
      <c r="AC1474" s="28"/>
    </row>
    <row r="1475" spans="1:29" ht="14.25" hidden="1">
      <c r="A1475" s="22" t="b">
        <f t="shared" si="85"/>
        <v>0</v>
      </c>
      <c r="B1475" s="23" t="str">
        <f t="shared" si="86"/>
        <v>permanents!</v>
      </c>
      <c r="C1475" s="24">
        <f t="shared" ref="C1475:C1487" si="87">IF(ROW()&lt;=Tun,ROW(),IF(ROW()&lt;=(Tun+Tdeux),ROW()-Tun+1,IF(ROW()&lt;=Tun+Tdeux+Ttrois,ROW()-Tun-Tdeux+1,"")))</f>
        <v>21</v>
      </c>
      <c r="D1475" s="24" t="str">
        <f t="shared" ca="1" si="2"/>
        <v>réunion2</v>
      </c>
      <c r="E1475" s="25">
        <f t="shared" ca="1" si="3"/>
        <v>42887</v>
      </c>
      <c r="F1475" s="25">
        <f t="shared" ca="1" si="4"/>
        <v>0</v>
      </c>
      <c r="G1475" s="26" t="str">
        <f t="shared" ca="1" si="5"/>
        <v>mauchant/comby</v>
      </c>
      <c r="H1475" s="24" t="s">
        <v>1407</v>
      </c>
      <c r="I1475" s="25">
        <f t="shared" ca="1" si="6"/>
        <v>0</v>
      </c>
      <c r="J1475" s="25">
        <f t="shared" ca="1" si="7"/>
        <v>0</v>
      </c>
      <c r="K1475" s="24">
        <f t="shared" ca="1" si="8"/>
        <v>0</v>
      </c>
      <c r="L1475" s="24">
        <f t="shared" ca="1" si="9"/>
        <v>173</v>
      </c>
      <c r="M1475" s="24">
        <f t="shared" ca="1" si="10"/>
        <v>0</v>
      </c>
      <c r="N1475" s="25">
        <f t="shared" ca="1" si="11"/>
        <v>0</v>
      </c>
      <c r="O1475" s="24">
        <f t="shared" ca="1" si="12"/>
        <v>0</v>
      </c>
      <c r="P1475" s="24">
        <f t="shared" ca="1" si="13"/>
        <v>800</v>
      </c>
      <c r="Q1475" s="28" t="str">
        <f t="shared" si="48"/>
        <v/>
      </c>
      <c r="R1475" s="29" t="str">
        <f t="shared" si="14"/>
        <v/>
      </c>
      <c r="S1475" s="29" t="str">
        <f t="shared" si="15"/>
        <v/>
      </c>
      <c r="T1475" s="28" t="str">
        <f t="shared" si="16"/>
        <v/>
      </c>
      <c r="U1475" s="30" t="e">
        <f ca="1">VLOOKUP(H1475,variables!J$10:K$130,2,FALSE)</f>
        <v>#N/A</v>
      </c>
      <c r="V1475" s="28"/>
      <c r="W1475" s="28"/>
      <c r="X1475" s="28"/>
      <c r="Y1475" s="28"/>
      <c r="Z1475" s="28"/>
      <c r="AA1475" s="28"/>
      <c r="AB1475" s="28"/>
      <c r="AC1475" s="28"/>
    </row>
    <row r="1476" spans="1:29" ht="14.25" hidden="1">
      <c r="A1476" s="22" t="b">
        <f t="shared" si="85"/>
        <v>0</v>
      </c>
      <c r="B1476" s="23" t="str">
        <f t="shared" si="86"/>
        <v>permanents!</v>
      </c>
      <c r="C1476" s="24">
        <f t="shared" si="87"/>
        <v>22</v>
      </c>
      <c r="D1476" s="24" t="str">
        <f t="shared" ca="1" si="2"/>
        <v>salle1</v>
      </c>
      <c r="E1476" s="25">
        <f t="shared" ca="1" si="3"/>
        <v>42887</v>
      </c>
      <c r="F1476" s="25">
        <f t="shared" ca="1" si="4"/>
        <v>0</v>
      </c>
      <c r="G1476" s="26" t="str">
        <f t="shared" ca="1" si="5"/>
        <v>saya</v>
      </c>
      <c r="H1476" s="24" t="s">
        <v>22</v>
      </c>
      <c r="I1476" s="25">
        <f t="shared" ca="1" si="6"/>
        <v>0</v>
      </c>
      <c r="J1476" s="25">
        <f t="shared" ca="1" si="7"/>
        <v>0</v>
      </c>
      <c r="K1476" s="24">
        <f t="shared" ca="1" si="8"/>
        <v>0</v>
      </c>
      <c r="L1476" s="24">
        <f t="shared" ca="1" si="9"/>
        <v>95</v>
      </c>
      <c r="M1476" s="24">
        <f t="shared" ca="1" si="10"/>
        <v>0</v>
      </c>
      <c r="N1476" s="25">
        <f t="shared" ca="1" si="11"/>
        <v>0</v>
      </c>
      <c r="O1476" s="24">
        <f t="shared" ca="1" si="12"/>
        <v>0</v>
      </c>
      <c r="P1476" s="24">
        <f t="shared" ca="1" si="13"/>
        <v>1059</v>
      </c>
      <c r="Q1476" s="28" t="str">
        <f t="shared" si="48"/>
        <v/>
      </c>
      <c r="R1476" s="29" t="str">
        <f t="shared" si="14"/>
        <v/>
      </c>
      <c r="S1476" s="29" t="str">
        <f t="shared" si="15"/>
        <v/>
      </c>
      <c r="T1476" s="28" t="str">
        <f t="shared" si="16"/>
        <v/>
      </c>
      <c r="U1476" s="30" t="e">
        <f ca="1">VLOOKUP(H1476,variables!J$10:K$130,2,FALSE)</f>
        <v>#N/A</v>
      </c>
      <c r="V1476" s="28"/>
      <c r="W1476" s="28"/>
      <c r="X1476" s="28"/>
      <c r="Y1476" s="28"/>
      <c r="Z1476" s="28"/>
      <c r="AA1476" s="28"/>
      <c r="AB1476" s="28"/>
      <c r="AC1476" s="28"/>
    </row>
    <row r="1477" spans="1:29" ht="14.25" hidden="1">
      <c r="A1477" s="22" t="b">
        <f t="shared" si="85"/>
        <v>0</v>
      </c>
      <c r="B1477" s="23" t="str">
        <f t="shared" si="86"/>
        <v>permanents!</v>
      </c>
      <c r="C1477" s="24">
        <f t="shared" si="87"/>
        <v>23</v>
      </c>
      <c r="D1477" s="24" t="str">
        <f t="shared" ca="1" si="2"/>
        <v>réunion2</v>
      </c>
      <c r="E1477" s="25">
        <f t="shared" ca="1" si="3"/>
        <v>42917</v>
      </c>
      <c r="F1477" s="25">
        <f t="shared" ca="1" si="4"/>
        <v>0</v>
      </c>
      <c r="G1477" s="26" t="str">
        <f t="shared" ca="1" si="5"/>
        <v>mauchant/comby</v>
      </c>
      <c r="H1477" s="24" t="s">
        <v>1407</v>
      </c>
      <c r="I1477" s="25">
        <f t="shared" ca="1" si="6"/>
        <v>0</v>
      </c>
      <c r="J1477" s="25">
        <f t="shared" ca="1" si="7"/>
        <v>0</v>
      </c>
      <c r="K1477" s="24">
        <f t="shared" ca="1" si="8"/>
        <v>0</v>
      </c>
      <c r="L1477" s="24">
        <f t="shared" ca="1" si="9"/>
        <v>173</v>
      </c>
      <c r="M1477" s="24">
        <f t="shared" ca="1" si="10"/>
        <v>0</v>
      </c>
      <c r="N1477" s="25">
        <f t="shared" ca="1" si="11"/>
        <v>0</v>
      </c>
      <c r="O1477" s="24">
        <f t="shared" ca="1" si="12"/>
        <v>0</v>
      </c>
      <c r="P1477" s="24">
        <f t="shared" ca="1" si="13"/>
        <v>800</v>
      </c>
      <c r="Q1477" s="28" t="str">
        <f t="shared" si="48"/>
        <v/>
      </c>
      <c r="R1477" s="29" t="str">
        <f t="shared" si="14"/>
        <v/>
      </c>
      <c r="S1477" s="29" t="str">
        <f t="shared" si="15"/>
        <v/>
      </c>
      <c r="T1477" s="28" t="str">
        <f t="shared" si="16"/>
        <v/>
      </c>
      <c r="U1477" s="30" t="e">
        <f ca="1">VLOOKUP(H1477,variables!J$10:K$130,2,FALSE)</f>
        <v>#N/A</v>
      </c>
      <c r="V1477" s="28"/>
      <c r="W1477" s="28"/>
      <c r="X1477" s="28"/>
      <c r="Y1477" s="28"/>
      <c r="Z1477" s="28"/>
      <c r="AA1477" s="28"/>
      <c r="AB1477" s="28"/>
      <c r="AC1477" s="28"/>
    </row>
    <row r="1478" spans="1:29" ht="14.25" hidden="1">
      <c r="A1478" s="22" t="b">
        <f t="shared" si="85"/>
        <v>0</v>
      </c>
      <c r="B1478" s="23" t="str">
        <f t="shared" si="86"/>
        <v>permanents!</v>
      </c>
      <c r="C1478" s="24">
        <f t="shared" si="87"/>
        <v>24</v>
      </c>
      <c r="D1478" s="24" t="str">
        <f t="shared" ca="1" si="2"/>
        <v>salle1</v>
      </c>
      <c r="E1478" s="25">
        <f t="shared" ca="1" si="3"/>
        <v>42917</v>
      </c>
      <c r="F1478" s="25">
        <f t="shared" ca="1" si="4"/>
        <v>0</v>
      </c>
      <c r="G1478" s="26" t="str">
        <f t="shared" ca="1" si="5"/>
        <v>saya</v>
      </c>
      <c r="H1478" s="24" t="s">
        <v>22</v>
      </c>
      <c r="I1478" s="25">
        <f t="shared" ca="1" si="6"/>
        <v>0</v>
      </c>
      <c r="J1478" s="25">
        <f t="shared" ca="1" si="7"/>
        <v>0</v>
      </c>
      <c r="K1478" s="24">
        <f t="shared" ca="1" si="8"/>
        <v>0</v>
      </c>
      <c r="L1478" s="24">
        <f t="shared" ca="1" si="9"/>
        <v>95</v>
      </c>
      <c r="M1478" s="24">
        <f t="shared" ca="1" si="10"/>
        <v>0</v>
      </c>
      <c r="N1478" s="25">
        <f t="shared" ca="1" si="11"/>
        <v>0</v>
      </c>
      <c r="O1478" s="24">
        <f t="shared" ca="1" si="12"/>
        <v>0</v>
      </c>
      <c r="P1478" s="24">
        <f t="shared" ca="1" si="13"/>
        <v>1059</v>
      </c>
      <c r="Q1478" s="28" t="str">
        <f t="shared" si="48"/>
        <v/>
      </c>
      <c r="R1478" s="29" t="str">
        <f t="shared" si="14"/>
        <v/>
      </c>
      <c r="S1478" s="29" t="str">
        <f t="shared" si="15"/>
        <v/>
      </c>
      <c r="T1478" s="28" t="str">
        <f t="shared" si="16"/>
        <v/>
      </c>
      <c r="U1478" s="30" t="e">
        <f ca="1">VLOOKUP(H1478,variables!J$10:K$130,2,FALSE)</f>
        <v>#N/A</v>
      </c>
      <c r="V1478" s="28"/>
      <c r="W1478" s="28"/>
      <c r="X1478" s="28"/>
      <c r="Y1478" s="28"/>
      <c r="Z1478" s="28"/>
      <c r="AA1478" s="28"/>
      <c r="AB1478" s="28"/>
      <c r="AC1478" s="28"/>
    </row>
    <row r="1479" spans="1:29" ht="14.25" hidden="1">
      <c r="A1479" s="22" t="b">
        <f t="shared" si="85"/>
        <v>0</v>
      </c>
      <c r="B1479" s="23" t="str">
        <f t="shared" si="86"/>
        <v>permanents!</v>
      </c>
      <c r="C1479" s="24">
        <f t="shared" si="87"/>
        <v>25</v>
      </c>
      <c r="D1479" s="24" t="str">
        <f t="shared" ca="1" si="2"/>
        <v>réunion2</v>
      </c>
      <c r="E1479" s="25">
        <f t="shared" ca="1" si="3"/>
        <v>42948</v>
      </c>
      <c r="F1479" s="25">
        <f t="shared" ca="1" si="4"/>
        <v>0</v>
      </c>
      <c r="G1479" s="26" t="str">
        <f t="shared" ca="1" si="5"/>
        <v>mauchant/comby</v>
      </c>
      <c r="H1479" s="24" t="s">
        <v>1407</v>
      </c>
      <c r="I1479" s="25">
        <f t="shared" ca="1" si="6"/>
        <v>0</v>
      </c>
      <c r="J1479" s="25">
        <f t="shared" ca="1" si="7"/>
        <v>0</v>
      </c>
      <c r="K1479" s="24">
        <f t="shared" ca="1" si="8"/>
        <v>0</v>
      </c>
      <c r="L1479" s="24">
        <f t="shared" ca="1" si="9"/>
        <v>173</v>
      </c>
      <c r="M1479" s="24">
        <f t="shared" ca="1" si="10"/>
        <v>0</v>
      </c>
      <c r="N1479" s="25">
        <f t="shared" ca="1" si="11"/>
        <v>0</v>
      </c>
      <c r="O1479" s="24">
        <f t="shared" ca="1" si="12"/>
        <v>0</v>
      </c>
      <c r="P1479" s="24">
        <f t="shared" ca="1" si="13"/>
        <v>800</v>
      </c>
      <c r="Q1479" s="28" t="str">
        <f t="shared" si="48"/>
        <v/>
      </c>
      <c r="R1479" s="29" t="str">
        <f t="shared" si="14"/>
        <v/>
      </c>
      <c r="S1479" s="29" t="str">
        <f t="shared" si="15"/>
        <v/>
      </c>
      <c r="T1479" s="28" t="str">
        <f t="shared" si="16"/>
        <v/>
      </c>
      <c r="U1479" s="30" t="e">
        <f ca="1">VLOOKUP(H1479,variables!J$10:K$130,2,FALSE)</f>
        <v>#N/A</v>
      </c>
      <c r="V1479" s="28"/>
      <c r="W1479" s="28"/>
      <c r="X1479" s="28"/>
      <c r="Y1479" s="28"/>
      <c r="Z1479" s="28"/>
      <c r="AA1479" s="28"/>
      <c r="AB1479" s="28"/>
      <c r="AC1479" s="28"/>
    </row>
    <row r="1480" spans="1:29" ht="14.25" hidden="1">
      <c r="A1480" s="22" t="b">
        <f t="shared" si="85"/>
        <v>0</v>
      </c>
      <c r="B1480" s="23" t="str">
        <f t="shared" si="86"/>
        <v>permanents!</v>
      </c>
      <c r="C1480" s="24">
        <f t="shared" si="87"/>
        <v>26</v>
      </c>
      <c r="D1480" s="24" t="str">
        <f t="shared" ca="1" si="2"/>
        <v>salle1</v>
      </c>
      <c r="E1480" s="25">
        <f t="shared" ca="1" si="3"/>
        <v>42948</v>
      </c>
      <c r="F1480" s="25">
        <f t="shared" ca="1" si="4"/>
        <v>0</v>
      </c>
      <c r="G1480" s="26" t="str">
        <f t="shared" ca="1" si="5"/>
        <v>saya</v>
      </c>
      <c r="H1480" s="24" t="s">
        <v>22</v>
      </c>
      <c r="I1480" s="25">
        <f t="shared" ca="1" si="6"/>
        <v>0</v>
      </c>
      <c r="J1480" s="25">
        <f t="shared" ca="1" si="7"/>
        <v>0</v>
      </c>
      <c r="K1480" s="24">
        <f t="shared" ca="1" si="8"/>
        <v>0</v>
      </c>
      <c r="L1480" s="24">
        <f t="shared" ca="1" si="9"/>
        <v>95</v>
      </c>
      <c r="M1480" s="24">
        <f t="shared" ca="1" si="10"/>
        <v>0</v>
      </c>
      <c r="N1480" s="25">
        <f t="shared" ca="1" si="11"/>
        <v>0</v>
      </c>
      <c r="O1480" s="24">
        <f t="shared" ca="1" si="12"/>
        <v>0</v>
      </c>
      <c r="P1480" s="24">
        <f t="shared" ca="1" si="13"/>
        <v>1059</v>
      </c>
      <c r="Q1480" s="28" t="str">
        <f t="shared" si="48"/>
        <v/>
      </c>
      <c r="R1480" s="29" t="str">
        <f t="shared" si="14"/>
        <v/>
      </c>
      <c r="S1480" s="29" t="str">
        <f t="shared" si="15"/>
        <v/>
      </c>
      <c r="T1480" s="28" t="str">
        <f t="shared" si="16"/>
        <v/>
      </c>
      <c r="U1480" s="30" t="e">
        <f ca="1">VLOOKUP(H1480,variables!J$10:K$130,2,FALSE)</f>
        <v>#N/A</v>
      </c>
      <c r="V1480" s="28"/>
      <c r="W1480" s="28"/>
      <c r="X1480" s="28"/>
      <c r="Y1480" s="28"/>
      <c r="Z1480" s="28"/>
      <c r="AA1480" s="28"/>
      <c r="AB1480" s="28"/>
      <c r="AC1480" s="28"/>
    </row>
    <row r="1481" spans="1:29" ht="14.25" hidden="1">
      <c r="A1481" s="22" t="b">
        <f t="shared" si="85"/>
        <v>0</v>
      </c>
      <c r="B1481" s="23" t="str">
        <f t="shared" si="86"/>
        <v>permanents!</v>
      </c>
      <c r="C1481" s="24">
        <f t="shared" si="87"/>
        <v>27</v>
      </c>
      <c r="D1481" s="24" t="str">
        <f t="shared" ca="1" si="2"/>
        <v>réunion2</v>
      </c>
      <c r="E1481" s="25">
        <f t="shared" ca="1" si="3"/>
        <v>42979</v>
      </c>
      <c r="F1481" s="25">
        <f t="shared" ca="1" si="4"/>
        <v>0</v>
      </c>
      <c r="G1481" s="26" t="str">
        <f t="shared" ca="1" si="5"/>
        <v>mauchant/comby</v>
      </c>
      <c r="H1481" s="24" t="s">
        <v>1407</v>
      </c>
      <c r="I1481" s="25">
        <f t="shared" ca="1" si="6"/>
        <v>0</v>
      </c>
      <c r="J1481" s="25">
        <f t="shared" ca="1" si="7"/>
        <v>0</v>
      </c>
      <c r="K1481" s="24">
        <f t="shared" ca="1" si="8"/>
        <v>0</v>
      </c>
      <c r="L1481" s="24">
        <f t="shared" ca="1" si="9"/>
        <v>173</v>
      </c>
      <c r="M1481" s="24">
        <f t="shared" ca="1" si="10"/>
        <v>0</v>
      </c>
      <c r="N1481" s="25">
        <f t="shared" ca="1" si="11"/>
        <v>0</v>
      </c>
      <c r="O1481" s="24">
        <f t="shared" ca="1" si="12"/>
        <v>0</v>
      </c>
      <c r="P1481" s="24">
        <f t="shared" ca="1" si="13"/>
        <v>800</v>
      </c>
      <c r="Q1481" s="28" t="str">
        <f t="shared" si="48"/>
        <v/>
      </c>
      <c r="R1481" s="29" t="str">
        <f t="shared" si="14"/>
        <v/>
      </c>
      <c r="S1481" s="29" t="str">
        <f t="shared" si="15"/>
        <v/>
      </c>
      <c r="T1481" s="28" t="str">
        <f t="shared" si="16"/>
        <v/>
      </c>
      <c r="U1481" s="30" t="e">
        <f ca="1">VLOOKUP(H1481,variables!J$10:K$130,2,FALSE)</f>
        <v>#N/A</v>
      </c>
      <c r="V1481" s="28"/>
      <c r="W1481" s="28"/>
      <c r="X1481" s="28"/>
      <c r="Y1481" s="28"/>
      <c r="Z1481" s="28"/>
      <c r="AA1481" s="28"/>
      <c r="AB1481" s="28"/>
      <c r="AC1481" s="28"/>
    </row>
    <row r="1482" spans="1:29" ht="14.25" hidden="1">
      <c r="A1482" s="22" t="b">
        <f t="shared" si="85"/>
        <v>0</v>
      </c>
      <c r="B1482" s="23" t="str">
        <f t="shared" si="86"/>
        <v>permanents!</v>
      </c>
      <c r="C1482" s="24">
        <f t="shared" si="87"/>
        <v>28</v>
      </c>
      <c r="D1482" s="24" t="str">
        <f t="shared" ca="1" si="2"/>
        <v>salle1</v>
      </c>
      <c r="E1482" s="25">
        <f t="shared" ca="1" si="3"/>
        <v>42979</v>
      </c>
      <c r="F1482" s="25">
        <f t="shared" ca="1" si="4"/>
        <v>0</v>
      </c>
      <c r="G1482" s="26" t="str">
        <f t="shared" ca="1" si="5"/>
        <v>saya</v>
      </c>
      <c r="H1482" s="24" t="s">
        <v>22</v>
      </c>
      <c r="I1482" s="25">
        <f t="shared" ca="1" si="6"/>
        <v>0</v>
      </c>
      <c r="J1482" s="25">
        <f t="shared" ca="1" si="7"/>
        <v>0</v>
      </c>
      <c r="K1482" s="24">
        <f t="shared" ca="1" si="8"/>
        <v>0</v>
      </c>
      <c r="L1482" s="24">
        <f t="shared" ca="1" si="9"/>
        <v>95</v>
      </c>
      <c r="M1482" s="24">
        <f t="shared" ca="1" si="10"/>
        <v>0</v>
      </c>
      <c r="N1482" s="25">
        <f t="shared" ca="1" si="11"/>
        <v>0</v>
      </c>
      <c r="O1482" s="24">
        <f t="shared" ca="1" si="12"/>
        <v>0</v>
      </c>
      <c r="P1482" s="24">
        <f t="shared" ca="1" si="13"/>
        <v>1059</v>
      </c>
      <c r="Q1482" s="28" t="str">
        <f t="shared" si="48"/>
        <v/>
      </c>
      <c r="R1482" s="29" t="str">
        <f t="shared" si="14"/>
        <v/>
      </c>
      <c r="S1482" s="29" t="str">
        <f t="shared" si="15"/>
        <v/>
      </c>
      <c r="T1482" s="28" t="str">
        <f t="shared" si="16"/>
        <v/>
      </c>
      <c r="U1482" s="30" t="e">
        <f ca="1">VLOOKUP(H1482,variables!J$10:K$130,2,FALSE)</f>
        <v>#N/A</v>
      </c>
      <c r="V1482" s="28"/>
      <c r="W1482" s="28"/>
      <c r="X1482" s="28"/>
      <c r="Y1482" s="28"/>
      <c r="Z1482" s="28"/>
      <c r="AA1482" s="28"/>
      <c r="AB1482" s="28"/>
      <c r="AC1482" s="28"/>
    </row>
    <row r="1483" spans="1:29" ht="14.25" hidden="1">
      <c r="A1483" s="22" t="b">
        <f t="shared" si="85"/>
        <v>0</v>
      </c>
      <c r="B1483" s="23" t="str">
        <f t="shared" si="86"/>
        <v>permanents!</v>
      </c>
      <c r="C1483" s="24">
        <f t="shared" si="87"/>
        <v>29</v>
      </c>
      <c r="D1483" s="24" t="str">
        <f t="shared" ca="1" si="2"/>
        <v>réunion2</v>
      </c>
      <c r="E1483" s="25">
        <f t="shared" ca="1" si="3"/>
        <v>43009</v>
      </c>
      <c r="F1483" s="25">
        <f t="shared" ca="1" si="4"/>
        <v>0</v>
      </c>
      <c r="G1483" s="26" t="str">
        <f t="shared" ca="1" si="5"/>
        <v>mauchant/comby</v>
      </c>
      <c r="H1483" s="24" t="s">
        <v>1407</v>
      </c>
      <c r="I1483" s="25">
        <f t="shared" ca="1" si="6"/>
        <v>0</v>
      </c>
      <c r="J1483" s="25">
        <f t="shared" ca="1" si="7"/>
        <v>0</v>
      </c>
      <c r="K1483" s="24">
        <f t="shared" ca="1" si="8"/>
        <v>0</v>
      </c>
      <c r="L1483" s="24">
        <f t="shared" ca="1" si="9"/>
        <v>173</v>
      </c>
      <c r="M1483" s="24">
        <f t="shared" ca="1" si="10"/>
        <v>0</v>
      </c>
      <c r="N1483" s="25">
        <f t="shared" ca="1" si="11"/>
        <v>0</v>
      </c>
      <c r="O1483" s="24">
        <f t="shared" ca="1" si="12"/>
        <v>0</v>
      </c>
      <c r="P1483" s="24">
        <f t="shared" ca="1" si="13"/>
        <v>800</v>
      </c>
      <c r="Q1483" s="28" t="str">
        <f t="shared" si="48"/>
        <v/>
      </c>
      <c r="R1483" s="29" t="str">
        <f t="shared" si="14"/>
        <v/>
      </c>
      <c r="S1483" s="29" t="str">
        <f t="shared" si="15"/>
        <v/>
      </c>
      <c r="T1483" s="28" t="str">
        <f t="shared" si="16"/>
        <v/>
      </c>
      <c r="U1483" s="30" t="e">
        <f ca="1">VLOOKUP(H1483,variables!J$10:K$130,2,FALSE)</f>
        <v>#N/A</v>
      </c>
      <c r="V1483" s="28"/>
      <c r="W1483" s="28"/>
      <c r="X1483" s="28"/>
      <c r="Y1483" s="28"/>
      <c r="Z1483" s="28"/>
      <c r="AA1483" s="28"/>
      <c r="AB1483" s="28"/>
      <c r="AC1483" s="28"/>
    </row>
    <row r="1484" spans="1:29" ht="14.25" hidden="1">
      <c r="A1484" s="22" t="b">
        <f t="shared" si="85"/>
        <v>0</v>
      </c>
      <c r="B1484" s="23" t="str">
        <f t="shared" si="86"/>
        <v>permanents!</v>
      </c>
      <c r="C1484" s="24">
        <f t="shared" si="87"/>
        <v>30</v>
      </c>
      <c r="D1484" s="24" t="str">
        <f t="shared" ca="1" si="2"/>
        <v>salle1</v>
      </c>
      <c r="E1484" s="25">
        <f t="shared" ca="1" si="3"/>
        <v>43009</v>
      </c>
      <c r="F1484" s="25">
        <f t="shared" ca="1" si="4"/>
        <v>0</v>
      </c>
      <c r="G1484" s="26" t="str">
        <f t="shared" ca="1" si="5"/>
        <v>saya</v>
      </c>
      <c r="H1484" s="24" t="s">
        <v>22</v>
      </c>
      <c r="I1484" s="25">
        <f t="shared" ca="1" si="6"/>
        <v>0</v>
      </c>
      <c r="J1484" s="25">
        <f t="shared" ca="1" si="7"/>
        <v>0</v>
      </c>
      <c r="K1484" s="24">
        <f t="shared" ca="1" si="8"/>
        <v>0</v>
      </c>
      <c r="L1484" s="24">
        <f t="shared" ca="1" si="9"/>
        <v>95</v>
      </c>
      <c r="M1484" s="24">
        <f t="shared" ca="1" si="10"/>
        <v>0</v>
      </c>
      <c r="N1484" s="25">
        <f t="shared" ca="1" si="11"/>
        <v>0</v>
      </c>
      <c r="O1484" s="24">
        <f t="shared" ca="1" si="12"/>
        <v>0</v>
      </c>
      <c r="P1484" s="24">
        <f t="shared" ca="1" si="13"/>
        <v>1059</v>
      </c>
      <c r="Q1484" s="28" t="str">
        <f t="shared" si="48"/>
        <v/>
      </c>
      <c r="R1484" s="29" t="str">
        <f t="shared" si="14"/>
        <v/>
      </c>
      <c r="S1484" s="29" t="str">
        <f t="shared" si="15"/>
        <v/>
      </c>
      <c r="T1484" s="28" t="str">
        <f t="shared" si="16"/>
        <v/>
      </c>
      <c r="U1484" s="30" t="e">
        <f ca="1">VLOOKUP(H1484,variables!J$10:K$130,2,FALSE)</f>
        <v>#N/A</v>
      </c>
      <c r="V1484" s="28"/>
      <c r="W1484" s="28"/>
      <c r="X1484" s="28"/>
      <c r="Y1484" s="28"/>
      <c r="Z1484" s="28"/>
      <c r="AA1484" s="28"/>
      <c r="AB1484" s="28"/>
      <c r="AC1484" s="28"/>
    </row>
    <row r="1485" spans="1:29" ht="14.25" hidden="1">
      <c r="A1485" s="22" t="b">
        <f t="shared" si="85"/>
        <v>0</v>
      </c>
      <c r="B1485" s="23" t="str">
        <f t="shared" si="86"/>
        <v>permanents!</v>
      </c>
      <c r="C1485" s="24">
        <f t="shared" si="87"/>
        <v>31</v>
      </c>
      <c r="D1485" s="24" t="str">
        <f t="shared" ca="1" si="2"/>
        <v>réunion2</v>
      </c>
      <c r="E1485" s="25">
        <f t="shared" ca="1" si="3"/>
        <v>43040</v>
      </c>
      <c r="F1485" s="25">
        <f t="shared" ca="1" si="4"/>
        <v>0</v>
      </c>
      <c r="G1485" s="26" t="str">
        <f t="shared" ca="1" si="5"/>
        <v>mauchant/comby</v>
      </c>
      <c r="H1485" s="24" t="s">
        <v>1407</v>
      </c>
      <c r="I1485" s="25">
        <f t="shared" ca="1" si="6"/>
        <v>0</v>
      </c>
      <c r="J1485" s="25">
        <f t="shared" ca="1" si="7"/>
        <v>0</v>
      </c>
      <c r="K1485" s="24">
        <f t="shared" ca="1" si="8"/>
        <v>0</v>
      </c>
      <c r="L1485" s="24">
        <f t="shared" ca="1" si="9"/>
        <v>173</v>
      </c>
      <c r="M1485" s="24">
        <f t="shared" ca="1" si="10"/>
        <v>0</v>
      </c>
      <c r="N1485" s="25">
        <f t="shared" ca="1" si="11"/>
        <v>0</v>
      </c>
      <c r="O1485" s="24">
        <f t="shared" ca="1" si="12"/>
        <v>0</v>
      </c>
      <c r="P1485" s="24">
        <f t="shared" ca="1" si="13"/>
        <v>800</v>
      </c>
      <c r="Q1485" s="28" t="str">
        <f t="shared" si="48"/>
        <v/>
      </c>
      <c r="R1485" s="29" t="str">
        <f t="shared" si="14"/>
        <v/>
      </c>
      <c r="S1485" s="29" t="str">
        <f t="shared" si="15"/>
        <v/>
      </c>
      <c r="T1485" s="28" t="str">
        <f t="shared" si="16"/>
        <v/>
      </c>
      <c r="U1485" s="30" t="e">
        <f ca="1">VLOOKUP(H1485,variables!J$10:K$130,2,FALSE)</f>
        <v>#N/A</v>
      </c>
      <c r="V1485" s="28"/>
      <c r="W1485" s="28"/>
      <c r="X1485" s="28"/>
      <c r="Y1485" s="28"/>
      <c r="Z1485" s="28"/>
      <c r="AA1485" s="28"/>
      <c r="AB1485" s="28"/>
      <c r="AC1485" s="28"/>
    </row>
    <row r="1486" spans="1:29" ht="14.25" hidden="1">
      <c r="A1486" s="22" t="b">
        <f t="shared" si="85"/>
        <v>0</v>
      </c>
      <c r="B1486" s="23" t="str">
        <f t="shared" si="86"/>
        <v>permanents!</v>
      </c>
      <c r="C1486" s="24">
        <f t="shared" si="87"/>
        <v>32</v>
      </c>
      <c r="D1486" s="24" t="str">
        <f t="shared" ca="1" si="2"/>
        <v>salle1</v>
      </c>
      <c r="E1486" s="25">
        <f t="shared" ca="1" si="3"/>
        <v>43040</v>
      </c>
      <c r="F1486" s="25">
        <f t="shared" ca="1" si="4"/>
        <v>0</v>
      </c>
      <c r="G1486" s="26" t="str">
        <f t="shared" ca="1" si="5"/>
        <v>saya</v>
      </c>
      <c r="H1486" s="24" t="s">
        <v>22</v>
      </c>
      <c r="I1486" s="25">
        <f t="shared" ca="1" si="6"/>
        <v>0</v>
      </c>
      <c r="J1486" s="25">
        <f t="shared" ca="1" si="7"/>
        <v>0</v>
      </c>
      <c r="K1486" s="24">
        <f t="shared" ca="1" si="8"/>
        <v>0</v>
      </c>
      <c r="L1486" s="24">
        <f t="shared" ca="1" si="9"/>
        <v>95</v>
      </c>
      <c r="M1486" s="24">
        <f t="shared" ca="1" si="10"/>
        <v>0</v>
      </c>
      <c r="N1486" s="25">
        <f t="shared" ca="1" si="11"/>
        <v>0</v>
      </c>
      <c r="O1486" s="24">
        <f t="shared" ca="1" si="12"/>
        <v>0</v>
      </c>
      <c r="P1486" s="24">
        <f t="shared" ca="1" si="13"/>
        <v>1059</v>
      </c>
      <c r="Q1486" s="28" t="str">
        <f t="shared" si="48"/>
        <v/>
      </c>
      <c r="R1486" s="29" t="str">
        <f t="shared" si="14"/>
        <v/>
      </c>
      <c r="S1486" s="29" t="str">
        <f t="shared" si="15"/>
        <v/>
      </c>
      <c r="T1486" s="28" t="str">
        <f t="shared" si="16"/>
        <v/>
      </c>
      <c r="U1486" s="30" t="e">
        <f ca="1">VLOOKUP(H1486,variables!J$10:K$130,2,FALSE)</f>
        <v>#N/A</v>
      </c>
      <c r="V1486" s="28"/>
      <c r="W1486" s="28"/>
      <c r="X1486" s="28"/>
      <c r="Y1486" s="28"/>
      <c r="Z1486" s="28"/>
      <c r="AA1486" s="28"/>
      <c r="AB1486" s="28"/>
      <c r="AC1486" s="28"/>
    </row>
    <row r="1487" spans="1:29" ht="14.25" hidden="1">
      <c r="A1487" s="22" t="b">
        <f t="shared" si="85"/>
        <v>0</v>
      </c>
      <c r="B1487" s="23" t="str">
        <f t="shared" si="86"/>
        <v>permanents!</v>
      </c>
      <c r="C1487" s="24">
        <f t="shared" si="87"/>
        <v>33</v>
      </c>
      <c r="D1487" s="24" t="str">
        <f t="shared" ca="1" si="2"/>
        <v>réunion2</v>
      </c>
      <c r="E1487" s="25">
        <f t="shared" ca="1" si="3"/>
        <v>43070</v>
      </c>
      <c r="F1487" s="25">
        <f t="shared" ca="1" si="4"/>
        <v>0</v>
      </c>
      <c r="G1487" s="26" t="str">
        <f t="shared" ca="1" si="5"/>
        <v>mauchant/comby</v>
      </c>
      <c r="H1487" s="24" t="s">
        <v>1407</v>
      </c>
      <c r="I1487" s="25">
        <f t="shared" ca="1" si="6"/>
        <v>0</v>
      </c>
      <c r="J1487" s="25">
        <f t="shared" ca="1" si="7"/>
        <v>0</v>
      </c>
      <c r="K1487" s="24">
        <f t="shared" ca="1" si="8"/>
        <v>0</v>
      </c>
      <c r="L1487" s="24">
        <f t="shared" ca="1" si="9"/>
        <v>173</v>
      </c>
      <c r="M1487" s="24">
        <f t="shared" ca="1" si="10"/>
        <v>0</v>
      </c>
      <c r="N1487" s="25">
        <f t="shared" ca="1" si="11"/>
        <v>0</v>
      </c>
      <c r="O1487" s="24">
        <f t="shared" ca="1" si="12"/>
        <v>0</v>
      </c>
      <c r="P1487" s="24">
        <f t="shared" ca="1" si="13"/>
        <v>800</v>
      </c>
      <c r="Q1487" s="28" t="str">
        <f t="shared" si="48"/>
        <v/>
      </c>
      <c r="R1487" s="29" t="str">
        <f t="shared" si="14"/>
        <v/>
      </c>
      <c r="S1487" s="29" t="str">
        <f t="shared" si="15"/>
        <v/>
      </c>
      <c r="T1487" s="28" t="str">
        <f t="shared" si="16"/>
        <v/>
      </c>
      <c r="U1487" s="30" t="e">
        <f ca="1">VLOOKUP(H1487,variables!J$10:K$130,2,FALSE)</f>
        <v>#N/A</v>
      </c>
      <c r="V1487" s="28"/>
      <c r="W1487" s="28"/>
      <c r="X1487" s="28"/>
      <c r="Y1487" s="28"/>
      <c r="Z1487" s="28"/>
      <c r="AA1487" s="28"/>
      <c r="AB1487" s="28"/>
      <c r="AC1487" s="28"/>
    </row>
    <row r="1488" spans="1:29" ht="14.25" hidden="1">
      <c r="A1488" s="22" t="b">
        <f t="shared" si="85"/>
        <v>0</v>
      </c>
      <c r="B1488" s="23" t="str">
        <f t="shared" si="86"/>
        <v>salles!</v>
      </c>
      <c r="C1488" s="24">
        <f t="shared" ref="C1488:C1551" si="88">IF(ROW()&lt;=Tun,ROW(),IF(ROW()&lt;=(Tun+Tdeux),ROW()-Tun+1,IF(ROW()&lt;=Tun+Tdeux+Ttrois,ROW()-Tdeux,"")))</f>
        <v>1456</v>
      </c>
      <c r="D1488" s="24" t="str">
        <f t="shared" ca="1" si="2"/>
        <v>salle7</v>
      </c>
      <c r="E1488" s="25">
        <f t="shared" ca="1" si="3"/>
        <v>42795.375</v>
      </c>
      <c r="F1488" s="25">
        <f t="shared" ca="1" si="4"/>
        <v>42795.458333333336</v>
      </c>
      <c r="G1488" s="26" t="str">
        <f t="shared" ca="1" si="5"/>
        <v>jessica.font@kheprisante.fr</v>
      </c>
      <c r="H1488" s="24" t="s">
        <v>489</v>
      </c>
      <c r="I1488" s="24">
        <f t="shared" ca="1" si="6"/>
        <v>0</v>
      </c>
      <c r="J1488" s="24">
        <f t="shared" ca="1" si="7"/>
        <v>29189592</v>
      </c>
      <c r="K1488" s="24">
        <f t="shared" ca="1" si="8"/>
        <v>0</v>
      </c>
      <c r="L1488" s="24" t="str">
        <f t="shared" ca="1" si="9"/>
        <v>02:00 tarif horaire</v>
      </c>
      <c r="M1488" s="24" t="str">
        <f t="shared" ca="1" si="10"/>
        <v>Paiement par crédit</v>
      </c>
      <c r="N1488" s="25">
        <f t="shared" ca="1" si="11"/>
        <v>42794.873611111114</v>
      </c>
      <c r="O1488" s="27">
        <f t="shared" ca="1" si="12"/>
        <v>42794.873611111114</v>
      </c>
      <c r="P1488" s="24">
        <f t="shared" ca="1" si="13"/>
        <v>28.8</v>
      </c>
      <c r="Q1488" s="28" t="str">
        <f t="shared" si="48"/>
        <v/>
      </c>
      <c r="R1488" s="29" t="str">
        <f t="shared" si="14"/>
        <v/>
      </c>
      <c r="S1488" s="29" t="str">
        <f t="shared" si="15"/>
        <v/>
      </c>
      <c r="T1488" s="28" t="str">
        <f t="shared" si="16"/>
        <v/>
      </c>
      <c r="U1488" s="30">
        <f ca="1">VLOOKUP(H1488,variables!J$10:K$130,2,FALSE)</f>
        <v>1</v>
      </c>
      <c r="V1488" s="28"/>
      <c r="W1488" s="28"/>
      <c r="X1488" s="28"/>
      <c r="Y1488" s="28"/>
      <c r="Z1488" s="28"/>
      <c r="AA1488" s="28"/>
      <c r="AB1488" s="28"/>
      <c r="AC1488" s="28"/>
    </row>
    <row r="1489" spans="1:29" ht="14.25" hidden="1">
      <c r="A1489" s="22" t="b">
        <f t="shared" si="85"/>
        <v>0</v>
      </c>
      <c r="B1489" s="23" t="str">
        <f t="shared" si="86"/>
        <v>salles!</v>
      </c>
      <c r="C1489" s="24">
        <f t="shared" si="88"/>
        <v>1457</v>
      </c>
      <c r="D1489" s="24" t="str">
        <f t="shared" ca="1" si="2"/>
        <v>salle11</v>
      </c>
      <c r="E1489" s="25">
        <f t="shared" ca="1" si="3"/>
        <v>42795.416666666664</v>
      </c>
      <c r="F1489" s="25">
        <f t="shared" ca="1" si="4"/>
        <v>42795.458333333336</v>
      </c>
      <c r="G1489" s="26" t="str">
        <f t="shared" ca="1" si="5"/>
        <v>sophie.seveetpapillon@kheprisante.fr</v>
      </c>
      <c r="H1489" s="24" t="s">
        <v>83</v>
      </c>
      <c r="I1489" s="24">
        <f t="shared" ca="1" si="6"/>
        <v>0</v>
      </c>
      <c r="J1489" s="24">
        <f t="shared" ca="1" si="7"/>
        <v>29215761</v>
      </c>
      <c r="K1489" s="24" t="str">
        <f t="shared" ca="1" si="8"/>
        <v>Sandrine Lopes - MBE - Adh SP</v>
      </c>
      <c r="L1489" s="24" t="str">
        <f t="shared" ca="1" si="9"/>
        <v>01:00 tarif horaire</v>
      </c>
      <c r="M1489" s="24" t="str">
        <f t="shared" ca="1" si="10"/>
        <v>Paiement par crédit</v>
      </c>
      <c r="N1489" s="25">
        <f t="shared" ca="1" si="11"/>
        <v>42795.77847222222</v>
      </c>
      <c r="O1489" s="27">
        <f t="shared" ca="1" si="12"/>
        <v>42795.77847222222</v>
      </c>
      <c r="P1489" s="24">
        <f t="shared" ca="1" si="13"/>
        <v>14.4</v>
      </c>
      <c r="Q1489" s="28" t="str">
        <f t="shared" si="48"/>
        <v/>
      </c>
      <c r="R1489" s="29" t="str">
        <f t="shared" si="14"/>
        <v/>
      </c>
      <c r="S1489" s="29" t="str">
        <f t="shared" si="15"/>
        <v/>
      </c>
      <c r="T1489" s="28" t="str">
        <f t="shared" si="16"/>
        <v/>
      </c>
      <c r="U1489" s="30">
        <f>VLOOKUP(H1489,variables!J$10:K$130,2,FALSE)</f>
        <v>5.3E-3</v>
      </c>
      <c r="V1489" s="28"/>
      <c r="W1489" s="28"/>
      <c r="X1489" s="28"/>
      <c r="Y1489" s="28"/>
      <c r="Z1489" s="28"/>
      <c r="AA1489" s="28"/>
      <c r="AB1489" s="28"/>
      <c r="AC1489" s="28"/>
    </row>
    <row r="1490" spans="1:29" ht="14.25" hidden="1">
      <c r="A1490" s="22" t="b">
        <f t="shared" si="85"/>
        <v>0</v>
      </c>
      <c r="B1490" s="23" t="str">
        <f t="shared" si="86"/>
        <v>salles!</v>
      </c>
      <c r="C1490" s="24">
        <f t="shared" si="88"/>
        <v>1458</v>
      </c>
      <c r="D1490" s="24" t="str">
        <f t="shared" ca="1" si="2"/>
        <v>salle12</v>
      </c>
      <c r="E1490" s="25">
        <f t="shared" ca="1" si="3"/>
        <v>42795.416666666664</v>
      </c>
      <c r="F1490" s="25">
        <f t="shared" ca="1" si="4"/>
        <v>42795.5</v>
      </c>
      <c r="G1490" s="26" t="str">
        <f t="shared" ca="1" si="5"/>
        <v>christelle.dericquebourg@kheprisante.fr</v>
      </c>
      <c r="H1490" s="24" t="s">
        <v>458</v>
      </c>
      <c r="I1490" s="24" t="str">
        <f t="shared" ca="1" si="6"/>
        <v>Administrateur</v>
      </c>
      <c r="J1490" s="24">
        <f t="shared" ca="1" si="7"/>
        <v>29080861</v>
      </c>
      <c r="K1490" s="24" t="str">
        <f t="shared" ca="1" si="8"/>
        <v>Bloomeaet burel</v>
      </c>
      <c r="L1490" s="24" t="str">
        <f t="shared" ca="1" si="9"/>
        <v>02:00 tarif horaire</v>
      </c>
      <c r="M1490" s="24" t="str">
        <f t="shared" ca="1" si="10"/>
        <v>Paiement par crédit</v>
      </c>
      <c r="N1490" s="25">
        <f t="shared" ca="1" si="11"/>
        <v>42789.536805555559</v>
      </c>
      <c r="O1490" s="27">
        <f t="shared" ca="1" si="12"/>
        <v>42793.48333333333</v>
      </c>
      <c r="P1490" s="24">
        <f t="shared" ca="1" si="13"/>
        <v>28.8</v>
      </c>
      <c r="Q1490" s="28" t="str">
        <f t="shared" si="48"/>
        <v/>
      </c>
      <c r="R1490" s="29" t="str">
        <f t="shared" si="14"/>
        <v/>
      </c>
      <c r="S1490" s="29" t="str">
        <f t="shared" si="15"/>
        <v/>
      </c>
      <c r="T1490" s="28" t="str">
        <f t="shared" si="16"/>
        <v/>
      </c>
      <c r="U1490" s="30">
        <f ca="1">VLOOKUP(H1490,variables!J$10:K$130,2,FALSE)</f>
        <v>0.95</v>
      </c>
      <c r="V1490" s="28"/>
      <c r="W1490" s="28"/>
      <c r="X1490" s="28"/>
      <c r="Y1490" s="28"/>
      <c r="Z1490" s="28"/>
      <c r="AA1490" s="28"/>
      <c r="AB1490" s="28"/>
      <c r="AC1490" s="28"/>
    </row>
    <row r="1491" spans="1:29" ht="14.25" hidden="1">
      <c r="A1491" s="22" t="b">
        <f t="shared" si="85"/>
        <v>0</v>
      </c>
      <c r="B1491" s="23" t="str">
        <f t="shared" si="86"/>
        <v>salles!</v>
      </c>
      <c r="C1491" s="24">
        <f t="shared" si="88"/>
        <v>1459</v>
      </c>
      <c r="D1491" s="24" t="str">
        <f t="shared" ca="1" si="2"/>
        <v>salle9</v>
      </c>
      <c r="E1491" s="25">
        <f t="shared" ca="1" si="3"/>
        <v>42795.458333333336</v>
      </c>
      <c r="F1491" s="25">
        <f t="shared" ca="1" si="4"/>
        <v>42795.5</v>
      </c>
      <c r="G1491" s="26" t="str">
        <f t="shared" ca="1" si="5"/>
        <v>didier.cuoq@kheprisante.fr</v>
      </c>
      <c r="H1491" s="24" t="s">
        <v>357</v>
      </c>
      <c r="I1491" s="24">
        <f t="shared" ca="1" si="6"/>
        <v>0</v>
      </c>
      <c r="J1491" s="24">
        <f t="shared" ca="1" si="7"/>
        <v>29190423</v>
      </c>
      <c r="K1491" s="24">
        <f t="shared" ca="1" si="8"/>
        <v>0</v>
      </c>
      <c r="L1491" s="24" t="str">
        <f t="shared" ca="1" si="9"/>
        <v>01:00 tarif horaire</v>
      </c>
      <c r="M1491" s="24" t="str">
        <f t="shared" ca="1" si="10"/>
        <v>Paiement par crédit</v>
      </c>
      <c r="N1491" s="25">
        <f t="shared" ca="1" si="11"/>
        <v>42794.899305555555</v>
      </c>
      <c r="O1491" s="27">
        <f t="shared" ca="1" si="12"/>
        <v>42794.899305555555</v>
      </c>
      <c r="P1491" s="24">
        <f t="shared" ca="1" si="13"/>
        <v>14.4</v>
      </c>
      <c r="Q1491" s="28" t="str">
        <f t="shared" si="48"/>
        <v/>
      </c>
      <c r="R1491" s="29" t="str">
        <f t="shared" si="14"/>
        <v/>
      </c>
      <c r="S1491" s="29" t="str">
        <f t="shared" si="15"/>
        <v/>
      </c>
      <c r="T1491" s="28" t="str">
        <f t="shared" si="16"/>
        <v/>
      </c>
      <c r="U1491" s="30">
        <f ca="1">VLOOKUP(H1491,variables!J$10:K$130,2,FALSE)</f>
        <v>0.97058823529411764</v>
      </c>
      <c r="V1491" s="28"/>
      <c r="W1491" s="28"/>
      <c r="X1491" s="28"/>
      <c r="Y1491" s="28"/>
      <c r="Z1491" s="28"/>
      <c r="AA1491" s="28"/>
      <c r="AB1491" s="28"/>
      <c r="AC1491" s="28"/>
    </row>
    <row r="1492" spans="1:29" ht="14.25" hidden="1">
      <c r="A1492" s="22" t="b">
        <f t="shared" si="85"/>
        <v>0</v>
      </c>
      <c r="B1492" s="23" t="str">
        <f t="shared" si="86"/>
        <v>salles!</v>
      </c>
      <c r="C1492" s="24">
        <f t="shared" si="88"/>
        <v>1460</v>
      </c>
      <c r="D1492" s="24" t="str">
        <f t="shared" ca="1" si="2"/>
        <v>salle7</v>
      </c>
      <c r="E1492" s="25">
        <f t="shared" ca="1" si="3"/>
        <v>42795.479166666664</v>
      </c>
      <c r="F1492" s="25">
        <f t="shared" ca="1" si="4"/>
        <v>42795.541666666664</v>
      </c>
      <c r="G1492" s="26" t="str">
        <f t="shared" ca="1" si="5"/>
        <v>lionel.toi@kheprisante.fr</v>
      </c>
      <c r="H1492" s="24" t="s">
        <v>119</v>
      </c>
      <c r="I1492" s="24">
        <f t="shared" ca="1" si="6"/>
        <v>0</v>
      </c>
      <c r="J1492" s="24">
        <f t="shared" ca="1" si="7"/>
        <v>29204601</v>
      </c>
      <c r="K1492" s="24">
        <f t="shared" ca="1" si="8"/>
        <v>0</v>
      </c>
      <c r="L1492" s="24" t="str">
        <f t="shared" ca="1" si="9"/>
        <v>01:30 tarif horaire</v>
      </c>
      <c r="M1492" s="24" t="str">
        <f t="shared" ca="1" si="10"/>
        <v>Paiement par crédit</v>
      </c>
      <c r="N1492" s="25">
        <f t="shared" ca="1" si="11"/>
        <v>42795.495833333334</v>
      </c>
      <c r="O1492" s="27">
        <f t="shared" ca="1" si="12"/>
        <v>42795.495833333334</v>
      </c>
      <c r="P1492" s="24">
        <f t="shared" ca="1" si="13"/>
        <v>23.4</v>
      </c>
      <c r="Q1492" s="28" t="str">
        <f t="shared" si="48"/>
        <v/>
      </c>
      <c r="R1492" s="29" t="str">
        <f t="shared" si="14"/>
        <v/>
      </c>
      <c r="S1492" s="29" t="str">
        <f t="shared" si="15"/>
        <v/>
      </c>
      <c r="T1492" s="28" t="str">
        <f t="shared" si="16"/>
        <v/>
      </c>
      <c r="U1492" s="30">
        <f ca="1">VLOOKUP(H1492,variables!J$10:K$130,2,FALSE)</f>
        <v>1</v>
      </c>
      <c r="V1492" s="28"/>
      <c r="W1492" s="28"/>
      <c r="X1492" s="28"/>
      <c r="Y1492" s="28"/>
      <c r="Z1492" s="28"/>
      <c r="AA1492" s="28"/>
      <c r="AB1492" s="28"/>
      <c r="AC1492" s="28"/>
    </row>
    <row r="1493" spans="1:29" ht="14.25" hidden="1">
      <c r="A1493" s="22" t="b">
        <f t="shared" si="85"/>
        <v>0</v>
      </c>
      <c r="B1493" s="23" t="str">
        <f t="shared" si="86"/>
        <v>salles!</v>
      </c>
      <c r="C1493" s="24">
        <f t="shared" si="88"/>
        <v>1461</v>
      </c>
      <c r="D1493" s="24" t="str">
        <f t="shared" ca="1" si="2"/>
        <v>salle12</v>
      </c>
      <c r="E1493" s="25">
        <f t="shared" ca="1" si="3"/>
        <v>42795.5625</v>
      </c>
      <c r="F1493" s="25">
        <f t="shared" ca="1" si="4"/>
        <v>42795.604166666664</v>
      </c>
      <c r="G1493" s="26" t="str">
        <f t="shared" ca="1" si="5"/>
        <v>didier.cuoq@kheprisante.fr</v>
      </c>
      <c r="H1493" s="24" t="s">
        <v>357</v>
      </c>
      <c r="I1493" s="24">
        <f t="shared" ca="1" si="6"/>
        <v>0</v>
      </c>
      <c r="J1493" s="24">
        <f t="shared" ca="1" si="7"/>
        <v>29093549</v>
      </c>
      <c r="K1493" s="24">
        <f t="shared" ca="1" si="8"/>
        <v>0</v>
      </c>
      <c r="L1493" s="24" t="str">
        <f t="shared" ca="1" si="9"/>
        <v>01:00 tarif horaire</v>
      </c>
      <c r="M1493" s="24" t="str">
        <f t="shared" ca="1" si="10"/>
        <v>Paiement par crédit</v>
      </c>
      <c r="N1493" s="25">
        <f t="shared" ca="1" si="11"/>
        <v>42789.875</v>
      </c>
      <c r="O1493" s="27">
        <f t="shared" ca="1" si="12"/>
        <v>42789.875</v>
      </c>
      <c r="P1493" s="24">
        <f t="shared" ca="1" si="13"/>
        <v>16.2</v>
      </c>
      <c r="Q1493" s="28" t="str">
        <f t="shared" si="48"/>
        <v/>
      </c>
      <c r="R1493" s="29" t="str">
        <f t="shared" si="14"/>
        <v/>
      </c>
      <c r="S1493" s="29" t="str">
        <f t="shared" si="15"/>
        <v/>
      </c>
      <c r="T1493" s="28" t="str">
        <f t="shared" si="16"/>
        <v/>
      </c>
      <c r="U1493" s="30">
        <f ca="1">VLOOKUP(H1493,variables!J$10:K$130,2,FALSE)</f>
        <v>0.97058823529411764</v>
      </c>
      <c r="V1493" s="28"/>
      <c r="W1493" s="28"/>
      <c r="X1493" s="28"/>
      <c r="Y1493" s="28"/>
      <c r="Z1493" s="28"/>
      <c r="AA1493" s="28"/>
      <c r="AB1493" s="28"/>
      <c r="AC1493" s="28"/>
    </row>
    <row r="1494" spans="1:29" ht="14.25" hidden="1">
      <c r="A1494" s="22" t="b">
        <f t="shared" si="85"/>
        <v>0</v>
      </c>
      <c r="B1494" s="23" t="str">
        <f t="shared" si="86"/>
        <v>salles!</v>
      </c>
      <c r="C1494" s="24">
        <f t="shared" si="88"/>
        <v>1462</v>
      </c>
      <c r="D1494" s="24" t="str">
        <f t="shared" ca="1" si="2"/>
        <v>salle9</v>
      </c>
      <c r="E1494" s="25">
        <f t="shared" ca="1" si="3"/>
        <v>42795.666666666664</v>
      </c>
      <c r="F1494" s="25">
        <f t="shared" ca="1" si="4"/>
        <v>42795.791666666664</v>
      </c>
      <c r="G1494" s="26" t="str">
        <f t="shared" ca="1" si="5"/>
        <v>sophie.vieillard@kheprisante.fr</v>
      </c>
      <c r="H1494" s="24" t="s">
        <v>464</v>
      </c>
      <c r="I1494" s="24" t="str">
        <f t="shared" ca="1" si="6"/>
        <v>Administrateur</v>
      </c>
      <c r="J1494" s="24">
        <f t="shared" ca="1" si="7"/>
        <v>28307251</v>
      </c>
      <c r="K1494" s="24" t="str">
        <f t="shared" ca="1" si="8"/>
        <v>Coaching de jeunes</v>
      </c>
      <c r="L1494" s="24" t="str">
        <f t="shared" ca="1" si="9"/>
        <v>03:00 tarif horaire</v>
      </c>
      <c r="M1494" s="24" t="str">
        <f t="shared" ca="1" si="10"/>
        <v>Paiement par crédit</v>
      </c>
      <c r="N1494" s="25">
        <f t="shared" ca="1" si="11"/>
        <v>42754.740972222222</v>
      </c>
      <c r="O1494" s="27">
        <f t="shared" ca="1" si="12"/>
        <v>42784.640972222223</v>
      </c>
      <c r="P1494" s="24">
        <f t="shared" ca="1" si="13"/>
        <v>52.2</v>
      </c>
      <c r="Q1494" s="28" t="str">
        <f t="shared" si="48"/>
        <v/>
      </c>
      <c r="R1494" s="29" t="str">
        <f t="shared" si="14"/>
        <v/>
      </c>
      <c r="S1494" s="29" t="str">
        <f t="shared" si="15"/>
        <v/>
      </c>
      <c r="T1494" s="28" t="str">
        <f t="shared" si="16"/>
        <v/>
      </c>
      <c r="U1494" s="30">
        <f ca="1">VLOOKUP(H1494,variables!J$10:K$130,2,FALSE)</f>
        <v>0.98148148148148151</v>
      </c>
      <c r="V1494" s="28"/>
      <c r="W1494" s="28"/>
      <c r="X1494" s="28"/>
      <c r="Y1494" s="28"/>
      <c r="Z1494" s="28"/>
      <c r="AA1494" s="28"/>
      <c r="AB1494" s="28"/>
      <c r="AC1494" s="28"/>
    </row>
    <row r="1495" spans="1:29" ht="14.25" hidden="1">
      <c r="A1495" s="22" t="b">
        <f t="shared" si="85"/>
        <v>0</v>
      </c>
      <c r="B1495" s="23" t="str">
        <f t="shared" si="86"/>
        <v>salles!</v>
      </c>
      <c r="C1495" s="24">
        <f t="shared" si="88"/>
        <v>1463</v>
      </c>
      <c r="D1495" s="24" t="str">
        <f t="shared" ca="1" si="2"/>
        <v>salle7</v>
      </c>
      <c r="E1495" s="25">
        <f t="shared" ca="1" si="3"/>
        <v>42795.708333333336</v>
      </c>
      <c r="F1495" s="25">
        <f t="shared" ca="1" si="4"/>
        <v>42795.75</v>
      </c>
      <c r="G1495" s="26" t="str">
        <f t="shared" ca="1" si="5"/>
        <v>nicolas.brinster@kheprisante.fr</v>
      </c>
      <c r="H1495" s="24" t="s">
        <v>299</v>
      </c>
      <c r="I1495" s="24">
        <f t="shared" ca="1" si="6"/>
        <v>0</v>
      </c>
      <c r="J1495" s="24">
        <f t="shared" ca="1" si="7"/>
        <v>29112076</v>
      </c>
      <c r="K1495" s="24" t="str">
        <f t="shared" ca="1" si="8"/>
        <v>Syasomsak S4</v>
      </c>
      <c r="L1495" s="24" t="str">
        <f t="shared" ca="1" si="9"/>
        <v>01:00 tarif horaire</v>
      </c>
      <c r="M1495" s="24" t="str">
        <f t="shared" ca="1" si="10"/>
        <v>Paiement par crédit</v>
      </c>
      <c r="N1495" s="25">
        <f t="shared" ca="1" si="11"/>
        <v>42790.734722222223</v>
      </c>
      <c r="O1495" s="27">
        <f t="shared" ca="1" si="12"/>
        <v>42790.734722222223</v>
      </c>
      <c r="P1495" s="24">
        <f t="shared" ca="1" si="13"/>
        <v>18</v>
      </c>
      <c r="Q1495" s="28" t="str">
        <f t="shared" si="48"/>
        <v/>
      </c>
      <c r="R1495" s="29" t="str">
        <f t="shared" si="14"/>
        <v/>
      </c>
      <c r="S1495" s="29" t="str">
        <f t="shared" si="15"/>
        <v/>
      </c>
      <c r="T1495" s="28" t="str">
        <f t="shared" si="16"/>
        <v/>
      </c>
      <c r="U1495" s="30">
        <f ca="1">VLOOKUP(H1495,variables!J$10:K$130,2,FALSE)</f>
        <v>0.96666666666666667</v>
      </c>
      <c r="V1495" s="28"/>
      <c r="W1495" s="28"/>
      <c r="X1495" s="28"/>
      <c r="Y1495" s="28"/>
      <c r="Z1495" s="28"/>
      <c r="AA1495" s="28"/>
      <c r="AB1495" s="28"/>
      <c r="AC1495" s="28"/>
    </row>
    <row r="1496" spans="1:29" ht="14.25" hidden="1">
      <c r="A1496" s="22" t="b">
        <f t="shared" si="85"/>
        <v>0</v>
      </c>
      <c r="B1496" s="23" t="str">
        <f t="shared" si="86"/>
        <v>salles!</v>
      </c>
      <c r="C1496" s="24">
        <f t="shared" si="88"/>
        <v>1464</v>
      </c>
      <c r="D1496" s="24" t="str">
        <f t="shared" ca="1" si="2"/>
        <v>salle3</v>
      </c>
      <c r="E1496" s="25">
        <f t="shared" ca="1" si="3"/>
        <v>42795.729166666664</v>
      </c>
      <c r="F1496" s="25">
        <f t="shared" ca="1" si="4"/>
        <v>42795.770833333336</v>
      </c>
      <c r="G1496" s="26" t="str">
        <f t="shared" ca="1" si="5"/>
        <v>lionel.toi@kheprisante.fr</v>
      </c>
      <c r="H1496" s="24" t="s">
        <v>119</v>
      </c>
      <c r="I1496" s="24">
        <f t="shared" ca="1" si="6"/>
        <v>0</v>
      </c>
      <c r="J1496" s="24">
        <f t="shared" ca="1" si="7"/>
        <v>29179691</v>
      </c>
      <c r="K1496" s="24" t="str">
        <f t="shared" ca="1" si="8"/>
        <v>Chanda TRAN</v>
      </c>
      <c r="L1496" s="24" t="str">
        <f t="shared" ca="1" si="9"/>
        <v>01:00 tarif horaire</v>
      </c>
      <c r="M1496" s="24" t="str">
        <f t="shared" ca="1" si="10"/>
        <v>Paiement par crédit</v>
      </c>
      <c r="N1496" s="25">
        <f t="shared" ca="1" si="11"/>
        <v>42794.623611111114</v>
      </c>
      <c r="O1496" s="27">
        <f t="shared" ca="1" si="12"/>
        <v>42794.623611111114</v>
      </c>
      <c r="P1496" s="24">
        <f t="shared" ca="1" si="13"/>
        <v>18</v>
      </c>
      <c r="Q1496" s="28" t="str">
        <f t="shared" si="48"/>
        <v/>
      </c>
      <c r="R1496" s="29" t="str">
        <f t="shared" si="14"/>
        <v/>
      </c>
      <c r="S1496" s="29" t="str">
        <f t="shared" si="15"/>
        <v/>
      </c>
      <c r="T1496" s="28" t="str">
        <f t="shared" si="16"/>
        <v/>
      </c>
      <c r="U1496" s="30">
        <f ca="1">VLOOKUP(H1496,variables!J$10:K$130,2,FALSE)</f>
        <v>1</v>
      </c>
      <c r="V1496" s="28"/>
      <c r="W1496" s="28"/>
      <c r="X1496" s="28"/>
      <c r="Y1496" s="28"/>
      <c r="Z1496" s="28"/>
      <c r="AA1496" s="28"/>
      <c r="AB1496" s="28"/>
      <c r="AC1496" s="28"/>
    </row>
    <row r="1497" spans="1:29" ht="14.25" hidden="1">
      <c r="A1497" s="22" t="b">
        <f t="shared" si="85"/>
        <v>0</v>
      </c>
      <c r="B1497" s="23" t="str">
        <f t="shared" si="86"/>
        <v>salles!</v>
      </c>
      <c r="C1497" s="24">
        <f t="shared" si="88"/>
        <v>1465</v>
      </c>
      <c r="D1497" s="24" t="str">
        <f t="shared" ca="1" si="2"/>
        <v>salle8</v>
      </c>
      <c r="E1497" s="25">
        <f t="shared" ca="1" si="3"/>
        <v>42795.75</v>
      </c>
      <c r="F1497" s="25">
        <f t="shared" ca="1" si="4"/>
        <v>42795.791666666664</v>
      </c>
      <c r="G1497" s="26" t="str">
        <f t="shared" ca="1" si="5"/>
        <v>jacqueline.vladic@kheprisante.fr</v>
      </c>
      <c r="H1497" s="24" t="s">
        <v>63</v>
      </c>
      <c r="I1497" s="24">
        <f t="shared" ca="1" si="6"/>
        <v>0</v>
      </c>
      <c r="J1497" s="24">
        <f t="shared" ca="1" si="7"/>
        <v>29161733</v>
      </c>
      <c r="K1497" s="24">
        <f t="shared" ca="1" si="8"/>
        <v>0</v>
      </c>
      <c r="L1497" s="24" t="str">
        <f t="shared" ca="1" si="9"/>
        <v>01:00 tarif horaire</v>
      </c>
      <c r="M1497" s="24" t="str">
        <f t="shared" ca="1" si="10"/>
        <v>Paiement par crédit</v>
      </c>
      <c r="N1497" s="25">
        <f t="shared" ca="1" si="11"/>
        <v>42793.863888888889</v>
      </c>
      <c r="O1497" s="27">
        <f t="shared" ca="1" si="12"/>
        <v>42793.863888888889</v>
      </c>
      <c r="P1497" s="24">
        <f t="shared" ca="1" si="13"/>
        <v>18</v>
      </c>
      <c r="Q1497" s="28" t="str">
        <f t="shared" si="48"/>
        <v/>
      </c>
      <c r="R1497" s="29" t="str">
        <f t="shared" si="14"/>
        <v/>
      </c>
      <c r="S1497" s="29" t="str">
        <f t="shared" si="15"/>
        <v/>
      </c>
      <c r="T1497" s="28" t="str">
        <f t="shared" si="16"/>
        <v/>
      </c>
      <c r="U1497" s="30">
        <f ca="1">VLOOKUP(H1497,variables!J$10:K$130,2,FALSE)</f>
        <v>1</v>
      </c>
      <c r="V1497" s="28"/>
      <c r="W1497" s="28"/>
      <c r="X1497" s="28"/>
      <c r="Y1497" s="28"/>
      <c r="Z1497" s="28"/>
      <c r="AA1497" s="28"/>
      <c r="AB1497" s="28"/>
      <c r="AC1497" s="28"/>
    </row>
    <row r="1498" spans="1:29" ht="14.25" hidden="1">
      <c r="A1498" s="22" t="b">
        <f t="shared" si="85"/>
        <v>0</v>
      </c>
      <c r="B1498" s="23" t="str">
        <f t="shared" si="86"/>
        <v>salles!</v>
      </c>
      <c r="C1498" s="24">
        <f t="shared" si="88"/>
        <v>1466</v>
      </c>
      <c r="D1498" s="24" t="str">
        <f t="shared" ca="1" si="2"/>
        <v>salle10</v>
      </c>
      <c r="E1498" s="25">
        <f t="shared" ca="1" si="3"/>
        <v>42795.75</v>
      </c>
      <c r="F1498" s="25">
        <f t="shared" ca="1" si="4"/>
        <v>42795.791666666664</v>
      </c>
      <c r="G1498" s="26" t="str">
        <f t="shared" ca="1" si="5"/>
        <v>sylvie.cayla@kheprisante.fr</v>
      </c>
      <c r="H1498" s="24" t="s">
        <v>359</v>
      </c>
      <c r="I1498" s="24">
        <f t="shared" ca="1" si="6"/>
        <v>0</v>
      </c>
      <c r="J1498" s="24">
        <f t="shared" ca="1" si="7"/>
        <v>29100604</v>
      </c>
      <c r="K1498" s="24">
        <f t="shared" ca="1" si="8"/>
        <v>0</v>
      </c>
      <c r="L1498" s="24" t="str">
        <f t="shared" ca="1" si="9"/>
        <v>01:00 tarif horaire</v>
      </c>
      <c r="M1498" s="24" t="str">
        <f t="shared" ca="1" si="10"/>
        <v>Paiement par crédit</v>
      </c>
      <c r="N1498" s="25">
        <f t="shared" ca="1" si="11"/>
        <v>42790.379166666666</v>
      </c>
      <c r="O1498" s="27">
        <f t="shared" ca="1" si="12"/>
        <v>42790.379166666666</v>
      </c>
      <c r="P1498" s="24">
        <f t="shared" ca="1" si="13"/>
        <v>18</v>
      </c>
      <c r="Q1498" s="28" t="str">
        <f t="shared" si="48"/>
        <v/>
      </c>
      <c r="R1498" s="29" t="str">
        <f t="shared" si="14"/>
        <v/>
      </c>
      <c r="S1498" s="29" t="str">
        <f t="shared" si="15"/>
        <v/>
      </c>
      <c r="T1498" s="28" t="str">
        <f t="shared" si="16"/>
        <v/>
      </c>
      <c r="U1498" s="30">
        <f ca="1">VLOOKUP(H1498,variables!J$10:K$130,2,FALSE)</f>
        <v>1</v>
      </c>
      <c r="V1498" s="28"/>
      <c r="W1498" s="28"/>
      <c r="X1498" s="28"/>
      <c r="Y1498" s="28"/>
      <c r="Z1498" s="28"/>
      <c r="AA1498" s="28"/>
      <c r="AB1498" s="28"/>
      <c r="AC1498" s="28"/>
    </row>
    <row r="1499" spans="1:29" ht="14.25" hidden="1">
      <c r="A1499" s="22" t="b">
        <f t="shared" si="85"/>
        <v>0</v>
      </c>
      <c r="B1499" s="23" t="str">
        <f t="shared" si="86"/>
        <v>salles!</v>
      </c>
      <c r="C1499" s="24">
        <f t="shared" si="88"/>
        <v>1467</v>
      </c>
      <c r="D1499" s="24" t="str">
        <f t="shared" ca="1" si="2"/>
        <v>salle9</v>
      </c>
      <c r="E1499" s="25">
        <f t="shared" ca="1" si="3"/>
        <v>42796.395833333336</v>
      </c>
      <c r="F1499" s="25">
        <f t="shared" ca="1" si="4"/>
        <v>42796.458333333336</v>
      </c>
      <c r="G1499" s="26" t="str">
        <f t="shared" ca="1" si="5"/>
        <v>sophie.cochet@kheprisante.fr</v>
      </c>
      <c r="H1499" s="24" t="s">
        <v>43</v>
      </c>
      <c r="I1499" s="24" t="str">
        <f t="shared" ca="1" si="6"/>
        <v>sophie.cochet@kheprisante.fr</v>
      </c>
      <c r="J1499" s="24">
        <f t="shared" ca="1" si="7"/>
        <v>29227108</v>
      </c>
      <c r="K1499" s="24">
        <f t="shared" ca="1" si="8"/>
        <v>0</v>
      </c>
      <c r="L1499" s="24" t="str">
        <f t="shared" ca="1" si="9"/>
        <v>01:30 tarif horaire</v>
      </c>
      <c r="M1499" s="24" t="str">
        <f t="shared" ca="1" si="10"/>
        <v>Paiement par crédit</v>
      </c>
      <c r="N1499" s="25">
        <f t="shared" ca="1" si="11"/>
        <v>42796.338888888888</v>
      </c>
      <c r="O1499" s="27">
        <f t="shared" ca="1" si="12"/>
        <v>42796.36041666667</v>
      </c>
      <c r="P1499" s="24">
        <f t="shared" ca="1" si="13"/>
        <v>21.6</v>
      </c>
      <c r="Q1499" s="28" t="str">
        <f t="shared" si="48"/>
        <v/>
      </c>
      <c r="R1499" s="29" t="str">
        <f t="shared" si="14"/>
        <v/>
      </c>
      <c r="S1499" s="29" t="str">
        <f t="shared" si="15"/>
        <v/>
      </c>
      <c r="T1499" s="28" t="str">
        <f t="shared" si="16"/>
        <v/>
      </c>
      <c r="U1499" s="30">
        <f ca="1">VLOOKUP(H1499,variables!J$10:K$130,2,FALSE)</f>
        <v>1</v>
      </c>
      <c r="V1499" s="28"/>
      <c r="W1499" s="28"/>
      <c r="X1499" s="28"/>
      <c r="Y1499" s="28"/>
      <c r="Z1499" s="28"/>
      <c r="AA1499" s="28"/>
      <c r="AB1499" s="28"/>
      <c r="AC1499" s="28"/>
    </row>
    <row r="1500" spans="1:29" ht="14.25" hidden="1">
      <c r="A1500" s="22" t="b">
        <f t="shared" si="85"/>
        <v>0</v>
      </c>
      <c r="B1500" s="23" t="str">
        <f t="shared" si="86"/>
        <v>salles!</v>
      </c>
      <c r="C1500" s="24">
        <f t="shared" si="88"/>
        <v>1468</v>
      </c>
      <c r="D1500" s="24" t="str">
        <f t="shared" ca="1" si="2"/>
        <v>salle7</v>
      </c>
      <c r="E1500" s="25">
        <f t="shared" ca="1" si="3"/>
        <v>42796.416666666664</v>
      </c>
      <c r="F1500" s="25">
        <f t="shared" ca="1" si="4"/>
        <v>42796.479166666664</v>
      </c>
      <c r="G1500" s="26" t="str">
        <f t="shared" ca="1" si="5"/>
        <v>lionel.toi@kheprisante.fr</v>
      </c>
      <c r="H1500" s="24" t="s">
        <v>119</v>
      </c>
      <c r="I1500" s="24" t="str">
        <f t="shared" ca="1" si="6"/>
        <v>lionel.toi@kheprisante.fr</v>
      </c>
      <c r="J1500" s="24">
        <f t="shared" ca="1" si="7"/>
        <v>28984891</v>
      </c>
      <c r="K1500" s="24" t="str">
        <f t="shared" ca="1" si="8"/>
        <v>Estelle LABOUR</v>
      </c>
      <c r="L1500" s="24" t="str">
        <f t="shared" ca="1" si="9"/>
        <v>01:30 tarif horaire</v>
      </c>
      <c r="M1500" s="24" t="str">
        <f t="shared" ca="1" si="10"/>
        <v>Paiement par crédit</v>
      </c>
      <c r="N1500" s="25">
        <f t="shared" ca="1" si="11"/>
        <v>42785.875694444447</v>
      </c>
      <c r="O1500" s="27">
        <f t="shared" ca="1" si="12"/>
        <v>42785.876388888886</v>
      </c>
      <c r="P1500" s="24">
        <f t="shared" ca="1" si="13"/>
        <v>21.6</v>
      </c>
      <c r="Q1500" s="28" t="str">
        <f t="shared" si="48"/>
        <v/>
      </c>
      <c r="R1500" s="29" t="str">
        <f t="shared" si="14"/>
        <v/>
      </c>
      <c r="S1500" s="29" t="str">
        <f t="shared" si="15"/>
        <v/>
      </c>
      <c r="T1500" s="28" t="str">
        <f t="shared" si="16"/>
        <v/>
      </c>
      <c r="U1500" s="30">
        <f ca="1">VLOOKUP(H1500,variables!J$10:K$130,2,FALSE)</f>
        <v>1</v>
      </c>
      <c r="V1500" s="28"/>
      <c r="W1500" s="28"/>
      <c r="X1500" s="28"/>
      <c r="Y1500" s="28"/>
      <c r="Z1500" s="28"/>
      <c r="AA1500" s="28"/>
      <c r="AB1500" s="28"/>
      <c r="AC1500" s="28"/>
    </row>
    <row r="1501" spans="1:29" ht="14.25" hidden="1">
      <c r="A1501" s="22" t="b">
        <f t="shared" si="85"/>
        <v>0</v>
      </c>
      <c r="B1501" s="23" t="str">
        <f t="shared" si="86"/>
        <v>salles!</v>
      </c>
      <c r="C1501" s="24">
        <f t="shared" si="88"/>
        <v>1469</v>
      </c>
      <c r="D1501" s="24" t="str">
        <f t="shared" ca="1" si="2"/>
        <v>salle11</v>
      </c>
      <c r="E1501" s="25">
        <f t="shared" ca="1" si="3"/>
        <v>42796.479166666664</v>
      </c>
      <c r="F1501" s="25">
        <f t="shared" ca="1" si="4"/>
        <v>42796.520833333336</v>
      </c>
      <c r="G1501" s="26" t="str">
        <f t="shared" ca="1" si="5"/>
        <v>didier.cuoq@kheprisante.fr</v>
      </c>
      <c r="H1501" s="24" t="s">
        <v>357</v>
      </c>
      <c r="I1501" s="24">
        <f t="shared" ca="1" si="6"/>
        <v>0</v>
      </c>
      <c r="J1501" s="24">
        <f t="shared" ca="1" si="7"/>
        <v>28513653</v>
      </c>
      <c r="K1501" s="24">
        <f t="shared" ca="1" si="8"/>
        <v>0</v>
      </c>
      <c r="L1501" s="24" t="str">
        <f t="shared" ca="1" si="9"/>
        <v>01:00 tarif horaire</v>
      </c>
      <c r="M1501" s="24" t="str">
        <f t="shared" ca="1" si="10"/>
        <v>Paiement par crédit</v>
      </c>
      <c r="N1501" s="25">
        <f t="shared" ca="1" si="11"/>
        <v>42765.404861111114</v>
      </c>
      <c r="O1501" s="27">
        <f t="shared" ca="1" si="12"/>
        <v>42765.404861111114</v>
      </c>
      <c r="P1501" s="24">
        <f t="shared" ca="1" si="13"/>
        <v>13.77</v>
      </c>
      <c r="Q1501" s="28" t="str">
        <f t="shared" si="48"/>
        <v/>
      </c>
      <c r="R1501" s="29" t="str">
        <f t="shared" si="14"/>
        <v/>
      </c>
      <c r="S1501" s="29" t="str">
        <f t="shared" si="15"/>
        <v/>
      </c>
      <c r="T1501" s="28" t="str">
        <f t="shared" si="16"/>
        <v/>
      </c>
      <c r="U1501" s="30">
        <f ca="1">VLOOKUP(H1501,variables!J$10:K$130,2,FALSE)</f>
        <v>0.97058823529411764</v>
      </c>
      <c r="V1501" s="28"/>
      <c r="W1501" s="28"/>
      <c r="X1501" s="28"/>
      <c r="Y1501" s="28"/>
      <c r="Z1501" s="28"/>
      <c r="AA1501" s="28"/>
      <c r="AB1501" s="28"/>
      <c r="AC1501" s="28"/>
    </row>
    <row r="1502" spans="1:29" ht="14.25" hidden="1">
      <c r="A1502" s="22" t="b">
        <f t="shared" si="85"/>
        <v>0</v>
      </c>
      <c r="B1502" s="23" t="str">
        <f t="shared" si="86"/>
        <v>salles!</v>
      </c>
      <c r="C1502" s="24">
        <f t="shared" si="88"/>
        <v>1470</v>
      </c>
      <c r="D1502" s="24" t="str">
        <f t="shared" ca="1" si="2"/>
        <v>salle7</v>
      </c>
      <c r="E1502" s="25">
        <f t="shared" ca="1" si="3"/>
        <v>42796.541666666664</v>
      </c>
      <c r="F1502" s="25">
        <f t="shared" ca="1" si="4"/>
        <v>42796.625</v>
      </c>
      <c r="G1502" s="26" t="str">
        <f t="shared" ca="1" si="5"/>
        <v>lionel.toi@kheprisante.fr</v>
      </c>
      <c r="H1502" s="24" t="s">
        <v>119</v>
      </c>
      <c r="I1502" s="24">
        <f t="shared" ca="1" si="6"/>
        <v>0</v>
      </c>
      <c r="J1502" s="24">
        <f t="shared" ca="1" si="7"/>
        <v>29230166</v>
      </c>
      <c r="K1502" s="24" t="str">
        <f t="shared" ca="1" si="8"/>
        <v>Mme DUNET</v>
      </c>
      <c r="L1502" s="24" t="str">
        <f t="shared" ca="1" si="9"/>
        <v>02:00 tarif horaire</v>
      </c>
      <c r="M1502" s="24" t="str">
        <f t="shared" ca="1" si="10"/>
        <v>Paiement par crédit</v>
      </c>
      <c r="N1502" s="25">
        <f t="shared" ca="1" si="11"/>
        <v>42796.429861111108</v>
      </c>
      <c r="O1502" s="27">
        <f t="shared" ca="1" si="12"/>
        <v>42796.429861111108</v>
      </c>
      <c r="P1502" s="24">
        <f t="shared" ca="1" si="13"/>
        <v>30.6</v>
      </c>
      <c r="Q1502" s="28" t="str">
        <f t="shared" si="48"/>
        <v/>
      </c>
      <c r="R1502" s="29" t="str">
        <f t="shared" si="14"/>
        <v/>
      </c>
      <c r="S1502" s="29" t="str">
        <f t="shared" si="15"/>
        <v/>
      </c>
      <c r="T1502" s="28" t="str">
        <f t="shared" si="16"/>
        <v/>
      </c>
      <c r="U1502" s="30">
        <f ca="1">VLOOKUP(H1502,variables!J$10:K$130,2,FALSE)</f>
        <v>1</v>
      </c>
      <c r="V1502" s="28"/>
      <c r="W1502" s="28"/>
      <c r="X1502" s="28"/>
      <c r="Y1502" s="28"/>
      <c r="Z1502" s="28"/>
      <c r="AA1502" s="28"/>
      <c r="AB1502" s="28"/>
      <c r="AC1502" s="28"/>
    </row>
    <row r="1503" spans="1:29" ht="14.25" hidden="1">
      <c r="A1503" s="22" t="b">
        <f t="shared" si="85"/>
        <v>0</v>
      </c>
      <c r="B1503" s="23" t="str">
        <f t="shared" si="86"/>
        <v>salles!</v>
      </c>
      <c r="C1503" s="24">
        <f t="shared" si="88"/>
        <v>1471</v>
      </c>
      <c r="D1503" s="24" t="str">
        <f t="shared" ca="1" si="2"/>
        <v>salle7</v>
      </c>
      <c r="E1503" s="25">
        <f t="shared" ca="1" si="3"/>
        <v>42796.708333333336</v>
      </c>
      <c r="F1503" s="25">
        <f t="shared" ca="1" si="4"/>
        <v>42796.75</v>
      </c>
      <c r="G1503" s="26" t="str">
        <f t="shared" ca="1" si="5"/>
        <v>nicolas.brinster@kheprisante.fr</v>
      </c>
      <c r="H1503" s="24" t="s">
        <v>299</v>
      </c>
      <c r="I1503" s="24">
        <f t="shared" ca="1" si="6"/>
        <v>0</v>
      </c>
      <c r="J1503" s="24">
        <f t="shared" ca="1" si="7"/>
        <v>29112082</v>
      </c>
      <c r="K1503" s="24" t="str">
        <f t="shared" ca="1" si="8"/>
        <v>Moreau S2</v>
      </c>
      <c r="L1503" s="24" t="str">
        <f t="shared" ca="1" si="9"/>
        <v>01:00 tarif horaire</v>
      </c>
      <c r="M1503" s="24" t="str">
        <f t="shared" ca="1" si="10"/>
        <v>Paiement par crédit</v>
      </c>
      <c r="N1503" s="25">
        <f t="shared" ca="1" si="11"/>
        <v>42790.734722222223</v>
      </c>
      <c r="O1503" s="27">
        <f t="shared" ca="1" si="12"/>
        <v>42790.734722222223</v>
      </c>
      <c r="P1503" s="24">
        <f t="shared" ca="1" si="13"/>
        <v>18</v>
      </c>
      <c r="Q1503" s="28" t="str">
        <f t="shared" si="48"/>
        <v/>
      </c>
      <c r="R1503" s="29" t="str">
        <f t="shared" si="14"/>
        <v/>
      </c>
      <c r="S1503" s="29" t="str">
        <f t="shared" si="15"/>
        <v/>
      </c>
      <c r="T1503" s="28" t="str">
        <f t="shared" si="16"/>
        <v/>
      </c>
      <c r="U1503" s="30">
        <f ca="1">VLOOKUP(H1503,variables!J$10:K$130,2,FALSE)</f>
        <v>0.96666666666666667</v>
      </c>
      <c r="V1503" s="28"/>
      <c r="W1503" s="28"/>
      <c r="X1503" s="28"/>
      <c r="Y1503" s="28"/>
      <c r="Z1503" s="28"/>
      <c r="AA1503" s="28"/>
      <c r="AB1503" s="28"/>
      <c r="AC1503" s="28"/>
    </row>
    <row r="1504" spans="1:29" ht="14.25" hidden="1">
      <c r="A1504" s="22" t="b">
        <f t="shared" si="85"/>
        <v>0</v>
      </c>
      <c r="B1504" s="23" t="str">
        <f t="shared" si="86"/>
        <v>salles!</v>
      </c>
      <c r="C1504" s="24">
        <f t="shared" si="88"/>
        <v>1472</v>
      </c>
      <c r="D1504" s="24" t="str">
        <f t="shared" ca="1" si="2"/>
        <v>salle9</v>
      </c>
      <c r="E1504" s="25">
        <f t="shared" ca="1" si="3"/>
        <v>42796.75</v>
      </c>
      <c r="F1504" s="25">
        <f t="shared" ca="1" si="4"/>
        <v>42796.8125</v>
      </c>
      <c r="G1504" s="26" t="str">
        <f t="shared" ca="1" si="5"/>
        <v>anne-marie.blessig@kheprisante.fr</v>
      </c>
      <c r="H1504" s="24" t="s">
        <v>112</v>
      </c>
      <c r="I1504" s="24" t="str">
        <f t="shared" ca="1" si="6"/>
        <v>cap@revellat.com / Administrateur</v>
      </c>
      <c r="J1504" s="24">
        <f t="shared" ca="1" si="7"/>
        <v>29113459</v>
      </c>
      <c r="K1504" s="24" t="str">
        <f t="shared" ca="1" si="8"/>
        <v>Coaching scolaire</v>
      </c>
      <c r="L1504" s="24" t="str">
        <f t="shared" ca="1" si="9"/>
        <v>01:00 tarif horaire</v>
      </c>
      <c r="M1504" s="24" t="str">
        <f t="shared" ca="1" si="10"/>
        <v>Paiement par crédit</v>
      </c>
      <c r="N1504" s="25">
        <f t="shared" ca="1" si="11"/>
        <v>42790.787499999999</v>
      </c>
      <c r="O1504" s="27">
        <f t="shared" ca="1" si="12"/>
        <v>42796.731249999997</v>
      </c>
      <c r="P1504" s="24">
        <f t="shared" ca="1" si="13"/>
        <v>27</v>
      </c>
      <c r="Q1504" s="28" t="str">
        <f t="shared" si="48"/>
        <v/>
      </c>
      <c r="R1504" s="29" t="str">
        <f t="shared" si="14"/>
        <v/>
      </c>
      <c r="S1504" s="29" t="str">
        <f t="shared" si="15"/>
        <v/>
      </c>
      <c r="T1504" s="28" t="str">
        <f t="shared" si="16"/>
        <v/>
      </c>
      <c r="U1504" s="30">
        <f ca="1">VLOOKUP(H1504,variables!J$10:K$130,2,FALSE)</f>
        <v>1</v>
      </c>
      <c r="V1504" s="28"/>
      <c r="W1504" s="28"/>
      <c r="X1504" s="28"/>
      <c r="Y1504" s="28"/>
      <c r="Z1504" s="28"/>
      <c r="AA1504" s="28"/>
      <c r="AB1504" s="28"/>
      <c r="AC1504" s="28"/>
    </row>
    <row r="1505" spans="1:29" ht="14.25" hidden="1">
      <c r="A1505" s="22" t="b">
        <f t="shared" si="85"/>
        <v>0</v>
      </c>
      <c r="B1505" s="23" t="str">
        <f t="shared" si="86"/>
        <v>salles!</v>
      </c>
      <c r="C1505" s="24">
        <f t="shared" si="88"/>
        <v>1473</v>
      </c>
      <c r="D1505" s="24" t="str">
        <f t="shared" ca="1" si="2"/>
        <v>salle8</v>
      </c>
      <c r="E1505" s="25">
        <f t="shared" ca="1" si="3"/>
        <v>42796.791666666664</v>
      </c>
      <c r="F1505" s="25">
        <f t="shared" ca="1" si="4"/>
        <v>42796.833333333336</v>
      </c>
      <c r="G1505" s="26" t="str">
        <f t="shared" ca="1" si="5"/>
        <v>sonia.langlois@sophrokhepri.fr</v>
      </c>
      <c r="H1505" s="24" t="s">
        <v>423</v>
      </c>
      <c r="I1505" s="24" t="str">
        <f t="shared" ca="1" si="6"/>
        <v>Administrateur</v>
      </c>
      <c r="J1505" s="24">
        <f t="shared" ca="1" si="7"/>
        <v>26156784</v>
      </c>
      <c r="K1505" s="24" t="str">
        <f t="shared" ca="1" si="8"/>
        <v>cours collectif de sophro</v>
      </c>
      <c r="L1505" s="24" t="str">
        <f t="shared" ca="1" si="9"/>
        <v>01:00 tarif horaire</v>
      </c>
      <c r="M1505" s="24" t="str">
        <f t="shared" ca="1" si="10"/>
        <v>Paiement par crédit</v>
      </c>
      <c r="N1505" s="25">
        <f t="shared" ca="1" si="11"/>
        <v>42650.376388888886</v>
      </c>
      <c r="O1505" s="27">
        <f t="shared" ca="1" si="12"/>
        <v>42800.759722222225</v>
      </c>
      <c r="P1505" s="24">
        <f t="shared" ca="1" si="13"/>
        <v>18</v>
      </c>
      <c r="Q1505" s="28" t="str">
        <f t="shared" si="48"/>
        <v/>
      </c>
      <c r="R1505" s="29" t="str">
        <f t="shared" si="14"/>
        <v/>
      </c>
      <c r="S1505" s="29" t="str">
        <f t="shared" si="15"/>
        <v/>
      </c>
      <c r="T1505" s="28" t="str">
        <f t="shared" si="16"/>
        <v/>
      </c>
      <c r="U1505" s="30">
        <f ca="1">VLOOKUP(H1505,variables!J$10:K$130,2,FALSE)</f>
        <v>0.97619047619047616</v>
      </c>
      <c r="V1505" s="28"/>
      <c r="W1505" s="28"/>
      <c r="X1505" s="28"/>
      <c r="Y1505" s="28"/>
      <c r="Z1505" s="28"/>
      <c r="AA1505" s="28"/>
      <c r="AB1505" s="28"/>
      <c r="AC1505" s="28"/>
    </row>
    <row r="1506" spans="1:29" ht="14.25" hidden="1">
      <c r="A1506" s="22" t="b">
        <f t="shared" si="85"/>
        <v>0</v>
      </c>
      <c r="B1506" s="23" t="str">
        <f t="shared" si="86"/>
        <v>salles!</v>
      </c>
      <c r="C1506" s="24">
        <f t="shared" si="88"/>
        <v>1474</v>
      </c>
      <c r="D1506" s="24" t="str">
        <f t="shared" ca="1" si="2"/>
        <v>salle9</v>
      </c>
      <c r="E1506" s="25">
        <f t="shared" ca="1" si="3"/>
        <v>42797.416666666664</v>
      </c>
      <c r="F1506" s="25">
        <f t="shared" ca="1" si="4"/>
        <v>42797.479166666664</v>
      </c>
      <c r="G1506" s="26" t="str">
        <f t="shared" ca="1" si="5"/>
        <v>sophie.cochet@kheprisante.fr</v>
      </c>
      <c r="H1506" s="24" t="s">
        <v>43</v>
      </c>
      <c r="I1506" s="24">
        <f t="shared" ca="1" si="6"/>
        <v>0</v>
      </c>
      <c r="J1506" s="24">
        <f t="shared" ca="1" si="7"/>
        <v>29255306</v>
      </c>
      <c r="K1506" s="24">
        <f t="shared" ca="1" si="8"/>
        <v>0</v>
      </c>
      <c r="L1506" s="24" t="str">
        <f t="shared" ca="1" si="9"/>
        <v>01:30 tarif horaire</v>
      </c>
      <c r="M1506" s="24" t="str">
        <f t="shared" ca="1" si="10"/>
        <v>Paiement par crédit</v>
      </c>
      <c r="N1506" s="25">
        <f t="shared" ca="1" si="11"/>
        <v>42797.378472222219</v>
      </c>
      <c r="O1506" s="27">
        <f t="shared" ca="1" si="12"/>
        <v>42797.378472222219</v>
      </c>
      <c r="P1506" s="24">
        <f t="shared" ca="1" si="13"/>
        <v>21.6</v>
      </c>
      <c r="Q1506" s="28" t="str">
        <f t="shared" si="48"/>
        <v/>
      </c>
      <c r="R1506" s="29" t="str">
        <f t="shared" si="14"/>
        <v/>
      </c>
      <c r="S1506" s="29" t="str">
        <f t="shared" si="15"/>
        <v/>
      </c>
      <c r="T1506" s="28" t="str">
        <f t="shared" si="16"/>
        <v/>
      </c>
      <c r="U1506" s="30">
        <f ca="1">VLOOKUP(H1506,variables!J$10:K$130,2,FALSE)</f>
        <v>1</v>
      </c>
      <c r="V1506" s="28"/>
      <c r="W1506" s="28"/>
      <c r="X1506" s="28"/>
      <c r="Y1506" s="28"/>
      <c r="Z1506" s="28"/>
      <c r="AA1506" s="28"/>
      <c r="AB1506" s="28"/>
      <c r="AC1506" s="28"/>
    </row>
    <row r="1507" spans="1:29" ht="14.25" hidden="1">
      <c r="A1507" s="22" t="b">
        <f t="shared" si="85"/>
        <v>0</v>
      </c>
      <c r="B1507" s="23" t="str">
        <f t="shared" si="86"/>
        <v>salles!</v>
      </c>
      <c r="C1507" s="24">
        <f t="shared" si="88"/>
        <v>1475</v>
      </c>
      <c r="D1507" s="24" t="str">
        <f t="shared" ca="1" si="2"/>
        <v>salle3</v>
      </c>
      <c r="E1507" s="25">
        <f t="shared" ca="1" si="3"/>
        <v>42797.416666666664</v>
      </c>
      <c r="F1507" s="25">
        <f t="shared" ca="1" si="4"/>
        <v>42797.479166666664</v>
      </c>
      <c r="G1507" s="26" t="str">
        <f t="shared" ca="1" si="5"/>
        <v>lionel.toi@kheprisante.fr</v>
      </c>
      <c r="H1507" s="24" t="s">
        <v>119</v>
      </c>
      <c r="I1507" s="24">
        <f t="shared" ca="1" si="6"/>
        <v>0</v>
      </c>
      <c r="J1507" s="24">
        <f t="shared" ca="1" si="7"/>
        <v>29231293</v>
      </c>
      <c r="K1507" s="24" t="str">
        <f t="shared" ca="1" si="8"/>
        <v>Mme DUNET</v>
      </c>
      <c r="L1507" s="24" t="str">
        <f t="shared" ca="1" si="9"/>
        <v>01:30 tarif horaire</v>
      </c>
      <c r="M1507" s="24" t="str">
        <f t="shared" ca="1" si="10"/>
        <v>Paiement par crédit</v>
      </c>
      <c r="N1507" s="25">
        <f t="shared" ca="1" si="11"/>
        <v>42796.456250000003</v>
      </c>
      <c r="O1507" s="27">
        <f t="shared" ca="1" si="12"/>
        <v>42796.456250000003</v>
      </c>
      <c r="P1507" s="24">
        <f t="shared" ca="1" si="13"/>
        <v>21.6</v>
      </c>
      <c r="Q1507" s="28" t="str">
        <f t="shared" si="48"/>
        <v/>
      </c>
      <c r="R1507" s="29" t="str">
        <f t="shared" si="14"/>
        <v/>
      </c>
      <c r="S1507" s="29" t="str">
        <f t="shared" si="15"/>
        <v/>
      </c>
      <c r="T1507" s="28" t="str">
        <f t="shared" si="16"/>
        <v/>
      </c>
      <c r="U1507" s="30">
        <f ca="1">VLOOKUP(H1507,variables!J$10:K$130,2,FALSE)</f>
        <v>1</v>
      </c>
      <c r="V1507" s="28"/>
      <c r="W1507" s="28"/>
      <c r="X1507" s="28"/>
      <c r="Y1507" s="28"/>
      <c r="Z1507" s="28"/>
      <c r="AA1507" s="28"/>
      <c r="AB1507" s="28"/>
      <c r="AC1507" s="28"/>
    </row>
    <row r="1508" spans="1:29" ht="14.25" hidden="1">
      <c r="A1508" s="22" t="b">
        <f t="shared" si="85"/>
        <v>0</v>
      </c>
      <c r="B1508" s="23" t="str">
        <f t="shared" si="86"/>
        <v>salles!</v>
      </c>
      <c r="C1508" s="24">
        <f t="shared" si="88"/>
        <v>1476</v>
      </c>
      <c r="D1508" s="24" t="str">
        <f t="shared" ca="1" si="2"/>
        <v>salle7</v>
      </c>
      <c r="E1508" s="25">
        <f t="shared" ca="1" si="3"/>
        <v>42797.4375</v>
      </c>
      <c r="F1508" s="25">
        <f t="shared" ca="1" si="4"/>
        <v>42797.479166666664</v>
      </c>
      <c r="G1508" s="26" t="str">
        <f t="shared" ca="1" si="5"/>
        <v>nicolas.brinster@kheprisante.fr</v>
      </c>
      <c r="H1508" s="24" t="s">
        <v>299</v>
      </c>
      <c r="I1508" s="24">
        <f t="shared" ca="1" si="6"/>
        <v>0</v>
      </c>
      <c r="J1508" s="24">
        <f t="shared" ca="1" si="7"/>
        <v>29112101</v>
      </c>
      <c r="K1508" s="24" t="str">
        <f t="shared" ca="1" si="8"/>
        <v>Arnoult S1</v>
      </c>
      <c r="L1508" s="24" t="str">
        <f t="shared" ca="1" si="9"/>
        <v>01:00 tarif horaire</v>
      </c>
      <c r="M1508" s="24" t="str">
        <f t="shared" ca="1" si="10"/>
        <v>Paiement par crédit</v>
      </c>
      <c r="N1508" s="25">
        <f t="shared" ca="1" si="11"/>
        <v>42790.73541666667</v>
      </c>
      <c r="O1508" s="27">
        <f t="shared" ca="1" si="12"/>
        <v>42790.73541666667</v>
      </c>
      <c r="P1508" s="24">
        <f t="shared" ca="1" si="13"/>
        <v>14.4</v>
      </c>
      <c r="Q1508" s="28" t="str">
        <f t="shared" si="48"/>
        <v/>
      </c>
      <c r="R1508" s="29" t="str">
        <f t="shared" si="14"/>
        <v/>
      </c>
      <c r="S1508" s="29" t="str">
        <f t="shared" si="15"/>
        <v/>
      </c>
      <c r="T1508" s="28" t="str">
        <f t="shared" si="16"/>
        <v/>
      </c>
      <c r="U1508" s="30">
        <f ca="1">VLOOKUP(H1508,variables!J$10:K$130,2,FALSE)</f>
        <v>0.96666666666666667</v>
      </c>
      <c r="V1508" s="28"/>
      <c r="W1508" s="28"/>
      <c r="X1508" s="28"/>
      <c r="Y1508" s="28"/>
      <c r="Z1508" s="28"/>
      <c r="AA1508" s="28"/>
      <c r="AB1508" s="28"/>
      <c r="AC1508" s="28"/>
    </row>
    <row r="1509" spans="1:29" ht="14.25" hidden="1">
      <c r="A1509" s="22" t="b">
        <f t="shared" si="85"/>
        <v>0</v>
      </c>
      <c r="B1509" s="23" t="str">
        <f t="shared" si="86"/>
        <v>salles!</v>
      </c>
      <c r="C1509" s="24">
        <f t="shared" si="88"/>
        <v>1477</v>
      </c>
      <c r="D1509" s="24" t="str">
        <f t="shared" ca="1" si="2"/>
        <v>salle12</v>
      </c>
      <c r="E1509" s="25">
        <f t="shared" ca="1" si="3"/>
        <v>42797.5625</v>
      </c>
      <c r="F1509" s="25">
        <f t="shared" ca="1" si="4"/>
        <v>42797.604166666664</v>
      </c>
      <c r="G1509" s="26" t="str">
        <f t="shared" ca="1" si="5"/>
        <v>didier.cuoq@kheprisante.fr</v>
      </c>
      <c r="H1509" s="24" t="s">
        <v>357</v>
      </c>
      <c r="I1509" s="24">
        <f t="shared" ca="1" si="6"/>
        <v>0</v>
      </c>
      <c r="J1509" s="24">
        <f t="shared" ca="1" si="7"/>
        <v>28925341</v>
      </c>
      <c r="K1509" s="24">
        <f t="shared" ca="1" si="8"/>
        <v>0</v>
      </c>
      <c r="L1509" s="24" t="str">
        <f t="shared" ca="1" si="9"/>
        <v>01:00 tarif horaire</v>
      </c>
      <c r="M1509" s="24" t="str">
        <f t="shared" ca="1" si="10"/>
        <v>Paiement par crédit</v>
      </c>
      <c r="N1509" s="25">
        <f t="shared" ca="1" si="11"/>
        <v>42782.398611111108</v>
      </c>
      <c r="O1509" s="27">
        <f t="shared" ca="1" si="12"/>
        <v>42782.398611111108</v>
      </c>
      <c r="P1509" s="24">
        <f t="shared" ca="1" si="13"/>
        <v>16.2</v>
      </c>
      <c r="Q1509" s="28" t="str">
        <f t="shared" si="48"/>
        <v/>
      </c>
      <c r="R1509" s="29" t="str">
        <f t="shared" si="14"/>
        <v/>
      </c>
      <c r="S1509" s="29" t="str">
        <f t="shared" si="15"/>
        <v/>
      </c>
      <c r="T1509" s="28" t="str">
        <f t="shared" si="16"/>
        <v/>
      </c>
      <c r="U1509" s="30">
        <f ca="1">VLOOKUP(H1509,variables!J$10:K$130,2,FALSE)</f>
        <v>0.97058823529411764</v>
      </c>
      <c r="V1509" s="28"/>
      <c r="W1509" s="28"/>
      <c r="X1509" s="28"/>
      <c r="Y1509" s="28"/>
      <c r="Z1509" s="28"/>
      <c r="AA1509" s="28"/>
      <c r="AB1509" s="28"/>
      <c r="AC1509" s="28"/>
    </row>
    <row r="1510" spans="1:29" ht="14.25" hidden="1">
      <c r="A1510" s="22" t="b">
        <f t="shared" si="85"/>
        <v>0</v>
      </c>
      <c r="B1510" s="23" t="str">
        <f t="shared" si="86"/>
        <v>salles!</v>
      </c>
      <c r="C1510" s="24">
        <f t="shared" si="88"/>
        <v>1478</v>
      </c>
      <c r="D1510" s="24" t="str">
        <f t="shared" ca="1" si="2"/>
        <v>salle12</v>
      </c>
      <c r="E1510" s="25">
        <f t="shared" ca="1" si="3"/>
        <v>42797.625</v>
      </c>
      <c r="F1510" s="25">
        <f t="shared" ca="1" si="4"/>
        <v>42797.666666666664</v>
      </c>
      <c r="G1510" s="26" t="str">
        <f t="shared" ca="1" si="5"/>
        <v>didier.cuoq@kheprisante.fr</v>
      </c>
      <c r="H1510" s="24" t="s">
        <v>357</v>
      </c>
      <c r="I1510" s="24">
        <f t="shared" ca="1" si="6"/>
        <v>0</v>
      </c>
      <c r="J1510" s="24">
        <f t="shared" ca="1" si="7"/>
        <v>29256261</v>
      </c>
      <c r="K1510" s="24">
        <f t="shared" ca="1" si="8"/>
        <v>0</v>
      </c>
      <c r="L1510" s="24" t="str">
        <f t="shared" ca="1" si="9"/>
        <v>01:00 tarif horaire</v>
      </c>
      <c r="M1510" s="24" t="str">
        <f t="shared" ca="1" si="10"/>
        <v>Paiement par crédit</v>
      </c>
      <c r="N1510" s="25">
        <f t="shared" ca="1" si="11"/>
        <v>42797.407638888886</v>
      </c>
      <c r="O1510" s="27">
        <f t="shared" ca="1" si="12"/>
        <v>42797.407638888886</v>
      </c>
      <c r="P1510" s="24">
        <f t="shared" ca="1" si="13"/>
        <v>16.2</v>
      </c>
      <c r="Q1510" s="28" t="str">
        <f t="shared" si="48"/>
        <v/>
      </c>
      <c r="R1510" s="29" t="str">
        <f t="shared" si="14"/>
        <v/>
      </c>
      <c r="S1510" s="29" t="str">
        <f t="shared" si="15"/>
        <v/>
      </c>
      <c r="T1510" s="28" t="str">
        <f t="shared" si="16"/>
        <v/>
      </c>
      <c r="U1510" s="30">
        <f ca="1">VLOOKUP(H1510,variables!J$10:K$130,2,FALSE)</f>
        <v>0.97058823529411764</v>
      </c>
      <c r="V1510" s="28"/>
      <c r="W1510" s="28"/>
      <c r="X1510" s="28"/>
      <c r="Y1510" s="28"/>
      <c r="Z1510" s="28"/>
      <c r="AA1510" s="28"/>
      <c r="AB1510" s="28"/>
      <c r="AC1510" s="28"/>
    </row>
    <row r="1511" spans="1:29" ht="14.25">
      <c r="A1511" s="22" t="b">
        <f t="shared" si="85"/>
        <v>1</v>
      </c>
      <c r="B1511" s="23" t="str">
        <f t="shared" si="86"/>
        <v>salles!</v>
      </c>
      <c r="C1511" s="24">
        <f t="shared" si="88"/>
        <v>1479</v>
      </c>
      <c r="D1511" s="24" t="str">
        <f t="shared" ca="1" si="2"/>
        <v>salle11</v>
      </c>
      <c r="E1511" s="25">
        <f t="shared" ca="1" si="3"/>
        <v>42797.729166666664</v>
      </c>
      <c r="F1511" s="25">
        <f t="shared" ca="1" si="4"/>
        <v>42797.770833333336</v>
      </c>
      <c r="G1511" s="26" t="str">
        <f t="shared" ca="1" si="5"/>
        <v>sandrine.lopes@kheprisante.fr</v>
      </c>
      <c r="H1511" s="24" t="s">
        <v>140</v>
      </c>
      <c r="I1511" s="24">
        <f t="shared" ca="1" si="6"/>
        <v>0</v>
      </c>
      <c r="J1511" s="24">
        <f t="shared" ca="1" si="7"/>
        <v>28825414</v>
      </c>
      <c r="K1511" s="24" t="str">
        <f t="shared" ca="1" si="8"/>
        <v>Sandrine Reiki 2</v>
      </c>
      <c r="L1511" s="24" t="str">
        <f t="shared" ca="1" si="9"/>
        <v>01:00 tarif horaire</v>
      </c>
      <c r="M1511" s="24" t="str">
        <f t="shared" ca="1" si="10"/>
        <v>Paiement par crédit</v>
      </c>
      <c r="N1511" s="25">
        <f t="shared" ca="1" si="11"/>
        <v>42777.743055555555</v>
      </c>
      <c r="O1511" s="27">
        <f t="shared" ca="1" si="12"/>
        <v>42777.743055555555</v>
      </c>
      <c r="P1511" s="24">
        <f t="shared" ca="1" si="13"/>
        <v>18</v>
      </c>
      <c r="Q1511" s="28">
        <f t="shared" ca="1" si="48"/>
        <v>1</v>
      </c>
      <c r="R1511" s="29">
        <f t="shared" ca="1" si="14"/>
        <v>16.787234042553191</v>
      </c>
      <c r="S1511" s="29" t="e">
        <f t="shared" ca="1" si="15"/>
        <v>#VALUE!</v>
      </c>
      <c r="T1511" s="28">
        <f t="shared" ca="1" si="16"/>
        <v>19</v>
      </c>
      <c r="U1511" s="30">
        <f ca="1">VLOOKUP(H1511,variables!J$10:K$130,2,FALSE)</f>
        <v>0.93262411347517726</v>
      </c>
      <c r="V1511" s="28"/>
      <c r="W1511" s="28"/>
      <c r="X1511" s="28"/>
      <c r="Y1511" s="28"/>
      <c r="Z1511" s="28"/>
      <c r="AA1511" s="28"/>
      <c r="AB1511" s="28"/>
      <c r="AC1511" s="28"/>
    </row>
    <row r="1512" spans="1:29" ht="14.25" hidden="1">
      <c r="A1512" s="22" t="b">
        <f t="shared" si="85"/>
        <v>0</v>
      </c>
      <c r="B1512" s="23" t="str">
        <f t="shared" si="86"/>
        <v>salles!</v>
      </c>
      <c r="C1512" s="24">
        <f t="shared" si="88"/>
        <v>1480</v>
      </c>
      <c r="D1512" s="24" t="str">
        <f t="shared" ca="1" si="2"/>
        <v>salle7</v>
      </c>
      <c r="E1512" s="25">
        <f t="shared" ca="1" si="3"/>
        <v>42797.729166666664</v>
      </c>
      <c r="F1512" s="25">
        <f t="shared" ca="1" si="4"/>
        <v>42797.791666666664</v>
      </c>
      <c r="G1512" s="26" t="str">
        <f t="shared" ca="1" si="5"/>
        <v>lionel.toi@kheprisante.fr</v>
      </c>
      <c r="H1512" s="24" t="s">
        <v>119</v>
      </c>
      <c r="I1512" s="24">
        <f t="shared" ca="1" si="6"/>
        <v>0</v>
      </c>
      <c r="J1512" s="24">
        <f t="shared" ca="1" si="7"/>
        <v>29231313</v>
      </c>
      <c r="K1512" s="24" t="str">
        <f t="shared" ca="1" si="8"/>
        <v>Mme TRAN</v>
      </c>
      <c r="L1512" s="24" t="str">
        <f t="shared" ca="1" si="9"/>
        <v>01:30 tarif horaire</v>
      </c>
      <c r="M1512" s="24" t="str">
        <f t="shared" ca="1" si="10"/>
        <v>Paiement par crédit</v>
      </c>
      <c r="N1512" s="25">
        <f t="shared" ca="1" si="11"/>
        <v>42796.456944444442</v>
      </c>
      <c r="O1512" s="27">
        <f t="shared" ca="1" si="12"/>
        <v>42796.456944444442</v>
      </c>
      <c r="P1512" s="24">
        <f t="shared" ca="1" si="13"/>
        <v>27</v>
      </c>
      <c r="Q1512" s="28" t="str">
        <f t="shared" si="48"/>
        <v/>
      </c>
      <c r="R1512" s="29" t="str">
        <f t="shared" si="14"/>
        <v/>
      </c>
      <c r="S1512" s="29" t="str">
        <f t="shared" si="15"/>
        <v/>
      </c>
      <c r="T1512" s="28" t="str">
        <f t="shared" si="16"/>
        <v/>
      </c>
      <c r="U1512" s="30">
        <f ca="1">VLOOKUP(H1512,variables!J$10:K$130,2,FALSE)</f>
        <v>1</v>
      </c>
      <c r="V1512" s="28"/>
      <c r="W1512" s="28"/>
      <c r="X1512" s="28"/>
      <c r="Y1512" s="28"/>
      <c r="Z1512" s="28"/>
      <c r="AA1512" s="28"/>
      <c r="AB1512" s="28"/>
      <c r="AC1512" s="28"/>
    </row>
    <row r="1513" spans="1:29" ht="14.25">
      <c r="A1513" s="22" t="b">
        <f t="shared" si="85"/>
        <v>1</v>
      </c>
      <c r="B1513" s="23" t="str">
        <f t="shared" si="86"/>
        <v>salles!</v>
      </c>
      <c r="C1513" s="24">
        <f t="shared" si="88"/>
        <v>1481</v>
      </c>
      <c r="D1513" s="24" t="str">
        <f t="shared" ca="1" si="2"/>
        <v>salle11</v>
      </c>
      <c r="E1513" s="25">
        <f t="shared" ca="1" si="3"/>
        <v>42797.770833333336</v>
      </c>
      <c r="F1513" s="25">
        <f t="shared" ca="1" si="4"/>
        <v>42797.8125</v>
      </c>
      <c r="G1513" s="26" t="str">
        <f t="shared" ca="1" si="5"/>
        <v>sandrine.lopes@kheprisante.fr</v>
      </c>
      <c r="H1513" s="24" t="s">
        <v>140</v>
      </c>
      <c r="I1513" s="24">
        <f t="shared" ca="1" si="6"/>
        <v>0</v>
      </c>
      <c r="J1513" s="24">
        <f t="shared" ca="1" si="7"/>
        <v>28974744</v>
      </c>
      <c r="K1513" s="24" t="str">
        <f t="shared" ca="1" si="8"/>
        <v>Sandrine - reiki1 Annick</v>
      </c>
      <c r="L1513" s="24" t="str">
        <f t="shared" ca="1" si="9"/>
        <v>01:00 tarif horaire</v>
      </c>
      <c r="M1513" s="24" t="str">
        <f t="shared" ca="1" si="10"/>
        <v>Paiement par crédit</v>
      </c>
      <c r="N1513" s="25">
        <f t="shared" ca="1" si="11"/>
        <v>42784.788194444445</v>
      </c>
      <c r="O1513" s="27">
        <f t="shared" ca="1" si="12"/>
        <v>42784.788194444445</v>
      </c>
      <c r="P1513" s="24">
        <f t="shared" ca="1" si="13"/>
        <v>18</v>
      </c>
      <c r="Q1513" s="28">
        <f t="shared" ca="1" si="48"/>
        <v>1</v>
      </c>
      <c r="R1513" s="29">
        <f t="shared" ca="1" si="14"/>
        <v>16.787234042553191</v>
      </c>
      <c r="S1513" s="29" t="e">
        <f t="shared" ca="1" si="15"/>
        <v>#VALUE!</v>
      </c>
      <c r="T1513" s="28">
        <f t="shared" ca="1" si="16"/>
        <v>12</v>
      </c>
      <c r="U1513" s="30">
        <f ca="1">VLOOKUP(H1513,variables!J$10:K$130,2,FALSE)</f>
        <v>0.93262411347517726</v>
      </c>
      <c r="V1513" s="28"/>
      <c r="W1513" s="28"/>
      <c r="X1513" s="28"/>
      <c r="Y1513" s="28"/>
      <c r="Z1513" s="28"/>
      <c r="AA1513" s="28"/>
      <c r="AB1513" s="28"/>
      <c r="AC1513" s="28"/>
    </row>
    <row r="1514" spans="1:29" ht="14.25" hidden="1">
      <c r="A1514" s="22" t="b">
        <f t="shared" si="85"/>
        <v>0</v>
      </c>
      <c r="B1514" s="23" t="str">
        <f t="shared" si="86"/>
        <v>salles!</v>
      </c>
      <c r="C1514" s="24">
        <f t="shared" si="88"/>
        <v>1482</v>
      </c>
      <c r="D1514" s="24" t="str">
        <f t="shared" ca="1" si="2"/>
        <v>salle5</v>
      </c>
      <c r="E1514" s="25">
        <f t="shared" ca="1" si="3"/>
        <v>42797.791666666664</v>
      </c>
      <c r="F1514" s="25">
        <f t="shared" ca="1" si="4"/>
        <v>42797.833333333336</v>
      </c>
      <c r="G1514" s="26" t="str">
        <f t="shared" ca="1" si="5"/>
        <v>resa@seveetpapillon.org</v>
      </c>
      <c r="H1514" s="24" t="s">
        <v>174</v>
      </c>
      <c r="I1514" s="24" t="str">
        <f t="shared" ca="1" si="6"/>
        <v>resa@seveetpapillon.org</v>
      </c>
      <c r="J1514" s="24">
        <f t="shared" ca="1" si="7"/>
        <v>28694941</v>
      </c>
      <c r="K1514" s="24" t="str">
        <f t="shared" ca="1" si="8"/>
        <v>S. Lespinasse - Réflexo SP</v>
      </c>
      <c r="L1514" s="24" t="str">
        <f t="shared" ca="1" si="9"/>
        <v>01:00 tarif horaire</v>
      </c>
      <c r="M1514" s="24" t="str">
        <f t="shared" ca="1" si="10"/>
        <v>Accepté (crédit illimité)</v>
      </c>
      <c r="N1514" s="25">
        <f t="shared" ca="1" si="11"/>
        <v>42772.616666666669</v>
      </c>
      <c r="O1514" s="27">
        <f t="shared" ca="1" si="12"/>
        <v>42775.612500000003</v>
      </c>
      <c r="P1514" s="24">
        <f t="shared" ca="1" si="13"/>
        <v>18</v>
      </c>
      <c r="Q1514" s="28" t="str">
        <f t="shared" si="48"/>
        <v/>
      </c>
      <c r="R1514" s="29" t="str">
        <f t="shared" si="14"/>
        <v/>
      </c>
      <c r="S1514" s="29" t="str">
        <f t="shared" si="15"/>
        <v/>
      </c>
      <c r="T1514" s="28" t="str">
        <f t="shared" si="16"/>
        <v/>
      </c>
      <c r="U1514" s="30">
        <f ca="1">VLOOKUP(H1514,variables!J$10:K$130,2,FALSE)</f>
        <v>0.5</v>
      </c>
      <c r="V1514" s="28"/>
      <c r="W1514" s="28"/>
      <c r="X1514" s="28"/>
      <c r="Y1514" s="28"/>
      <c r="Z1514" s="28"/>
      <c r="AA1514" s="28"/>
      <c r="AB1514" s="28"/>
      <c r="AC1514" s="28"/>
    </row>
    <row r="1515" spans="1:29" ht="14.25" hidden="1">
      <c r="A1515" s="22" t="b">
        <f t="shared" si="85"/>
        <v>0</v>
      </c>
      <c r="B1515" s="23" t="str">
        <f t="shared" si="86"/>
        <v>salles!</v>
      </c>
      <c r="C1515" s="24">
        <f t="shared" si="88"/>
        <v>1483</v>
      </c>
      <c r="D1515" s="24" t="str">
        <f t="shared" ca="1" si="2"/>
        <v>salle7</v>
      </c>
      <c r="E1515" s="25">
        <f t="shared" ca="1" si="3"/>
        <v>42797.8125</v>
      </c>
      <c r="F1515" s="25">
        <f t="shared" ca="1" si="4"/>
        <v>42797.854166666664</v>
      </c>
      <c r="G1515" s="26" t="str">
        <f t="shared" ca="1" si="5"/>
        <v>nicolas.brinster@kheprisante.fr</v>
      </c>
      <c r="H1515" s="24" t="s">
        <v>299</v>
      </c>
      <c r="I1515" s="24">
        <f t="shared" ca="1" si="6"/>
        <v>0</v>
      </c>
      <c r="J1515" s="24">
        <f t="shared" ca="1" si="7"/>
        <v>29240427</v>
      </c>
      <c r="K1515" s="24" t="str">
        <f t="shared" ca="1" si="8"/>
        <v>Mathurin S11</v>
      </c>
      <c r="L1515" s="24" t="str">
        <f t="shared" ca="1" si="9"/>
        <v>01:00 tarif horaire</v>
      </c>
      <c r="M1515" s="24" t="str">
        <f t="shared" ca="1" si="10"/>
        <v>Paiement par crédit</v>
      </c>
      <c r="N1515" s="25">
        <f t="shared" ca="1" si="11"/>
        <v>42796.679166666669</v>
      </c>
      <c r="O1515" s="27">
        <f t="shared" ca="1" si="12"/>
        <v>42796.679166666669</v>
      </c>
      <c r="P1515" s="24">
        <f t="shared" ca="1" si="13"/>
        <v>18</v>
      </c>
      <c r="Q1515" s="28" t="str">
        <f t="shared" si="48"/>
        <v/>
      </c>
      <c r="R1515" s="29" t="str">
        <f t="shared" si="14"/>
        <v/>
      </c>
      <c r="S1515" s="29" t="str">
        <f t="shared" si="15"/>
        <v/>
      </c>
      <c r="T1515" s="28" t="str">
        <f t="shared" si="16"/>
        <v/>
      </c>
      <c r="U1515" s="30">
        <f ca="1">VLOOKUP(H1515,variables!J$10:K$130,2,FALSE)</f>
        <v>0.96666666666666667</v>
      </c>
      <c r="V1515" s="28"/>
      <c r="W1515" s="28"/>
      <c r="X1515" s="28"/>
      <c r="Y1515" s="28"/>
      <c r="Z1515" s="28"/>
      <c r="AA1515" s="28"/>
      <c r="AB1515" s="28"/>
      <c r="AC1515" s="28"/>
    </row>
    <row r="1516" spans="1:29" ht="14.25" hidden="1">
      <c r="A1516" s="22" t="b">
        <f t="shared" si="85"/>
        <v>0</v>
      </c>
      <c r="B1516" s="23" t="str">
        <f t="shared" si="86"/>
        <v>salles!</v>
      </c>
      <c r="C1516" s="24">
        <f t="shared" si="88"/>
        <v>1484</v>
      </c>
      <c r="D1516" s="24" t="str">
        <f t="shared" ca="1" si="2"/>
        <v>salle7</v>
      </c>
      <c r="E1516" s="25">
        <f t="shared" ca="1" si="3"/>
        <v>42798.416666666664</v>
      </c>
      <c r="F1516" s="25">
        <f t="shared" ca="1" si="4"/>
        <v>42798.541666666664</v>
      </c>
      <c r="G1516" s="26" t="str">
        <f t="shared" ca="1" si="5"/>
        <v>lionel.toi@kheprisante.fr</v>
      </c>
      <c r="H1516" s="24" t="s">
        <v>119</v>
      </c>
      <c r="I1516" s="24">
        <f t="shared" ca="1" si="6"/>
        <v>0</v>
      </c>
      <c r="J1516" s="24">
        <f t="shared" ca="1" si="7"/>
        <v>29233065</v>
      </c>
      <c r="K1516" s="24" t="str">
        <f t="shared" ca="1" si="8"/>
        <v>Chanda TRAN
Estelle LABOUR</v>
      </c>
      <c r="L1516" s="24" t="str">
        <f t="shared" ca="1" si="9"/>
        <v>03:00 tarif horaire</v>
      </c>
      <c r="M1516" s="24" t="str">
        <f t="shared" ca="1" si="10"/>
        <v>Paiement par crédit</v>
      </c>
      <c r="N1516" s="25">
        <f t="shared" ca="1" si="11"/>
        <v>42796.498611111114</v>
      </c>
      <c r="O1516" s="27">
        <f t="shared" ca="1" si="12"/>
        <v>42796.498611111114</v>
      </c>
      <c r="P1516" s="24">
        <f t="shared" ca="1" si="13"/>
        <v>54</v>
      </c>
      <c r="Q1516" s="28" t="str">
        <f t="shared" si="48"/>
        <v/>
      </c>
      <c r="R1516" s="29" t="str">
        <f t="shared" si="14"/>
        <v/>
      </c>
      <c r="S1516" s="29" t="str">
        <f t="shared" si="15"/>
        <v/>
      </c>
      <c r="T1516" s="28" t="str">
        <f t="shared" si="16"/>
        <v/>
      </c>
      <c r="U1516" s="30">
        <f ca="1">VLOOKUP(H1516,variables!J$10:K$130,2,FALSE)</f>
        <v>1</v>
      </c>
      <c r="V1516" s="28"/>
      <c r="W1516" s="28"/>
      <c r="X1516" s="28"/>
      <c r="Y1516" s="28"/>
      <c r="Z1516" s="28"/>
      <c r="AA1516" s="28"/>
      <c r="AB1516" s="28"/>
      <c r="AC1516" s="28"/>
    </row>
    <row r="1517" spans="1:29" ht="14.25" hidden="1">
      <c r="A1517" s="22" t="b">
        <f t="shared" si="85"/>
        <v>0</v>
      </c>
      <c r="B1517" s="23" t="str">
        <f t="shared" si="86"/>
        <v>salles!</v>
      </c>
      <c r="C1517" s="24">
        <f t="shared" si="88"/>
        <v>1485</v>
      </c>
      <c r="D1517" s="24" t="str">
        <f t="shared" ca="1" si="2"/>
        <v>salle5</v>
      </c>
      <c r="E1517" s="25">
        <f t="shared" ca="1" si="3"/>
        <v>42798.458333333336</v>
      </c>
      <c r="F1517" s="25">
        <f t="shared" ca="1" si="4"/>
        <v>42798.5</v>
      </c>
      <c r="G1517" s="26" t="str">
        <f t="shared" ca="1" si="5"/>
        <v>resa@seveetpapillon.org</v>
      </c>
      <c r="H1517" s="24" t="s">
        <v>174</v>
      </c>
      <c r="I1517" s="24">
        <f t="shared" ca="1" si="6"/>
        <v>0</v>
      </c>
      <c r="J1517" s="24">
        <f t="shared" ca="1" si="7"/>
        <v>29080593</v>
      </c>
      <c r="K1517" s="24" t="str">
        <f t="shared" ca="1" si="8"/>
        <v>S. Lespinasse - Réflexo SP</v>
      </c>
      <c r="L1517" s="24" t="str">
        <f t="shared" ca="1" si="9"/>
        <v>01:00 tarif horaire</v>
      </c>
      <c r="M1517" s="24" t="str">
        <f t="shared" ca="1" si="10"/>
        <v>Accepté (crédit illimité)</v>
      </c>
      <c r="N1517" s="25">
        <f t="shared" ca="1" si="11"/>
        <v>42789.52847222222</v>
      </c>
      <c r="O1517" s="27">
        <f t="shared" ca="1" si="12"/>
        <v>42789.52847222222</v>
      </c>
      <c r="P1517" s="24">
        <f t="shared" ca="1" si="13"/>
        <v>18</v>
      </c>
      <c r="Q1517" s="28" t="str">
        <f t="shared" si="48"/>
        <v/>
      </c>
      <c r="R1517" s="29" t="str">
        <f t="shared" si="14"/>
        <v/>
      </c>
      <c r="S1517" s="29" t="str">
        <f t="shared" si="15"/>
        <v/>
      </c>
      <c r="T1517" s="28" t="str">
        <f t="shared" si="16"/>
        <v/>
      </c>
      <c r="U1517" s="30">
        <f ca="1">VLOOKUP(H1517,variables!J$10:K$130,2,FALSE)</f>
        <v>0.5</v>
      </c>
      <c r="V1517" s="28"/>
      <c r="W1517" s="28"/>
      <c r="X1517" s="28"/>
      <c r="Y1517" s="28"/>
      <c r="Z1517" s="28"/>
      <c r="AA1517" s="28"/>
      <c r="AB1517" s="28"/>
      <c r="AC1517" s="28"/>
    </row>
    <row r="1518" spans="1:29" ht="14.25" hidden="1">
      <c r="A1518" s="22" t="b">
        <f t="shared" si="85"/>
        <v>0</v>
      </c>
      <c r="B1518" s="23" t="str">
        <f t="shared" si="86"/>
        <v>salles!</v>
      </c>
      <c r="C1518" s="24">
        <f t="shared" si="88"/>
        <v>1486</v>
      </c>
      <c r="D1518" s="24" t="str">
        <f t="shared" ca="1" si="2"/>
        <v>salle12</v>
      </c>
      <c r="E1518" s="25">
        <f t="shared" ca="1" si="3"/>
        <v>42798.458333333336</v>
      </c>
      <c r="F1518" s="25">
        <f t="shared" ca="1" si="4"/>
        <v>42798.583333333336</v>
      </c>
      <c r="G1518" s="26" t="str">
        <f t="shared" ca="1" si="5"/>
        <v>amelie.brossard@kheprisante.fr</v>
      </c>
      <c r="H1518" s="24" t="s">
        <v>210</v>
      </c>
      <c r="I1518" s="24">
        <f t="shared" ca="1" si="6"/>
        <v>0</v>
      </c>
      <c r="J1518" s="24">
        <f t="shared" ca="1" si="7"/>
        <v>29276327</v>
      </c>
      <c r="K1518" s="24">
        <f t="shared" ca="1" si="8"/>
        <v>0</v>
      </c>
      <c r="L1518" s="24" t="str">
        <f t="shared" ca="1" si="9"/>
        <v>03:00 tarif horaire</v>
      </c>
      <c r="M1518" s="24" t="str">
        <f t="shared" ca="1" si="10"/>
        <v>Paiement par crédit</v>
      </c>
      <c r="N1518" s="25">
        <f t="shared" ca="1" si="11"/>
        <v>42798.386111111111</v>
      </c>
      <c r="O1518" s="27">
        <f t="shared" ca="1" si="12"/>
        <v>42798.386111111111</v>
      </c>
      <c r="P1518" s="24">
        <f t="shared" ca="1" si="13"/>
        <v>54</v>
      </c>
      <c r="Q1518" s="28" t="str">
        <f t="shared" si="48"/>
        <v/>
      </c>
      <c r="R1518" s="29" t="str">
        <f t="shared" si="14"/>
        <v/>
      </c>
      <c r="S1518" s="29" t="str">
        <f t="shared" si="15"/>
        <v/>
      </c>
      <c r="T1518" s="28" t="str">
        <f t="shared" si="16"/>
        <v/>
      </c>
      <c r="U1518" s="30">
        <f ca="1">VLOOKUP(H1518,variables!J$10:K$130,2,FALSE)</f>
        <v>1</v>
      </c>
      <c r="V1518" s="28"/>
      <c r="W1518" s="28"/>
      <c r="X1518" s="28"/>
      <c r="Y1518" s="28"/>
      <c r="Z1518" s="28"/>
      <c r="AA1518" s="28"/>
      <c r="AB1518" s="28"/>
      <c r="AC1518" s="28"/>
    </row>
    <row r="1519" spans="1:29" ht="14.25" hidden="1">
      <c r="A1519" s="22" t="b">
        <f t="shared" si="85"/>
        <v>0</v>
      </c>
      <c r="B1519" s="23" t="str">
        <f t="shared" si="86"/>
        <v>salles!</v>
      </c>
      <c r="C1519" s="24">
        <f t="shared" si="88"/>
        <v>1487</v>
      </c>
      <c r="D1519" s="24" t="str">
        <f t="shared" ca="1" si="2"/>
        <v>salle5</v>
      </c>
      <c r="E1519" s="25">
        <f t="shared" ca="1" si="3"/>
        <v>42798.520833333336</v>
      </c>
      <c r="F1519" s="25">
        <f t="shared" ca="1" si="4"/>
        <v>42798.5625</v>
      </c>
      <c r="G1519" s="26" t="str">
        <f t="shared" ca="1" si="5"/>
        <v>sophie.seveetpapillon@kheprisante.fr</v>
      </c>
      <c r="H1519" s="24" t="s">
        <v>83</v>
      </c>
      <c r="I1519" s="24">
        <f t="shared" ca="1" si="6"/>
        <v>0</v>
      </c>
      <c r="J1519" s="24">
        <f t="shared" ca="1" si="7"/>
        <v>29239898</v>
      </c>
      <c r="K1519" s="24" t="str">
        <f t="shared" ca="1" si="8"/>
        <v>S. Lespinasse - Réflexo SP 30 mn</v>
      </c>
      <c r="L1519" s="24" t="str">
        <f t="shared" ca="1" si="9"/>
        <v>01:00 tarif horaire</v>
      </c>
      <c r="M1519" s="24" t="str">
        <f t="shared" ca="1" si="10"/>
        <v>Paiement par crédit</v>
      </c>
      <c r="N1519" s="25">
        <f t="shared" ca="1" si="11"/>
        <v>42796.666666666664</v>
      </c>
      <c r="O1519" s="27">
        <f t="shared" ca="1" si="12"/>
        <v>42796.666666666664</v>
      </c>
      <c r="P1519" s="24">
        <f t="shared" ca="1" si="13"/>
        <v>18</v>
      </c>
      <c r="Q1519" s="28" t="str">
        <f t="shared" si="48"/>
        <v/>
      </c>
      <c r="R1519" s="29" t="str">
        <f t="shared" si="14"/>
        <v/>
      </c>
      <c r="S1519" s="29" t="str">
        <f t="shared" si="15"/>
        <v/>
      </c>
      <c r="T1519" s="28" t="str">
        <f t="shared" si="16"/>
        <v/>
      </c>
      <c r="U1519" s="30">
        <f>VLOOKUP(H1519,variables!J$10:K$130,2,FALSE)</f>
        <v>5.3E-3</v>
      </c>
      <c r="V1519" s="28"/>
      <c r="W1519" s="28"/>
      <c r="X1519" s="28"/>
      <c r="Y1519" s="28"/>
      <c r="Z1519" s="28"/>
      <c r="AA1519" s="28"/>
      <c r="AB1519" s="28"/>
      <c r="AC1519" s="28"/>
    </row>
    <row r="1520" spans="1:29" ht="14.25">
      <c r="A1520" s="22" t="b">
        <f t="shared" si="85"/>
        <v>1</v>
      </c>
      <c r="B1520" s="23" t="str">
        <f t="shared" si="86"/>
        <v>salles!</v>
      </c>
      <c r="C1520" s="24">
        <f t="shared" si="88"/>
        <v>1488</v>
      </c>
      <c r="D1520" s="24" t="str">
        <f t="shared" ca="1" si="2"/>
        <v>salle11</v>
      </c>
      <c r="E1520" s="25">
        <f t="shared" ca="1" si="3"/>
        <v>42798.604166666664</v>
      </c>
      <c r="F1520" s="25">
        <f t="shared" ca="1" si="4"/>
        <v>42798.645833333336</v>
      </c>
      <c r="G1520" s="26" t="str">
        <f t="shared" ca="1" si="5"/>
        <v>sandrine.lopes@kheprisante.fr</v>
      </c>
      <c r="H1520" s="24" t="s">
        <v>140</v>
      </c>
      <c r="I1520" s="24">
        <f t="shared" ca="1" si="6"/>
        <v>0</v>
      </c>
      <c r="J1520" s="24">
        <f t="shared" ca="1" si="7"/>
        <v>28825420</v>
      </c>
      <c r="K1520" s="24" t="str">
        <f t="shared" ca="1" si="8"/>
        <v>Sandrine- Mbe - Evelyne f</v>
      </c>
      <c r="L1520" s="24" t="str">
        <f t="shared" ca="1" si="9"/>
        <v>01:00 tarif horaire</v>
      </c>
      <c r="M1520" s="24" t="str">
        <f t="shared" ca="1" si="10"/>
        <v>Paiement par crédit</v>
      </c>
      <c r="N1520" s="25">
        <f t="shared" ca="1" si="11"/>
        <v>42777.743750000001</v>
      </c>
      <c r="O1520" s="27">
        <f t="shared" ca="1" si="12"/>
        <v>42777.743750000001</v>
      </c>
      <c r="P1520" s="24">
        <f t="shared" ca="1" si="13"/>
        <v>18</v>
      </c>
      <c r="Q1520" s="28">
        <f t="shared" ca="1" si="48"/>
        <v>1</v>
      </c>
      <c r="R1520" s="29">
        <f t="shared" ca="1" si="14"/>
        <v>16.787234042553191</v>
      </c>
      <c r="S1520" s="29" t="e">
        <f t="shared" ca="1" si="15"/>
        <v>#VALUE!</v>
      </c>
      <c r="T1520" s="28">
        <f t="shared" ca="1" si="16"/>
        <v>20</v>
      </c>
      <c r="U1520" s="30">
        <f ca="1">VLOOKUP(H1520,variables!J$10:K$130,2,FALSE)</f>
        <v>0.93262411347517726</v>
      </c>
      <c r="V1520" s="28"/>
      <c r="W1520" s="28"/>
      <c r="X1520" s="28"/>
      <c r="Y1520" s="28"/>
      <c r="Z1520" s="28"/>
      <c r="AA1520" s="28"/>
      <c r="AB1520" s="28"/>
      <c r="AC1520" s="28"/>
    </row>
    <row r="1521" spans="1:29" ht="14.25" hidden="1">
      <c r="A1521" s="22" t="b">
        <f t="shared" si="85"/>
        <v>0</v>
      </c>
      <c r="B1521" s="23" t="str">
        <f t="shared" si="86"/>
        <v>salles!</v>
      </c>
      <c r="C1521" s="24">
        <f t="shared" si="88"/>
        <v>1489</v>
      </c>
      <c r="D1521" s="24" t="str">
        <f t="shared" ca="1" si="2"/>
        <v>salle12</v>
      </c>
      <c r="E1521" s="25">
        <f t="shared" ca="1" si="3"/>
        <v>42798.625</v>
      </c>
      <c r="F1521" s="25">
        <f t="shared" ca="1" si="4"/>
        <v>42798.666666666664</v>
      </c>
      <c r="G1521" s="26" t="str">
        <f t="shared" ca="1" si="5"/>
        <v>jocelyne.brothier@kheprisante.fr</v>
      </c>
      <c r="H1521" s="24" t="s">
        <v>212</v>
      </c>
      <c r="I1521" s="24">
        <f t="shared" ca="1" si="6"/>
        <v>0</v>
      </c>
      <c r="J1521" s="24">
        <f t="shared" ca="1" si="7"/>
        <v>29255512</v>
      </c>
      <c r="K1521" s="24">
        <f t="shared" ca="1" si="8"/>
        <v>0</v>
      </c>
      <c r="L1521" s="24" t="str">
        <f t="shared" ca="1" si="9"/>
        <v>01:00 tarif horaire</v>
      </c>
      <c r="M1521" s="24" t="str">
        <f t="shared" ca="1" si="10"/>
        <v>Paiement par crédit</v>
      </c>
      <c r="N1521" s="25">
        <f t="shared" ca="1" si="11"/>
        <v>42797.384722222225</v>
      </c>
      <c r="O1521" s="27">
        <f t="shared" ca="1" si="12"/>
        <v>42797.384722222225</v>
      </c>
      <c r="P1521" s="24">
        <f t="shared" ca="1" si="13"/>
        <v>18</v>
      </c>
      <c r="Q1521" s="28" t="str">
        <f t="shared" si="48"/>
        <v/>
      </c>
      <c r="R1521" s="29" t="str">
        <f t="shared" si="14"/>
        <v/>
      </c>
      <c r="S1521" s="29" t="str">
        <f t="shared" si="15"/>
        <v/>
      </c>
      <c r="T1521" s="28" t="str">
        <f t="shared" si="16"/>
        <v/>
      </c>
      <c r="U1521" s="30">
        <f ca="1">VLOOKUP(H1521,variables!J$10:K$130,2,FALSE)</f>
        <v>0.98148148148148151</v>
      </c>
      <c r="V1521" s="28"/>
      <c r="W1521" s="28"/>
      <c r="X1521" s="28"/>
      <c r="Y1521" s="28"/>
      <c r="Z1521" s="28"/>
      <c r="AA1521" s="28"/>
      <c r="AB1521" s="28"/>
      <c r="AC1521" s="28"/>
    </row>
    <row r="1522" spans="1:29" ht="14.25" hidden="1">
      <c r="A1522" s="22" t="b">
        <f t="shared" si="85"/>
        <v>0</v>
      </c>
      <c r="B1522" s="23" t="str">
        <f t="shared" si="86"/>
        <v>salles!</v>
      </c>
      <c r="C1522" s="24">
        <f t="shared" si="88"/>
        <v>1490</v>
      </c>
      <c r="D1522" s="24" t="str">
        <f t="shared" ca="1" si="2"/>
        <v>salle3</v>
      </c>
      <c r="E1522" s="25">
        <f t="shared" ca="1" si="3"/>
        <v>42798.625</v>
      </c>
      <c r="F1522" s="25">
        <f t="shared" ca="1" si="4"/>
        <v>42798.708333333336</v>
      </c>
      <c r="G1522" s="26" t="str">
        <f t="shared" ca="1" si="5"/>
        <v>corinne.legrand@sophrokhepri.fr</v>
      </c>
      <c r="H1522" s="24" t="s">
        <v>81</v>
      </c>
      <c r="I1522" s="24">
        <f t="shared" ca="1" si="6"/>
        <v>0</v>
      </c>
      <c r="J1522" s="24">
        <f t="shared" ca="1" si="7"/>
        <v>27740347</v>
      </c>
      <c r="K1522" s="24" t="str">
        <f t="shared" ca="1" si="8"/>
        <v>C.Legrand</v>
      </c>
      <c r="L1522" s="24" t="str">
        <f t="shared" ca="1" si="9"/>
        <v>02:00 tarif horaire</v>
      </c>
      <c r="M1522" s="24" t="str">
        <f t="shared" ca="1" si="10"/>
        <v>Paiement par crédit</v>
      </c>
      <c r="N1522" s="25">
        <f t="shared" ca="1" si="11"/>
        <v>42724.505555555559</v>
      </c>
      <c r="O1522" s="27">
        <f t="shared" ca="1" si="12"/>
        <v>42724.505555555559</v>
      </c>
      <c r="P1522" s="24">
        <f t="shared" ca="1" si="13"/>
        <v>28.8</v>
      </c>
      <c r="Q1522" s="28" t="str">
        <f t="shared" si="48"/>
        <v/>
      </c>
      <c r="R1522" s="29" t="str">
        <f t="shared" si="14"/>
        <v/>
      </c>
      <c r="S1522" s="29" t="str">
        <f t="shared" si="15"/>
        <v/>
      </c>
      <c r="T1522" s="28" t="str">
        <f t="shared" si="16"/>
        <v/>
      </c>
      <c r="U1522" s="30">
        <f ca="1">VLOOKUP(H1522,variables!J$10:K$130,2,FALSE)</f>
        <v>0.97619047619047616</v>
      </c>
      <c r="V1522" s="28"/>
      <c r="W1522" s="28"/>
      <c r="X1522" s="28"/>
      <c r="Y1522" s="28"/>
      <c r="Z1522" s="28"/>
      <c r="AA1522" s="28"/>
      <c r="AB1522" s="28"/>
      <c r="AC1522" s="28"/>
    </row>
    <row r="1523" spans="1:29" ht="14.25">
      <c r="A1523" s="22" t="b">
        <f t="shared" si="85"/>
        <v>1</v>
      </c>
      <c r="B1523" s="23" t="str">
        <f t="shared" si="86"/>
        <v>salles!</v>
      </c>
      <c r="C1523" s="24">
        <f t="shared" si="88"/>
        <v>1491</v>
      </c>
      <c r="D1523" s="24" t="str">
        <f t="shared" ca="1" si="2"/>
        <v>salle11</v>
      </c>
      <c r="E1523" s="25">
        <f t="shared" ca="1" si="3"/>
        <v>42798.645833333336</v>
      </c>
      <c r="F1523" s="25">
        <f t="shared" ca="1" si="4"/>
        <v>42798.708333333336</v>
      </c>
      <c r="G1523" s="26" t="str">
        <f t="shared" ca="1" si="5"/>
        <v>sandrine.lopes@kheprisante.fr</v>
      </c>
      <c r="H1523" s="24" t="s">
        <v>140</v>
      </c>
      <c r="I1523" s="24">
        <f t="shared" ca="1" si="6"/>
        <v>0</v>
      </c>
      <c r="J1523" s="24">
        <f t="shared" ca="1" si="7"/>
        <v>29257621</v>
      </c>
      <c r="K1523" s="24" t="str">
        <f t="shared" ca="1" si="8"/>
        <v>Sandrine - Balinea</v>
      </c>
      <c r="L1523" s="24" t="str">
        <f t="shared" ca="1" si="9"/>
        <v>01:30 tarif horaire</v>
      </c>
      <c r="M1523" s="24" t="str">
        <f t="shared" ca="1" si="10"/>
        <v>Paiement par crédit</v>
      </c>
      <c r="N1523" s="25">
        <f t="shared" ca="1" si="11"/>
        <v>42797.45</v>
      </c>
      <c r="O1523" s="27">
        <f t="shared" ca="1" si="12"/>
        <v>42797.45</v>
      </c>
      <c r="P1523" s="24">
        <f t="shared" ca="1" si="13"/>
        <v>27</v>
      </c>
      <c r="Q1523" s="28">
        <f t="shared" ca="1" si="48"/>
        <v>1.5</v>
      </c>
      <c r="R1523" s="29">
        <f t="shared" ca="1" si="14"/>
        <v>25.180851063829785</v>
      </c>
      <c r="S1523" s="29" t="e">
        <f t="shared" ca="1" si="15"/>
        <v>#VALUE!</v>
      </c>
      <c r="T1523" s="28">
        <f t="shared" ca="1" si="16"/>
        <v>1</v>
      </c>
      <c r="U1523" s="30">
        <f ca="1">VLOOKUP(H1523,variables!J$10:K$130,2,FALSE)</f>
        <v>0.93262411347517726</v>
      </c>
      <c r="V1523" s="28"/>
      <c r="W1523" s="28"/>
      <c r="X1523" s="28"/>
      <c r="Y1523" s="28"/>
      <c r="Z1523" s="28"/>
      <c r="AA1523" s="28"/>
      <c r="AB1523" s="28"/>
      <c r="AC1523" s="28"/>
    </row>
    <row r="1524" spans="1:29" ht="14.25" hidden="1">
      <c r="A1524" s="22" t="b">
        <f t="shared" si="85"/>
        <v>0</v>
      </c>
      <c r="B1524" s="23" t="str">
        <f t="shared" si="86"/>
        <v>salles!</v>
      </c>
      <c r="C1524" s="24">
        <f t="shared" si="88"/>
        <v>1492</v>
      </c>
      <c r="D1524" s="24" t="str">
        <f t="shared" ca="1" si="2"/>
        <v>réunion2</v>
      </c>
      <c r="E1524" s="25">
        <f t="shared" ca="1" si="3"/>
        <v>42799.458333333336</v>
      </c>
      <c r="F1524" s="25">
        <f t="shared" ca="1" si="4"/>
        <v>42799.5</v>
      </c>
      <c r="G1524" s="26" t="str">
        <f t="shared" ca="1" si="5"/>
        <v>Administrateur</v>
      </c>
      <c r="H1524" s="24" t="s">
        <v>15</v>
      </c>
      <c r="I1524" s="24">
        <f t="shared" ca="1" si="6"/>
        <v>0</v>
      </c>
      <c r="J1524" s="24">
        <f t="shared" ca="1" si="7"/>
        <v>27192939</v>
      </c>
      <c r="K1524" s="24" t="str">
        <f t="shared" ca="1" si="8"/>
        <v>Sophro enfant</v>
      </c>
      <c r="L1524" s="24" t="str">
        <f t="shared" ca="1" si="9"/>
        <v>01:00 tarif horaire</v>
      </c>
      <c r="M1524" s="24" t="str">
        <f t="shared" ca="1" si="10"/>
        <v>Accepté (crédit illimité)</v>
      </c>
      <c r="N1524" s="25">
        <f t="shared" ca="1" si="11"/>
        <v>42697.623611111114</v>
      </c>
      <c r="O1524" s="27">
        <f t="shared" ca="1" si="12"/>
        <v>42697.623611111114</v>
      </c>
      <c r="P1524" s="24">
        <f t="shared" ca="1" si="13"/>
        <v>16.84</v>
      </c>
      <c r="Q1524" s="28" t="str">
        <f t="shared" si="48"/>
        <v/>
      </c>
      <c r="R1524" s="29" t="str">
        <f t="shared" si="14"/>
        <v/>
      </c>
      <c r="S1524" s="29" t="str">
        <f t="shared" si="15"/>
        <v/>
      </c>
      <c r="T1524" s="28" t="str">
        <f t="shared" si="16"/>
        <v/>
      </c>
      <c r="U1524" s="30">
        <f>VLOOKUP(H1524,variables!J$10:K$130,2,FALSE)</f>
        <v>0</v>
      </c>
      <c r="V1524" s="28"/>
      <c r="W1524" s="28"/>
      <c r="X1524" s="28"/>
      <c r="Y1524" s="28"/>
      <c r="Z1524" s="28"/>
      <c r="AA1524" s="28"/>
      <c r="AB1524" s="28"/>
      <c r="AC1524" s="28"/>
    </row>
    <row r="1525" spans="1:29" ht="14.25" hidden="1">
      <c r="A1525" s="22" t="b">
        <f t="shared" si="85"/>
        <v>0</v>
      </c>
      <c r="B1525" s="23" t="str">
        <f t="shared" si="86"/>
        <v>salles!</v>
      </c>
      <c r="C1525" s="24">
        <f t="shared" si="88"/>
        <v>1493</v>
      </c>
      <c r="D1525" s="24" t="str">
        <f t="shared" ca="1" si="2"/>
        <v>salle7</v>
      </c>
      <c r="E1525" s="25">
        <f t="shared" ca="1" si="3"/>
        <v>42799.666666666664</v>
      </c>
      <c r="F1525" s="25">
        <f t="shared" ca="1" si="4"/>
        <v>42799.708333333336</v>
      </c>
      <c r="G1525" s="26" t="str">
        <f t="shared" ca="1" si="5"/>
        <v>yann.larue@kheprisante.fr</v>
      </c>
      <c r="H1525" s="24" t="s">
        <v>237</v>
      </c>
      <c r="I1525" s="24">
        <f t="shared" ca="1" si="6"/>
        <v>0</v>
      </c>
      <c r="J1525" s="24">
        <f t="shared" ca="1" si="7"/>
        <v>28503952</v>
      </c>
      <c r="K1525" s="24" t="str">
        <f t="shared" ca="1" si="8"/>
        <v>Perrine</v>
      </c>
      <c r="L1525" s="24" t="str">
        <f t="shared" ca="1" si="9"/>
        <v>01:00 tarif horaire</v>
      </c>
      <c r="M1525" s="24" t="str">
        <f t="shared" ca="1" si="10"/>
        <v>Paiement par crédit</v>
      </c>
      <c r="N1525" s="25">
        <f t="shared" ca="1" si="11"/>
        <v>42764.695833333331</v>
      </c>
      <c r="O1525" s="27">
        <f t="shared" ca="1" si="12"/>
        <v>42764.695833333331</v>
      </c>
      <c r="P1525" s="24">
        <f t="shared" ca="1" si="13"/>
        <v>14.58</v>
      </c>
      <c r="Q1525" s="28" t="str">
        <f t="shared" si="48"/>
        <v/>
      </c>
      <c r="R1525" s="29" t="str">
        <f t="shared" si="14"/>
        <v/>
      </c>
      <c r="S1525" s="29" t="str">
        <f t="shared" si="15"/>
        <v/>
      </c>
      <c r="T1525" s="28" t="str">
        <f t="shared" si="16"/>
        <v/>
      </c>
      <c r="U1525" s="30">
        <f ca="1">VLOOKUP(H1525,variables!J$10:K$130,2,FALSE)</f>
        <v>1</v>
      </c>
      <c r="V1525" s="28"/>
      <c r="W1525" s="28"/>
      <c r="X1525" s="28"/>
      <c r="Y1525" s="28"/>
      <c r="Z1525" s="28"/>
      <c r="AA1525" s="28"/>
      <c r="AB1525" s="28"/>
      <c r="AC1525" s="28"/>
    </row>
    <row r="1526" spans="1:29" ht="14.25" hidden="1">
      <c r="A1526" s="22" t="b">
        <f t="shared" si="85"/>
        <v>0</v>
      </c>
      <c r="B1526" s="23" t="str">
        <f t="shared" si="86"/>
        <v>salles!</v>
      </c>
      <c r="C1526" s="24">
        <f t="shared" si="88"/>
        <v>1494</v>
      </c>
      <c r="D1526" s="24" t="str">
        <f t="shared" ca="1" si="2"/>
        <v>salle7</v>
      </c>
      <c r="E1526" s="25">
        <f t="shared" ca="1" si="3"/>
        <v>42799.708333333336</v>
      </c>
      <c r="F1526" s="25">
        <f t="shared" ca="1" si="4"/>
        <v>42799.75</v>
      </c>
      <c r="G1526" s="26" t="str">
        <f t="shared" ca="1" si="5"/>
        <v>yann.larue@kheprisante.fr</v>
      </c>
      <c r="H1526" s="24" t="s">
        <v>237</v>
      </c>
      <c r="I1526" s="24">
        <f t="shared" ca="1" si="6"/>
        <v>0</v>
      </c>
      <c r="J1526" s="24">
        <f t="shared" ca="1" si="7"/>
        <v>28846098</v>
      </c>
      <c r="K1526" s="24" t="str">
        <f t="shared" ca="1" si="8"/>
        <v>Chantal</v>
      </c>
      <c r="L1526" s="24" t="str">
        <f t="shared" ca="1" si="9"/>
        <v>01:00 tarif horaire</v>
      </c>
      <c r="M1526" s="24" t="str">
        <f t="shared" ca="1" si="10"/>
        <v>Paiement par crédit</v>
      </c>
      <c r="N1526" s="25">
        <f t="shared" ca="1" si="11"/>
        <v>42779.453472222223</v>
      </c>
      <c r="O1526" s="27">
        <f t="shared" ca="1" si="12"/>
        <v>42779.453472222223</v>
      </c>
      <c r="P1526" s="24">
        <f t="shared" ca="1" si="13"/>
        <v>16.2</v>
      </c>
      <c r="Q1526" s="28" t="str">
        <f t="shared" si="48"/>
        <v/>
      </c>
      <c r="R1526" s="29" t="str">
        <f t="shared" si="14"/>
        <v/>
      </c>
      <c r="S1526" s="29" t="str">
        <f t="shared" si="15"/>
        <v/>
      </c>
      <c r="T1526" s="28" t="str">
        <f t="shared" si="16"/>
        <v/>
      </c>
      <c r="U1526" s="30">
        <f ca="1">VLOOKUP(H1526,variables!J$10:K$130,2,FALSE)</f>
        <v>1</v>
      </c>
      <c r="V1526" s="28"/>
      <c r="W1526" s="28"/>
      <c r="X1526" s="28"/>
      <c r="Y1526" s="28"/>
      <c r="Z1526" s="28"/>
      <c r="AA1526" s="28"/>
      <c r="AB1526" s="28"/>
      <c r="AC1526" s="28"/>
    </row>
    <row r="1527" spans="1:29" ht="14.25" hidden="1">
      <c r="A1527" s="22" t="b">
        <f t="shared" si="85"/>
        <v>0</v>
      </c>
      <c r="B1527" s="23" t="str">
        <f t="shared" si="86"/>
        <v>salles!</v>
      </c>
      <c r="C1527" s="24">
        <f t="shared" si="88"/>
        <v>1495</v>
      </c>
      <c r="D1527" s="24" t="str">
        <f t="shared" ca="1" si="2"/>
        <v>salle10</v>
      </c>
      <c r="E1527" s="25">
        <f t="shared" ca="1" si="3"/>
        <v>42800.458333333336</v>
      </c>
      <c r="F1527" s="25">
        <f t="shared" ca="1" si="4"/>
        <v>42800.5</v>
      </c>
      <c r="G1527" s="26" t="str">
        <f t="shared" ca="1" si="5"/>
        <v>pascal.fouquet@kheprisante.fr</v>
      </c>
      <c r="H1527" s="24" t="s">
        <v>596</v>
      </c>
      <c r="I1527" s="24">
        <f t="shared" ca="1" si="6"/>
        <v>0</v>
      </c>
      <c r="J1527" s="24">
        <f t="shared" ca="1" si="7"/>
        <v>29027860</v>
      </c>
      <c r="K1527" s="24" t="str">
        <f t="shared" ca="1" si="8"/>
        <v>Séance Kinésio</v>
      </c>
      <c r="L1527" s="24" t="str">
        <f t="shared" ca="1" si="9"/>
        <v>01:00 tarif horaire</v>
      </c>
      <c r="M1527" s="24" t="str">
        <f t="shared" ca="1" si="10"/>
        <v>Paiement par crédit</v>
      </c>
      <c r="N1527" s="25">
        <f t="shared" ca="1" si="11"/>
        <v>42787.594444444447</v>
      </c>
      <c r="O1527" s="27">
        <f t="shared" ca="1" si="12"/>
        <v>42787.594444444447</v>
      </c>
      <c r="P1527" s="24">
        <f t="shared" ca="1" si="13"/>
        <v>14.4</v>
      </c>
      <c r="Q1527" s="28" t="str">
        <f t="shared" si="48"/>
        <v/>
      </c>
      <c r="R1527" s="29" t="str">
        <f t="shared" si="14"/>
        <v/>
      </c>
      <c r="S1527" s="29" t="str">
        <f t="shared" si="15"/>
        <v/>
      </c>
      <c r="T1527" s="28" t="str">
        <f t="shared" si="16"/>
        <v/>
      </c>
      <c r="U1527" s="30">
        <f ca="1">VLOOKUP(H1527,variables!J$10:K$130,2,FALSE)</f>
        <v>1</v>
      </c>
      <c r="V1527" s="28"/>
      <c r="W1527" s="28"/>
      <c r="X1527" s="28"/>
      <c r="Y1527" s="28"/>
      <c r="Z1527" s="28"/>
      <c r="AA1527" s="28"/>
      <c r="AB1527" s="28"/>
      <c r="AC1527" s="28"/>
    </row>
    <row r="1528" spans="1:29" ht="14.25" hidden="1">
      <c r="A1528" s="22" t="b">
        <f t="shared" si="85"/>
        <v>0</v>
      </c>
      <c r="B1528" s="23" t="str">
        <f t="shared" si="86"/>
        <v>salles!</v>
      </c>
      <c r="C1528" s="24">
        <f t="shared" si="88"/>
        <v>1496</v>
      </c>
      <c r="D1528" s="24" t="str">
        <f t="shared" ca="1" si="2"/>
        <v>salle7</v>
      </c>
      <c r="E1528" s="25">
        <f t="shared" ca="1" si="3"/>
        <v>42800.541666666664</v>
      </c>
      <c r="F1528" s="25">
        <f t="shared" ca="1" si="4"/>
        <v>42800.604166666664</v>
      </c>
      <c r="G1528" s="26" t="str">
        <f t="shared" ca="1" si="5"/>
        <v>sophie.seveetpapillon@kheprisante.fr</v>
      </c>
      <c r="H1528" s="24" t="s">
        <v>83</v>
      </c>
      <c r="I1528" s="24">
        <f t="shared" ca="1" si="6"/>
        <v>0</v>
      </c>
      <c r="J1528" s="24">
        <f t="shared" ca="1" si="7"/>
        <v>29215807</v>
      </c>
      <c r="K1528" s="24" t="str">
        <f t="shared" ca="1" si="8"/>
        <v>Entretien d'accueil SP</v>
      </c>
      <c r="L1528" s="24" t="str">
        <f t="shared" ca="1" si="9"/>
        <v>01:30 tarif horaire</v>
      </c>
      <c r="M1528" s="24" t="str">
        <f t="shared" ca="1" si="10"/>
        <v>Paiement par crédit</v>
      </c>
      <c r="N1528" s="25">
        <f t="shared" ca="1" si="11"/>
        <v>42795.780555555553</v>
      </c>
      <c r="O1528" s="27">
        <f t="shared" ca="1" si="12"/>
        <v>42795.780555555553</v>
      </c>
      <c r="P1528" s="24">
        <f t="shared" ca="1" si="13"/>
        <v>23.4</v>
      </c>
      <c r="Q1528" s="28" t="str">
        <f t="shared" si="48"/>
        <v/>
      </c>
      <c r="R1528" s="29" t="str">
        <f t="shared" si="14"/>
        <v/>
      </c>
      <c r="S1528" s="29" t="str">
        <f t="shared" si="15"/>
        <v/>
      </c>
      <c r="T1528" s="28" t="str">
        <f t="shared" si="16"/>
        <v/>
      </c>
      <c r="U1528" s="30">
        <f>VLOOKUP(H1528,variables!J$10:K$130,2,FALSE)</f>
        <v>5.3E-3</v>
      </c>
      <c r="V1528" s="28"/>
      <c r="W1528" s="28"/>
      <c r="X1528" s="28"/>
      <c r="Y1528" s="28"/>
      <c r="Z1528" s="28"/>
      <c r="AA1528" s="28"/>
      <c r="AB1528" s="28"/>
      <c r="AC1528" s="28"/>
    </row>
    <row r="1529" spans="1:29" ht="14.25">
      <c r="A1529" s="22" t="b">
        <f t="shared" si="85"/>
        <v>1</v>
      </c>
      <c r="B1529" s="23" t="str">
        <f t="shared" si="86"/>
        <v>salles!</v>
      </c>
      <c r="C1529" s="24">
        <f t="shared" si="88"/>
        <v>1497</v>
      </c>
      <c r="D1529" s="24" t="str">
        <f t="shared" ca="1" si="2"/>
        <v>salle11</v>
      </c>
      <c r="E1529" s="25">
        <f t="shared" ca="1" si="3"/>
        <v>42800.604166666664</v>
      </c>
      <c r="F1529" s="25">
        <f t="shared" ca="1" si="4"/>
        <v>42800.666666666664</v>
      </c>
      <c r="G1529" s="26" t="str">
        <f t="shared" ca="1" si="5"/>
        <v>sandrine.lopes@kheprisante.fr</v>
      </c>
      <c r="H1529" s="24" t="s">
        <v>140</v>
      </c>
      <c r="I1529" s="24">
        <f t="shared" ca="1" si="6"/>
        <v>0</v>
      </c>
      <c r="J1529" s="24">
        <f t="shared" ca="1" si="7"/>
        <v>29060520</v>
      </c>
      <c r="K1529" s="24" t="str">
        <f t="shared" ca="1" si="8"/>
        <v>Sandrine - Mbe - LD</v>
      </c>
      <c r="L1529" s="24" t="str">
        <f t="shared" ca="1" si="9"/>
        <v>01:30 tarif horaire</v>
      </c>
      <c r="M1529" s="24" t="str">
        <f t="shared" ca="1" si="10"/>
        <v>Paiement par crédit</v>
      </c>
      <c r="N1529" s="25">
        <f t="shared" ca="1" si="11"/>
        <v>42788.675694444442</v>
      </c>
      <c r="O1529" s="27">
        <f t="shared" ca="1" si="12"/>
        <v>42788.675694444442</v>
      </c>
      <c r="P1529" s="24">
        <f t="shared" ca="1" si="13"/>
        <v>21.6</v>
      </c>
      <c r="Q1529" s="28">
        <f t="shared" ca="1" si="48"/>
        <v>1.5</v>
      </c>
      <c r="R1529" s="29">
        <f t="shared" ca="1" si="14"/>
        <v>20.144680851063828</v>
      </c>
      <c r="S1529" s="29" t="e">
        <f t="shared" ca="1" si="15"/>
        <v>#VALUE!</v>
      </c>
      <c r="T1529" s="28">
        <f t="shared" ca="1" si="16"/>
        <v>11</v>
      </c>
      <c r="U1529" s="30">
        <f ca="1">VLOOKUP(H1529,variables!J$10:K$130,2,FALSE)</f>
        <v>0.93262411347517726</v>
      </c>
      <c r="V1529" s="28"/>
      <c r="W1529" s="28"/>
      <c r="X1529" s="28"/>
      <c r="Y1529" s="28"/>
      <c r="Z1529" s="28"/>
      <c r="AA1529" s="28"/>
      <c r="AB1529" s="28"/>
      <c r="AC1529" s="28"/>
    </row>
    <row r="1530" spans="1:29" ht="14.25" hidden="1">
      <c r="A1530" s="22" t="b">
        <f t="shared" si="85"/>
        <v>0</v>
      </c>
      <c r="B1530" s="23" t="str">
        <f t="shared" si="86"/>
        <v>salles!</v>
      </c>
      <c r="C1530" s="24">
        <f t="shared" si="88"/>
        <v>1498</v>
      </c>
      <c r="D1530" s="24" t="str">
        <f t="shared" ca="1" si="2"/>
        <v>salle9</v>
      </c>
      <c r="E1530" s="25">
        <f t="shared" ca="1" si="3"/>
        <v>42800.645833333336</v>
      </c>
      <c r="F1530" s="25">
        <f t="shared" ca="1" si="4"/>
        <v>42800.6875</v>
      </c>
      <c r="G1530" s="26" t="str">
        <f t="shared" ca="1" si="5"/>
        <v>marie-dominique.claire@kheprisante.fr</v>
      </c>
      <c r="H1530" s="24" t="s">
        <v>246</v>
      </c>
      <c r="I1530" s="24">
        <f t="shared" ca="1" si="6"/>
        <v>0</v>
      </c>
      <c r="J1530" s="24">
        <f t="shared" ca="1" si="7"/>
        <v>28730429</v>
      </c>
      <c r="K1530" s="24" t="str">
        <f t="shared" ca="1" si="8"/>
        <v>A.A</v>
      </c>
      <c r="L1530" s="24" t="str">
        <f t="shared" ca="1" si="9"/>
        <v>01:00 tarif horaire</v>
      </c>
      <c r="M1530" s="24" t="str">
        <f t="shared" ca="1" si="10"/>
        <v>Paiement par crédit</v>
      </c>
      <c r="N1530" s="25">
        <f t="shared" ca="1" si="11"/>
        <v>42773.708333333336</v>
      </c>
      <c r="O1530" s="27">
        <f t="shared" ca="1" si="12"/>
        <v>42773.708333333336</v>
      </c>
      <c r="P1530" s="24">
        <f t="shared" ca="1" si="13"/>
        <v>15.3</v>
      </c>
      <c r="Q1530" s="28" t="str">
        <f t="shared" si="48"/>
        <v/>
      </c>
      <c r="R1530" s="29" t="str">
        <f t="shared" si="14"/>
        <v/>
      </c>
      <c r="S1530" s="29" t="str">
        <f t="shared" si="15"/>
        <v/>
      </c>
      <c r="T1530" s="28" t="str">
        <f t="shared" si="16"/>
        <v/>
      </c>
      <c r="U1530" s="30">
        <f ca="1">VLOOKUP(H1530,variables!J$10:K$130,2,FALSE)</f>
        <v>0.94444444444444442</v>
      </c>
      <c r="V1530" s="28"/>
      <c r="W1530" s="28"/>
      <c r="X1530" s="28"/>
      <c r="Y1530" s="28"/>
      <c r="Z1530" s="28"/>
      <c r="AA1530" s="28"/>
      <c r="AB1530" s="28"/>
      <c r="AC1530" s="28"/>
    </row>
    <row r="1531" spans="1:29" ht="14.25">
      <c r="A1531" s="22" t="b">
        <f t="shared" si="85"/>
        <v>1</v>
      </c>
      <c r="B1531" s="23" t="str">
        <f t="shared" si="86"/>
        <v>salles!</v>
      </c>
      <c r="C1531" s="24">
        <f t="shared" si="88"/>
        <v>1499</v>
      </c>
      <c r="D1531" s="24" t="str">
        <f t="shared" ca="1" si="2"/>
        <v>salle11</v>
      </c>
      <c r="E1531" s="25">
        <f t="shared" ca="1" si="3"/>
        <v>42800.6875</v>
      </c>
      <c r="F1531" s="25">
        <f t="shared" ca="1" si="4"/>
        <v>42800.729166666664</v>
      </c>
      <c r="G1531" s="26" t="str">
        <f t="shared" ca="1" si="5"/>
        <v>sandrine.lopes@kheprisante.fr</v>
      </c>
      <c r="H1531" s="24" t="s">
        <v>140</v>
      </c>
      <c r="I1531" s="24">
        <f t="shared" ca="1" si="6"/>
        <v>0</v>
      </c>
      <c r="J1531" s="24">
        <f t="shared" ca="1" si="7"/>
        <v>29296016</v>
      </c>
      <c r="K1531" s="24" t="str">
        <f t="shared" ca="1" si="8"/>
        <v>Sandrine - Mbe - Mari AnneD</v>
      </c>
      <c r="L1531" s="24" t="str">
        <f t="shared" ca="1" si="9"/>
        <v>01:00 tarif horaire</v>
      </c>
      <c r="M1531" s="24" t="str">
        <f t="shared" ca="1" si="10"/>
        <v>Paiement par crédit</v>
      </c>
      <c r="N1531" s="25">
        <f t="shared" ca="1" si="11"/>
        <v>42800.333333333336</v>
      </c>
      <c r="O1531" s="27">
        <f t="shared" ca="1" si="12"/>
        <v>42800.333333333336</v>
      </c>
      <c r="P1531" s="24">
        <f t="shared" ca="1" si="13"/>
        <v>17.100000000000001</v>
      </c>
      <c r="Q1531" s="28">
        <f t="shared" ca="1" si="48"/>
        <v>1</v>
      </c>
      <c r="R1531" s="29">
        <f t="shared" ca="1" si="14"/>
        <v>15.947872340425533</v>
      </c>
      <c r="S1531" s="29" t="e">
        <f t="shared" ca="1" si="15"/>
        <v>#VALUE!</v>
      </c>
      <c r="T1531" s="28">
        <f t="shared" ca="1" si="16"/>
        <v>0</v>
      </c>
      <c r="U1531" s="30">
        <f ca="1">VLOOKUP(H1531,variables!J$10:K$130,2,FALSE)</f>
        <v>0.93262411347517726</v>
      </c>
      <c r="V1531" s="28"/>
      <c r="W1531" s="28"/>
      <c r="X1531" s="28"/>
      <c r="Y1531" s="28"/>
      <c r="Z1531" s="28"/>
      <c r="AA1531" s="28"/>
      <c r="AB1531" s="28"/>
      <c r="AC1531" s="28"/>
    </row>
    <row r="1532" spans="1:29" ht="14.25" hidden="1">
      <c r="A1532" s="22" t="b">
        <f t="shared" si="85"/>
        <v>0</v>
      </c>
      <c r="B1532" s="23" t="str">
        <f t="shared" si="86"/>
        <v>salles!</v>
      </c>
      <c r="C1532" s="24">
        <f t="shared" si="88"/>
        <v>1500</v>
      </c>
      <c r="D1532" s="24" t="str">
        <f t="shared" ca="1" si="2"/>
        <v>salle9</v>
      </c>
      <c r="E1532" s="25">
        <f t="shared" ca="1" si="3"/>
        <v>42800.708333333336</v>
      </c>
      <c r="F1532" s="25">
        <f t="shared" ca="1" si="4"/>
        <v>42800.75</v>
      </c>
      <c r="G1532" s="26" t="str">
        <f t="shared" ca="1" si="5"/>
        <v>marie-dominique.claire@kheprisante.fr</v>
      </c>
      <c r="H1532" s="24" t="s">
        <v>246</v>
      </c>
      <c r="I1532" s="24">
        <f t="shared" ca="1" si="6"/>
        <v>0</v>
      </c>
      <c r="J1532" s="24">
        <f t="shared" ca="1" si="7"/>
        <v>28730437</v>
      </c>
      <c r="K1532" s="24" t="str">
        <f t="shared" ca="1" si="8"/>
        <v>Yanis</v>
      </c>
      <c r="L1532" s="24" t="str">
        <f t="shared" ca="1" si="9"/>
        <v>01:00 tarif horaire</v>
      </c>
      <c r="M1532" s="24" t="str">
        <f t="shared" ca="1" si="10"/>
        <v>Paiement par crédit</v>
      </c>
      <c r="N1532" s="25">
        <f t="shared" ca="1" si="11"/>
        <v>42773.708333333336</v>
      </c>
      <c r="O1532" s="27">
        <f t="shared" ca="1" si="12"/>
        <v>42773.708333333336</v>
      </c>
      <c r="P1532" s="24">
        <f t="shared" ca="1" si="13"/>
        <v>18</v>
      </c>
      <c r="Q1532" s="28" t="str">
        <f t="shared" si="48"/>
        <v/>
      </c>
      <c r="R1532" s="29" t="str">
        <f t="shared" si="14"/>
        <v/>
      </c>
      <c r="S1532" s="29" t="str">
        <f t="shared" si="15"/>
        <v/>
      </c>
      <c r="T1532" s="28" t="str">
        <f t="shared" si="16"/>
        <v/>
      </c>
      <c r="U1532" s="30">
        <f ca="1">VLOOKUP(H1532,variables!J$10:K$130,2,FALSE)</f>
        <v>0.94444444444444442</v>
      </c>
      <c r="V1532" s="28"/>
      <c r="W1532" s="28"/>
      <c r="X1532" s="28"/>
      <c r="Y1532" s="28"/>
      <c r="Z1532" s="28"/>
      <c r="AA1532" s="28"/>
      <c r="AB1532" s="28"/>
      <c r="AC1532" s="28"/>
    </row>
    <row r="1533" spans="1:29" ht="14.25" hidden="1">
      <c r="A1533" s="22" t="b">
        <f t="shared" si="85"/>
        <v>0</v>
      </c>
      <c r="B1533" s="23" t="str">
        <f t="shared" si="86"/>
        <v>salles!</v>
      </c>
      <c r="C1533" s="24">
        <f t="shared" si="88"/>
        <v>1501</v>
      </c>
      <c r="D1533" s="24" t="str">
        <f t="shared" ca="1" si="2"/>
        <v>salle11</v>
      </c>
      <c r="E1533" s="25">
        <f t="shared" ca="1" si="3"/>
        <v>42800.75</v>
      </c>
      <c r="F1533" s="25">
        <f t="shared" ca="1" si="4"/>
        <v>42800.791666666664</v>
      </c>
      <c r="G1533" s="26" t="str">
        <f t="shared" ca="1" si="5"/>
        <v>gladys.ruffier@kheprisante.fr</v>
      </c>
      <c r="H1533" s="24" t="s">
        <v>100</v>
      </c>
      <c r="I1533" s="24" t="str">
        <f t="shared" ca="1" si="6"/>
        <v>gladys.ruffier@kheprisante.fr</v>
      </c>
      <c r="J1533" s="24">
        <f t="shared" ca="1" si="7"/>
        <v>29208174</v>
      </c>
      <c r="K1533" s="24">
        <f t="shared" ca="1" si="8"/>
        <v>0</v>
      </c>
      <c r="L1533" s="24" t="str">
        <f t="shared" ca="1" si="9"/>
        <v>01:00 tarif horaire</v>
      </c>
      <c r="M1533" s="24" t="str">
        <f t="shared" ca="1" si="10"/>
        <v>Paiement par crédit</v>
      </c>
      <c r="N1533" s="25">
        <f t="shared" ca="1" si="11"/>
        <v>42795.592361111114</v>
      </c>
      <c r="O1533" s="27">
        <f t="shared" ca="1" si="12"/>
        <v>42795.592361111114</v>
      </c>
      <c r="P1533" s="24">
        <f t="shared" ca="1" si="13"/>
        <v>18</v>
      </c>
      <c r="Q1533" s="28" t="str">
        <f t="shared" si="48"/>
        <v/>
      </c>
      <c r="R1533" s="29" t="str">
        <f t="shared" si="14"/>
        <v/>
      </c>
      <c r="S1533" s="29" t="str">
        <f t="shared" si="15"/>
        <v/>
      </c>
      <c r="T1533" s="28" t="str">
        <f t="shared" si="16"/>
        <v/>
      </c>
      <c r="U1533" s="30">
        <f ca="1">VLOOKUP(H1533,variables!J$10:K$130,2,FALSE)</f>
        <v>1</v>
      </c>
      <c r="V1533" s="28"/>
      <c r="W1533" s="28"/>
      <c r="X1533" s="28"/>
      <c r="Y1533" s="28"/>
      <c r="Z1533" s="28"/>
      <c r="AA1533" s="28"/>
      <c r="AB1533" s="28"/>
      <c r="AC1533" s="28"/>
    </row>
    <row r="1534" spans="1:29" ht="14.25" hidden="1">
      <c r="A1534" s="22" t="b">
        <f t="shared" si="85"/>
        <v>0</v>
      </c>
      <c r="B1534" s="23" t="str">
        <f t="shared" si="86"/>
        <v>salles!</v>
      </c>
      <c r="C1534" s="24">
        <f t="shared" si="88"/>
        <v>1502</v>
      </c>
      <c r="D1534" s="24" t="str">
        <f t="shared" ca="1" si="2"/>
        <v>salle7</v>
      </c>
      <c r="E1534" s="25">
        <f t="shared" ca="1" si="3"/>
        <v>42800.75</v>
      </c>
      <c r="F1534" s="25">
        <f t="shared" ca="1" si="4"/>
        <v>42800.791666666664</v>
      </c>
      <c r="G1534" s="26" t="str">
        <f t="shared" ca="1" si="5"/>
        <v>resa@seveetpapillon.org</v>
      </c>
      <c r="H1534" s="24" t="s">
        <v>174</v>
      </c>
      <c r="I1534" s="24">
        <f t="shared" ca="1" si="6"/>
        <v>0</v>
      </c>
      <c r="J1534" s="24">
        <f t="shared" ca="1" si="7"/>
        <v>28734302</v>
      </c>
      <c r="K1534" s="24" t="str">
        <f t="shared" ca="1" si="8"/>
        <v>Marie-Dominique CLAIRE
Lucas</v>
      </c>
      <c r="L1534" s="24" t="str">
        <f t="shared" ca="1" si="9"/>
        <v>01:00 tarif horaire</v>
      </c>
      <c r="M1534" s="24" t="str">
        <f t="shared" ca="1" si="10"/>
        <v>Accepté (crédit illimité)</v>
      </c>
      <c r="N1534" s="25">
        <f t="shared" ca="1" si="11"/>
        <v>42773.8125</v>
      </c>
      <c r="O1534" s="27">
        <f t="shared" ca="1" si="12"/>
        <v>42773.8125</v>
      </c>
      <c r="P1534" s="24">
        <f t="shared" ca="1" si="13"/>
        <v>18</v>
      </c>
      <c r="Q1534" s="28" t="str">
        <f t="shared" si="48"/>
        <v/>
      </c>
      <c r="R1534" s="29" t="str">
        <f t="shared" si="14"/>
        <v/>
      </c>
      <c r="S1534" s="29" t="str">
        <f t="shared" si="15"/>
        <v/>
      </c>
      <c r="T1534" s="28" t="str">
        <f t="shared" si="16"/>
        <v/>
      </c>
      <c r="U1534" s="30">
        <f ca="1">VLOOKUP(H1534,variables!J$10:K$130,2,FALSE)</f>
        <v>0.5</v>
      </c>
      <c r="V1534" s="28"/>
      <c r="W1534" s="28"/>
      <c r="X1534" s="28"/>
      <c r="Y1534" s="28"/>
      <c r="Z1534" s="28"/>
      <c r="AA1534" s="28"/>
      <c r="AB1534" s="28"/>
      <c r="AC1534" s="28"/>
    </row>
    <row r="1535" spans="1:29" ht="14.25" hidden="1">
      <c r="A1535" s="22" t="b">
        <f t="shared" si="85"/>
        <v>0</v>
      </c>
      <c r="B1535" s="23" t="str">
        <f t="shared" si="86"/>
        <v>salles!</v>
      </c>
      <c r="C1535" s="24">
        <f t="shared" si="88"/>
        <v>1503</v>
      </c>
      <c r="D1535" s="24" t="str">
        <f t="shared" ca="1" si="2"/>
        <v>Salle0</v>
      </c>
      <c r="E1535" s="25">
        <f t="shared" ca="1" si="3"/>
        <v>42800.8125</v>
      </c>
      <c r="F1535" s="25">
        <f t="shared" ca="1" si="4"/>
        <v>42800.875</v>
      </c>
      <c r="G1535" s="26" t="str">
        <f t="shared" ca="1" si="5"/>
        <v>sophie.seveetpapillon@sophrokhepri.fr</v>
      </c>
      <c r="H1535" s="24" t="s">
        <v>83</v>
      </c>
      <c r="I1535" s="24">
        <f t="shared" ca="1" si="6"/>
        <v>0</v>
      </c>
      <c r="J1535" s="24">
        <f t="shared" ca="1" si="7"/>
        <v>26807718</v>
      </c>
      <c r="K1535" s="24" t="str">
        <f t="shared" ca="1" si="8"/>
        <v>Conf naturo - S. Cochet - S&amp;P</v>
      </c>
      <c r="L1535" s="24" t="str">
        <f t="shared" ca="1" si="9"/>
        <v>01:30 tarif horaire</v>
      </c>
      <c r="M1535" s="24" t="str">
        <f t="shared" ca="1" si="10"/>
        <v>Paiement par crédit</v>
      </c>
      <c r="N1535" s="25">
        <f t="shared" ca="1" si="11"/>
        <v>42680.869444444441</v>
      </c>
      <c r="O1535" s="27">
        <f t="shared" ca="1" si="12"/>
        <v>42680.869444444441</v>
      </c>
      <c r="P1535" s="24">
        <f t="shared" ca="1" si="13"/>
        <v>42</v>
      </c>
      <c r="Q1535" s="28" t="str">
        <f t="shared" si="48"/>
        <v/>
      </c>
      <c r="R1535" s="29" t="str">
        <f t="shared" si="14"/>
        <v/>
      </c>
      <c r="S1535" s="29" t="str">
        <f t="shared" si="15"/>
        <v/>
      </c>
      <c r="T1535" s="28" t="str">
        <f t="shared" si="16"/>
        <v/>
      </c>
      <c r="U1535" s="30">
        <f>VLOOKUP(H1535,variables!J$10:K$130,2,FALSE)</f>
        <v>5.3E-3</v>
      </c>
      <c r="V1535" s="28"/>
      <c r="W1535" s="28"/>
      <c r="X1535" s="28"/>
      <c r="Y1535" s="28"/>
      <c r="Z1535" s="28"/>
      <c r="AA1535" s="28"/>
      <c r="AB1535" s="28"/>
      <c r="AC1535" s="28"/>
    </row>
    <row r="1536" spans="1:29" ht="14.25" hidden="1">
      <c r="A1536" s="22" t="b">
        <f t="shared" si="85"/>
        <v>0</v>
      </c>
      <c r="B1536" s="23" t="str">
        <f t="shared" si="86"/>
        <v>salles!</v>
      </c>
      <c r="C1536" s="24">
        <f t="shared" si="88"/>
        <v>1504</v>
      </c>
      <c r="D1536" s="24" t="str">
        <f t="shared" ca="1" si="2"/>
        <v>salle11</v>
      </c>
      <c r="E1536" s="25">
        <f t="shared" ca="1" si="3"/>
        <v>42801.479166666664</v>
      </c>
      <c r="F1536" s="25">
        <f t="shared" ca="1" si="4"/>
        <v>42801.520833333336</v>
      </c>
      <c r="G1536" s="26" t="str">
        <f t="shared" ca="1" si="5"/>
        <v>christelle.dericquebourg@kheprisante.fr</v>
      </c>
      <c r="H1536" s="24" t="s">
        <v>458</v>
      </c>
      <c r="I1536" s="24">
        <f t="shared" ca="1" si="6"/>
        <v>0</v>
      </c>
      <c r="J1536" s="24">
        <f t="shared" ca="1" si="7"/>
        <v>29207311</v>
      </c>
      <c r="K1536" s="24" t="str">
        <f t="shared" ca="1" si="8"/>
        <v>balducci dominique</v>
      </c>
      <c r="L1536" s="24" t="str">
        <f t="shared" ca="1" si="9"/>
        <v>01:00 tarif horaire</v>
      </c>
      <c r="M1536" s="24" t="str">
        <f t="shared" ca="1" si="10"/>
        <v>Paiement par crédit</v>
      </c>
      <c r="N1536" s="25">
        <f t="shared" ca="1" si="11"/>
        <v>42795.568749999999</v>
      </c>
      <c r="O1536" s="27">
        <f t="shared" ca="1" si="12"/>
        <v>42795.568749999999</v>
      </c>
      <c r="P1536" s="24">
        <f t="shared" ca="1" si="13"/>
        <v>15.3</v>
      </c>
      <c r="Q1536" s="28" t="str">
        <f t="shared" si="48"/>
        <v/>
      </c>
      <c r="R1536" s="29" t="str">
        <f t="shared" si="14"/>
        <v/>
      </c>
      <c r="S1536" s="29" t="str">
        <f t="shared" si="15"/>
        <v/>
      </c>
      <c r="T1536" s="28" t="str">
        <f t="shared" si="16"/>
        <v/>
      </c>
      <c r="U1536" s="30">
        <f ca="1">VLOOKUP(H1536,variables!J$10:K$130,2,FALSE)</f>
        <v>0.95</v>
      </c>
      <c r="V1536" s="28"/>
      <c r="W1536" s="28"/>
      <c r="X1536" s="28"/>
      <c r="Y1536" s="28"/>
      <c r="Z1536" s="28"/>
      <c r="AA1536" s="28"/>
      <c r="AB1536" s="28"/>
      <c r="AC1536" s="28"/>
    </row>
    <row r="1537" spans="1:29" ht="14.25" hidden="1">
      <c r="A1537" s="22" t="b">
        <f t="shared" si="85"/>
        <v>0</v>
      </c>
      <c r="B1537" s="23" t="str">
        <f t="shared" si="86"/>
        <v>salles!</v>
      </c>
      <c r="C1537" s="24">
        <f t="shared" si="88"/>
        <v>1505</v>
      </c>
      <c r="D1537" s="24" t="str">
        <f t="shared" ca="1" si="2"/>
        <v>salle11</v>
      </c>
      <c r="E1537" s="25">
        <f t="shared" ca="1" si="3"/>
        <v>42801.520833333336</v>
      </c>
      <c r="F1537" s="25">
        <f t="shared" ca="1" si="4"/>
        <v>42801.5625</v>
      </c>
      <c r="G1537" s="26" t="str">
        <f t="shared" ca="1" si="5"/>
        <v>christelle.dericquebourg@kheprisante.fr</v>
      </c>
      <c r="H1537" s="24" t="s">
        <v>458</v>
      </c>
      <c r="I1537" s="24">
        <f t="shared" ca="1" si="6"/>
        <v>0</v>
      </c>
      <c r="J1537" s="24">
        <f t="shared" ca="1" si="7"/>
        <v>29243203</v>
      </c>
      <c r="K1537" s="24" t="str">
        <f t="shared" ca="1" si="8"/>
        <v>holveck valerie</v>
      </c>
      <c r="L1537" s="24" t="str">
        <f t="shared" ca="1" si="9"/>
        <v>01:00 tarif horaire</v>
      </c>
      <c r="M1537" s="24" t="str">
        <f t="shared" ca="1" si="10"/>
        <v>Paiement par crédit</v>
      </c>
      <c r="N1537" s="25">
        <f t="shared" ca="1" si="11"/>
        <v>42796.746527777781</v>
      </c>
      <c r="O1537" s="27">
        <f t="shared" ca="1" si="12"/>
        <v>42796.746527777781</v>
      </c>
      <c r="P1537" s="24">
        <f t="shared" ca="1" si="13"/>
        <v>16.2</v>
      </c>
      <c r="Q1537" s="28" t="str">
        <f t="shared" si="48"/>
        <v/>
      </c>
      <c r="R1537" s="29" t="str">
        <f t="shared" si="14"/>
        <v/>
      </c>
      <c r="S1537" s="29" t="str">
        <f t="shared" si="15"/>
        <v/>
      </c>
      <c r="T1537" s="28" t="str">
        <f t="shared" si="16"/>
        <v/>
      </c>
      <c r="U1537" s="30">
        <f ca="1">VLOOKUP(H1537,variables!J$10:K$130,2,FALSE)</f>
        <v>0.95</v>
      </c>
      <c r="V1537" s="28"/>
      <c r="W1537" s="28"/>
      <c r="X1537" s="28"/>
      <c r="Y1537" s="28"/>
      <c r="Z1537" s="28"/>
      <c r="AA1537" s="28"/>
      <c r="AB1537" s="28"/>
      <c r="AC1537" s="28"/>
    </row>
    <row r="1538" spans="1:29" ht="14.25" hidden="1">
      <c r="A1538" s="22" t="b">
        <f t="shared" ref="A1538:A1601" si="89">NOT(IF(ISERR(SEARCH(qui,H1538)),TRUE,FALSE))</f>
        <v>0</v>
      </c>
      <c r="B1538" s="23" t="str">
        <f t="shared" ref="B1538:B1601" si="90">IF(ROW()&lt;=Tun,Oun,IF(ROW()&lt;=(Tun+Tdeux),Odeux,IF(ROW()&lt;=Tun+Tdeux+Ttrois,Otrois,FALSE)))</f>
        <v>salles!</v>
      </c>
      <c r="C1538" s="24">
        <f t="shared" si="88"/>
        <v>1506</v>
      </c>
      <c r="D1538" s="24" t="str">
        <f t="shared" ca="1" si="2"/>
        <v>salle9</v>
      </c>
      <c r="E1538" s="25">
        <f t="shared" ca="1" si="3"/>
        <v>42801.541666666664</v>
      </c>
      <c r="F1538" s="25">
        <f t="shared" ca="1" si="4"/>
        <v>42801.625</v>
      </c>
      <c r="G1538" s="26" t="str">
        <f t="shared" ca="1" si="5"/>
        <v>aurelie.maillet@kheprisante.fr</v>
      </c>
      <c r="H1538" s="24" t="s">
        <v>887</v>
      </c>
      <c r="I1538" s="24">
        <f t="shared" ca="1" si="6"/>
        <v>0</v>
      </c>
      <c r="J1538" s="24">
        <f t="shared" ca="1" si="7"/>
        <v>29335370</v>
      </c>
      <c r="K1538" s="24">
        <f t="shared" ca="1" si="8"/>
        <v>0</v>
      </c>
      <c r="L1538" s="24" t="str">
        <f t="shared" ca="1" si="9"/>
        <v>02:00 tarif horaire</v>
      </c>
      <c r="M1538" s="24" t="str">
        <f t="shared" ca="1" si="10"/>
        <v>Paiement par crédit</v>
      </c>
      <c r="N1538" s="25">
        <f t="shared" ca="1" si="11"/>
        <v>42801.532638888886</v>
      </c>
      <c r="O1538" s="27">
        <f t="shared" ca="1" si="12"/>
        <v>42801.532638888886</v>
      </c>
      <c r="P1538" s="24">
        <f t="shared" ca="1" si="13"/>
        <v>30.6</v>
      </c>
      <c r="Q1538" s="28" t="str">
        <f t="shared" si="48"/>
        <v/>
      </c>
      <c r="R1538" s="29" t="str">
        <f t="shared" si="14"/>
        <v/>
      </c>
      <c r="S1538" s="29" t="str">
        <f t="shared" si="15"/>
        <v/>
      </c>
      <c r="T1538" s="28" t="str">
        <f t="shared" si="16"/>
        <v/>
      </c>
      <c r="U1538" s="30">
        <f ca="1">VLOOKUP(H1538,variables!J$10:K$130,2,FALSE)</f>
        <v>1</v>
      </c>
      <c r="V1538" s="28"/>
      <c r="W1538" s="28"/>
      <c r="X1538" s="28"/>
      <c r="Y1538" s="28"/>
      <c r="Z1538" s="28"/>
      <c r="AA1538" s="28"/>
      <c r="AB1538" s="28"/>
      <c r="AC1538" s="28"/>
    </row>
    <row r="1539" spans="1:29" ht="14.25" hidden="1">
      <c r="A1539" s="22" t="b">
        <f t="shared" si="89"/>
        <v>0</v>
      </c>
      <c r="B1539" s="23" t="str">
        <f t="shared" si="90"/>
        <v>salles!</v>
      </c>
      <c r="C1539" s="24">
        <f t="shared" si="88"/>
        <v>1507</v>
      </c>
      <c r="D1539" s="24" t="str">
        <f t="shared" ca="1" si="2"/>
        <v>salle11</v>
      </c>
      <c r="E1539" s="25">
        <f t="shared" ca="1" si="3"/>
        <v>42801.645833333336</v>
      </c>
      <c r="F1539" s="25">
        <f t="shared" ca="1" si="4"/>
        <v>42801.6875</v>
      </c>
      <c r="G1539" s="26" t="str">
        <f t="shared" ca="1" si="5"/>
        <v>christelle.dericquebourg@kheprisante.fr</v>
      </c>
      <c r="H1539" s="24" t="s">
        <v>458</v>
      </c>
      <c r="I1539" s="24">
        <f t="shared" ca="1" si="6"/>
        <v>0</v>
      </c>
      <c r="J1539" s="24">
        <f t="shared" ca="1" si="7"/>
        <v>29337436</v>
      </c>
      <c r="K1539" s="24" t="str">
        <f t="shared" ca="1" si="8"/>
        <v>spp GOMEZ</v>
      </c>
      <c r="L1539" s="24" t="str">
        <f t="shared" ca="1" si="9"/>
        <v>01:00 tarif horaire</v>
      </c>
      <c r="M1539" s="24" t="str">
        <f t="shared" ca="1" si="10"/>
        <v>Paiement par crédit</v>
      </c>
      <c r="N1539" s="25">
        <f t="shared" ca="1" si="11"/>
        <v>42801.581944444442</v>
      </c>
      <c r="O1539" s="27">
        <f t="shared" ca="1" si="12"/>
        <v>42801.581944444442</v>
      </c>
      <c r="P1539" s="24">
        <f t="shared" ca="1" si="13"/>
        <v>15.3</v>
      </c>
      <c r="Q1539" s="28" t="str">
        <f t="shared" si="48"/>
        <v/>
      </c>
      <c r="R1539" s="29" t="str">
        <f t="shared" si="14"/>
        <v/>
      </c>
      <c r="S1539" s="29" t="str">
        <f t="shared" si="15"/>
        <v/>
      </c>
      <c r="T1539" s="28" t="str">
        <f t="shared" si="16"/>
        <v/>
      </c>
      <c r="U1539" s="30">
        <f ca="1">VLOOKUP(H1539,variables!J$10:K$130,2,FALSE)</f>
        <v>0.95</v>
      </c>
      <c r="V1539" s="28"/>
      <c r="W1539" s="28"/>
      <c r="X1539" s="28"/>
      <c r="Y1539" s="28"/>
      <c r="Z1539" s="28"/>
      <c r="AA1539" s="28"/>
      <c r="AB1539" s="28"/>
      <c r="AC1539" s="28"/>
    </row>
    <row r="1540" spans="1:29" ht="14.25" hidden="1">
      <c r="A1540" s="22" t="b">
        <f t="shared" si="89"/>
        <v>0</v>
      </c>
      <c r="B1540" s="23" t="str">
        <f t="shared" si="90"/>
        <v>salles!</v>
      </c>
      <c r="C1540" s="24">
        <f t="shared" si="88"/>
        <v>1508</v>
      </c>
      <c r="D1540" s="24" t="str">
        <f t="shared" ca="1" si="2"/>
        <v>salle7</v>
      </c>
      <c r="E1540" s="25">
        <f t="shared" ca="1" si="3"/>
        <v>42801.645833333336</v>
      </c>
      <c r="F1540" s="25">
        <f t="shared" ca="1" si="4"/>
        <v>42801.6875</v>
      </c>
      <c r="G1540" s="26" t="str">
        <f t="shared" ca="1" si="5"/>
        <v>nicolas.brinster@kheprisante.fr</v>
      </c>
      <c r="H1540" s="24" t="s">
        <v>299</v>
      </c>
      <c r="I1540" s="24">
        <f t="shared" ca="1" si="6"/>
        <v>0</v>
      </c>
      <c r="J1540" s="24">
        <f t="shared" ca="1" si="7"/>
        <v>29311384</v>
      </c>
      <c r="K1540" s="24" t="str">
        <f t="shared" ca="1" si="8"/>
        <v>Salley Brin S0</v>
      </c>
      <c r="L1540" s="24" t="str">
        <f t="shared" ca="1" si="9"/>
        <v>01:00 tarif horaire</v>
      </c>
      <c r="M1540" s="24" t="str">
        <f t="shared" ca="1" si="10"/>
        <v>Paiement par crédit</v>
      </c>
      <c r="N1540" s="25">
        <f t="shared" ca="1" si="11"/>
        <v>42800.672222222223</v>
      </c>
      <c r="O1540" s="27">
        <f t="shared" ca="1" si="12"/>
        <v>42800.672222222223</v>
      </c>
      <c r="P1540" s="24">
        <f t="shared" ca="1" si="13"/>
        <v>15.3</v>
      </c>
      <c r="Q1540" s="28" t="str">
        <f t="shared" si="48"/>
        <v/>
      </c>
      <c r="R1540" s="29" t="str">
        <f t="shared" si="14"/>
        <v/>
      </c>
      <c r="S1540" s="29" t="str">
        <f t="shared" si="15"/>
        <v/>
      </c>
      <c r="T1540" s="28" t="str">
        <f t="shared" si="16"/>
        <v/>
      </c>
      <c r="U1540" s="30">
        <f ca="1">VLOOKUP(H1540,variables!J$10:K$130,2,FALSE)</f>
        <v>0.96666666666666667</v>
      </c>
      <c r="V1540" s="28"/>
      <c r="W1540" s="28"/>
      <c r="X1540" s="28"/>
      <c r="Y1540" s="28"/>
      <c r="Z1540" s="28"/>
      <c r="AA1540" s="28"/>
      <c r="AB1540" s="28"/>
      <c r="AC1540" s="28"/>
    </row>
    <row r="1541" spans="1:29" ht="14.25" hidden="1">
      <c r="A1541" s="22" t="b">
        <f t="shared" si="89"/>
        <v>0</v>
      </c>
      <c r="B1541" s="23" t="str">
        <f t="shared" si="90"/>
        <v>salles!</v>
      </c>
      <c r="C1541" s="24">
        <f t="shared" si="88"/>
        <v>1509</v>
      </c>
      <c r="D1541" s="24" t="str">
        <f t="shared" ca="1" si="2"/>
        <v>salle9</v>
      </c>
      <c r="E1541" s="25">
        <f t="shared" ca="1" si="3"/>
        <v>42801.75</v>
      </c>
      <c r="F1541" s="25">
        <f t="shared" ca="1" si="4"/>
        <v>42801.833333333336</v>
      </c>
      <c r="G1541" s="26" t="str">
        <f t="shared" ca="1" si="5"/>
        <v>resa@seveetpapillon.org</v>
      </c>
      <c r="H1541" s="24" t="s">
        <v>174</v>
      </c>
      <c r="I1541" s="24">
        <f t="shared" ca="1" si="6"/>
        <v>0</v>
      </c>
      <c r="J1541" s="24">
        <f t="shared" ca="1" si="7"/>
        <v>29337802</v>
      </c>
      <c r="K1541" s="24" t="str">
        <f t="shared" ca="1" si="8"/>
        <v>s.cochet pour 100113</v>
      </c>
      <c r="L1541" s="24" t="str">
        <f t="shared" ca="1" si="9"/>
        <v>02:00 tarif horaire</v>
      </c>
      <c r="M1541" s="24" t="str">
        <f t="shared" ca="1" si="10"/>
        <v>Accepté (crédit illimité)</v>
      </c>
      <c r="N1541" s="25">
        <f t="shared" ca="1" si="11"/>
        <v>42801.589583333334</v>
      </c>
      <c r="O1541" s="27">
        <f t="shared" ca="1" si="12"/>
        <v>42801.589583333334</v>
      </c>
      <c r="P1541" s="24">
        <f t="shared" ca="1" si="13"/>
        <v>36</v>
      </c>
      <c r="Q1541" s="28" t="str">
        <f t="shared" si="48"/>
        <v/>
      </c>
      <c r="R1541" s="29" t="str">
        <f t="shared" si="14"/>
        <v/>
      </c>
      <c r="S1541" s="29" t="str">
        <f t="shared" si="15"/>
        <v/>
      </c>
      <c r="T1541" s="28" t="str">
        <f t="shared" si="16"/>
        <v/>
      </c>
      <c r="U1541" s="30">
        <f ca="1">VLOOKUP(H1541,variables!J$10:K$130,2,FALSE)</f>
        <v>0.5</v>
      </c>
      <c r="V1541" s="28"/>
      <c r="W1541" s="28"/>
      <c r="X1541" s="28"/>
      <c r="Y1541" s="28"/>
      <c r="Z1541" s="28"/>
      <c r="AA1541" s="28"/>
      <c r="AB1541" s="28"/>
      <c r="AC1541" s="28"/>
    </row>
    <row r="1542" spans="1:29" ht="14.25" hidden="1">
      <c r="A1542" s="22" t="b">
        <f t="shared" si="89"/>
        <v>0</v>
      </c>
      <c r="B1542" s="23" t="str">
        <f t="shared" si="90"/>
        <v>salles!</v>
      </c>
      <c r="C1542" s="24">
        <f t="shared" si="88"/>
        <v>1510</v>
      </c>
      <c r="D1542" s="24" t="str">
        <f t="shared" ca="1" si="2"/>
        <v>Salle0</v>
      </c>
      <c r="E1542" s="25">
        <f t="shared" ca="1" si="3"/>
        <v>42801.833333333336</v>
      </c>
      <c r="F1542" s="25">
        <f t="shared" ca="1" si="4"/>
        <v>42801.9375</v>
      </c>
      <c r="G1542" s="26" t="str">
        <f t="shared" ca="1" si="5"/>
        <v>Administrateur</v>
      </c>
      <c r="H1542" s="24" t="s">
        <v>15</v>
      </c>
      <c r="I1542" s="24" t="str">
        <f t="shared" ca="1" si="6"/>
        <v>Administrateur</v>
      </c>
      <c r="J1542" s="24">
        <f t="shared" ca="1" si="7"/>
        <v>29322523</v>
      </c>
      <c r="K1542" s="24" t="str">
        <f t="shared" ca="1" si="8"/>
        <v>Soirée sophro-méditation</v>
      </c>
      <c r="L1542" s="24" t="str">
        <f t="shared" ca="1" si="9"/>
        <v>02:30 tarif horaire</v>
      </c>
      <c r="M1542" s="24" t="str">
        <f t="shared" ca="1" si="10"/>
        <v>Accepté (crédit illimité)</v>
      </c>
      <c r="N1542" s="25">
        <f t="shared" ca="1" si="11"/>
        <v>42800.956944444442</v>
      </c>
      <c r="O1542" s="27">
        <f t="shared" ca="1" si="12"/>
        <v>42800.957638888889</v>
      </c>
      <c r="P1542" s="24">
        <f t="shared" ca="1" si="13"/>
        <v>58.5</v>
      </c>
      <c r="Q1542" s="28" t="str">
        <f t="shared" si="48"/>
        <v/>
      </c>
      <c r="R1542" s="29" t="str">
        <f t="shared" si="14"/>
        <v/>
      </c>
      <c r="S1542" s="29" t="str">
        <f t="shared" si="15"/>
        <v/>
      </c>
      <c r="T1542" s="28" t="str">
        <f t="shared" si="16"/>
        <v/>
      </c>
      <c r="U1542" s="30">
        <f>VLOOKUP(H1542,variables!J$10:K$130,2,FALSE)</f>
        <v>0</v>
      </c>
      <c r="V1542" s="28"/>
      <c r="W1542" s="28"/>
      <c r="X1542" s="28"/>
      <c r="Y1542" s="28"/>
      <c r="Z1542" s="28"/>
      <c r="AA1542" s="28"/>
      <c r="AB1542" s="28"/>
      <c r="AC1542" s="28"/>
    </row>
    <row r="1543" spans="1:29" ht="14.25" hidden="1">
      <c r="A1543" s="22" t="b">
        <f t="shared" si="89"/>
        <v>0</v>
      </c>
      <c r="B1543" s="23" t="str">
        <f t="shared" si="90"/>
        <v>salles!</v>
      </c>
      <c r="C1543" s="24">
        <f t="shared" si="88"/>
        <v>1511</v>
      </c>
      <c r="D1543" s="24" t="str">
        <f t="shared" ca="1" si="2"/>
        <v>salle5</v>
      </c>
      <c r="E1543" s="25">
        <f t="shared" ca="1" si="3"/>
        <v>42802.375</v>
      </c>
      <c r="F1543" s="25">
        <f t="shared" ca="1" si="4"/>
        <v>42802.416666666664</v>
      </c>
      <c r="G1543" s="26" t="str">
        <f t="shared" ca="1" si="5"/>
        <v>resa@seveetpapillon.org</v>
      </c>
      <c r="H1543" s="24" t="s">
        <v>174</v>
      </c>
      <c r="I1543" s="24">
        <f t="shared" ca="1" si="6"/>
        <v>0</v>
      </c>
      <c r="J1543" s="24">
        <f t="shared" ca="1" si="7"/>
        <v>29314935</v>
      </c>
      <c r="K1543" s="24" t="str">
        <f t="shared" ca="1" si="8"/>
        <v>S. LESPINASSE - Réflexo SP</v>
      </c>
      <c r="L1543" s="24" t="str">
        <f t="shared" ca="1" si="9"/>
        <v>01:00 tarif horaire</v>
      </c>
      <c r="M1543" s="24" t="str">
        <f t="shared" ca="1" si="10"/>
        <v>Accepté (crédit illimité)</v>
      </c>
      <c r="N1543" s="25">
        <f t="shared" ca="1" si="11"/>
        <v>42800.740277777775</v>
      </c>
      <c r="O1543" s="27">
        <f t="shared" ca="1" si="12"/>
        <v>42800.740277777775</v>
      </c>
      <c r="P1543" s="24">
        <f t="shared" ca="1" si="13"/>
        <v>14.4</v>
      </c>
      <c r="Q1543" s="28" t="str">
        <f t="shared" si="48"/>
        <v/>
      </c>
      <c r="R1543" s="29" t="str">
        <f t="shared" si="14"/>
        <v/>
      </c>
      <c r="S1543" s="29" t="str">
        <f t="shared" si="15"/>
        <v/>
      </c>
      <c r="T1543" s="28" t="str">
        <f t="shared" si="16"/>
        <v/>
      </c>
      <c r="U1543" s="30">
        <f ca="1">VLOOKUP(H1543,variables!J$10:K$130,2,FALSE)</f>
        <v>0.5</v>
      </c>
      <c r="V1543" s="28"/>
      <c r="W1543" s="28"/>
      <c r="X1543" s="28"/>
      <c r="Y1543" s="28"/>
      <c r="Z1543" s="28"/>
      <c r="AA1543" s="28"/>
      <c r="AB1543" s="28"/>
      <c r="AC1543" s="28"/>
    </row>
    <row r="1544" spans="1:29" ht="14.25" hidden="1">
      <c r="A1544" s="22" t="b">
        <f t="shared" si="89"/>
        <v>0</v>
      </c>
      <c r="B1544" s="23" t="str">
        <f t="shared" si="90"/>
        <v>salles!</v>
      </c>
      <c r="C1544" s="24">
        <f t="shared" si="88"/>
        <v>1512</v>
      </c>
      <c r="D1544" s="24" t="str">
        <f t="shared" ca="1" si="2"/>
        <v>salle7</v>
      </c>
      <c r="E1544" s="25">
        <f t="shared" ca="1" si="3"/>
        <v>42802.375</v>
      </c>
      <c r="F1544" s="25">
        <f t="shared" ca="1" si="4"/>
        <v>42802.416666666664</v>
      </c>
      <c r="G1544" s="26" t="str">
        <f t="shared" ca="1" si="5"/>
        <v>jessica.font@kheprisante.fr</v>
      </c>
      <c r="H1544" s="24" t="s">
        <v>489</v>
      </c>
      <c r="I1544" s="24">
        <f t="shared" ca="1" si="6"/>
        <v>0</v>
      </c>
      <c r="J1544" s="24">
        <f t="shared" ca="1" si="7"/>
        <v>29350174</v>
      </c>
      <c r="K1544" s="24">
        <f t="shared" ca="1" si="8"/>
        <v>0</v>
      </c>
      <c r="L1544" s="24" t="str">
        <f t="shared" ca="1" si="9"/>
        <v>01:00 tarif horaire</v>
      </c>
      <c r="M1544" s="24" t="str">
        <f t="shared" ca="1" si="10"/>
        <v>Paiement par crédit</v>
      </c>
      <c r="N1544" s="25">
        <f t="shared" ca="1" si="11"/>
        <v>42801.887499999997</v>
      </c>
      <c r="O1544" s="27">
        <f t="shared" ca="1" si="12"/>
        <v>42801.887499999997</v>
      </c>
      <c r="P1544" s="24">
        <f t="shared" ca="1" si="13"/>
        <v>14.4</v>
      </c>
      <c r="Q1544" s="28" t="str">
        <f t="shared" si="48"/>
        <v/>
      </c>
      <c r="R1544" s="29" t="str">
        <f t="shared" si="14"/>
        <v/>
      </c>
      <c r="S1544" s="29" t="str">
        <f t="shared" si="15"/>
        <v/>
      </c>
      <c r="T1544" s="28" t="str">
        <f t="shared" si="16"/>
        <v/>
      </c>
      <c r="U1544" s="30">
        <f ca="1">VLOOKUP(H1544,variables!J$10:K$130,2,FALSE)</f>
        <v>1</v>
      </c>
      <c r="V1544" s="28"/>
      <c r="W1544" s="28"/>
      <c r="X1544" s="28"/>
      <c r="Y1544" s="28"/>
      <c r="Z1544" s="28"/>
      <c r="AA1544" s="28"/>
      <c r="AB1544" s="28"/>
      <c r="AC1544" s="28"/>
    </row>
    <row r="1545" spans="1:29" ht="14.25" hidden="1">
      <c r="A1545" s="22" t="b">
        <f t="shared" si="89"/>
        <v>0</v>
      </c>
      <c r="B1545" s="23" t="str">
        <f t="shared" si="90"/>
        <v>salles!</v>
      </c>
      <c r="C1545" s="24">
        <f t="shared" si="88"/>
        <v>1513</v>
      </c>
      <c r="D1545" s="24" t="str">
        <f t="shared" ca="1" si="2"/>
        <v>salle7</v>
      </c>
      <c r="E1545" s="25">
        <f t="shared" ca="1" si="3"/>
        <v>42802.4375</v>
      </c>
      <c r="F1545" s="25">
        <f t="shared" ca="1" si="4"/>
        <v>42802.479166666664</v>
      </c>
      <c r="G1545" s="26" t="str">
        <f t="shared" ca="1" si="5"/>
        <v>nicolas.brinster@kheprisante.fr</v>
      </c>
      <c r="H1545" s="24" t="s">
        <v>299</v>
      </c>
      <c r="I1545" s="24">
        <f t="shared" ca="1" si="6"/>
        <v>0</v>
      </c>
      <c r="J1545" s="24">
        <f t="shared" ca="1" si="7"/>
        <v>29311401</v>
      </c>
      <c r="K1545" s="24" t="str">
        <f t="shared" ca="1" si="8"/>
        <v>Girard S7</v>
      </c>
      <c r="L1545" s="24" t="str">
        <f t="shared" ca="1" si="9"/>
        <v>01:00 tarif horaire</v>
      </c>
      <c r="M1545" s="24" t="str">
        <f t="shared" ca="1" si="10"/>
        <v>Paiement par crédit</v>
      </c>
      <c r="N1545" s="25">
        <f t="shared" ca="1" si="11"/>
        <v>42800.672222222223</v>
      </c>
      <c r="O1545" s="27">
        <f t="shared" ca="1" si="12"/>
        <v>42800.672222222223</v>
      </c>
      <c r="P1545" s="24">
        <f t="shared" ca="1" si="13"/>
        <v>14.4</v>
      </c>
      <c r="Q1545" s="28" t="str">
        <f t="shared" si="48"/>
        <v/>
      </c>
      <c r="R1545" s="29" t="str">
        <f t="shared" si="14"/>
        <v/>
      </c>
      <c r="S1545" s="29" t="str">
        <f t="shared" si="15"/>
        <v/>
      </c>
      <c r="T1545" s="28" t="str">
        <f t="shared" si="16"/>
        <v/>
      </c>
      <c r="U1545" s="30">
        <f ca="1">VLOOKUP(H1545,variables!J$10:K$130,2,FALSE)</f>
        <v>0.96666666666666667</v>
      </c>
      <c r="V1545" s="28"/>
      <c r="W1545" s="28"/>
      <c r="X1545" s="28"/>
      <c r="Y1545" s="28"/>
      <c r="Z1545" s="28"/>
      <c r="AA1545" s="28"/>
      <c r="AB1545" s="28"/>
      <c r="AC1545" s="28"/>
    </row>
    <row r="1546" spans="1:29" ht="14.25">
      <c r="A1546" s="22" t="b">
        <f t="shared" si="89"/>
        <v>1</v>
      </c>
      <c r="B1546" s="23" t="str">
        <f t="shared" si="90"/>
        <v>salles!</v>
      </c>
      <c r="C1546" s="24">
        <f t="shared" si="88"/>
        <v>1514</v>
      </c>
      <c r="D1546" s="24" t="str">
        <f t="shared" ca="1" si="2"/>
        <v>salle11</v>
      </c>
      <c r="E1546" s="25">
        <f t="shared" ca="1" si="3"/>
        <v>42802.520833333336</v>
      </c>
      <c r="F1546" s="25">
        <f t="shared" ca="1" si="4"/>
        <v>42802.5625</v>
      </c>
      <c r="G1546" s="26" t="str">
        <f t="shared" ca="1" si="5"/>
        <v>sandrine.lopes@kheprisante.fr</v>
      </c>
      <c r="H1546" s="24" t="s">
        <v>140</v>
      </c>
      <c r="I1546" s="24">
        <f t="shared" ca="1" si="6"/>
        <v>0</v>
      </c>
      <c r="J1546" s="24">
        <f t="shared" ca="1" si="7"/>
        <v>29351053</v>
      </c>
      <c r="K1546" s="24" t="str">
        <f t="shared" ca="1" si="8"/>
        <v>Sandrine - Mbe - Annie</v>
      </c>
      <c r="L1546" s="24" t="str">
        <f t="shared" ca="1" si="9"/>
        <v>01:00 tarif horaire</v>
      </c>
      <c r="M1546" s="24" t="str">
        <f t="shared" ca="1" si="10"/>
        <v>Paiement par crédit</v>
      </c>
      <c r="N1546" s="25">
        <f t="shared" ca="1" si="11"/>
        <v>42801.906944444447</v>
      </c>
      <c r="O1546" s="27">
        <f t="shared" ca="1" si="12"/>
        <v>42801.906944444447</v>
      </c>
      <c r="P1546" s="24">
        <f t="shared" ca="1" si="13"/>
        <v>16.2</v>
      </c>
      <c r="Q1546" s="28">
        <f t="shared" ca="1" si="48"/>
        <v>1</v>
      </c>
      <c r="R1546" s="29">
        <f t="shared" ca="1" si="14"/>
        <v>15.10851063829787</v>
      </c>
      <c r="S1546" s="29" t="e">
        <f t="shared" ca="1" si="15"/>
        <v>#VALUE!</v>
      </c>
      <c r="T1546" s="28">
        <f t="shared" ca="1" si="16"/>
        <v>0</v>
      </c>
      <c r="U1546" s="30">
        <f ca="1">VLOOKUP(H1546,variables!J$10:K$130,2,FALSE)</f>
        <v>0.93262411347517726</v>
      </c>
      <c r="V1546" s="28"/>
      <c r="W1546" s="28"/>
      <c r="X1546" s="28"/>
      <c r="Y1546" s="28"/>
      <c r="Z1546" s="28"/>
      <c r="AA1546" s="28"/>
      <c r="AB1546" s="28"/>
      <c r="AC1546" s="28"/>
    </row>
    <row r="1547" spans="1:29" ht="14.25" hidden="1">
      <c r="A1547" s="22" t="b">
        <f t="shared" si="89"/>
        <v>0</v>
      </c>
      <c r="B1547" s="23" t="str">
        <f t="shared" si="90"/>
        <v>salles!</v>
      </c>
      <c r="C1547" s="24">
        <f t="shared" si="88"/>
        <v>1515</v>
      </c>
      <c r="D1547" s="24" t="str">
        <f t="shared" ca="1" si="2"/>
        <v>salle10</v>
      </c>
      <c r="E1547" s="25">
        <f t="shared" ca="1" si="3"/>
        <v>42802.583333333336</v>
      </c>
      <c r="F1547" s="25">
        <f t="shared" ca="1" si="4"/>
        <v>42802.625</v>
      </c>
      <c r="G1547" s="26" t="str">
        <f t="shared" ca="1" si="5"/>
        <v>pascal.fouquet@kheprisante.fr</v>
      </c>
      <c r="H1547" s="24" t="s">
        <v>596</v>
      </c>
      <c r="I1547" s="24">
        <f t="shared" ca="1" si="6"/>
        <v>0</v>
      </c>
      <c r="J1547" s="24">
        <f t="shared" ca="1" si="7"/>
        <v>29347787</v>
      </c>
      <c r="K1547" s="24" t="str">
        <f t="shared" ca="1" si="8"/>
        <v>Seance Kinesio</v>
      </c>
      <c r="L1547" s="24" t="str">
        <f t="shared" ca="1" si="9"/>
        <v>01:00 tarif horaire</v>
      </c>
      <c r="M1547" s="24" t="str">
        <f t="shared" ca="1" si="10"/>
        <v>Paiement par crédit</v>
      </c>
      <c r="N1547" s="25">
        <f t="shared" ca="1" si="11"/>
        <v>42801.811805555553</v>
      </c>
      <c r="O1547" s="27">
        <f t="shared" ca="1" si="12"/>
        <v>42801.811805555553</v>
      </c>
      <c r="P1547" s="24">
        <f t="shared" ca="1" si="13"/>
        <v>16.2</v>
      </c>
      <c r="Q1547" s="28" t="str">
        <f t="shared" si="48"/>
        <v/>
      </c>
      <c r="R1547" s="29" t="str">
        <f t="shared" si="14"/>
        <v/>
      </c>
      <c r="S1547" s="29" t="str">
        <f t="shared" si="15"/>
        <v/>
      </c>
      <c r="T1547" s="28" t="str">
        <f t="shared" si="16"/>
        <v/>
      </c>
      <c r="U1547" s="30">
        <f ca="1">VLOOKUP(H1547,variables!J$10:K$130,2,FALSE)</f>
        <v>1</v>
      </c>
      <c r="V1547" s="28"/>
      <c r="W1547" s="28"/>
      <c r="X1547" s="28"/>
      <c r="Y1547" s="28"/>
      <c r="Z1547" s="28"/>
      <c r="AA1547" s="28"/>
      <c r="AB1547" s="28"/>
      <c r="AC1547" s="28"/>
    </row>
    <row r="1548" spans="1:29" ht="14.25">
      <c r="A1548" s="22" t="b">
        <f t="shared" si="89"/>
        <v>1</v>
      </c>
      <c r="B1548" s="23" t="str">
        <f t="shared" si="90"/>
        <v>salles!</v>
      </c>
      <c r="C1548" s="24">
        <f t="shared" si="88"/>
        <v>1516</v>
      </c>
      <c r="D1548" s="24" t="str">
        <f t="shared" ca="1" si="2"/>
        <v>salle11</v>
      </c>
      <c r="E1548" s="25">
        <f t="shared" ca="1" si="3"/>
        <v>42802.583333333336</v>
      </c>
      <c r="F1548" s="25">
        <f t="shared" ca="1" si="4"/>
        <v>42802.645833333336</v>
      </c>
      <c r="G1548" s="26" t="str">
        <f t="shared" ca="1" si="5"/>
        <v>sandrine.lopes@kheprisante.fr</v>
      </c>
      <c r="H1548" s="24" t="s">
        <v>140</v>
      </c>
      <c r="I1548" s="24">
        <f t="shared" ca="1" si="6"/>
        <v>0</v>
      </c>
      <c r="J1548" s="24">
        <f t="shared" ca="1" si="7"/>
        <v>28978260</v>
      </c>
      <c r="K1548" s="24" t="str">
        <f t="shared" ca="1" si="8"/>
        <v>Sandrine - Mbe - M.France</v>
      </c>
      <c r="L1548" s="24" t="str">
        <f t="shared" ca="1" si="9"/>
        <v>01:30 tarif horaire</v>
      </c>
      <c r="M1548" s="24" t="str">
        <f t="shared" ca="1" si="10"/>
        <v>Paiement par crédit</v>
      </c>
      <c r="N1548" s="25">
        <f t="shared" ca="1" si="11"/>
        <v>42785.354861111111</v>
      </c>
      <c r="O1548" s="27">
        <f t="shared" ca="1" si="12"/>
        <v>42785.354861111111</v>
      </c>
      <c r="P1548" s="24">
        <f t="shared" ca="1" si="13"/>
        <v>24.3</v>
      </c>
      <c r="Q1548" s="28">
        <f t="shared" ca="1" si="48"/>
        <v>1.5</v>
      </c>
      <c r="R1548" s="29">
        <f t="shared" ca="1" si="14"/>
        <v>22.662765957446808</v>
      </c>
      <c r="S1548" s="29" t="e">
        <f t="shared" ca="1" si="15"/>
        <v>#VALUE!</v>
      </c>
      <c r="T1548" s="28">
        <f t="shared" ca="1" si="16"/>
        <v>17</v>
      </c>
      <c r="U1548" s="30">
        <f ca="1">VLOOKUP(H1548,variables!J$10:K$130,2,FALSE)</f>
        <v>0.93262411347517726</v>
      </c>
      <c r="V1548" s="28"/>
      <c r="W1548" s="28"/>
      <c r="X1548" s="28"/>
      <c r="Y1548" s="28"/>
      <c r="Z1548" s="28"/>
      <c r="AA1548" s="28"/>
      <c r="AB1548" s="28"/>
      <c r="AC1548" s="28"/>
    </row>
    <row r="1549" spans="1:29" ht="14.25" hidden="1">
      <c r="A1549" s="22" t="b">
        <f t="shared" si="89"/>
        <v>0</v>
      </c>
      <c r="B1549" s="23" t="str">
        <f t="shared" si="90"/>
        <v>salles!</v>
      </c>
      <c r="C1549" s="24">
        <f t="shared" si="88"/>
        <v>1517</v>
      </c>
      <c r="D1549" s="24" t="str">
        <f t="shared" ca="1" si="2"/>
        <v>salle7</v>
      </c>
      <c r="E1549" s="25">
        <f t="shared" ca="1" si="3"/>
        <v>42802.645833333336</v>
      </c>
      <c r="F1549" s="25">
        <f t="shared" ca="1" si="4"/>
        <v>42802.6875</v>
      </c>
      <c r="G1549" s="26" t="str">
        <f t="shared" ca="1" si="5"/>
        <v>nicolas.brinster@kheprisante.fr</v>
      </c>
      <c r="H1549" s="24" t="s">
        <v>299</v>
      </c>
      <c r="I1549" s="24">
        <f t="shared" ca="1" si="6"/>
        <v>0</v>
      </c>
      <c r="J1549" s="24">
        <f t="shared" ca="1" si="7"/>
        <v>29311419</v>
      </c>
      <c r="K1549" s="24" t="str">
        <f t="shared" ca="1" si="8"/>
        <v>Saysomsak S5</v>
      </c>
      <c r="L1549" s="24" t="str">
        <f t="shared" ca="1" si="9"/>
        <v>01:00 tarif horaire</v>
      </c>
      <c r="M1549" s="24" t="str">
        <f t="shared" ca="1" si="10"/>
        <v>Paiement par crédit</v>
      </c>
      <c r="N1549" s="25">
        <f t="shared" ca="1" si="11"/>
        <v>42800.67291666667</v>
      </c>
      <c r="O1549" s="27">
        <f t="shared" ca="1" si="12"/>
        <v>42800.67291666667</v>
      </c>
      <c r="P1549" s="24">
        <f t="shared" ca="1" si="13"/>
        <v>16.2</v>
      </c>
      <c r="Q1549" s="28" t="str">
        <f t="shared" si="48"/>
        <v/>
      </c>
      <c r="R1549" s="29" t="str">
        <f t="shared" si="14"/>
        <v/>
      </c>
      <c r="S1549" s="29" t="str">
        <f t="shared" si="15"/>
        <v/>
      </c>
      <c r="T1549" s="28" t="str">
        <f t="shared" si="16"/>
        <v/>
      </c>
      <c r="U1549" s="30">
        <f ca="1">VLOOKUP(H1549,variables!J$10:K$130,2,FALSE)</f>
        <v>0.96666666666666667</v>
      </c>
      <c r="V1549" s="28"/>
      <c r="W1549" s="28"/>
      <c r="X1549" s="28"/>
      <c r="Y1549" s="28"/>
      <c r="Z1549" s="28"/>
      <c r="AA1549" s="28"/>
      <c r="AB1549" s="28"/>
      <c r="AC1549" s="28"/>
    </row>
    <row r="1550" spans="1:29" ht="14.25" hidden="1">
      <c r="A1550" s="22" t="b">
        <f t="shared" si="89"/>
        <v>0</v>
      </c>
      <c r="B1550" s="23" t="str">
        <f t="shared" si="90"/>
        <v>salles!</v>
      </c>
      <c r="C1550" s="24">
        <f t="shared" si="88"/>
        <v>1518</v>
      </c>
      <c r="D1550" s="24" t="str">
        <f t="shared" ca="1" si="2"/>
        <v>salle9</v>
      </c>
      <c r="E1550" s="25">
        <f t="shared" ca="1" si="3"/>
        <v>42802.666666666664</v>
      </c>
      <c r="F1550" s="25">
        <f t="shared" ca="1" si="4"/>
        <v>42802.75</v>
      </c>
      <c r="G1550" s="26" t="str">
        <f t="shared" ca="1" si="5"/>
        <v>sophie.vieillard@kheprisante.fr</v>
      </c>
      <c r="H1550" s="24" t="s">
        <v>464</v>
      </c>
      <c r="I1550" s="24">
        <f t="shared" ca="1" si="6"/>
        <v>0</v>
      </c>
      <c r="J1550" s="24">
        <f t="shared" ca="1" si="7"/>
        <v>29257204</v>
      </c>
      <c r="K1550" s="24" t="str">
        <f t="shared" ca="1" si="8"/>
        <v>Coaching de Jeunes</v>
      </c>
      <c r="L1550" s="24" t="str">
        <f t="shared" ca="1" si="9"/>
        <v>02:00 tarif horaire</v>
      </c>
      <c r="M1550" s="24" t="str">
        <f t="shared" ca="1" si="10"/>
        <v>Paiement par crédit</v>
      </c>
      <c r="N1550" s="25">
        <f t="shared" ca="1" si="11"/>
        <v>42797.436111111114</v>
      </c>
      <c r="O1550" s="27">
        <f t="shared" ca="1" si="12"/>
        <v>42797.436111111114</v>
      </c>
      <c r="P1550" s="24">
        <f t="shared" ca="1" si="13"/>
        <v>34.200000000000003</v>
      </c>
      <c r="Q1550" s="28" t="str">
        <f t="shared" si="48"/>
        <v/>
      </c>
      <c r="R1550" s="29" t="str">
        <f t="shared" si="14"/>
        <v/>
      </c>
      <c r="S1550" s="29" t="str">
        <f t="shared" si="15"/>
        <v/>
      </c>
      <c r="T1550" s="28" t="str">
        <f t="shared" si="16"/>
        <v/>
      </c>
      <c r="U1550" s="30">
        <f ca="1">VLOOKUP(H1550,variables!J$10:K$130,2,FALSE)</f>
        <v>0.98148148148148151</v>
      </c>
      <c r="V1550" s="28"/>
      <c r="W1550" s="28"/>
      <c r="X1550" s="28"/>
      <c r="Y1550" s="28"/>
      <c r="Z1550" s="28"/>
      <c r="AA1550" s="28"/>
      <c r="AB1550" s="28"/>
      <c r="AC1550" s="28"/>
    </row>
    <row r="1551" spans="1:29" ht="14.25" hidden="1">
      <c r="A1551" s="22" t="b">
        <f t="shared" si="89"/>
        <v>0</v>
      </c>
      <c r="B1551" s="23" t="str">
        <f t="shared" si="90"/>
        <v>salles!</v>
      </c>
      <c r="C1551" s="24">
        <f t="shared" si="88"/>
        <v>1519</v>
      </c>
      <c r="D1551" s="24" t="str">
        <f t="shared" ca="1" si="2"/>
        <v>salle8</v>
      </c>
      <c r="E1551" s="25">
        <f t="shared" ca="1" si="3"/>
        <v>42802.708333333336</v>
      </c>
      <c r="F1551" s="25">
        <f t="shared" ca="1" si="4"/>
        <v>42802.75</v>
      </c>
      <c r="G1551" s="26" t="str">
        <f t="shared" ca="1" si="5"/>
        <v>margaux.honore@kheprisante.fr</v>
      </c>
      <c r="H1551" s="24" t="s">
        <v>88</v>
      </c>
      <c r="I1551" s="24">
        <f t="shared" ca="1" si="6"/>
        <v>0</v>
      </c>
      <c r="J1551" s="24">
        <f t="shared" ca="1" si="7"/>
        <v>29331254</v>
      </c>
      <c r="K1551" s="24" t="str">
        <f t="shared" ca="1" si="8"/>
        <v>Ismael</v>
      </c>
      <c r="L1551" s="24" t="str">
        <f t="shared" ca="1" si="9"/>
        <v>01:00 tarif horaire</v>
      </c>
      <c r="M1551" s="24" t="str">
        <f t="shared" ca="1" si="10"/>
        <v>Paiement par crédit</v>
      </c>
      <c r="N1551" s="25">
        <f t="shared" ca="1" si="11"/>
        <v>42801.435416666667</v>
      </c>
      <c r="O1551" s="27">
        <f t="shared" ca="1" si="12"/>
        <v>42801.435416666667</v>
      </c>
      <c r="P1551" s="24">
        <f t="shared" ca="1" si="13"/>
        <v>18</v>
      </c>
      <c r="Q1551" s="28" t="str">
        <f t="shared" si="48"/>
        <v/>
      </c>
      <c r="R1551" s="29" t="str">
        <f t="shared" si="14"/>
        <v/>
      </c>
      <c r="S1551" s="29" t="str">
        <f t="shared" si="15"/>
        <v/>
      </c>
      <c r="T1551" s="28" t="str">
        <f t="shared" si="16"/>
        <v/>
      </c>
      <c r="U1551" s="30">
        <f ca="1">VLOOKUP(H1551,variables!J$10:K$130,2,FALSE)</f>
        <v>0.94202898550724634</v>
      </c>
      <c r="V1551" s="28"/>
      <c r="W1551" s="28"/>
      <c r="X1551" s="28"/>
      <c r="Y1551" s="28"/>
      <c r="Z1551" s="28"/>
      <c r="AA1551" s="28"/>
      <c r="AB1551" s="28"/>
      <c r="AC1551" s="28"/>
    </row>
    <row r="1552" spans="1:29" ht="14.25" hidden="1">
      <c r="A1552" s="22" t="b">
        <f t="shared" si="89"/>
        <v>0</v>
      </c>
      <c r="B1552" s="23" t="str">
        <f t="shared" si="90"/>
        <v>salles!</v>
      </c>
      <c r="C1552" s="24">
        <f t="shared" ref="C1552:C1615" si="91">IF(ROW()&lt;=Tun,ROW(),IF(ROW()&lt;=(Tun+Tdeux),ROW()-Tun+1,IF(ROW()&lt;=Tun+Tdeux+Ttrois,ROW()-Tdeux,"")))</f>
        <v>1520</v>
      </c>
      <c r="D1552" s="24" t="str">
        <f t="shared" ca="1" si="2"/>
        <v>salle5</v>
      </c>
      <c r="E1552" s="25">
        <f t="shared" ca="1" si="3"/>
        <v>42802.75</v>
      </c>
      <c r="F1552" s="25">
        <f t="shared" ca="1" si="4"/>
        <v>42802.791666666664</v>
      </c>
      <c r="G1552" s="26" t="str">
        <f t="shared" ca="1" si="5"/>
        <v>resa@seveetpapillon.org</v>
      </c>
      <c r="H1552" s="24" t="s">
        <v>174</v>
      </c>
      <c r="I1552" s="24" t="str">
        <f t="shared" ca="1" si="6"/>
        <v>sophie.seveetpapillon@kheprisante.fr</v>
      </c>
      <c r="J1552" s="24">
        <f t="shared" ca="1" si="7"/>
        <v>28621268</v>
      </c>
      <c r="K1552" s="24" t="str">
        <f t="shared" ca="1" si="8"/>
        <v>S Lespinasse - Réflexo - SP</v>
      </c>
      <c r="L1552" s="24" t="str">
        <f t="shared" ca="1" si="9"/>
        <v>01:00 tarif horaire</v>
      </c>
      <c r="M1552" s="24" t="str">
        <f t="shared" ca="1" si="10"/>
        <v>Accepté (crédit illimité)</v>
      </c>
      <c r="N1552" s="25">
        <f t="shared" ca="1" si="11"/>
        <v>42768.618055555555</v>
      </c>
      <c r="O1552" s="27">
        <f t="shared" ca="1" si="12"/>
        <v>42775.613888888889</v>
      </c>
      <c r="P1552" s="24">
        <f t="shared" ca="1" si="13"/>
        <v>18</v>
      </c>
      <c r="Q1552" s="28" t="str">
        <f t="shared" si="48"/>
        <v/>
      </c>
      <c r="R1552" s="29" t="str">
        <f t="shared" si="14"/>
        <v/>
      </c>
      <c r="S1552" s="29" t="str">
        <f t="shared" si="15"/>
        <v/>
      </c>
      <c r="T1552" s="28" t="str">
        <f t="shared" si="16"/>
        <v/>
      </c>
      <c r="U1552" s="30">
        <f ca="1">VLOOKUP(H1552,variables!J$10:K$130,2,FALSE)</f>
        <v>0.5</v>
      </c>
      <c r="V1552" s="28"/>
      <c r="W1552" s="28"/>
      <c r="X1552" s="28"/>
      <c r="Y1552" s="28"/>
      <c r="Z1552" s="28"/>
      <c r="AA1552" s="28"/>
      <c r="AB1552" s="28"/>
      <c r="AC1552" s="28"/>
    </row>
    <row r="1553" spans="1:29" ht="14.25" hidden="1">
      <c r="A1553" s="22" t="b">
        <f t="shared" si="89"/>
        <v>0</v>
      </c>
      <c r="B1553" s="23" t="str">
        <f t="shared" si="90"/>
        <v>salles!</v>
      </c>
      <c r="C1553" s="24">
        <f t="shared" si="91"/>
        <v>1521</v>
      </c>
      <c r="D1553" s="24" t="str">
        <f t="shared" ca="1" si="2"/>
        <v>salle8</v>
      </c>
      <c r="E1553" s="25">
        <f t="shared" ca="1" si="3"/>
        <v>42803.375</v>
      </c>
      <c r="F1553" s="25">
        <f t="shared" ca="1" si="4"/>
        <v>42803.416666666664</v>
      </c>
      <c r="G1553" s="26" t="str">
        <f t="shared" ca="1" si="5"/>
        <v>margaux.honore@kheprisante.fr</v>
      </c>
      <c r="H1553" s="24" t="s">
        <v>88</v>
      </c>
      <c r="I1553" s="24">
        <f t="shared" ca="1" si="6"/>
        <v>0</v>
      </c>
      <c r="J1553" s="24">
        <f t="shared" ca="1" si="7"/>
        <v>29300317</v>
      </c>
      <c r="K1553" s="24" t="str">
        <f t="shared" ca="1" si="8"/>
        <v>Mme POGGI</v>
      </c>
      <c r="L1553" s="24" t="str">
        <f t="shared" ca="1" si="9"/>
        <v>01:00 tarif horaire</v>
      </c>
      <c r="M1553" s="24" t="str">
        <f t="shared" ca="1" si="10"/>
        <v>Paiement par crédit</v>
      </c>
      <c r="N1553" s="25">
        <f t="shared" ca="1" si="11"/>
        <v>42800.435416666667</v>
      </c>
      <c r="O1553" s="27">
        <f t="shared" ca="1" si="12"/>
        <v>42800.435416666667</v>
      </c>
      <c r="P1553" s="24">
        <f t="shared" ca="1" si="13"/>
        <v>14.4</v>
      </c>
      <c r="Q1553" s="28" t="str">
        <f t="shared" si="48"/>
        <v/>
      </c>
      <c r="R1553" s="29" t="str">
        <f t="shared" si="14"/>
        <v/>
      </c>
      <c r="S1553" s="29" t="str">
        <f t="shared" si="15"/>
        <v/>
      </c>
      <c r="T1553" s="28" t="str">
        <f t="shared" si="16"/>
        <v/>
      </c>
      <c r="U1553" s="30">
        <f ca="1">VLOOKUP(H1553,variables!J$10:K$130,2,FALSE)</f>
        <v>0.94202898550724634</v>
      </c>
      <c r="V1553" s="28"/>
      <c r="W1553" s="28"/>
      <c r="X1553" s="28"/>
      <c r="Y1553" s="28"/>
      <c r="Z1553" s="28"/>
      <c r="AA1553" s="28"/>
      <c r="AB1553" s="28"/>
      <c r="AC1553" s="28"/>
    </row>
    <row r="1554" spans="1:29" ht="14.25" hidden="1">
      <c r="A1554" s="22" t="b">
        <f t="shared" si="89"/>
        <v>0</v>
      </c>
      <c r="B1554" s="23" t="str">
        <f t="shared" si="90"/>
        <v>salles!</v>
      </c>
      <c r="C1554" s="24">
        <f t="shared" si="91"/>
        <v>1522</v>
      </c>
      <c r="D1554" s="24" t="str">
        <f t="shared" ca="1" si="2"/>
        <v>salle8</v>
      </c>
      <c r="E1554" s="25">
        <f t="shared" ca="1" si="3"/>
        <v>42803.416666666664</v>
      </c>
      <c r="F1554" s="25">
        <f t="shared" ca="1" si="4"/>
        <v>42803.458333333336</v>
      </c>
      <c r="G1554" s="26" t="str">
        <f t="shared" ca="1" si="5"/>
        <v>margaux.honore@kheprisante.fr</v>
      </c>
      <c r="H1554" s="24" t="s">
        <v>88</v>
      </c>
      <c r="I1554" s="24">
        <f t="shared" ca="1" si="6"/>
        <v>0</v>
      </c>
      <c r="J1554" s="24">
        <f t="shared" ca="1" si="7"/>
        <v>29214194</v>
      </c>
      <c r="K1554" s="24" t="str">
        <f t="shared" ca="1" si="8"/>
        <v>Melle Aznar</v>
      </c>
      <c r="L1554" s="24" t="str">
        <f t="shared" ca="1" si="9"/>
        <v>01:00 tarif horaire</v>
      </c>
      <c r="M1554" s="24" t="str">
        <f t="shared" ca="1" si="10"/>
        <v>Paiement par crédit</v>
      </c>
      <c r="N1554" s="25">
        <f t="shared" ca="1" si="11"/>
        <v>42795.73541666667</v>
      </c>
      <c r="O1554" s="27">
        <f t="shared" ca="1" si="12"/>
        <v>42795.73541666667</v>
      </c>
      <c r="P1554" s="24">
        <f t="shared" ca="1" si="13"/>
        <v>14.4</v>
      </c>
      <c r="Q1554" s="28" t="str">
        <f t="shared" si="48"/>
        <v/>
      </c>
      <c r="R1554" s="29" t="str">
        <f t="shared" si="14"/>
        <v/>
      </c>
      <c r="S1554" s="29" t="str">
        <f t="shared" si="15"/>
        <v/>
      </c>
      <c r="T1554" s="28" t="str">
        <f t="shared" si="16"/>
        <v/>
      </c>
      <c r="U1554" s="30">
        <f ca="1">VLOOKUP(H1554,variables!J$10:K$130,2,FALSE)</f>
        <v>0.94202898550724634</v>
      </c>
      <c r="V1554" s="28"/>
      <c r="W1554" s="28"/>
      <c r="X1554" s="28"/>
      <c r="Y1554" s="28"/>
      <c r="Z1554" s="28"/>
      <c r="AA1554" s="28"/>
      <c r="AB1554" s="28"/>
      <c r="AC1554" s="28"/>
    </row>
    <row r="1555" spans="1:29" ht="14.25" hidden="1">
      <c r="A1555" s="22" t="b">
        <f t="shared" si="89"/>
        <v>0</v>
      </c>
      <c r="B1555" s="23" t="str">
        <f t="shared" si="90"/>
        <v>salles!</v>
      </c>
      <c r="C1555" s="24">
        <f t="shared" si="91"/>
        <v>1523</v>
      </c>
      <c r="D1555" s="24" t="str">
        <f t="shared" ca="1" si="2"/>
        <v>salle7</v>
      </c>
      <c r="E1555" s="25">
        <f t="shared" ca="1" si="3"/>
        <v>42803.458333333336</v>
      </c>
      <c r="F1555" s="25">
        <f t="shared" ca="1" si="4"/>
        <v>42803.5</v>
      </c>
      <c r="G1555" s="26" t="str">
        <f t="shared" ca="1" si="5"/>
        <v>nicolas.brinster@kheprisante.fr</v>
      </c>
      <c r="H1555" s="24" t="s">
        <v>299</v>
      </c>
      <c r="I1555" s="24">
        <f t="shared" ca="1" si="6"/>
        <v>0</v>
      </c>
      <c r="J1555" s="24">
        <f t="shared" ca="1" si="7"/>
        <v>29311442</v>
      </c>
      <c r="K1555" s="24" t="str">
        <f t="shared" ca="1" si="8"/>
        <v>Arnoult S2</v>
      </c>
      <c r="L1555" s="24" t="str">
        <f t="shared" ca="1" si="9"/>
        <v>01:00 tarif horaire</v>
      </c>
      <c r="M1555" s="24" t="str">
        <f t="shared" ca="1" si="10"/>
        <v>Paiement par crédit</v>
      </c>
      <c r="N1555" s="25">
        <f t="shared" ca="1" si="11"/>
        <v>42800.67291666667</v>
      </c>
      <c r="O1555" s="27">
        <f t="shared" ca="1" si="12"/>
        <v>42800.67291666667</v>
      </c>
      <c r="P1555" s="24">
        <f t="shared" ca="1" si="13"/>
        <v>14.4</v>
      </c>
      <c r="Q1555" s="28" t="str">
        <f t="shared" si="48"/>
        <v/>
      </c>
      <c r="R1555" s="29" t="str">
        <f t="shared" si="14"/>
        <v/>
      </c>
      <c r="S1555" s="29" t="str">
        <f t="shared" si="15"/>
        <v/>
      </c>
      <c r="T1555" s="28" t="str">
        <f t="shared" si="16"/>
        <v/>
      </c>
      <c r="U1555" s="30">
        <f ca="1">VLOOKUP(H1555,variables!J$10:K$130,2,FALSE)</f>
        <v>0.96666666666666667</v>
      </c>
      <c r="V1555" s="28"/>
      <c r="W1555" s="28"/>
      <c r="X1555" s="28"/>
      <c r="Y1555" s="28"/>
      <c r="Z1555" s="28"/>
      <c r="AA1555" s="28"/>
      <c r="AB1555" s="28"/>
      <c r="AC1555" s="28"/>
    </row>
    <row r="1556" spans="1:29" ht="14.25" hidden="1">
      <c r="A1556" s="22" t="b">
        <f t="shared" si="89"/>
        <v>0</v>
      </c>
      <c r="B1556" s="23" t="str">
        <f t="shared" si="90"/>
        <v>salles!</v>
      </c>
      <c r="C1556" s="24">
        <f t="shared" si="91"/>
        <v>1524</v>
      </c>
      <c r="D1556" s="24" t="str">
        <f t="shared" ca="1" si="2"/>
        <v>salle8</v>
      </c>
      <c r="E1556" s="25">
        <f t="shared" ca="1" si="3"/>
        <v>42803.5</v>
      </c>
      <c r="F1556" s="25">
        <f t="shared" ca="1" si="4"/>
        <v>42803.541666666664</v>
      </c>
      <c r="G1556" s="26" t="str">
        <f t="shared" ca="1" si="5"/>
        <v>margaux.honore@kheprisante.fr</v>
      </c>
      <c r="H1556" s="24" t="s">
        <v>88</v>
      </c>
      <c r="I1556" s="24">
        <f t="shared" ca="1" si="6"/>
        <v>0</v>
      </c>
      <c r="J1556" s="24">
        <f t="shared" ca="1" si="7"/>
        <v>29300325</v>
      </c>
      <c r="K1556" s="24" t="str">
        <f t="shared" ca="1" si="8"/>
        <v>Mme COULARY</v>
      </c>
      <c r="L1556" s="24" t="str">
        <f t="shared" ca="1" si="9"/>
        <v>01:00 tarif horaire</v>
      </c>
      <c r="M1556" s="24" t="str">
        <f t="shared" ca="1" si="10"/>
        <v>Paiement par crédit</v>
      </c>
      <c r="N1556" s="25">
        <f t="shared" ca="1" si="11"/>
        <v>42800.436111111114</v>
      </c>
      <c r="O1556" s="27">
        <f t="shared" ca="1" si="12"/>
        <v>42800.436111111114</v>
      </c>
      <c r="P1556" s="24">
        <f t="shared" ca="1" si="13"/>
        <v>16.2</v>
      </c>
      <c r="Q1556" s="28" t="str">
        <f t="shared" si="48"/>
        <v/>
      </c>
      <c r="R1556" s="29" t="str">
        <f t="shared" si="14"/>
        <v/>
      </c>
      <c r="S1556" s="29" t="str">
        <f t="shared" si="15"/>
        <v/>
      </c>
      <c r="T1556" s="28" t="str">
        <f t="shared" si="16"/>
        <v/>
      </c>
      <c r="U1556" s="30">
        <f ca="1">VLOOKUP(H1556,variables!J$10:K$130,2,FALSE)</f>
        <v>0.94202898550724634</v>
      </c>
      <c r="V1556" s="28"/>
      <c r="W1556" s="28"/>
      <c r="X1556" s="28"/>
      <c r="Y1556" s="28"/>
      <c r="Z1556" s="28"/>
      <c r="AA1556" s="28"/>
      <c r="AB1556" s="28"/>
      <c r="AC1556" s="28"/>
    </row>
    <row r="1557" spans="1:29" ht="14.25" hidden="1">
      <c r="A1557" s="22" t="b">
        <f t="shared" si="89"/>
        <v>0</v>
      </c>
      <c r="B1557" s="23" t="str">
        <f t="shared" si="90"/>
        <v>salles!</v>
      </c>
      <c r="C1557" s="24">
        <f t="shared" si="91"/>
        <v>1525</v>
      </c>
      <c r="D1557" s="24" t="str">
        <f t="shared" ca="1" si="2"/>
        <v>salle12</v>
      </c>
      <c r="E1557" s="25">
        <f t="shared" ca="1" si="3"/>
        <v>42803.5625</v>
      </c>
      <c r="F1557" s="25">
        <f t="shared" ca="1" si="4"/>
        <v>42803.604166666664</v>
      </c>
      <c r="G1557" s="26" t="str">
        <f t="shared" ca="1" si="5"/>
        <v>didier.cuoq@kheprisante.fr</v>
      </c>
      <c r="H1557" s="24" t="s">
        <v>357</v>
      </c>
      <c r="I1557" s="24" t="str">
        <f t="shared" ca="1" si="6"/>
        <v>didier.cuoq@kheprisante.fr</v>
      </c>
      <c r="J1557" s="24">
        <f t="shared" ca="1" si="7"/>
        <v>29133959</v>
      </c>
      <c r="K1557" s="24">
        <f t="shared" ca="1" si="8"/>
        <v>0</v>
      </c>
      <c r="L1557" s="24" t="str">
        <f t="shared" ca="1" si="9"/>
        <v>01:00 tarif horaire</v>
      </c>
      <c r="M1557" s="24" t="str">
        <f t="shared" ca="1" si="10"/>
        <v>Paiement par crédit</v>
      </c>
      <c r="N1557" s="25">
        <f t="shared" ca="1" si="11"/>
        <v>42792.844444444447</v>
      </c>
      <c r="O1557" s="27">
        <f t="shared" ca="1" si="12"/>
        <v>42800.569444444445</v>
      </c>
      <c r="P1557" s="24">
        <f t="shared" ca="1" si="13"/>
        <v>15.3</v>
      </c>
      <c r="Q1557" s="28" t="str">
        <f t="shared" si="48"/>
        <v/>
      </c>
      <c r="R1557" s="29" t="str">
        <f t="shared" si="14"/>
        <v/>
      </c>
      <c r="S1557" s="29" t="str">
        <f t="shared" si="15"/>
        <v/>
      </c>
      <c r="T1557" s="28" t="str">
        <f t="shared" si="16"/>
        <v/>
      </c>
      <c r="U1557" s="30">
        <f ca="1">VLOOKUP(H1557,variables!J$10:K$130,2,FALSE)</f>
        <v>0.97058823529411764</v>
      </c>
      <c r="V1557" s="28"/>
      <c r="W1557" s="28"/>
      <c r="X1557" s="28"/>
      <c r="Y1557" s="28"/>
      <c r="Z1557" s="28"/>
      <c r="AA1557" s="28"/>
      <c r="AB1557" s="28"/>
      <c r="AC1557" s="28"/>
    </row>
    <row r="1558" spans="1:29" ht="14.25" hidden="1">
      <c r="A1558" s="22" t="b">
        <f t="shared" si="89"/>
        <v>0</v>
      </c>
      <c r="B1558" s="23" t="str">
        <f t="shared" si="90"/>
        <v>salles!</v>
      </c>
      <c r="C1558" s="24">
        <f t="shared" si="91"/>
        <v>1526</v>
      </c>
      <c r="D1558" s="24" t="str">
        <f t="shared" ca="1" si="2"/>
        <v>salle7</v>
      </c>
      <c r="E1558" s="25">
        <f t="shared" ca="1" si="3"/>
        <v>42803.625</v>
      </c>
      <c r="F1558" s="25">
        <f t="shared" ca="1" si="4"/>
        <v>42803.666666666664</v>
      </c>
      <c r="G1558" s="26" t="str">
        <f t="shared" ca="1" si="5"/>
        <v>nicolas.brinster@kheprisante.fr</v>
      </c>
      <c r="H1558" s="24" t="s">
        <v>299</v>
      </c>
      <c r="I1558" s="24">
        <f t="shared" ca="1" si="6"/>
        <v>0</v>
      </c>
      <c r="J1558" s="24">
        <f t="shared" ca="1" si="7"/>
        <v>29311451</v>
      </c>
      <c r="K1558" s="24" t="str">
        <f t="shared" ca="1" si="8"/>
        <v>Rochel S0</v>
      </c>
      <c r="L1558" s="24" t="str">
        <f t="shared" ca="1" si="9"/>
        <v>01:00 tarif horaire</v>
      </c>
      <c r="M1558" s="24" t="str">
        <f t="shared" ca="1" si="10"/>
        <v>Paiement par crédit</v>
      </c>
      <c r="N1558" s="25">
        <f t="shared" ca="1" si="11"/>
        <v>42800.67291666667</v>
      </c>
      <c r="O1558" s="27">
        <f t="shared" ca="1" si="12"/>
        <v>42800.67291666667</v>
      </c>
      <c r="P1558" s="24">
        <f t="shared" ca="1" si="13"/>
        <v>14.4</v>
      </c>
      <c r="Q1558" s="28" t="str">
        <f t="shared" si="48"/>
        <v/>
      </c>
      <c r="R1558" s="29" t="str">
        <f t="shared" si="14"/>
        <v/>
      </c>
      <c r="S1558" s="29" t="str">
        <f t="shared" si="15"/>
        <v/>
      </c>
      <c r="T1558" s="28" t="str">
        <f t="shared" si="16"/>
        <v/>
      </c>
      <c r="U1558" s="30">
        <f ca="1">VLOOKUP(H1558,variables!J$10:K$130,2,FALSE)</f>
        <v>0.96666666666666667</v>
      </c>
      <c r="V1558" s="28"/>
      <c r="W1558" s="28"/>
      <c r="X1558" s="28"/>
      <c r="Y1558" s="28"/>
      <c r="Z1558" s="28"/>
      <c r="AA1558" s="28"/>
      <c r="AB1558" s="28"/>
      <c r="AC1558" s="28"/>
    </row>
    <row r="1559" spans="1:29" ht="14.25" hidden="1">
      <c r="A1559" s="22" t="b">
        <f t="shared" si="89"/>
        <v>0</v>
      </c>
      <c r="B1559" s="23" t="str">
        <f t="shared" si="90"/>
        <v>salles!</v>
      </c>
      <c r="C1559" s="24">
        <f t="shared" si="91"/>
        <v>1527</v>
      </c>
      <c r="D1559" s="24" t="str">
        <f t="shared" ca="1" si="2"/>
        <v>salle7</v>
      </c>
      <c r="E1559" s="25">
        <f t="shared" ca="1" si="3"/>
        <v>42803.708333333336</v>
      </c>
      <c r="F1559" s="25">
        <f t="shared" ca="1" si="4"/>
        <v>42803.75</v>
      </c>
      <c r="G1559" s="26" t="str">
        <f t="shared" ca="1" si="5"/>
        <v>nicolas.brinster@kheprisante.fr</v>
      </c>
      <c r="H1559" s="24" t="s">
        <v>299</v>
      </c>
      <c r="I1559" s="24">
        <f t="shared" ca="1" si="6"/>
        <v>0</v>
      </c>
      <c r="J1559" s="24">
        <f t="shared" ca="1" si="7"/>
        <v>29311461</v>
      </c>
      <c r="K1559" s="24" t="str">
        <f t="shared" ca="1" si="8"/>
        <v>Moreau S3</v>
      </c>
      <c r="L1559" s="24" t="str">
        <f t="shared" ca="1" si="9"/>
        <v>01:00 tarif horaire</v>
      </c>
      <c r="M1559" s="24" t="str">
        <f t="shared" ca="1" si="10"/>
        <v>Paiement par crédit</v>
      </c>
      <c r="N1559" s="25">
        <f t="shared" ca="1" si="11"/>
        <v>42800.673611111109</v>
      </c>
      <c r="O1559" s="27">
        <f t="shared" ca="1" si="12"/>
        <v>42800.673611111109</v>
      </c>
      <c r="P1559" s="24">
        <f t="shared" ca="1" si="13"/>
        <v>18</v>
      </c>
      <c r="Q1559" s="28" t="str">
        <f t="shared" si="48"/>
        <v/>
      </c>
      <c r="R1559" s="29" t="str">
        <f t="shared" si="14"/>
        <v/>
      </c>
      <c r="S1559" s="29" t="str">
        <f t="shared" si="15"/>
        <v/>
      </c>
      <c r="T1559" s="28" t="str">
        <f t="shared" si="16"/>
        <v/>
      </c>
      <c r="U1559" s="30">
        <f ca="1">VLOOKUP(H1559,variables!J$10:K$130,2,FALSE)</f>
        <v>0.96666666666666667</v>
      </c>
      <c r="V1559" s="28"/>
      <c r="W1559" s="28"/>
      <c r="X1559" s="28"/>
      <c r="Y1559" s="28"/>
      <c r="Z1559" s="28"/>
      <c r="AA1559" s="28"/>
      <c r="AB1559" s="28"/>
      <c r="AC1559" s="28"/>
    </row>
    <row r="1560" spans="1:29" ht="14.25" hidden="1">
      <c r="A1560" s="22" t="b">
        <f t="shared" si="89"/>
        <v>0</v>
      </c>
      <c r="B1560" s="23" t="str">
        <f t="shared" si="90"/>
        <v>salles!</v>
      </c>
      <c r="C1560" s="24">
        <f t="shared" si="91"/>
        <v>1528</v>
      </c>
      <c r="D1560" s="24" t="str">
        <f t="shared" ca="1" si="2"/>
        <v>salle8</v>
      </c>
      <c r="E1560" s="25">
        <f t="shared" ca="1" si="3"/>
        <v>42803.75</v>
      </c>
      <c r="F1560" s="25">
        <f t="shared" ca="1" si="4"/>
        <v>42803.791666666664</v>
      </c>
      <c r="G1560" s="26" t="str">
        <f t="shared" ca="1" si="5"/>
        <v>margaux.honore@kheprisante.fr</v>
      </c>
      <c r="H1560" s="24" t="s">
        <v>88</v>
      </c>
      <c r="I1560" s="24">
        <f t="shared" ca="1" si="6"/>
        <v>0</v>
      </c>
      <c r="J1560" s="24">
        <f t="shared" ca="1" si="7"/>
        <v>29276417</v>
      </c>
      <c r="K1560" s="24" t="str">
        <f t="shared" ca="1" si="8"/>
        <v>Mme norma a pris RDV le jeu 09 mar. à 18h00.
En cas d'imprévu, merci d'appeler le patient au 0662056816 pour modifier le RDV.</v>
      </c>
      <c r="L1560" s="24" t="str">
        <f t="shared" ca="1" si="9"/>
        <v>01:00 tarif horaire</v>
      </c>
      <c r="M1560" s="24" t="str">
        <f t="shared" ca="1" si="10"/>
        <v>Paiement par crédit</v>
      </c>
      <c r="N1560" s="25">
        <f t="shared" ca="1" si="11"/>
        <v>42798.395833333336</v>
      </c>
      <c r="O1560" s="27">
        <f t="shared" ca="1" si="12"/>
        <v>42798.395833333336</v>
      </c>
      <c r="P1560" s="24">
        <f t="shared" ca="1" si="13"/>
        <v>18</v>
      </c>
      <c r="Q1560" s="28" t="str">
        <f t="shared" si="48"/>
        <v/>
      </c>
      <c r="R1560" s="29" t="str">
        <f t="shared" si="14"/>
        <v/>
      </c>
      <c r="S1560" s="29" t="str">
        <f t="shared" si="15"/>
        <v/>
      </c>
      <c r="T1560" s="28" t="str">
        <f t="shared" si="16"/>
        <v/>
      </c>
      <c r="U1560" s="30">
        <f ca="1">VLOOKUP(H1560,variables!J$10:K$130,2,FALSE)</f>
        <v>0.94202898550724634</v>
      </c>
      <c r="V1560" s="28"/>
      <c r="W1560" s="28"/>
      <c r="X1560" s="28"/>
      <c r="Y1560" s="28"/>
      <c r="Z1560" s="28"/>
      <c r="AA1560" s="28"/>
      <c r="AB1560" s="28"/>
      <c r="AC1560" s="28"/>
    </row>
    <row r="1561" spans="1:29" ht="14.25" hidden="1">
      <c r="A1561" s="22" t="b">
        <f t="shared" si="89"/>
        <v>0</v>
      </c>
      <c r="B1561" s="23" t="str">
        <f t="shared" si="90"/>
        <v>salles!</v>
      </c>
      <c r="C1561" s="24">
        <f t="shared" si="91"/>
        <v>1529</v>
      </c>
      <c r="D1561" s="24" t="str">
        <f t="shared" ca="1" si="2"/>
        <v>réunion2</v>
      </c>
      <c r="E1561" s="25">
        <f t="shared" ca="1" si="3"/>
        <v>42803.791666666664</v>
      </c>
      <c r="F1561" s="25">
        <f t="shared" ca="1" si="4"/>
        <v>42803.833333333336</v>
      </c>
      <c r="G1561" s="26" t="str">
        <f t="shared" ca="1" si="5"/>
        <v>sonia.langlois@sophrokhepri.fr</v>
      </c>
      <c r="H1561" s="24" t="s">
        <v>423</v>
      </c>
      <c r="I1561" s="24">
        <f t="shared" ca="1" si="6"/>
        <v>0</v>
      </c>
      <c r="J1561" s="24">
        <f t="shared" ca="1" si="7"/>
        <v>26156794</v>
      </c>
      <c r="K1561" s="24" t="str">
        <f t="shared" ca="1" si="8"/>
        <v>cours collectif de sophro</v>
      </c>
      <c r="L1561" s="24" t="str">
        <f t="shared" ca="1" si="9"/>
        <v>01:00 tarif horaire</v>
      </c>
      <c r="M1561" s="24" t="str">
        <f t="shared" ca="1" si="10"/>
        <v>Paiement par crédit</v>
      </c>
      <c r="N1561" s="25">
        <f t="shared" ca="1" si="11"/>
        <v>42650.377083333333</v>
      </c>
      <c r="O1561" s="27">
        <f t="shared" ca="1" si="12"/>
        <v>42650.377083333333</v>
      </c>
      <c r="P1561" s="24">
        <f t="shared" ca="1" si="13"/>
        <v>18.72</v>
      </c>
      <c r="Q1561" s="28" t="str">
        <f t="shared" si="48"/>
        <v/>
      </c>
      <c r="R1561" s="29" t="str">
        <f t="shared" si="14"/>
        <v/>
      </c>
      <c r="S1561" s="29" t="str">
        <f t="shared" si="15"/>
        <v/>
      </c>
      <c r="T1561" s="28" t="str">
        <f t="shared" si="16"/>
        <v/>
      </c>
      <c r="U1561" s="30">
        <f ca="1">VLOOKUP(H1561,variables!J$10:K$130,2,FALSE)</f>
        <v>0.97619047619047616</v>
      </c>
      <c r="V1561" s="28"/>
      <c r="W1561" s="28"/>
      <c r="X1561" s="28"/>
      <c r="Y1561" s="28"/>
      <c r="Z1561" s="28"/>
      <c r="AA1561" s="28"/>
      <c r="AB1561" s="28"/>
      <c r="AC1561" s="28"/>
    </row>
    <row r="1562" spans="1:29" ht="14.25" hidden="1">
      <c r="A1562" s="22" t="b">
        <f t="shared" si="89"/>
        <v>0</v>
      </c>
      <c r="B1562" s="23" t="str">
        <f t="shared" si="90"/>
        <v>salles!</v>
      </c>
      <c r="C1562" s="24">
        <f t="shared" si="91"/>
        <v>1530</v>
      </c>
      <c r="D1562" s="24" t="str">
        <f t="shared" ca="1" si="2"/>
        <v>salle11</v>
      </c>
      <c r="E1562" s="25">
        <f t="shared" ca="1" si="3"/>
        <v>42803.8125</v>
      </c>
      <c r="F1562" s="25">
        <f t="shared" ca="1" si="4"/>
        <v>42803.854166666664</v>
      </c>
      <c r="G1562" s="26" t="str">
        <f t="shared" ca="1" si="5"/>
        <v>gladys.ruffier@kheprisante.fr</v>
      </c>
      <c r="H1562" s="24" t="s">
        <v>100</v>
      </c>
      <c r="I1562" s="24">
        <f t="shared" ca="1" si="6"/>
        <v>0</v>
      </c>
      <c r="J1562" s="24">
        <f t="shared" ca="1" si="7"/>
        <v>29206523</v>
      </c>
      <c r="K1562" s="24">
        <f t="shared" ca="1" si="8"/>
        <v>0</v>
      </c>
      <c r="L1562" s="24" t="str">
        <f t="shared" ca="1" si="9"/>
        <v>01:00 tarif horaire</v>
      </c>
      <c r="M1562" s="24" t="str">
        <f t="shared" ca="1" si="10"/>
        <v>Paiement par crédit</v>
      </c>
      <c r="N1562" s="25">
        <f t="shared" ca="1" si="11"/>
        <v>42795.546527777777</v>
      </c>
      <c r="O1562" s="27">
        <f t="shared" ca="1" si="12"/>
        <v>42795.546527777777</v>
      </c>
      <c r="P1562" s="24">
        <f t="shared" ca="1" si="13"/>
        <v>18</v>
      </c>
      <c r="Q1562" s="28" t="str">
        <f t="shared" si="48"/>
        <v/>
      </c>
      <c r="R1562" s="29" t="str">
        <f t="shared" si="14"/>
        <v/>
      </c>
      <c r="S1562" s="29" t="str">
        <f t="shared" si="15"/>
        <v/>
      </c>
      <c r="T1562" s="28" t="str">
        <f t="shared" si="16"/>
        <v/>
      </c>
      <c r="U1562" s="30">
        <f ca="1">VLOOKUP(H1562,variables!J$10:K$130,2,FALSE)</f>
        <v>1</v>
      </c>
      <c r="V1562" s="28"/>
      <c r="W1562" s="28"/>
      <c r="X1562" s="28"/>
      <c r="Y1562" s="28"/>
      <c r="Z1562" s="28"/>
      <c r="AA1562" s="28"/>
      <c r="AB1562" s="28"/>
      <c r="AC1562" s="28"/>
    </row>
    <row r="1563" spans="1:29" ht="14.25">
      <c r="A1563" s="22" t="b">
        <f t="shared" si="89"/>
        <v>1</v>
      </c>
      <c r="B1563" s="23" t="str">
        <f t="shared" si="90"/>
        <v>salles!</v>
      </c>
      <c r="C1563" s="24">
        <f t="shared" si="91"/>
        <v>1531</v>
      </c>
      <c r="D1563" s="24" t="str">
        <f t="shared" ca="1" si="2"/>
        <v>salle11</v>
      </c>
      <c r="E1563" s="25">
        <f t="shared" ca="1" si="3"/>
        <v>42804.416666666664</v>
      </c>
      <c r="F1563" s="25">
        <f t="shared" ca="1" si="4"/>
        <v>42804.458333333336</v>
      </c>
      <c r="G1563" s="26" t="str">
        <f t="shared" ca="1" si="5"/>
        <v>sandrine.lopes@kheprisante.fr</v>
      </c>
      <c r="H1563" s="24" t="s">
        <v>140</v>
      </c>
      <c r="I1563" s="24">
        <f t="shared" ca="1" si="6"/>
        <v>0</v>
      </c>
      <c r="J1563" s="24">
        <f t="shared" ca="1" si="7"/>
        <v>29052848</v>
      </c>
      <c r="K1563" s="24" t="str">
        <f t="shared" ca="1" si="8"/>
        <v>Sandrine Reiki Manu</v>
      </c>
      <c r="L1563" s="24" t="str">
        <f t="shared" ca="1" si="9"/>
        <v>01:00 tarif horaire</v>
      </c>
      <c r="M1563" s="24" t="str">
        <f t="shared" ca="1" si="10"/>
        <v>Paiement par crédit</v>
      </c>
      <c r="N1563" s="25">
        <f t="shared" ca="1" si="11"/>
        <v>42788.463888888888</v>
      </c>
      <c r="O1563" s="27">
        <f t="shared" ca="1" si="12"/>
        <v>42788.463888888888</v>
      </c>
      <c r="P1563" s="24">
        <f t="shared" ca="1" si="13"/>
        <v>14.4</v>
      </c>
      <c r="Q1563" s="28">
        <f t="shared" ca="1" si="48"/>
        <v>1</v>
      </c>
      <c r="R1563" s="29">
        <f t="shared" ca="1" si="14"/>
        <v>13.429787234042553</v>
      </c>
      <c r="S1563" s="29" t="e">
        <f t="shared" ca="1" si="15"/>
        <v>#VALUE!</v>
      </c>
      <c r="T1563" s="28">
        <f t="shared" ca="1" si="16"/>
        <v>15</v>
      </c>
      <c r="U1563" s="30">
        <f ca="1">VLOOKUP(H1563,variables!J$10:K$130,2,FALSE)</f>
        <v>0.93262411347517726</v>
      </c>
      <c r="V1563" s="28"/>
      <c r="W1563" s="28"/>
      <c r="X1563" s="28"/>
      <c r="Y1563" s="28"/>
      <c r="Z1563" s="28"/>
      <c r="AA1563" s="28"/>
      <c r="AB1563" s="28"/>
      <c r="AC1563" s="28"/>
    </row>
    <row r="1564" spans="1:29" ht="14.25" hidden="1">
      <c r="A1564" s="22" t="b">
        <f t="shared" si="89"/>
        <v>0</v>
      </c>
      <c r="B1564" s="23" t="str">
        <f t="shared" si="90"/>
        <v>salles!</v>
      </c>
      <c r="C1564" s="24">
        <f t="shared" si="91"/>
        <v>1532</v>
      </c>
      <c r="D1564" s="24" t="str">
        <f t="shared" ca="1" si="2"/>
        <v>salle8</v>
      </c>
      <c r="E1564" s="25">
        <f t="shared" ca="1" si="3"/>
        <v>42804.583333333336</v>
      </c>
      <c r="F1564" s="25">
        <f t="shared" ca="1" si="4"/>
        <v>42804.625</v>
      </c>
      <c r="G1564" s="26" t="str">
        <f t="shared" ca="1" si="5"/>
        <v>margaux.honore@kheprisante.fr</v>
      </c>
      <c r="H1564" s="24" t="s">
        <v>88</v>
      </c>
      <c r="I1564" s="24">
        <f t="shared" ca="1" si="6"/>
        <v>0</v>
      </c>
      <c r="J1564" s="24">
        <f t="shared" ca="1" si="7"/>
        <v>28935160</v>
      </c>
      <c r="K1564" s="24" t="str">
        <f t="shared" ca="1" si="8"/>
        <v>Mme DOS SANTOS</v>
      </c>
      <c r="L1564" s="24" t="str">
        <f t="shared" ca="1" si="9"/>
        <v>01:00 tarif horaire</v>
      </c>
      <c r="M1564" s="24" t="str">
        <f t="shared" ca="1" si="10"/>
        <v>Paiement par crédit</v>
      </c>
      <c r="N1564" s="25">
        <f t="shared" ca="1" si="11"/>
        <v>42782.664583333331</v>
      </c>
      <c r="O1564" s="27">
        <f t="shared" ca="1" si="12"/>
        <v>42782.664583333331</v>
      </c>
      <c r="P1564" s="24">
        <f t="shared" ca="1" si="13"/>
        <v>16.2</v>
      </c>
      <c r="Q1564" s="28" t="str">
        <f t="shared" si="48"/>
        <v/>
      </c>
      <c r="R1564" s="29" t="str">
        <f t="shared" si="14"/>
        <v/>
      </c>
      <c r="S1564" s="29" t="str">
        <f t="shared" si="15"/>
        <v/>
      </c>
      <c r="T1564" s="28" t="str">
        <f t="shared" si="16"/>
        <v/>
      </c>
      <c r="U1564" s="30">
        <f ca="1">VLOOKUP(H1564,variables!J$10:K$130,2,FALSE)</f>
        <v>0.94202898550724634</v>
      </c>
      <c r="V1564" s="28"/>
      <c r="W1564" s="28"/>
      <c r="X1564" s="28"/>
      <c r="Y1564" s="28"/>
      <c r="Z1564" s="28"/>
      <c r="AA1564" s="28"/>
      <c r="AB1564" s="28"/>
      <c r="AC1564" s="28"/>
    </row>
    <row r="1565" spans="1:29" ht="14.25" hidden="1">
      <c r="A1565" s="22" t="b">
        <f t="shared" si="89"/>
        <v>0</v>
      </c>
      <c r="B1565" s="23" t="str">
        <f t="shared" si="90"/>
        <v>salles!</v>
      </c>
      <c r="C1565" s="24">
        <f t="shared" si="91"/>
        <v>1533</v>
      </c>
      <c r="D1565" s="24" t="str">
        <f t="shared" ca="1" si="2"/>
        <v>salle8</v>
      </c>
      <c r="E1565" s="25">
        <f t="shared" ca="1" si="3"/>
        <v>42804.625</v>
      </c>
      <c r="F1565" s="25">
        <f t="shared" ca="1" si="4"/>
        <v>42804.666666666664</v>
      </c>
      <c r="G1565" s="26" t="str">
        <f t="shared" ca="1" si="5"/>
        <v>margaux.honore@kheprisante.fr</v>
      </c>
      <c r="H1565" s="24" t="s">
        <v>88</v>
      </c>
      <c r="I1565" s="24">
        <f t="shared" ca="1" si="6"/>
        <v>0</v>
      </c>
      <c r="J1565" s="24">
        <f t="shared" ca="1" si="7"/>
        <v>29307401</v>
      </c>
      <c r="K1565" s="24" t="str">
        <f t="shared" ca="1" si="8"/>
        <v>M.Partouche</v>
      </c>
      <c r="L1565" s="24" t="str">
        <f t="shared" ca="1" si="9"/>
        <v>01:00 tarif horaire</v>
      </c>
      <c r="M1565" s="24" t="str">
        <f t="shared" ca="1" si="10"/>
        <v>Paiement par crédit</v>
      </c>
      <c r="N1565" s="25">
        <f t="shared" ca="1" si="11"/>
        <v>42800.59652777778</v>
      </c>
      <c r="O1565" s="27">
        <f t="shared" ca="1" si="12"/>
        <v>42800.59652777778</v>
      </c>
      <c r="P1565" s="24">
        <f t="shared" ca="1" si="13"/>
        <v>16.2</v>
      </c>
      <c r="Q1565" s="28" t="str">
        <f t="shared" si="48"/>
        <v/>
      </c>
      <c r="R1565" s="29" t="str">
        <f t="shared" si="14"/>
        <v/>
      </c>
      <c r="S1565" s="29" t="str">
        <f t="shared" si="15"/>
        <v/>
      </c>
      <c r="T1565" s="28" t="str">
        <f t="shared" si="16"/>
        <v/>
      </c>
      <c r="U1565" s="30">
        <f ca="1">VLOOKUP(H1565,variables!J$10:K$130,2,FALSE)</f>
        <v>0.94202898550724634</v>
      </c>
      <c r="V1565" s="28"/>
      <c r="W1565" s="28"/>
      <c r="X1565" s="28"/>
      <c r="Y1565" s="28"/>
      <c r="Z1565" s="28"/>
      <c r="AA1565" s="28"/>
      <c r="AB1565" s="28"/>
      <c r="AC1565" s="28"/>
    </row>
    <row r="1566" spans="1:29" ht="14.25">
      <c r="A1566" s="22" t="b">
        <f t="shared" si="89"/>
        <v>1</v>
      </c>
      <c r="B1566" s="23" t="str">
        <f t="shared" si="90"/>
        <v>salles!</v>
      </c>
      <c r="C1566" s="24">
        <f t="shared" si="91"/>
        <v>1534</v>
      </c>
      <c r="D1566" s="24" t="str">
        <f t="shared" ca="1" si="2"/>
        <v>salle11</v>
      </c>
      <c r="E1566" s="25">
        <f t="shared" ca="1" si="3"/>
        <v>42804.6875</v>
      </c>
      <c r="F1566" s="25">
        <f t="shared" ca="1" si="4"/>
        <v>42804.729166666664</v>
      </c>
      <c r="G1566" s="26" t="str">
        <f t="shared" ca="1" si="5"/>
        <v>sandrine.lopes@kheprisante.fr</v>
      </c>
      <c r="H1566" s="24" t="s">
        <v>140</v>
      </c>
      <c r="I1566" s="24">
        <f t="shared" ca="1" si="6"/>
        <v>0</v>
      </c>
      <c r="J1566" s="24">
        <f t="shared" ca="1" si="7"/>
        <v>29387775</v>
      </c>
      <c r="K1566" s="24" t="str">
        <f t="shared" ca="1" si="8"/>
        <v>Sandrine - Reiki Chloé</v>
      </c>
      <c r="L1566" s="24" t="str">
        <f t="shared" ca="1" si="9"/>
        <v>01:00 tarif horaire</v>
      </c>
      <c r="M1566" s="24" t="str">
        <f t="shared" ca="1" si="10"/>
        <v>Paiement par crédit</v>
      </c>
      <c r="N1566" s="25">
        <f t="shared" ca="1" si="11"/>
        <v>42803.427083333336</v>
      </c>
      <c r="O1566" s="27">
        <f t="shared" ca="1" si="12"/>
        <v>42803.427083333336</v>
      </c>
      <c r="P1566" s="24">
        <f t="shared" ca="1" si="13"/>
        <v>17.100000000000001</v>
      </c>
      <c r="Q1566" s="28">
        <f t="shared" ca="1" si="48"/>
        <v>1</v>
      </c>
      <c r="R1566" s="29">
        <f t="shared" ca="1" si="14"/>
        <v>15.947872340425533</v>
      </c>
      <c r="S1566" s="29" t="e">
        <f t="shared" ca="1" si="15"/>
        <v>#VALUE!</v>
      </c>
      <c r="T1566" s="28">
        <f t="shared" ca="1" si="16"/>
        <v>1</v>
      </c>
      <c r="U1566" s="30">
        <f ca="1">VLOOKUP(H1566,variables!J$10:K$130,2,FALSE)</f>
        <v>0.93262411347517726</v>
      </c>
      <c r="V1566" s="28"/>
      <c r="W1566" s="28"/>
      <c r="X1566" s="28"/>
      <c r="Y1566" s="28"/>
      <c r="Z1566" s="28"/>
      <c r="AA1566" s="28"/>
      <c r="AB1566" s="28"/>
      <c r="AC1566" s="28"/>
    </row>
    <row r="1567" spans="1:29" ht="14.25">
      <c r="A1567" s="22" t="b">
        <f t="shared" si="89"/>
        <v>1</v>
      </c>
      <c r="B1567" s="23" t="str">
        <f t="shared" si="90"/>
        <v>salles!</v>
      </c>
      <c r="C1567" s="24">
        <f t="shared" si="91"/>
        <v>1535</v>
      </c>
      <c r="D1567" s="24" t="str">
        <f t="shared" ca="1" si="2"/>
        <v>salle11</v>
      </c>
      <c r="E1567" s="25">
        <f t="shared" ca="1" si="3"/>
        <v>42804.75</v>
      </c>
      <c r="F1567" s="25">
        <f t="shared" ca="1" si="4"/>
        <v>42804.791666666664</v>
      </c>
      <c r="G1567" s="26" t="str">
        <f t="shared" ca="1" si="5"/>
        <v>sandrine.lopes@kheprisante.fr</v>
      </c>
      <c r="H1567" s="24" t="s">
        <v>140</v>
      </c>
      <c r="I1567" s="24">
        <f t="shared" ca="1" si="6"/>
        <v>0</v>
      </c>
      <c r="J1567" s="24">
        <f t="shared" ca="1" si="7"/>
        <v>28974751</v>
      </c>
      <c r="K1567" s="24" t="str">
        <f t="shared" ca="1" si="8"/>
        <v>Sandrine Reiki 2 Annick</v>
      </c>
      <c r="L1567" s="24" t="str">
        <f t="shared" ca="1" si="9"/>
        <v>01:00 tarif horaire</v>
      </c>
      <c r="M1567" s="24" t="str">
        <f t="shared" ca="1" si="10"/>
        <v>Paiement par crédit</v>
      </c>
      <c r="N1567" s="25">
        <f t="shared" ca="1" si="11"/>
        <v>42784.788888888892</v>
      </c>
      <c r="O1567" s="27">
        <f t="shared" ca="1" si="12"/>
        <v>42784.788888888892</v>
      </c>
      <c r="P1567" s="24">
        <f t="shared" ca="1" si="13"/>
        <v>18</v>
      </c>
      <c r="Q1567" s="28">
        <f t="shared" ca="1" si="48"/>
        <v>1</v>
      </c>
      <c r="R1567" s="29">
        <f t="shared" ca="1" si="14"/>
        <v>16.787234042553191</v>
      </c>
      <c r="S1567" s="29" t="e">
        <f t="shared" ca="1" si="15"/>
        <v>#VALUE!</v>
      </c>
      <c r="T1567" s="28">
        <f t="shared" ca="1" si="16"/>
        <v>19</v>
      </c>
      <c r="U1567" s="30">
        <f ca="1">VLOOKUP(H1567,variables!J$10:K$130,2,FALSE)</f>
        <v>0.93262411347517726</v>
      </c>
      <c r="V1567" s="28"/>
      <c r="W1567" s="28"/>
      <c r="X1567" s="28"/>
      <c r="Y1567" s="28"/>
      <c r="Z1567" s="28"/>
      <c r="AA1567" s="28"/>
      <c r="AB1567" s="28"/>
      <c r="AC1567" s="28"/>
    </row>
    <row r="1568" spans="1:29" ht="14.25" hidden="1">
      <c r="A1568" s="22" t="b">
        <f t="shared" si="89"/>
        <v>0</v>
      </c>
      <c r="B1568" s="23" t="str">
        <f t="shared" si="90"/>
        <v>salles!</v>
      </c>
      <c r="C1568" s="24">
        <f t="shared" si="91"/>
        <v>1536</v>
      </c>
      <c r="D1568" s="24" t="str">
        <f t="shared" ca="1" si="2"/>
        <v>salle12</v>
      </c>
      <c r="E1568" s="25">
        <f t="shared" ca="1" si="3"/>
        <v>42804.75</v>
      </c>
      <c r="F1568" s="25">
        <f t="shared" ca="1" si="4"/>
        <v>42804.791666666664</v>
      </c>
      <c r="G1568" s="26" t="str">
        <f t="shared" ca="1" si="5"/>
        <v>didier.cuoq@kheprisante.fr</v>
      </c>
      <c r="H1568" s="24" t="s">
        <v>357</v>
      </c>
      <c r="I1568" s="24">
        <f t="shared" ca="1" si="6"/>
        <v>0</v>
      </c>
      <c r="J1568" s="24">
        <f t="shared" ca="1" si="7"/>
        <v>29306213</v>
      </c>
      <c r="K1568" s="24">
        <f t="shared" ca="1" si="8"/>
        <v>0</v>
      </c>
      <c r="L1568" s="24" t="str">
        <f t="shared" ca="1" si="9"/>
        <v>01:00 tarif horaire</v>
      </c>
      <c r="M1568" s="24" t="str">
        <f t="shared" ca="1" si="10"/>
        <v>Paiement par crédit</v>
      </c>
      <c r="N1568" s="25">
        <f t="shared" ca="1" si="11"/>
        <v>42800.569444444445</v>
      </c>
      <c r="O1568" s="27">
        <f t="shared" ca="1" si="12"/>
        <v>42800.569444444445</v>
      </c>
      <c r="P1568" s="24">
        <f t="shared" ca="1" si="13"/>
        <v>18</v>
      </c>
      <c r="Q1568" s="28" t="str">
        <f t="shared" si="48"/>
        <v/>
      </c>
      <c r="R1568" s="29" t="str">
        <f t="shared" si="14"/>
        <v/>
      </c>
      <c r="S1568" s="29" t="str">
        <f t="shared" si="15"/>
        <v/>
      </c>
      <c r="T1568" s="28" t="str">
        <f t="shared" si="16"/>
        <v/>
      </c>
      <c r="U1568" s="30">
        <f ca="1">VLOOKUP(H1568,variables!J$10:K$130,2,FALSE)</f>
        <v>0.97058823529411764</v>
      </c>
      <c r="V1568" s="28"/>
      <c r="W1568" s="28"/>
      <c r="X1568" s="28"/>
      <c r="Y1568" s="28"/>
      <c r="Z1568" s="28"/>
      <c r="AA1568" s="28"/>
      <c r="AB1568" s="28"/>
      <c r="AC1568" s="28"/>
    </row>
    <row r="1569" spans="1:29" ht="14.25" hidden="1">
      <c r="A1569" s="22" t="b">
        <f t="shared" si="89"/>
        <v>0</v>
      </c>
      <c r="B1569" s="23" t="str">
        <f t="shared" si="90"/>
        <v>salles!</v>
      </c>
      <c r="C1569" s="24">
        <f t="shared" si="91"/>
        <v>1537</v>
      </c>
      <c r="D1569" s="24" t="str">
        <f t="shared" ca="1" si="2"/>
        <v>salle9</v>
      </c>
      <c r="E1569" s="25">
        <f t="shared" ca="1" si="3"/>
        <v>42805.416666666664</v>
      </c>
      <c r="F1569" s="25">
        <f t="shared" ca="1" si="4"/>
        <v>42805.458333333336</v>
      </c>
      <c r="G1569" s="26" t="str">
        <f t="shared" ca="1" si="5"/>
        <v>lydia.lecusson@kheprisante.fr</v>
      </c>
      <c r="H1569" s="24" t="s">
        <v>829</v>
      </c>
      <c r="I1569" s="24">
        <f t="shared" ca="1" si="6"/>
        <v>0</v>
      </c>
      <c r="J1569" s="24">
        <f t="shared" ca="1" si="7"/>
        <v>29430384</v>
      </c>
      <c r="K1569" s="24">
        <f t="shared" ca="1" si="8"/>
        <v>0</v>
      </c>
      <c r="L1569" s="24" t="str">
        <f t="shared" ca="1" si="9"/>
        <v>01:00 tarif horaire</v>
      </c>
      <c r="M1569" s="24" t="str">
        <f t="shared" ca="1" si="10"/>
        <v>Paiement par crédit</v>
      </c>
      <c r="N1569" s="25">
        <f t="shared" ca="1" si="11"/>
        <v>42804.876388888886</v>
      </c>
      <c r="O1569" s="27">
        <f t="shared" ca="1" si="12"/>
        <v>42804.876388888886</v>
      </c>
      <c r="P1569" s="24">
        <f t="shared" ca="1" si="13"/>
        <v>18</v>
      </c>
      <c r="Q1569" s="28" t="str">
        <f t="shared" si="48"/>
        <v/>
      </c>
      <c r="R1569" s="29" t="str">
        <f t="shared" si="14"/>
        <v/>
      </c>
      <c r="S1569" s="29" t="str">
        <f t="shared" si="15"/>
        <v/>
      </c>
      <c r="T1569" s="28" t="str">
        <f t="shared" si="16"/>
        <v/>
      </c>
      <c r="U1569" s="30">
        <f ca="1">VLOOKUP(H1569,variables!J$10:K$130,2,FALSE)</f>
        <v>0.97619047619047616</v>
      </c>
      <c r="V1569" s="28"/>
      <c r="W1569" s="28"/>
      <c r="X1569" s="28"/>
      <c r="Y1569" s="28"/>
      <c r="Z1569" s="28"/>
      <c r="AA1569" s="28"/>
      <c r="AB1569" s="28"/>
      <c r="AC1569" s="28"/>
    </row>
    <row r="1570" spans="1:29" ht="14.25" hidden="1">
      <c r="A1570" s="22" t="b">
        <f t="shared" si="89"/>
        <v>0</v>
      </c>
      <c r="B1570" s="23" t="str">
        <f t="shared" si="90"/>
        <v>salles!</v>
      </c>
      <c r="C1570" s="24">
        <f t="shared" si="91"/>
        <v>1538</v>
      </c>
      <c r="D1570" s="24" t="str">
        <f t="shared" ca="1" si="2"/>
        <v>salle11</v>
      </c>
      <c r="E1570" s="25">
        <f t="shared" ca="1" si="3"/>
        <v>42805.479166666664</v>
      </c>
      <c r="F1570" s="25">
        <f t="shared" ca="1" si="4"/>
        <v>42805.520833333336</v>
      </c>
      <c r="G1570" s="26" t="str">
        <f t="shared" ca="1" si="5"/>
        <v>gladys.ruffier@kheprisante.fr</v>
      </c>
      <c r="H1570" s="24" t="s">
        <v>100</v>
      </c>
      <c r="I1570" s="24">
        <f t="shared" ca="1" si="6"/>
        <v>0</v>
      </c>
      <c r="J1570" s="24">
        <f t="shared" ca="1" si="7"/>
        <v>28809822</v>
      </c>
      <c r="K1570" s="24">
        <f t="shared" ca="1" si="8"/>
        <v>0</v>
      </c>
      <c r="L1570" s="24" t="str">
        <f t="shared" ca="1" si="9"/>
        <v>01:00 tarif horaire</v>
      </c>
      <c r="M1570" s="24" t="str">
        <f t="shared" ca="1" si="10"/>
        <v>Paiement par crédit</v>
      </c>
      <c r="N1570" s="25">
        <f t="shared" ca="1" si="11"/>
        <v>42776.65347222222</v>
      </c>
      <c r="O1570" s="27">
        <f t="shared" ca="1" si="12"/>
        <v>42776.65347222222</v>
      </c>
      <c r="P1570" s="24">
        <f t="shared" ca="1" si="13"/>
        <v>18</v>
      </c>
      <c r="Q1570" s="28" t="str">
        <f t="shared" si="48"/>
        <v/>
      </c>
      <c r="R1570" s="29" t="str">
        <f t="shared" si="14"/>
        <v/>
      </c>
      <c r="S1570" s="29" t="str">
        <f t="shared" si="15"/>
        <v/>
      </c>
      <c r="T1570" s="28" t="str">
        <f t="shared" si="16"/>
        <v/>
      </c>
      <c r="U1570" s="30">
        <f ca="1">VLOOKUP(H1570,variables!J$10:K$130,2,FALSE)</f>
        <v>1</v>
      </c>
      <c r="V1570" s="28"/>
      <c r="W1570" s="28"/>
      <c r="X1570" s="28"/>
      <c r="Y1570" s="28"/>
      <c r="Z1570" s="28"/>
      <c r="AA1570" s="28"/>
      <c r="AB1570" s="28"/>
      <c r="AC1570" s="28"/>
    </row>
    <row r="1571" spans="1:29" ht="14.25" hidden="1">
      <c r="A1571" s="22" t="b">
        <f t="shared" si="89"/>
        <v>0</v>
      </c>
      <c r="B1571" s="23" t="str">
        <f t="shared" si="90"/>
        <v>salles!</v>
      </c>
      <c r="C1571" s="24">
        <f t="shared" si="91"/>
        <v>1539</v>
      </c>
      <c r="D1571" s="24" t="str">
        <f t="shared" ca="1" si="2"/>
        <v>salle12</v>
      </c>
      <c r="E1571" s="25">
        <f t="shared" ca="1" si="3"/>
        <v>42805.479166666664</v>
      </c>
      <c r="F1571" s="25">
        <f t="shared" ca="1" si="4"/>
        <v>42805.520833333336</v>
      </c>
      <c r="G1571" s="26" t="str">
        <f t="shared" ca="1" si="5"/>
        <v>didier.cuoq@kheprisante.fr</v>
      </c>
      <c r="H1571" s="24" t="s">
        <v>357</v>
      </c>
      <c r="I1571" s="24">
        <f t="shared" ca="1" si="6"/>
        <v>0</v>
      </c>
      <c r="J1571" s="24">
        <f t="shared" ca="1" si="7"/>
        <v>28844102</v>
      </c>
      <c r="K1571" s="24">
        <f t="shared" ca="1" si="8"/>
        <v>0</v>
      </c>
      <c r="L1571" s="24" t="str">
        <f t="shared" ca="1" si="9"/>
        <v>01:00 tarif horaire</v>
      </c>
      <c r="M1571" s="24" t="str">
        <f t="shared" ca="1" si="10"/>
        <v>Paiement par crédit</v>
      </c>
      <c r="N1571" s="25">
        <f t="shared" ca="1" si="11"/>
        <v>42779.409722222219</v>
      </c>
      <c r="O1571" s="27">
        <f t="shared" ca="1" si="12"/>
        <v>42779.409722222219</v>
      </c>
      <c r="P1571" s="24">
        <f t="shared" ca="1" si="13"/>
        <v>18</v>
      </c>
      <c r="Q1571" s="28" t="str">
        <f t="shared" si="48"/>
        <v/>
      </c>
      <c r="R1571" s="29" t="str">
        <f t="shared" si="14"/>
        <v/>
      </c>
      <c r="S1571" s="29" t="str">
        <f t="shared" si="15"/>
        <v/>
      </c>
      <c r="T1571" s="28" t="str">
        <f t="shared" si="16"/>
        <v/>
      </c>
      <c r="U1571" s="30">
        <f ca="1">VLOOKUP(H1571,variables!J$10:K$130,2,FALSE)</f>
        <v>0.97058823529411764</v>
      </c>
      <c r="V1571" s="28"/>
      <c r="W1571" s="28"/>
      <c r="X1571" s="28"/>
      <c r="Y1571" s="28"/>
      <c r="Z1571" s="28"/>
      <c r="AA1571" s="28"/>
      <c r="AB1571" s="28"/>
      <c r="AC1571" s="28"/>
    </row>
    <row r="1572" spans="1:29" ht="14.25" hidden="1">
      <c r="A1572" s="22" t="b">
        <f t="shared" si="89"/>
        <v>0</v>
      </c>
      <c r="B1572" s="23" t="str">
        <f t="shared" si="90"/>
        <v>salles!</v>
      </c>
      <c r="C1572" s="24">
        <f t="shared" si="91"/>
        <v>1540</v>
      </c>
      <c r="D1572" s="24" t="str">
        <f t="shared" ca="1" si="2"/>
        <v>salle7</v>
      </c>
      <c r="E1572" s="25">
        <f t="shared" ca="1" si="3"/>
        <v>42805.5625</v>
      </c>
      <c r="F1572" s="25">
        <f t="shared" ca="1" si="4"/>
        <v>42805.625</v>
      </c>
      <c r="G1572" s="26" t="str">
        <f t="shared" ca="1" si="5"/>
        <v>virginie.woets@kheprisante.fr</v>
      </c>
      <c r="H1572" s="24" t="s">
        <v>814</v>
      </c>
      <c r="I1572" s="24">
        <f t="shared" ca="1" si="6"/>
        <v>0</v>
      </c>
      <c r="J1572" s="24">
        <f t="shared" ca="1" si="7"/>
        <v>29162953</v>
      </c>
      <c r="K1572" s="24" t="str">
        <f t="shared" ca="1" si="8"/>
        <v>RDV CHAUVIN VERONIQUE</v>
      </c>
      <c r="L1572" s="24" t="str">
        <f t="shared" ca="1" si="9"/>
        <v>01:30 tarif horaire</v>
      </c>
      <c r="M1572" s="24" t="str">
        <f t="shared" ca="1" si="10"/>
        <v>Paiement par crédit</v>
      </c>
      <c r="N1572" s="25">
        <f t="shared" ca="1" si="11"/>
        <v>42793.901388888888</v>
      </c>
      <c r="O1572" s="27">
        <f t="shared" ca="1" si="12"/>
        <v>42793.901388888888</v>
      </c>
      <c r="P1572" s="24">
        <f t="shared" ca="1" si="13"/>
        <v>27</v>
      </c>
      <c r="Q1572" s="28" t="str">
        <f t="shared" si="48"/>
        <v/>
      </c>
      <c r="R1572" s="29" t="str">
        <f t="shared" si="14"/>
        <v/>
      </c>
      <c r="S1572" s="29" t="str">
        <f t="shared" si="15"/>
        <v/>
      </c>
      <c r="T1572" s="28" t="str">
        <f t="shared" si="16"/>
        <v/>
      </c>
      <c r="U1572" s="30">
        <f ca="1">VLOOKUP(H1572,variables!J$10:K$130,2,FALSE)</f>
        <v>1</v>
      </c>
      <c r="V1572" s="28"/>
      <c r="W1572" s="28"/>
      <c r="X1572" s="28"/>
      <c r="Y1572" s="28"/>
      <c r="Z1572" s="28"/>
      <c r="AA1572" s="28"/>
      <c r="AB1572" s="28"/>
      <c r="AC1572" s="28"/>
    </row>
    <row r="1573" spans="1:29" ht="14.25" hidden="1">
      <c r="A1573" s="22" t="b">
        <f t="shared" si="89"/>
        <v>0</v>
      </c>
      <c r="B1573" s="23" t="str">
        <f t="shared" si="90"/>
        <v>salles!</v>
      </c>
      <c r="C1573" s="24">
        <f t="shared" si="91"/>
        <v>1541</v>
      </c>
      <c r="D1573" s="24" t="str">
        <f t="shared" ca="1" si="2"/>
        <v>salle5</v>
      </c>
      <c r="E1573" s="25">
        <f t="shared" ca="1" si="3"/>
        <v>42805.583333333336</v>
      </c>
      <c r="F1573" s="25">
        <f t="shared" ca="1" si="4"/>
        <v>42805.625</v>
      </c>
      <c r="G1573" s="26" t="str">
        <f t="shared" ca="1" si="5"/>
        <v>resa@seveetpapillon.org</v>
      </c>
      <c r="H1573" s="24" t="s">
        <v>174</v>
      </c>
      <c r="I1573" s="24">
        <f t="shared" ca="1" si="6"/>
        <v>0</v>
      </c>
      <c r="J1573" s="24">
        <f t="shared" ca="1" si="7"/>
        <v>29399449</v>
      </c>
      <c r="K1573" s="24" t="str">
        <f t="shared" ca="1" si="8"/>
        <v>S.Lespinasse - Réflexo SP</v>
      </c>
      <c r="L1573" s="24" t="str">
        <f t="shared" ca="1" si="9"/>
        <v>01:00 tarif horaire</v>
      </c>
      <c r="M1573" s="24" t="str">
        <f t="shared" ca="1" si="10"/>
        <v>Accepté (crédit illimité)</v>
      </c>
      <c r="N1573" s="25">
        <f t="shared" ca="1" si="11"/>
        <v>42803.692361111112</v>
      </c>
      <c r="O1573" s="27">
        <f t="shared" ca="1" si="12"/>
        <v>42803.692361111112</v>
      </c>
      <c r="P1573" s="24">
        <f t="shared" ca="1" si="13"/>
        <v>18</v>
      </c>
      <c r="Q1573" s="28" t="str">
        <f t="shared" si="48"/>
        <v/>
      </c>
      <c r="R1573" s="29" t="str">
        <f t="shared" si="14"/>
        <v/>
      </c>
      <c r="S1573" s="29" t="str">
        <f t="shared" si="15"/>
        <v/>
      </c>
      <c r="T1573" s="28" t="str">
        <f t="shared" si="16"/>
        <v/>
      </c>
      <c r="U1573" s="30">
        <f ca="1">VLOOKUP(H1573,variables!J$10:K$130,2,FALSE)</f>
        <v>0.5</v>
      </c>
      <c r="V1573" s="28"/>
      <c r="W1573" s="28"/>
      <c r="X1573" s="28"/>
      <c r="Y1573" s="28"/>
      <c r="Z1573" s="28"/>
      <c r="AA1573" s="28"/>
      <c r="AB1573" s="28"/>
      <c r="AC1573" s="28"/>
    </row>
    <row r="1574" spans="1:29" ht="14.25">
      <c r="A1574" s="22" t="b">
        <f t="shared" si="89"/>
        <v>1</v>
      </c>
      <c r="B1574" s="23" t="str">
        <f t="shared" si="90"/>
        <v>salles!</v>
      </c>
      <c r="C1574" s="24">
        <f t="shared" si="91"/>
        <v>1542</v>
      </c>
      <c r="D1574" s="24" t="str">
        <f t="shared" ca="1" si="2"/>
        <v>salle11</v>
      </c>
      <c r="E1574" s="25">
        <f t="shared" ca="1" si="3"/>
        <v>42805.666666666664</v>
      </c>
      <c r="F1574" s="25">
        <f t="shared" ca="1" si="4"/>
        <v>42805.729166666664</v>
      </c>
      <c r="G1574" s="26" t="str">
        <f t="shared" ca="1" si="5"/>
        <v>sandrine.lopes@kheprisante.fr</v>
      </c>
      <c r="H1574" s="24" t="s">
        <v>140</v>
      </c>
      <c r="I1574" s="24">
        <f t="shared" ca="1" si="6"/>
        <v>0</v>
      </c>
      <c r="J1574" s="24">
        <f t="shared" ca="1" si="7"/>
        <v>28825428</v>
      </c>
      <c r="K1574" s="24" t="str">
        <f t="shared" ca="1" si="8"/>
        <v>Sandrine - Mbe - Nathalie M.</v>
      </c>
      <c r="L1574" s="24" t="str">
        <f t="shared" ca="1" si="9"/>
        <v>01:30 tarif horaire</v>
      </c>
      <c r="M1574" s="24" t="str">
        <f t="shared" ca="1" si="10"/>
        <v>Paiement par crédit</v>
      </c>
      <c r="N1574" s="25">
        <f t="shared" ca="1" si="11"/>
        <v>42777.744444444441</v>
      </c>
      <c r="O1574" s="27">
        <f t="shared" ca="1" si="12"/>
        <v>42777.744444444441</v>
      </c>
      <c r="P1574" s="24">
        <f t="shared" ca="1" si="13"/>
        <v>27</v>
      </c>
      <c r="Q1574" s="28">
        <f t="shared" ca="1" si="48"/>
        <v>1.5</v>
      </c>
      <c r="R1574" s="29">
        <f t="shared" ca="1" si="14"/>
        <v>25.180851063829785</v>
      </c>
      <c r="S1574" s="29" t="e">
        <f t="shared" ca="1" si="15"/>
        <v>#VALUE!</v>
      </c>
      <c r="T1574" s="28">
        <f t="shared" ca="1" si="16"/>
        <v>27</v>
      </c>
      <c r="U1574" s="30">
        <f ca="1">VLOOKUP(H1574,variables!J$10:K$130,2,FALSE)</f>
        <v>0.93262411347517726</v>
      </c>
      <c r="V1574" s="28"/>
      <c r="W1574" s="28"/>
      <c r="X1574" s="28"/>
      <c r="Y1574" s="28"/>
      <c r="Z1574" s="28"/>
      <c r="AA1574" s="28"/>
      <c r="AB1574" s="28"/>
      <c r="AC1574" s="28"/>
    </row>
    <row r="1575" spans="1:29" ht="14.25" hidden="1">
      <c r="A1575" s="22" t="b">
        <f t="shared" si="89"/>
        <v>0</v>
      </c>
      <c r="B1575" s="23" t="str">
        <f t="shared" si="90"/>
        <v>salles!</v>
      </c>
      <c r="C1575" s="24">
        <f t="shared" si="91"/>
        <v>1543</v>
      </c>
      <c r="D1575" s="24" t="str">
        <f t="shared" ca="1" si="2"/>
        <v>salle3</v>
      </c>
      <c r="E1575" s="25">
        <f t="shared" ca="1" si="3"/>
        <v>42805.75</v>
      </c>
      <c r="F1575" s="25">
        <f t="shared" ca="1" si="4"/>
        <v>42805.791666666664</v>
      </c>
      <c r="G1575" s="26" t="str">
        <f t="shared" ca="1" si="5"/>
        <v>ludwig.freyther@kheprisante.fr</v>
      </c>
      <c r="H1575" s="24" t="s">
        <v>738</v>
      </c>
      <c r="I1575" s="24">
        <f t="shared" ca="1" si="6"/>
        <v>0</v>
      </c>
      <c r="J1575" s="24">
        <f t="shared" ca="1" si="7"/>
        <v>29438533</v>
      </c>
      <c r="K1575" s="24">
        <f t="shared" ca="1" si="8"/>
        <v>0</v>
      </c>
      <c r="L1575" s="24" t="str">
        <f t="shared" ca="1" si="9"/>
        <v>01:00 tarif horaire</v>
      </c>
      <c r="M1575" s="24" t="str">
        <f t="shared" ca="1" si="10"/>
        <v>Paiement par crédit</v>
      </c>
      <c r="N1575" s="25">
        <f t="shared" ca="1" si="11"/>
        <v>42805.618750000001</v>
      </c>
      <c r="O1575" s="27">
        <f t="shared" ca="1" si="12"/>
        <v>42805.618750000001</v>
      </c>
      <c r="P1575" s="24">
        <f t="shared" ca="1" si="13"/>
        <v>18</v>
      </c>
      <c r="Q1575" s="28" t="str">
        <f t="shared" si="48"/>
        <v/>
      </c>
      <c r="R1575" s="29" t="str">
        <f t="shared" si="14"/>
        <v/>
      </c>
      <c r="S1575" s="29" t="str">
        <f t="shared" si="15"/>
        <v/>
      </c>
      <c r="T1575" s="28" t="str">
        <f t="shared" si="16"/>
        <v/>
      </c>
      <c r="U1575" s="30">
        <f ca="1">VLOOKUP(H1575,variables!J$10:K$130,2,FALSE)</f>
        <v>1</v>
      </c>
      <c r="V1575" s="28"/>
      <c r="W1575" s="28"/>
      <c r="X1575" s="28"/>
      <c r="Y1575" s="28"/>
      <c r="Z1575" s="28"/>
      <c r="AA1575" s="28"/>
      <c r="AB1575" s="28"/>
      <c r="AC1575" s="28"/>
    </row>
    <row r="1576" spans="1:29" ht="14.25" hidden="1">
      <c r="A1576" s="22" t="b">
        <f t="shared" si="89"/>
        <v>0</v>
      </c>
      <c r="B1576" s="23" t="str">
        <f t="shared" si="90"/>
        <v>salles!</v>
      </c>
      <c r="C1576" s="24">
        <f t="shared" si="91"/>
        <v>1544</v>
      </c>
      <c r="D1576" s="24" t="str">
        <f t="shared" ca="1" si="2"/>
        <v>réunion2</v>
      </c>
      <c r="E1576" s="25">
        <f t="shared" ca="1" si="3"/>
        <v>42806.458333333336</v>
      </c>
      <c r="F1576" s="25">
        <f t="shared" ca="1" si="4"/>
        <v>42806.5</v>
      </c>
      <c r="G1576" s="26" t="str">
        <f t="shared" ca="1" si="5"/>
        <v>Administrateur</v>
      </c>
      <c r="H1576" s="24" t="s">
        <v>15</v>
      </c>
      <c r="I1576" s="24">
        <f t="shared" ca="1" si="6"/>
        <v>0</v>
      </c>
      <c r="J1576" s="24">
        <f t="shared" ca="1" si="7"/>
        <v>27192947</v>
      </c>
      <c r="K1576" s="24" t="str">
        <f t="shared" ca="1" si="8"/>
        <v>Sophro enfant</v>
      </c>
      <c r="L1576" s="24" t="str">
        <f t="shared" ca="1" si="9"/>
        <v>01:00 tarif horaire</v>
      </c>
      <c r="M1576" s="24" t="str">
        <f t="shared" ca="1" si="10"/>
        <v>Accepté (crédit illimité)</v>
      </c>
      <c r="N1576" s="25">
        <f t="shared" ca="1" si="11"/>
        <v>42697.623611111114</v>
      </c>
      <c r="O1576" s="27">
        <f t="shared" ca="1" si="12"/>
        <v>42697.623611111114</v>
      </c>
      <c r="P1576" s="24">
        <f t="shared" ca="1" si="13"/>
        <v>16.84</v>
      </c>
      <c r="Q1576" s="28" t="str">
        <f t="shared" si="48"/>
        <v/>
      </c>
      <c r="R1576" s="29" t="str">
        <f t="shared" si="14"/>
        <v/>
      </c>
      <c r="S1576" s="29" t="str">
        <f t="shared" si="15"/>
        <v/>
      </c>
      <c r="T1576" s="28" t="str">
        <f t="shared" si="16"/>
        <v/>
      </c>
      <c r="U1576" s="30">
        <f>VLOOKUP(H1576,variables!J$10:K$130,2,FALSE)</f>
        <v>0</v>
      </c>
      <c r="V1576" s="28"/>
      <c r="W1576" s="28"/>
      <c r="X1576" s="28"/>
      <c r="Y1576" s="28"/>
      <c r="Z1576" s="28"/>
      <c r="AA1576" s="28"/>
      <c r="AB1576" s="28"/>
      <c r="AC1576" s="28"/>
    </row>
    <row r="1577" spans="1:29" ht="14.25" hidden="1">
      <c r="A1577" s="22" t="b">
        <f t="shared" si="89"/>
        <v>0</v>
      </c>
      <c r="B1577" s="23" t="str">
        <f t="shared" si="90"/>
        <v>salles!</v>
      </c>
      <c r="C1577" s="24">
        <f t="shared" si="91"/>
        <v>1545</v>
      </c>
      <c r="D1577" s="24" t="str">
        <f t="shared" ca="1" si="2"/>
        <v>salle10</v>
      </c>
      <c r="E1577" s="25">
        <f t="shared" ca="1" si="3"/>
        <v>42807.583333333336</v>
      </c>
      <c r="F1577" s="25">
        <f t="shared" ca="1" si="4"/>
        <v>42807.625</v>
      </c>
      <c r="G1577" s="26" t="str">
        <f t="shared" ca="1" si="5"/>
        <v>rodolphe.bihannic@kheprisante.fr</v>
      </c>
      <c r="H1577" s="24" t="s">
        <v>501</v>
      </c>
      <c r="I1577" s="24">
        <f t="shared" ca="1" si="6"/>
        <v>0</v>
      </c>
      <c r="J1577" s="24">
        <f t="shared" ca="1" si="7"/>
        <v>29457861</v>
      </c>
      <c r="K1577" s="24">
        <f t="shared" ca="1" si="8"/>
        <v>0</v>
      </c>
      <c r="L1577" s="24" t="str">
        <f t="shared" ca="1" si="9"/>
        <v>01:00 tarif horaire</v>
      </c>
      <c r="M1577" s="24" t="str">
        <f t="shared" ca="1" si="10"/>
        <v>Paiement par crédit</v>
      </c>
      <c r="N1577" s="25">
        <f t="shared" ca="1" si="11"/>
        <v>42807.418055555558</v>
      </c>
      <c r="O1577" s="27">
        <f t="shared" ca="1" si="12"/>
        <v>42807.418055555558</v>
      </c>
      <c r="P1577" s="24">
        <f t="shared" ca="1" si="13"/>
        <v>14.4</v>
      </c>
      <c r="Q1577" s="28" t="str">
        <f t="shared" si="48"/>
        <v/>
      </c>
      <c r="R1577" s="29" t="str">
        <f t="shared" si="14"/>
        <v/>
      </c>
      <c r="S1577" s="29" t="str">
        <f t="shared" si="15"/>
        <v/>
      </c>
      <c r="T1577" s="28" t="str">
        <f t="shared" si="16"/>
        <v/>
      </c>
      <c r="U1577" s="30">
        <f ca="1">VLOOKUP(H1577,variables!J$10:K$130,2,FALSE)</f>
        <v>1</v>
      </c>
      <c r="V1577" s="28"/>
      <c r="W1577" s="28"/>
      <c r="X1577" s="28"/>
      <c r="Y1577" s="28"/>
      <c r="Z1577" s="28"/>
      <c r="AA1577" s="28"/>
      <c r="AB1577" s="28"/>
      <c r="AC1577" s="28"/>
    </row>
    <row r="1578" spans="1:29" ht="14.25" hidden="1">
      <c r="A1578" s="22" t="b">
        <f t="shared" si="89"/>
        <v>0</v>
      </c>
      <c r="B1578" s="23" t="str">
        <f t="shared" si="90"/>
        <v>salles!</v>
      </c>
      <c r="C1578" s="24">
        <f t="shared" si="91"/>
        <v>1546</v>
      </c>
      <c r="D1578" s="24" t="str">
        <f t="shared" ca="1" si="2"/>
        <v>salle5</v>
      </c>
      <c r="E1578" s="25">
        <f t="shared" ca="1" si="3"/>
        <v>42807.604166666664</v>
      </c>
      <c r="F1578" s="25">
        <f t="shared" ca="1" si="4"/>
        <v>42807.645833333336</v>
      </c>
      <c r="G1578" s="26" t="str">
        <f t="shared" ca="1" si="5"/>
        <v>sophie.seveetpapillon@kheprisante.fr</v>
      </c>
      <c r="H1578" s="24" t="s">
        <v>83</v>
      </c>
      <c r="I1578" s="24">
        <f t="shared" ca="1" si="6"/>
        <v>0</v>
      </c>
      <c r="J1578" s="24">
        <f t="shared" ca="1" si="7"/>
        <v>29447865</v>
      </c>
      <c r="K1578" s="24" t="str">
        <f t="shared" ca="1" si="8"/>
        <v>Réflexo pour sandrine Lopes</v>
      </c>
      <c r="L1578" s="24" t="str">
        <f t="shared" ca="1" si="9"/>
        <v>01:00 tarif horaire</v>
      </c>
      <c r="M1578" s="24" t="str">
        <f t="shared" ca="1" si="10"/>
        <v>Paiement par crédit</v>
      </c>
      <c r="N1578" s="25">
        <f t="shared" ca="1" si="11"/>
        <v>42806.763194444444</v>
      </c>
      <c r="O1578" s="27">
        <f t="shared" ca="1" si="12"/>
        <v>42806.763194444444</v>
      </c>
      <c r="P1578" s="24">
        <f t="shared" ca="1" si="13"/>
        <v>14.4</v>
      </c>
      <c r="Q1578" s="28" t="str">
        <f t="shared" si="48"/>
        <v/>
      </c>
      <c r="R1578" s="29" t="str">
        <f t="shared" si="14"/>
        <v/>
      </c>
      <c r="S1578" s="29" t="str">
        <f t="shared" si="15"/>
        <v/>
      </c>
      <c r="T1578" s="28" t="str">
        <f t="shared" si="16"/>
        <v/>
      </c>
      <c r="U1578" s="30">
        <f>VLOOKUP(H1578,variables!J$10:K$130,2,FALSE)</f>
        <v>5.3E-3</v>
      </c>
      <c r="V1578" s="28"/>
      <c r="W1578" s="28"/>
      <c r="X1578" s="28"/>
      <c r="Y1578" s="28"/>
      <c r="Z1578" s="28"/>
      <c r="AA1578" s="28"/>
      <c r="AB1578" s="28"/>
      <c r="AC1578" s="28"/>
    </row>
    <row r="1579" spans="1:29" ht="14.25" hidden="1">
      <c r="A1579" s="22" t="b">
        <f t="shared" si="89"/>
        <v>0</v>
      </c>
      <c r="B1579" s="23" t="str">
        <f t="shared" si="90"/>
        <v>salles!</v>
      </c>
      <c r="C1579" s="24">
        <f t="shared" si="91"/>
        <v>1547</v>
      </c>
      <c r="D1579" s="24" t="str">
        <f t="shared" ca="1" si="2"/>
        <v>salle10</v>
      </c>
      <c r="E1579" s="25">
        <f t="shared" ca="1" si="3"/>
        <v>42807.666666666664</v>
      </c>
      <c r="F1579" s="25">
        <f t="shared" ca="1" si="4"/>
        <v>42807.708333333336</v>
      </c>
      <c r="G1579" s="26" t="str">
        <f t="shared" ca="1" si="5"/>
        <v>sylvie.cayla@kheprisante.fr</v>
      </c>
      <c r="H1579" s="24" t="s">
        <v>359</v>
      </c>
      <c r="I1579" s="24">
        <f t="shared" ca="1" si="6"/>
        <v>0</v>
      </c>
      <c r="J1579" s="24">
        <f t="shared" ca="1" si="7"/>
        <v>29402874</v>
      </c>
      <c r="K1579" s="24">
        <f t="shared" ca="1" si="8"/>
        <v>0</v>
      </c>
      <c r="L1579" s="24" t="str">
        <f t="shared" ca="1" si="9"/>
        <v>01:00 tarif horaire</v>
      </c>
      <c r="M1579" s="24" t="str">
        <f t="shared" ca="1" si="10"/>
        <v>Paiement par crédit</v>
      </c>
      <c r="N1579" s="25">
        <f t="shared" ca="1" si="11"/>
        <v>42803.787499999999</v>
      </c>
      <c r="O1579" s="27">
        <f t="shared" ca="1" si="12"/>
        <v>42803.787499999999</v>
      </c>
      <c r="P1579" s="24">
        <f t="shared" ca="1" si="13"/>
        <v>16.2</v>
      </c>
      <c r="Q1579" s="28" t="str">
        <f t="shared" si="48"/>
        <v/>
      </c>
      <c r="R1579" s="29" t="str">
        <f t="shared" si="14"/>
        <v/>
      </c>
      <c r="S1579" s="29" t="str">
        <f t="shared" si="15"/>
        <v/>
      </c>
      <c r="T1579" s="28" t="str">
        <f t="shared" si="16"/>
        <v/>
      </c>
      <c r="U1579" s="30">
        <f ca="1">VLOOKUP(H1579,variables!J$10:K$130,2,FALSE)</f>
        <v>1</v>
      </c>
      <c r="V1579" s="28"/>
      <c r="W1579" s="28"/>
      <c r="X1579" s="28"/>
      <c r="Y1579" s="28"/>
      <c r="Z1579" s="28"/>
      <c r="AA1579" s="28"/>
      <c r="AB1579" s="28"/>
      <c r="AC1579" s="28"/>
    </row>
    <row r="1580" spans="1:29" ht="14.25" hidden="1">
      <c r="A1580" s="22" t="b">
        <f t="shared" si="89"/>
        <v>0</v>
      </c>
      <c r="B1580" s="23" t="str">
        <f t="shared" si="90"/>
        <v>salles!</v>
      </c>
      <c r="C1580" s="24">
        <f t="shared" si="91"/>
        <v>1548</v>
      </c>
      <c r="D1580" s="24" t="str">
        <f t="shared" ca="1" si="2"/>
        <v>salle8</v>
      </c>
      <c r="E1580" s="25">
        <f t="shared" ca="1" si="3"/>
        <v>42807.708333333336</v>
      </c>
      <c r="F1580" s="25">
        <f t="shared" ca="1" si="4"/>
        <v>42807.75</v>
      </c>
      <c r="G1580" s="26" t="str">
        <f t="shared" ca="1" si="5"/>
        <v>margaux.honore@kheprisante.fr</v>
      </c>
      <c r="H1580" s="24" t="s">
        <v>88</v>
      </c>
      <c r="I1580" s="24">
        <f t="shared" ca="1" si="6"/>
        <v>0</v>
      </c>
      <c r="J1580" s="24">
        <f t="shared" ca="1" si="7"/>
        <v>29437619</v>
      </c>
      <c r="K1580" s="24" t="str">
        <f t="shared" ca="1" si="8"/>
        <v>Mamie</v>
      </c>
      <c r="L1580" s="24" t="str">
        <f t="shared" ca="1" si="9"/>
        <v>01:00 tarif horaire</v>
      </c>
      <c r="M1580" s="24" t="str">
        <f t="shared" ca="1" si="10"/>
        <v>Paiement par crédit</v>
      </c>
      <c r="N1580" s="25">
        <f t="shared" ca="1" si="11"/>
        <v>42805.53125</v>
      </c>
      <c r="O1580" s="27">
        <f t="shared" ca="1" si="12"/>
        <v>42805.53125</v>
      </c>
      <c r="P1580" s="24">
        <f t="shared" ca="1" si="13"/>
        <v>18</v>
      </c>
      <c r="Q1580" s="28" t="str">
        <f t="shared" si="48"/>
        <v/>
      </c>
      <c r="R1580" s="29" t="str">
        <f t="shared" si="14"/>
        <v/>
      </c>
      <c r="S1580" s="29" t="str">
        <f t="shared" si="15"/>
        <v/>
      </c>
      <c r="T1580" s="28" t="str">
        <f t="shared" si="16"/>
        <v/>
      </c>
      <c r="U1580" s="30">
        <f ca="1">VLOOKUP(H1580,variables!J$10:K$130,2,FALSE)</f>
        <v>0.94202898550724634</v>
      </c>
      <c r="V1580" s="28"/>
      <c r="W1580" s="28"/>
      <c r="X1580" s="28"/>
      <c r="Y1580" s="28"/>
      <c r="Z1580" s="28"/>
      <c r="AA1580" s="28"/>
      <c r="AB1580" s="28"/>
      <c r="AC1580" s="28"/>
    </row>
    <row r="1581" spans="1:29" ht="14.25" hidden="1">
      <c r="A1581" s="22" t="b">
        <f t="shared" si="89"/>
        <v>0</v>
      </c>
      <c r="B1581" s="23" t="str">
        <f t="shared" si="90"/>
        <v>salles!</v>
      </c>
      <c r="C1581" s="24">
        <f t="shared" si="91"/>
        <v>1549</v>
      </c>
      <c r="D1581" s="24" t="str">
        <f t="shared" ca="1" si="2"/>
        <v>salle11</v>
      </c>
      <c r="E1581" s="25">
        <f t="shared" ca="1" si="3"/>
        <v>42807.770833333336</v>
      </c>
      <c r="F1581" s="25">
        <f t="shared" ca="1" si="4"/>
        <v>42807.8125</v>
      </c>
      <c r="G1581" s="26" t="str">
        <f t="shared" ca="1" si="5"/>
        <v>christelle.dericquebourg@kheprisante.fr</v>
      </c>
      <c r="H1581" s="24" t="s">
        <v>458</v>
      </c>
      <c r="I1581" s="24">
        <f t="shared" ca="1" si="6"/>
        <v>0</v>
      </c>
      <c r="J1581" s="24">
        <f t="shared" ca="1" si="7"/>
        <v>29207504</v>
      </c>
      <c r="K1581" s="24" t="str">
        <f t="shared" ca="1" si="8"/>
        <v>pernet Eddy</v>
      </c>
      <c r="L1581" s="24" t="str">
        <f t="shared" ca="1" si="9"/>
        <v>01:00 tarif horaire</v>
      </c>
      <c r="M1581" s="24" t="str">
        <f t="shared" ca="1" si="10"/>
        <v>Paiement par crédit</v>
      </c>
      <c r="N1581" s="25">
        <f t="shared" ca="1" si="11"/>
        <v>42795.574305555558</v>
      </c>
      <c r="O1581" s="27">
        <f t="shared" ca="1" si="12"/>
        <v>42795.574305555558</v>
      </c>
      <c r="P1581" s="24">
        <f t="shared" ca="1" si="13"/>
        <v>18</v>
      </c>
      <c r="Q1581" s="28" t="str">
        <f t="shared" si="48"/>
        <v/>
      </c>
      <c r="R1581" s="29" t="str">
        <f t="shared" si="14"/>
        <v/>
      </c>
      <c r="S1581" s="29" t="str">
        <f t="shared" si="15"/>
        <v/>
      </c>
      <c r="T1581" s="28" t="str">
        <f t="shared" si="16"/>
        <v/>
      </c>
      <c r="U1581" s="30">
        <f ca="1">VLOOKUP(H1581,variables!J$10:K$130,2,FALSE)</f>
        <v>0.95</v>
      </c>
      <c r="V1581" s="28"/>
      <c r="W1581" s="28"/>
      <c r="X1581" s="28"/>
      <c r="Y1581" s="28"/>
      <c r="Z1581" s="28"/>
      <c r="AA1581" s="28"/>
      <c r="AB1581" s="28"/>
      <c r="AC1581" s="28"/>
    </row>
    <row r="1582" spans="1:29" ht="14.25" hidden="1">
      <c r="A1582" s="22" t="b">
        <f t="shared" si="89"/>
        <v>0</v>
      </c>
      <c r="B1582" s="23" t="str">
        <f t="shared" si="90"/>
        <v>salles!</v>
      </c>
      <c r="C1582" s="24">
        <f t="shared" si="91"/>
        <v>1550</v>
      </c>
      <c r="D1582" s="24" t="str">
        <f t="shared" ca="1" si="2"/>
        <v>salle11</v>
      </c>
      <c r="E1582" s="25">
        <f t="shared" ca="1" si="3"/>
        <v>42807.8125</v>
      </c>
      <c r="F1582" s="25">
        <f t="shared" ca="1" si="4"/>
        <v>42807.854166666664</v>
      </c>
      <c r="G1582" s="26" t="str">
        <f t="shared" ca="1" si="5"/>
        <v>christelle.dericquebourg@kheprisante.fr</v>
      </c>
      <c r="H1582" s="24" t="s">
        <v>458</v>
      </c>
      <c r="I1582" s="24">
        <f t="shared" ca="1" si="6"/>
        <v>0</v>
      </c>
      <c r="J1582" s="24">
        <f t="shared" ca="1" si="7"/>
        <v>29406832</v>
      </c>
      <c r="K1582" s="24" t="str">
        <f t="shared" ca="1" si="8"/>
        <v>Mickael djoudi</v>
      </c>
      <c r="L1582" s="24" t="str">
        <f t="shared" ca="1" si="9"/>
        <v>01:00 tarif horaire</v>
      </c>
      <c r="M1582" s="24" t="str">
        <f t="shared" ca="1" si="10"/>
        <v>Paiement par crédit</v>
      </c>
      <c r="N1582" s="25">
        <f t="shared" ca="1" si="11"/>
        <v>42803.910416666666</v>
      </c>
      <c r="O1582" s="27">
        <f t="shared" ca="1" si="12"/>
        <v>42803.910416666666</v>
      </c>
      <c r="P1582" s="24">
        <f t="shared" ca="1" si="13"/>
        <v>18</v>
      </c>
      <c r="Q1582" s="28" t="str">
        <f t="shared" si="48"/>
        <v/>
      </c>
      <c r="R1582" s="29" t="str">
        <f t="shared" si="14"/>
        <v/>
      </c>
      <c r="S1582" s="29" t="str">
        <f t="shared" si="15"/>
        <v/>
      </c>
      <c r="T1582" s="28" t="str">
        <f t="shared" si="16"/>
        <v/>
      </c>
      <c r="U1582" s="30">
        <f ca="1">VLOOKUP(H1582,variables!J$10:K$130,2,FALSE)</f>
        <v>0.95</v>
      </c>
      <c r="V1582" s="28"/>
      <c r="W1582" s="28"/>
      <c r="X1582" s="28"/>
      <c r="Y1582" s="28"/>
      <c r="Z1582" s="28"/>
      <c r="AA1582" s="28"/>
      <c r="AB1582" s="28"/>
      <c r="AC1582" s="28"/>
    </row>
    <row r="1583" spans="1:29" ht="14.25" hidden="1">
      <c r="A1583" s="22" t="b">
        <f t="shared" si="89"/>
        <v>0</v>
      </c>
      <c r="B1583" s="23" t="str">
        <f t="shared" si="90"/>
        <v>salles!</v>
      </c>
      <c r="C1583" s="24">
        <f t="shared" si="91"/>
        <v>1551</v>
      </c>
      <c r="D1583" s="24" t="str">
        <f t="shared" ca="1" si="2"/>
        <v>Salle0</v>
      </c>
      <c r="E1583" s="25">
        <f t="shared" ca="1" si="3"/>
        <v>42807.8125</v>
      </c>
      <c r="F1583" s="25">
        <f t="shared" ca="1" si="4"/>
        <v>42807.875</v>
      </c>
      <c r="G1583" s="26" t="str">
        <f t="shared" ca="1" si="5"/>
        <v>sophie.seveetpapillon@gmail.com</v>
      </c>
      <c r="H1583" s="24" t="s">
        <v>75</v>
      </c>
      <c r="I1583" s="24" t="str">
        <f t="shared" ca="1" si="6"/>
        <v>sophie.seveetpapillon@sophrokhepri.fr</v>
      </c>
      <c r="J1583" s="24">
        <f t="shared" ca="1" si="7"/>
        <v>25295476</v>
      </c>
      <c r="K1583" s="24" t="str">
        <f t="shared" ca="1" si="8"/>
        <v>Programme Naturo Séance 6 - S. COCHET - S&amp;P</v>
      </c>
      <c r="L1583" s="24" t="str">
        <f t="shared" ca="1" si="9"/>
        <v>01:30 tarif horaire</v>
      </c>
      <c r="M1583" s="24" t="str">
        <f t="shared" ca="1" si="10"/>
        <v>Paiement par crédit</v>
      </c>
      <c r="N1583" s="25">
        <f t="shared" ca="1" si="11"/>
        <v>42612.763888888891</v>
      </c>
      <c r="O1583" s="27">
        <f t="shared" ca="1" si="12"/>
        <v>42680.837500000001</v>
      </c>
      <c r="P1583" s="24">
        <f t="shared" ca="1" si="13"/>
        <v>42</v>
      </c>
      <c r="Q1583" s="28" t="str">
        <f t="shared" si="48"/>
        <v/>
      </c>
      <c r="R1583" s="29" t="str">
        <f t="shared" si="14"/>
        <v/>
      </c>
      <c r="S1583" s="29" t="str">
        <f t="shared" si="15"/>
        <v/>
      </c>
      <c r="T1583" s="28" t="str">
        <f t="shared" si="16"/>
        <v/>
      </c>
      <c r="U1583" s="30" t="e">
        <f ca="1">VLOOKUP(H1583,variables!J$10:K$130,2,FALSE)</f>
        <v>#N/A</v>
      </c>
      <c r="V1583" s="28"/>
      <c r="W1583" s="28"/>
      <c r="X1583" s="28"/>
      <c r="Y1583" s="28"/>
      <c r="Z1583" s="28"/>
      <c r="AA1583" s="28"/>
      <c r="AB1583" s="28"/>
      <c r="AC1583" s="28"/>
    </row>
    <row r="1584" spans="1:29" ht="14.25" hidden="1">
      <c r="A1584" s="22" t="b">
        <f t="shared" si="89"/>
        <v>0</v>
      </c>
      <c r="B1584" s="23" t="str">
        <f t="shared" si="90"/>
        <v>salles!</v>
      </c>
      <c r="C1584" s="24">
        <f t="shared" si="91"/>
        <v>1552</v>
      </c>
      <c r="D1584" s="24" t="str">
        <f t="shared" ca="1" si="2"/>
        <v>salle5</v>
      </c>
      <c r="E1584" s="25">
        <f t="shared" ca="1" si="3"/>
        <v>42808.375</v>
      </c>
      <c r="F1584" s="25">
        <f t="shared" ca="1" si="4"/>
        <v>42808.416666666664</v>
      </c>
      <c r="G1584" s="26" t="str">
        <f t="shared" ca="1" si="5"/>
        <v>sophie.seveetpapillon@kheprisante.fr</v>
      </c>
      <c r="H1584" s="24" t="s">
        <v>83</v>
      </c>
      <c r="I1584" s="24">
        <f t="shared" ca="1" si="6"/>
        <v>0</v>
      </c>
      <c r="J1584" s="24">
        <f t="shared" ca="1" si="7"/>
        <v>29371227</v>
      </c>
      <c r="K1584" s="24" t="str">
        <f t="shared" ca="1" si="8"/>
        <v>S. Lespinasse - Réflexo SP</v>
      </c>
      <c r="L1584" s="24" t="str">
        <f t="shared" ca="1" si="9"/>
        <v>01:00 tarif horaire</v>
      </c>
      <c r="M1584" s="24" t="str">
        <f t="shared" ca="1" si="10"/>
        <v>Paiement par crédit</v>
      </c>
      <c r="N1584" s="25">
        <f t="shared" ca="1" si="11"/>
        <v>42802.705555555556</v>
      </c>
      <c r="O1584" s="27">
        <f t="shared" ca="1" si="12"/>
        <v>42802.705555555556</v>
      </c>
      <c r="P1584" s="24">
        <f t="shared" ca="1" si="13"/>
        <v>14.4</v>
      </c>
      <c r="Q1584" s="28" t="str">
        <f t="shared" si="48"/>
        <v/>
      </c>
      <c r="R1584" s="29" t="str">
        <f t="shared" si="14"/>
        <v/>
      </c>
      <c r="S1584" s="29" t="str">
        <f t="shared" si="15"/>
        <v/>
      </c>
      <c r="T1584" s="28" t="str">
        <f t="shared" si="16"/>
        <v/>
      </c>
      <c r="U1584" s="30">
        <f>VLOOKUP(H1584,variables!J$10:K$130,2,FALSE)</f>
        <v>5.3E-3</v>
      </c>
      <c r="V1584" s="28"/>
      <c r="W1584" s="28"/>
      <c r="X1584" s="28"/>
      <c r="Y1584" s="28"/>
      <c r="Z1584" s="28"/>
      <c r="AA1584" s="28"/>
      <c r="AB1584" s="28"/>
      <c r="AC1584" s="28"/>
    </row>
    <row r="1585" spans="1:29" ht="14.25" hidden="1">
      <c r="A1585" s="22" t="b">
        <f t="shared" si="89"/>
        <v>0</v>
      </c>
      <c r="B1585" s="23" t="str">
        <f t="shared" si="90"/>
        <v>salles!</v>
      </c>
      <c r="C1585" s="24">
        <f t="shared" si="91"/>
        <v>1553</v>
      </c>
      <c r="D1585" s="24" t="str">
        <f t="shared" ca="1" si="2"/>
        <v>salle11</v>
      </c>
      <c r="E1585" s="25">
        <f t="shared" ca="1" si="3"/>
        <v>42808.458333333336</v>
      </c>
      <c r="F1585" s="25">
        <f t="shared" ca="1" si="4"/>
        <v>42808.5</v>
      </c>
      <c r="G1585" s="26" t="str">
        <f t="shared" ca="1" si="5"/>
        <v>christelle.dericquebourg@kheprisante.fr</v>
      </c>
      <c r="H1585" s="24" t="s">
        <v>458</v>
      </c>
      <c r="I1585" s="24">
        <f t="shared" ca="1" si="6"/>
        <v>0</v>
      </c>
      <c r="J1585" s="24">
        <f t="shared" ca="1" si="7"/>
        <v>29345391</v>
      </c>
      <c r="K1585" s="24" t="str">
        <f t="shared" ca="1" si="8"/>
        <v>spp GOMEZ</v>
      </c>
      <c r="L1585" s="24" t="str">
        <f t="shared" ca="1" si="9"/>
        <v>01:00 tarif horaire</v>
      </c>
      <c r="M1585" s="24" t="str">
        <f t="shared" ca="1" si="10"/>
        <v>Paiement par crédit</v>
      </c>
      <c r="N1585" s="25">
        <f t="shared" ca="1" si="11"/>
        <v>42801.740972222222</v>
      </c>
      <c r="O1585" s="27">
        <f t="shared" ca="1" si="12"/>
        <v>42801.740972222222</v>
      </c>
      <c r="P1585" s="24">
        <f t="shared" ca="1" si="13"/>
        <v>14.4</v>
      </c>
      <c r="Q1585" s="28" t="str">
        <f t="shared" si="48"/>
        <v/>
      </c>
      <c r="R1585" s="29" t="str">
        <f t="shared" si="14"/>
        <v/>
      </c>
      <c r="S1585" s="29" t="str">
        <f t="shared" si="15"/>
        <v/>
      </c>
      <c r="T1585" s="28" t="str">
        <f t="shared" si="16"/>
        <v/>
      </c>
      <c r="U1585" s="30">
        <f ca="1">VLOOKUP(H1585,variables!J$10:K$130,2,FALSE)</f>
        <v>0.95</v>
      </c>
      <c r="V1585" s="28"/>
      <c r="W1585" s="28"/>
      <c r="X1585" s="28"/>
      <c r="Y1585" s="28"/>
      <c r="Z1585" s="28"/>
      <c r="AA1585" s="28"/>
      <c r="AB1585" s="28"/>
      <c r="AC1585" s="28"/>
    </row>
    <row r="1586" spans="1:29" ht="14.25" hidden="1">
      <c r="A1586" s="22" t="b">
        <f t="shared" si="89"/>
        <v>0</v>
      </c>
      <c r="B1586" s="23" t="str">
        <f t="shared" si="90"/>
        <v>salles!</v>
      </c>
      <c r="C1586" s="24">
        <f t="shared" si="91"/>
        <v>1554</v>
      </c>
      <c r="D1586" s="24" t="str">
        <f t="shared" ca="1" si="2"/>
        <v>salle3</v>
      </c>
      <c r="E1586" s="25">
        <f t="shared" ca="1" si="3"/>
        <v>42808.458333333336</v>
      </c>
      <c r="F1586" s="25">
        <f t="shared" ca="1" si="4"/>
        <v>42808.520833333336</v>
      </c>
      <c r="G1586" s="26" t="str">
        <f t="shared" ca="1" si="5"/>
        <v>chloe.lesage@kheprisante.fr</v>
      </c>
      <c r="H1586" s="24" t="s">
        <v>515</v>
      </c>
      <c r="I1586" s="24">
        <f t="shared" ca="1" si="6"/>
        <v>0</v>
      </c>
      <c r="J1586" s="24">
        <f t="shared" ca="1" si="7"/>
        <v>29483969</v>
      </c>
      <c r="K1586" s="24" t="str">
        <f t="shared" ca="1" si="8"/>
        <v>coaching eurythmia</v>
      </c>
      <c r="L1586" s="24" t="str">
        <f t="shared" ca="1" si="9"/>
        <v>01:30 tarif horaire</v>
      </c>
      <c r="M1586" s="24" t="str">
        <f t="shared" ca="1" si="10"/>
        <v>Paiement par crédit</v>
      </c>
      <c r="N1586" s="25">
        <f t="shared" ca="1" si="11"/>
        <v>42808.327777777777</v>
      </c>
      <c r="O1586" s="27">
        <f t="shared" ca="1" si="12"/>
        <v>42808.327777777777</v>
      </c>
      <c r="P1586" s="24">
        <f t="shared" ca="1" si="13"/>
        <v>22.5</v>
      </c>
      <c r="Q1586" s="28" t="str">
        <f t="shared" si="48"/>
        <v/>
      </c>
      <c r="R1586" s="29" t="str">
        <f t="shared" si="14"/>
        <v/>
      </c>
      <c r="S1586" s="29" t="str">
        <f t="shared" si="15"/>
        <v/>
      </c>
      <c r="T1586" s="28" t="str">
        <f t="shared" si="16"/>
        <v/>
      </c>
      <c r="U1586" s="30">
        <f ca="1">VLOOKUP(H1586,variables!J$10:K$130,2,FALSE)</f>
        <v>1</v>
      </c>
      <c r="V1586" s="28"/>
      <c r="W1586" s="28"/>
      <c r="X1586" s="28"/>
      <c r="Y1586" s="28"/>
      <c r="Z1586" s="28"/>
      <c r="AA1586" s="28"/>
      <c r="AB1586" s="28"/>
      <c r="AC1586" s="28"/>
    </row>
    <row r="1587" spans="1:29" ht="14.25" hidden="1">
      <c r="A1587" s="22" t="b">
        <f t="shared" si="89"/>
        <v>0</v>
      </c>
      <c r="B1587" s="23" t="str">
        <f t="shared" si="90"/>
        <v>salles!</v>
      </c>
      <c r="C1587" s="24">
        <f t="shared" si="91"/>
        <v>1555</v>
      </c>
      <c r="D1587" s="24" t="str">
        <f t="shared" ca="1" si="2"/>
        <v>salle11</v>
      </c>
      <c r="E1587" s="25">
        <f t="shared" ca="1" si="3"/>
        <v>42808.5</v>
      </c>
      <c r="F1587" s="25">
        <f t="shared" ca="1" si="4"/>
        <v>42808.541666666664</v>
      </c>
      <c r="G1587" s="26" t="str">
        <f t="shared" ca="1" si="5"/>
        <v>christelle.dericquebourg@kheprisante.fr</v>
      </c>
      <c r="H1587" s="24" t="s">
        <v>458</v>
      </c>
      <c r="I1587" s="24">
        <f t="shared" ca="1" si="6"/>
        <v>0</v>
      </c>
      <c r="J1587" s="24">
        <f t="shared" ca="1" si="7"/>
        <v>29345463</v>
      </c>
      <c r="K1587" s="24" t="str">
        <f t="shared" ca="1" si="8"/>
        <v>valerie Holveck</v>
      </c>
      <c r="L1587" s="24" t="str">
        <f t="shared" ca="1" si="9"/>
        <v>01:00 tarif horaire</v>
      </c>
      <c r="M1587" s="24" t="str">
        <f t="shared" ca="1" si="10"/>
        <v>Paiement par crédit</v>
      </c>
      <c r="N1587" s="25">
        <f t="shared" ca="1" si="11"/>
        <v>42801.742361111108</v>
      </c>
      <c r="O1587" s="27">
        <f t="shared" ca="1" si="12"/>
        <v>42801.742361111108</v>
      </c>
      <c r="P1587" s="24">
        <f t="shared" ca="1" si="13"/>
        <v>16.2</v>
      </c>
      <c r="Q1587" s="28" t="str">
        <f t="shared" si="48"/>
        <v/>
      </c>
      <c r="R1587" s="29" t="str">
        <f t="shared" si="14"/>
        <v/>
      </c>
      <c r="S1587" s="29" t="str">
        <f t="shared" si="15"/>
        <v/>
      </c>
      <c r="T1587" s="28" t="str">
        <f t="shared" si="16"/>
        <v/>
      </c>
      <c r="U1587" s="30">
        <f ca="1">VLOOKUP(H1587,variables!J$10:K$130,2,FALSE)</f>
        <v>0.95</v>
      </c>
      <c r="V1587" s="28"/>
      <c r="W1587" s="28"/>
      <c r="X1587" s="28"/>
      <c r="Y1587" s="28"/>
      <c r="Z1587" s="28"/>
      <c r="AA1587" s="28"/>
      <c r="AB1587" s="28"/>
      <c r="AC1587" s="28"/>
    </row>
    <row r="1588" spans="1:29" ht="14.25">
      <c r="A1588" s="22" t="b">
        <f t="shared" si="89"/>
        <v>1</v>
      </c>
      <c r="B1588" s="23" t="str">
        <f t="shared" si="90"/>
        <v>salles!</v>
      </c>
      <c r="C1588" s="24">
        <f t="shared" si="91"/>
        <v>1556</v>
      </c>
      <c r="D1588" s="24" t="str">
        <f t="shared" ca="1" si="2"/>
        <v>salle11</v>
      </c>
      <c r="E1588" s="25">
        <f t="shared" ca="1" si="3"/>
        <v>42808.541666666664</v>
      </c>
      <c r="F1588" s="25">
        <f t="shared" ca="1" si="4"/>
        <v>42808.583333333336</v>
      </c>
      <c r="G1588" s="26" t="str">
        <f t="shared" ca="1" si="5"/>
        <v>sandrine.lopes@kheprisante.fr</v>
      </c>
      <c r="H1588" s="24" t="s">
        <v>140</v>
      </c>
      <c r="I1588" s="24">
        <f t="shared" ca="1" si="6"/>
        <v>0</v>
      </c>
      <c r="J1588" s="24">
        <f t="shared" ca="1" si="7"/>
        <v>29387797</v>
      </c>
      <c r="K1588" s="24" t="str">
        <f t="shared" ca="1" si="8"/>
        <v>Sandrine - Reiki Chloé</v>
      </c>
      <c r="L1588" s="24" t="str">
        <f t="shared" ca="1" si="9"/>
        <v>01:00 tarif horaire</v>
      </c>
      <c r="M1588" s="24" t="str">
        <f t="shared" ca="1" si="10"/>
        <v>Paiement par crédit</v>
      </c>
      <c r="N1588" s="25">
        <f t="shared" ca="1" si="11"/>
        <v>42803.427083333336</v>
      </c>
      <c r="O1588" s="27">
        <f t="shared" ca="1" si="12"/>
        <v>42803.427083333336</v>
      </c>
      <c r="P1588" s="24">
        <f t="shared" ca="1" si="13"/>
        <v>16.2</v>
      </c>
      <c r="Q1588" s="28">
        <f t="shared" ca="1" si="48"/>
        <v>1</v>
      </c>
      <c r="R1588" s="29">
        <f t="shared" ca="1" si="14"/>
        <v>15.10851063829787</v>
      </c>
      <c r="S1588" s="29" t="e">
        <f t="shared" ca="1" si="15"/>
        <v>#VALUE!</v>
      </c>
      <c r="T1588" s="28">
        <f t="shared" ca="1" si="16"/>
        <v>5</v>
      </c>
      <c r="U1588" s="30">
        <f ca="1">VLOOKUP(H1588,variables!J$10:K$130,2,FALSE)</f>
        <v>0.93262411347517726</v>
      </c>
      <c r="V1588" s="28"/>
      <c r="W1588" s="28"/>
      <c r="X1588" s="28"/>
      <c r="Y1588" s="28"/>
      <c r="Z1588" s="28"/>
      <c r="AA1588" s="28"/>
      <c r="AB1588" s="28"/>
      <c r="AC1588" s="28"/>
    </row>
    <row r="1589" spans="1:29" ht="14.25" hidden="1">
      <c r="A1589" s="22" t="b">
        <f t="shared" si="89"/>
        <v>0</v>
      </c>
      <c r="B1589" s="23" t="str">
        <f t="shared" si="90"/>
        <v>salles!</v>
      </c>
      <c r="C1589" s="24">
        <f t="shared" si="91"/>
        <v>1557</v>
      </c>
      <c r="D1589" s="24" t="str">
        <f t="shared" ca="1" si="2"/>
        <v>salle9</v>
      </c>
      <c r="E1589" s="25">
        <f t="shared" ca="1" si="3"/>
        <v>42808.5625</v>
      </c>
      <c r="F1589" s="25">
        <f t="shared" ca="1" si="4"/>
        <v>42808.645833333336</v>
      </c>
      <c r="G1589" s="26" t="str">
        <f t="shared" ca="1" si="5"/>
        <v>aurelie.maillet@kheprisante.fr</v>
      </c>
      <c r="H1589" s="24" t="s">
        <v>887</v>
      </c>
      <c r="I1589" s="24" t="str">
        <f t="shared" ca="1" si="6"/>
        <v>aurelie.maillet@kheprisante.fr</v>
      </c>
      <c r="J1589" s="24">
        <f t="shared" ca="1" si="7"/>
        <v>29203436</v>
      </c>
      <c r="K1589" s="24">
        <f t="shared" ca="1" si="8"/>
        <v>0</v>
      </c>
      <c r="L1589" s="24" t="str">
        <f t="shared" ca="1" si="9"/>
        <v>02:00 tarif horaire</v>
      </c>
      <c r="M1589" s="24" t="str">
        <f t="shared" ca="1" si="10"/>
        <v>Paiement par crédit</v>
      </c>
      <c r="N1589" s="25">
        <f t="shared" ca="1" si="11"/>
        <v>42795.46875</v>
      </c>
      <c r="O1589" s="27">
        <f t="shared" ca="1" si="12"/>
        <v>42801.534722222219</v>
      </c>
      <c r="P1589" s="24">
        <f t="shared" ca="1" si="13"/>
        <v>29.7</v>
      </c>
      <c r="Q1589" s="28" t="str">
        <f t="shared" si="48"/>
        <v/>
      </c>
      <c r="R1589" s="29" t="str">
        <f t="shared" si="14"/>
        <v/>
      </c>
      <c r="S1589" s="29" t="str">
        <f t="shared" si="15"/>
        <v/>
      </c>
      <c r="T1589" s="28" t="str">
        <f t="shared" si="16"/>
        <v/>
      </c>
      <c r="U1589" s="30">
        <f ca="1">VLOOKUP(H1589,variables!J$10:K$130,2,FALSE)</f>
        <v>1</v>
      </c>
      <c r="V1589" s="28"/>
      <c r="W1589" s="28"/>
      <c r="X1589" s="28"/>
      <c r="Y1589" s="28"/>
      <c r="Z1589" s="28"/>
      <c r="AA1589" s="28"/>
      <c r="AB1589" s="28"/>
      <c r="AC1589" s="28"/>
    </row>
    <row r="1590" spans="1:29" ht="14.25" hidden="1">
      <c r="A1590" s="22" t="b">
        <f t="shared" si="89"/>
        <v>0</v>
      </c>
      <c r="B1590" s="23" t="str">
        <f t="shared" si="90"/>
        <v>salles!</v>
      </c>
      <c r="C1590" s="24">
        <f t="shared" si="91"/>
        <v>1558</v>
      </c>
      <c r="D1590" s="24" t="str">
        <f t="shared" ca="1" si="2"/>
        <v>salle3</v>
      </c>
      <c r="E1590" s="25">
        <f t="shared" ca="1" si="3"/>
        <v>42808.583333333336</v>
      </c>
      <c r="F1590" s="25">
        <f t="shared" ca="1" si="4"/>
        <v>42808.625</v>
      </c>
      <c r="G1590" s="26" t="str">
        <f t="shared" ca="1" si="5"/>
        <v>louise-laurie.tsobgny@kheprisante.fr</v>
      </c>
      <c r="H1590" s="24" t="s">
        <v>554</v>
      </c>
      <c r="I1590" s="24">
        <f t="shared" ca="1" si="6"/>
        <v>0</v>
      </c>
      <c r="J1590" s="24">
        <f t="shared" ca="1" si="7"/>
        <v>29479220</v>
      </c>
      <c r="K1590" s="24" t="str">
        <f t="shared" ca="1" si="8"/>
        <v>FELER</v>
      </c>
      <c r="L1590" s="24" t="str">
        <f t="shared" ca="1" si="9"/>
        <v>01:00 tarif horaire</v>
      </c>
      <c r="M1590" s="24" t="str">
        <f t="shared" ca="1" si="10"/>
        <v>Paiement par crédit</v>
      </c>
      <c r="N1590" s="25">
        <f t="shared" ca="1" si="11"/>
        <v>42807.970833333333</v>
      </c>
      <c r="O1590" s="27">
        <f t="shared" ca="1" si="12"/>
        <v>42807.970833333333</v>
      </c>
      <c r="P1590" s="24">
        <f t="shared" ca="1" si="13"/>
        <v>14.4</v>
      </c>
      <c r="Q1590" s="28" t="str">
        <f t="shared" si="48"/>
        <v/>
      </c>
      <c r="R1590" s="29" t="str">
        <f t="shared" si="14"/>
        <v/>
      </c>
      <c r="S1590" s="29" t="str">
        <f t="shared" si="15"/>
        <v/>
      </c>
      <c r="T1590" s="28" t="str">
        <f t="shared" si="16"/>
        <v/>
      </c>
      <c r="U1590" s="30">
        <f ca="1">VLOOKUP(H1590,variables!J$10:K$130,2,FALSE)</f>
        <v>1</v>
      </c>
      <c r="V1590" s="28"/>
      <c r="W1590" s="28"/>
      <c r="X1590" s="28"/>
      <c r="Y1590" s="28"/>
      <c r="Z1590" s="28"/>
      <c r="AA1590" s="28"/>
      <c r="AB1590" s="28"/>
      <c r="AC1590" s="28"/>
    </row>
    <row r="1591" spans="1:29" ht="14.25">
      <c r="A1591" s="22" t="b">
        <f t="shared" si="89"/>
        <v>1</v>
      </c>
      <c r="B1591" s="23" t="str">
        <f t="shared" si="90"/>
        <v>salles!</v>
      </c>
      <c r="C1591" s="24">
        <f t="shared" si="91"/>
        <v>1559</v>
      </c>
      <c r="D1591" s="24" t="str">
        <f t="shared" ca="1" si="2"/>
        <v>salle11</v>
      </c>
      <c r="E1591" s="25">
        <f t="shared" ca="1" si="3"/>
        <v>42808.604166666664</v>
      </c>
      <c r="F1591" s="25">
        <f t="shared" ca="1" si="4"/>
        <v>42808.645833333336</v>
      </c>
      <c r="G1591" s="26" t="str">
        <f t="shared" ca="1" si="5"/>
        <v>sandrine.lopes@kheprisante.fr</v>
      </c>
      <c r="H1591" s="24" t="s">
        <v>140</v>
      </c>
      <c r="I1591" s="24">
        <f t="shared" ca="1" si="6"/>
        <v>0</v>
      </c>
      <c r="J1591" s="24">
        <f t="shared" ca="1" si="7"/>
        <v>29034399</v>
      </c>
      <c r="K1591" s="24" t="str">
        <f t="shared" ca="1" si="8"/>
        <v>Sandrine -Reiki 3- Mbe</v>
      </c>
      <c r="L1591" s="24" t="str">
        <f t="shared" ca="1" si="9"/>
        <v>01:00 tarif horaire</v>
      </c>
      <c r="M1591" s="24" t="str">
        <f t="shared" ca="1" si="10"/>
        <v>Paiement par crédit</v>
      </c>
      <c r="N1591" s="25">
        <f t="shared" ca="1" si="11"/>
        <v>42787.71875</v>
      </c>
      <c r="O1591" s="27">
        <f t="shared" ca="1" si="12"/>
        <v>42787.71875</v>
      </c>
      <c r="P1591" s="24">
        <f t="shared" ca="1" si="13"/>
        <v>14.4</v>
      </c>
      <c r="Q1591" s="28">
        <f t="shared" ca="1" si="48"/>
        <v>1</v>
      </c>
      <c r="R1591" s="29">
        <f t="shared" ca="1" si="14"/>
        <v>13.429787234042553</v>
      </c>
      <c r="S1591" s="29" t="e">
        <f t="shared" ca="1" si="15"/>
        <v>#VALUE!</v>
      </c>
      <c r="T1591" s="28">
        <f t="shared" ca="1" si="16"/>
        <v>20</v>
      </c>
      <c r="U1591" s="30">
        <f ca="1">VLOOKUP(H1591,variables!J$10:K$130,2,FALSE)</f>
        <v>0.93262411347517726</v>
      </c>
      <c r="V1591" s="28"/>
      <c r="W1591" s="28"/>
      <c r="X1591" s="28"/>
      <c r="Y1591" s="28"/>
      <c r="Z1591" s="28"/>
      <c r="AA1591" s="28"/>
      <c r="AB1591" s="28"/>
      <c r="AC1591" s="28"/>
    </row>
    <row r="1592" spans="1:29" ht="14.25">
      <c r="A1592" s="22" t="b">
        <f t="shared" si="89"/>
        <v>1</v>
      </c>
      <c r="B1592" s="23" t="str">
        <f t="shared" si="90"/>
        <v>salles!</v>
      </c>
      <c r="C1592" s="24">
        <f t="shared" si="91"/>
        <v>1560</v>
      </c>
      <c r="D1592" s="24" t="str">
        <f t="shared" ca="1" si="2"/>
        <v>salle11</v>
      </c>
      <c r="E1592" s="25">
        <f t="shared" ca="1" si="3"/>
        <v>42808.666666666664</v>
      </c>
      <c r="F1592" s="25">
        <f t="shared" ca="1" si="4"/>
        <v>42808.729166666664</v>
      </c>
      <c r="G1592" s="26" t="str">
        <f t="shared" ca="1" si="5"/>
        <v>sandrine.lopes@kheprisante.fr</v>
      </c>
      <c r="H1592" s="24" t="s">
        <v>140</v>
      </c>
      <c r="I1592" s="24">
        <f t="shared" ca="1" si="6"/>
        <v>0</v>
      </c>
      <c r="J1592" s="24">
        <f t="shared" ca="1" si="7"/>
        <v>29034430</v>
      </c>
      <c r="K1592" s="24" t="str">
        <f t="shared" ca="1" si="8"/>
        <v>Sandrine - Mbe LB</v>
      </c>
      <c r="L1592" s="24" t="str">
        <f t="shared" ca="1" si="9"/>
        <v>01:30 tarif horaire</v>
      </c>
      <c r="M1592" s="24" t="str">
        <f t="shared" ca="1" si="10"/>
        <v>Paiement par crédit</v>
      </c>
      <c r="N1592" s="25">
        <f t="shared" ca="1" si="11"/>
        <v>42787.71875</v>
      </c>
      <c r="O1592" s="27">
        <f t="shared" ca="1" si="12"/>
        <v>42787.71875</v>
      </c>
      <c r="P1592" s="24">
        <f t="shared" ca="1" si="13"/>
        <v>25.2</v>
      </c>
      <c r="Q1592" s="28">
        <f t="shared" ca="1" si="48"/>
        <v>1.5</v>
      </c>
      <c r="R1592" s="29">
        <f t="shared" ca="1" si="14"/>
        <v>23.502127659574466</v>
      </c>
      <c r="S1592" s="29" t="e">
        <f t="shared" ca="1" si="15"/>
        <v>#VALUE!</v>
      </c>
      <c r="T1592" s="28">
        <f t="shared" ca="1" si="16"/>
        <v>20</v>
      </c>
      <c r="U1592" s="30">
        <f ca="1">VLOOKUP(H1592,variables!J$10:K$130,2,FALSE)</f>
        <v>0.93262411347517726</v>
      </c>
      <c r="V1592" s="28"/>
      <c r="W1592" s="28"/>
      <c r="X1592" s="28"/>
      <c r="Y1592" s="28"/>
      <c r="Z1592" s="28"/>
      <c r="AA1592" s="28"/>
      <c r="AB1592" s="28"/>
      <c r="AC1592" s="28"/>
    </row>
    <row r="1593" spans="1:29" ht="14.25">
      <c r="A1593" s="22" t="b">
        <f t="shared" si="89"/>
        <v>1</v>
      </c>
      <c r="B1593" s="23" t="str">
        <f t="shared" si="90"/>
        <v>salles!</v>
      </c>
      <c r="C1593" s="24">
        <f t="shared" si="91"/>
        <v>1561</v>
      </c>
      <c r="D1593" s="24" t="str">
        <f t="shared" ca="1" si="2"/>
        <v>salle11</v>
      </c>
      <c r="E1593" s="25">
        <f t="shared" ca="1" si="3"/>
        <v>42808.770833333336</v>
      </c>
      <c r="F1593" s="25">
        <f t="shared" ca="1" si="4"/>
        <v>42808.8125</v>
      </c>
      <c r="G1593" s="26" t="str">
        <f t="shared" ca="1" si="5"/>
        <v>sandrine.lopes@kheprisante.fr</v>
      </c>
      <c r="H1593" s="24" t="s">
        <v>140</v>
      </c>
      <c r="I1593" s="24">
        <f t="shared" ca="1" si="6"/>
        <v>0</v>
      </c>
      <c r="J1593" s="24">
        <f t="shared" ca="1" si="7"/>
        <v>29284435</v>
      </c>
      <c r="K1593" s="24" t="str">
        <f t="shared" ca="1" si="8"/>
        <v>Sandrine - F enceinte - Mme Hamdane</v>
      </c>
      <c r="L1593" s="24" t="str">
        <f t="shared" ca="1" si="9"/>
        <v>01:00 tarif horaire</v>
      </c>
      <c r="M1593" s="24" t="str">
        <f t="shared" ca="1" si="10"/>
        <v>Paiement par crédit</v>
      </c>
      <c r="N1593" s="25">
        <f t="shared" ca="1" si="11"/>
        <v>42799.35</v>
      </c>
      <c r="O1593" s="27">
        <f t="shared" ca="1" si="12"/>
        <v>42799.35</v>
      </c>
      <c r="P1593" s="24">
        <f t="shared" ca="1" si="13"/>
        <v>18</v>
      </c>
      <c r="Q1593" s="28">
        <f t="shared" ca="1" si="48"/>
        <v>1</v>
      </c>
      <c r="R1593" s="29">
        <f t="shared" ca="1" si="14"/>
        <v>16.787234042553191</v>
      </c>
      <c r="S1593" s="29" t="e">
        <f t="shared" ca="1" si="15"/>
        <v>#VALUE!</v>
      </c>
      <c r="T1593" s="28">
        <f t="shared" ca="1" si="16"/>
        <v>9</v>
      </c>
      <c r="U1593" s="30">
        <f ca="1">VLOOKUP(H1593,variables!J$10:K$130,2,FALSE)</f>
        <v>0.93262411347517726</v>
      </c>
      <c r="V1593" s="28"/>
      <c r="W1593" s="28"/>
      <c r="X1593" s="28"/>
      <c r="Y1593" s="28"/>
      <c r="Z1593" s="28"/>
      <c r="AA1593" s="28"/>
      <c r="AB1593" s="28"/>
      <c r="AC1593" s="28"/>
    </row>
    <row r="1594" spans="1:29" ht="14.25" hidden="1">
      <c r="A1594" s="22" t="b">
        <f t="shared" si="89"/>
        <v>0</v>
      </c>
      <c r="B1594" s="23" t="str">
        <f t="shared" si="90"/>
        <v>salles!</v>
      </c>
      <c r="C1594" s="24">
        <f t="shared" si="91"/>
        <v>1562</v>
      </c>
      <c r="D1594" s="24" t="str">
        <f t="shared" ca="1" si="2"/>
        <v>salle3</v>
      </c>
      <c r="E1594" s="25">
        <f t="shared" ca="1" si="3"/>
        <v>42808.791666666664</v>
      </c>
      <c r="F1594" s="25">
        <f t="shared" ca="1" si="4"/>
        <v>42808.854166666664</v>
      </c>
      <c r="G1594" s="26" t="str">
        <f t="shared" ca="1" si="5"/>
        <v>chloe.lesage@kheprisante.fr</v>
      </c>
      <c r="H1594" s="24" t="s">
        <v>515</v>
      </c>
      <c r="I1594" s="24">
        <f t="shared" ca="1" si="6"/>
        <v>0</v>
      </c>
      <c r="J1594" s="24">
        <f t="shared" ca="1" si="7"/>
        <v>29483979</v>
      </c>
      <c r="K1594" s="24" t="str">
        <f t="shared" ca="1" si="8"/>
        <v>coaching eurythmia</v>
      </c>
      <c r="L1594" s="24" t="str">
        <f t="shared" ca="1" si="9"/>
        <v>01:30 tarif horaire</v>
      </c>
      <c r="M1594" s="24" t="str">
        <f t="shared" ca="1" si="10"/>
        <v>Paiement par crédit</v>
      </c>
      <c r="N1594" s="25">
        <f t="shared" ca="1" si="11"/>
        <v>42808.328472222223</v>
      </c>
      <c r="O1594" s="27">
        <f t="shared" ca="1" si="12"/>
        <v>42808.328472222223</v>
      </c>
      <c r="P1594" s="24">
        <f t="shared" ca="1" si="13"/>
        <v>27</v>
      </c>
      <c r="Q1594" s="28" t="str">
        <f t="shared" si="48"/>
        <v/>
      </c>
      <c r="R1594" s="29" t="str">
        <f t="shared" si="14"/>
        <v/>
      </c>
      <c r="S1594" s="29" t="str">
        <f t="shared" si="15"/>
        <v/>
      </c>
      <c r="T1594" s="28" t="str">
        <f t="shared" si="16"/>
        <v/>
      </c>
      <c r="U1594" s="30">
        <f ca="1">VLOOKUP(H1594,variables!J$10:K$130,2,FALSE)</f>
        <v>1</v>
      </c>
      <c r="V1594" s="28"/>
      <c r="W1594" s="28"/>
      <c r="X1594" s="28"/>
      <c r="Y1594" s="28"/>
      <c r="Z1594" s="28"/>
      <c r="AA1594" s="28"/>
      <c r="AB1594" s="28"/>
      <c r="AC1594" s="28"/>
    </row>
    <row r="1595" spans="1:29" ht="14.25" hidden="1">
      <c r="A1595" s="22" t="b">
        <f t="shared" si="89"/>
        <v>0</v>
      </c>
      <c r="B1595" s="23" t="str">
        <f t="shared" si="90"/>
        <v>salles!</v>
      </c>
      <c r="C1595" s="24">
        <f t="shared" si="91"/>
        <v>1563</v>
      </c>
      <c r="D1595" s="24" t="str">
        <f t="shared" ca="1" si="2"/>
        <v>salle7</v>
      </c>
      <c r="E1595" s="25">
        <f t="shared" ca="1" si="3"/>
        <v>42809.375</v>
      </c>
      <c r="F1595" s="25">
        <f t="shared" ca="1" si="4"/>
        <v>42809.458333333336</v>
      </c>
      <c r="G1595" s="26" t="str">
        <f t="shared" ca="1" si="5"/>
        <v>jessica.font@kheprisante.fr</v>
      </c>
      <c r="H1595" s="24" t="s">
        <v>489</v>
      </c>
      <c r="I1595" s="24">
        <f t="shared" ca="1" si="6"/>
        <v>0</v>
      </c>
      <c r="J1595" s="24">
        <f t="shared" ca="1" si="7"/>
        <v>29504293</v>
      </c>
      <c r="K1595" s="24">
        <f t="shared" ca="1" si="8"/>
        <v>0</v>
      </c>
      <c r="L1595" s="24" t="str">
        <f t="shared" ca="1" si="9"/>
        <v>02:00 tarif horaire</v>
      </c>
      <c r="M1595" s="24" t="str">
        <f t="shared" ca="1" si="10"/>
        <v>Paiement par crédit</v>
      </c>
      <c r="N1595" s="25">
        <f t="shared" ca="1" si="11"/>
        <v>42808.831250000003</v>
      </c>
      <c r="O1595" s="27">
        <f t="shared" ca="1" si="12"/>
        <v>42808.831250000003</v>
      </c>
      <c r="P1595" s="24">
        <f t="shared" ca="1" si="13"/>
        <v>28.8</v>
      </c>
      <c r="Q1595" s="28" t="str">
        <f t="shared" si="48"/>
        <v/>
      </c>
      <c r="R1595" s="29" t="str">
        <f t="shared" si="14"/>
        <v/>
      </c>
      <c r="S1595" s="29" t="str">
        <f t="shared" si="15"/>
        <v/>
      </c>
      <c r="T1595" s="28" t="str">
        <f t="shared" si="16"/>
        <v/>
      </c>
      <c r="U1595" s="30">
        <f ca="1">VLOOKUP(H1595,variables!J$10:K$130,2,FALSE)</f>
        <v>1</v>
      </c>
      <c r="V1595" s="28"/>
      <c r="W1595" s="28"/>
      <c r="X1595" s="28"/>
      <c r="Y1595" s="28"/>
      <c r="Z1595" s="28"/>
      <c r="AA1595" s="28"/>
      <c r="AB1595" s="28"/>
      <c r="AC1595" s="28"/>
    </row>
    <row r="1596" spans="1:29" ht="14.25" hidden="1">
      <c r="A1596" s="22" t="b">
        <f t="shared" si="89"/>
        <v>0</v>
      </c>
      <c r="B1596" s="23" t="str">
        <f t="shared" si="90"/>
        <v>salles!</v>
      </c>
      <c r="C1596" s="24">
        <f t="shared" si="91"/>
        <v>1564</v>
      </c>
      <c r="D1596" s="24" t="str">
        <f t="shared" ca="1" si="2"/>
        <v>salle10</v>
      </c>
      <c r="E1596" s="25">
        <f t="shared" ca="1" si="3"/>
        <v>42809.416666666664</v>
      </c>
      <c r="F1596" s="25">
        <f t="shared" ca="1" si="4"/>
        <v>42809.458333333336</v>
      </c>
      <c r="G1596" s="26" t="str">
        <f t="shared" ca="1" si="5"/>
        <v>marion.kinne@kheprisante.fr</v>
      </c>
      <c r="H1596" s="24" t="s">
        <v>60</v>
      </c>
      <c r="I1596" s="24">
        <f t="shared" ca="1" si="6"/>
        <v>0</v>
      </c>
      <c r="J1596" s="24">
        <f t="shared" ca="1" si="7"/>
        <v>29457104</v>
      </c>
      <c r="K1596" s="24">
        <f t="shared" ca="1" si="8"/>
        <v>0</v>
      </c>
      <c r="L1596" s="24" t="str">
        <f t="shared" ca="1" si="9"/>
        <v>01:00 tarif horaire</v>
      </c>
      <c r="M1596" s="24" t="str">
        <f t="shared" ca="1" si="10"/>
        <v>Paiement par crédit</v>
      </c>
      <c r="N1596" s="25">
        <f t="shared" ca="1" si="11"/>
        <v>42807.40347222222</v>
      </c>
      <c r="O1596" s="27">
        <f t="shared" ca="1" si="12"/>
        <v>42807.40347222222</v>
      </c>
      <c r="P1596" s="24">
        <f t="shared" ca="1" si="13"/>
        <v>14.4</v>
      </c>
      <c r="Q1596" s="28" t="str">
        <f t="shared" si="48"/>
        <v/>
      </c>
      <c r="R1596" s="29" t="str">
        <f t="shared" si="14"/>
        <v/>
      </c>
      <c r="S1596" s="29" t="str">
        <f t="shared" si="15"/>
        <v/>
      </c>
      <c r="T1596" s="28" t="str">
        <f t="shared" si="16"/>
        <v/>
      </c>
      <c r="U1596" s="30">
        <f ca="1">VLOOKUP(H1596,variables!J$10:K$130,2,FALSE)</f>
        <v>1</v>
      </c>
      <c r="V1596" s="28"/>
      <c r="W1596" s="28"/>
      <c r="X1596" s="28"/>
      <c r="Y1596" s="28"/>
      <c r="Z1596" s="28"/>
      <c r="AA1596" s="28"/>
      <c r="AB1596" s="28"/>
      <c r="AC1596" s="28"/>
    </row>
    <row r="1597" spans="1:29" ht="14.25" hidden="1">
      <c r="A1597" s="22" t="b">
        <f t="shared" si="89"/>
        <v>0</v>
      </c>
      <c r="B1597" s="23" t="str">
        <f t="shared" si="90"/>
        <v>salles!</v>
      </c>
      <c r="C1597" s="24">
        <f t="shared" si="91"/>
        <v>1565</v>
      </c>
      <c r="D1597" s="24" t="str">
        <f t="shared" ca="1" si="2"/>
        <v>salle8</v>
      </c>
      <c r="E1597" s="25">
        <f t="shared" ca="1" si="3"/>
        <v>42809.416666666664</v>
      </c>
      <c r="F1597" s="25">
        <f t="shared" ca="1" si="4"/>
        <v>42809.479166666664</v>
      </c>
      <c r="G1597" s="26" t="str">
        <f t="shared" ca="1" si="5"/>
        <v>catherine.thibaux@kheprisante.fr</v>
      </c>
      <c r="H1597" s="24" t="s">
        <v>61</v>
      </c>
      <c r="I1597" s="24">
        <f t="shared" ca="1" si="6"/>
        <v>0</v>
      </c>
      <c r="J1597" s="24">
        <f t="shared" ca="1" si="7"/>
        <v>29242030</v>
      </c>
      <c r="K1597" s="24" t="str">
        <f t="shared" ca="1" si="8"/>
        <v>Coaching</v>
      </c>
      <c r="L1597" s="24" t="str">
        <f t="shared" ca="1" si="9"/>
        <v>01:30 tarif horaire</v>
      </c>
      <c r="M1597" s="24" t="str">
        <f t="shared" ca="1" si="10"/>
        <v>Paiement par crédit</v>
      </c>
      <c r="N1597" s="25">
        <f t="shared" ca="1" si="11"/>
        <v>42796.715277777781</v>
      </c>
      <c r="O1597" s="27">
        <f t="shared" ca="1" si="12"/>
        <v>42796.715277777781</v>
      </c>
      <c r="P1597" s="24">
        <f t="shared" ca="1" si="13"/>
        <v>21.6</v>
      </c>
      <c r="Q1597" s="28" t="str">
        <f t="shared" si="48"/>
        <v/>
      </c>
      <c r="R1597" s="29" t="str">
        <f t="shared" si="14"/>
        <v/>
      </c>
      <c r="S1597" s="29" t="str">
        <f t="shared" si="15"/>
        <v/>
      </c>
      <c r="T1597" s="28" t="str">
        <f t="shared" si="16"/>
        <v/>
      </c>
      <c r="U1597" s="30">
        <f ca="1">VLOOKUP(H1597,variables!J$10:K$130,2,FALSE)</f>
        <v>1</v>
      </c>
      <c r="V1597" s="28"/>
      <c r="W1597" s="28"/>
      <c r="X1597" s="28"/>
      <c r="Y1597" s="28"/>
      <c r="Z1597" s="28"/>
      <c r="AA1597" s="28"/>
      <c r="AB1597" s="28"/>
      <c r="AC1597" s="28"/>
    </row>
    <row r="1598" spans="1:29" ht="14.25" hidden="1">
      <c r="A1598" s="22" t="b">
        <f t="shared" si="89"/>
        <v>0</v>
      </c>
      <c r="B1598" s="23" t="str">
        <f t="shared" si="90"/>
        <v>salles!</v>
      </c>
      <c r="C1598" s="24">
        <f t="shared" si="91"/>
        <v>1566</v>
      </c>
      <c r="D1598" s="24" t="str">
        <f t="shared" ca="1" si="2"/>
        <v>salle9</v>
      </c>
      <c r="E1598" s="25">
        <f t="shared" ca="1" si="3"/>
        <v>42809.5625</v>
      </c>
      <c r="F1598" s="25">
        <f t="shared" ca="1" si="4"/>
        <v>42809.604166666664</v>
      </c>
      <c r="G1598" s="26" t="str">
        <f t="shared" ca="1" si="5"/>
        <v>marie-dominique.claire@kheprisante.fr</v>
      </c>
      <c r="H1598" s="24" t="s">
        <v>246</v>
      </c>
      <c r="I1598" s="24">
        <f t="shared" ca="1" si="6"/>
        <v>0</v>
      </c>
      <c r="J1598" s="24">
        <f t="shared" ca="1" si="7"/>
        <v>29424015</v>
      </c>
      <c r="K1598" s="24" t="str">
        <f t="shared" ca="1" si="8"/>
        <v>Yanis et son père</v>
      </c>
      <c r="L1598" s="24" t="str">
        <f t="shared" ca="1" si="9"/>
        <v>01:00 tarif horaire</v>
      </c>
      <c r="M1598" s="24" t="str">
        <f t="shared" ca="1" si="10"/>
        <v>Paiement par crédit</v>
      </c>
      <c r="N1598" s="25">
        <f t="shared" ca="1" si="11"/>
        <v>42804.661805555559</v>
      </c>
      <c r="O1598" s="27">
        <f t="shared" ca="1" si="12"/>
        <v>42804.661805555559</v>
      </c>
      <c r="P1598" s="24">
        <f t="shared" ca="1" si="13"/>
        <v>16.2</v>
      </c>
      <c r="Q1598" s="28" t="str">
        <f t="shared" si="48"/>
        <v/>
      </c>
      <c r="R1598" s="29" t="str">
        <f t="shared" si="14"/>
        <v/>
      </c>
      <c r="S1598" s="29" t="str">
        <f t="shared" si="15"/>
        <v/>
      </c>
      <c r="T1598" s="28" t="str">
        <f t="shared" si="16"/>
        <v/>
      </c>
      <c r="U1598" s="30">
        <f ca="1">VLOOKUP(H1598,variables!J$10:K$130,2,FALSE)</f>
        <v>0.94444444444444442</v>
      </c>
      <c r="V1598" s="28"/>
      <c r="W1598" s="28"/>
      <c r="X1598" s="28"/>
      <c r="Y1598" s="28"/>
      <c r="Z1598" s="28"/>
      <c r="AA1598" s="28"/>
      <c r="AB1598" s="28"/>
      <c r="AC1598" s="28"/>
    </row>
    <row r="1599" spans="1:29" ht="14.25" hidden="1">
      <c r="A1599" s="22" t="b">
        <f t="shared" si="89"/>
        <v>0</v>
      </c>
      <c r="B1599" s="23" t="str">
        <f t="shared" si="90"/>
        <v>salles!</v>
      </c>
      <c r="C1599" s="24">
        <f t="shared" si="91"/>
        <v>1567</v>
      </c>
      <c r="D1599" s="24" t="str">
        <f t="shared" ca="1" si="2"/>
        <v>salle7</v>
      </c>
      <c r="E1599" s="25">
        <f t="shared" ca="1" si="3"/>
        <v>42809.583333333336</v>
      </c>
      <c r="F1599" s="25">
        <f t="shared" ca="1" si="4"/>
        <v>42809.625</v>
      </c>
      <c r="G1599" s="26" t="str">
        <f t="shared" ca="1" si="5"/>
        <v>sandrine.mareschal@kheprisante.fr</v>
      </c>
      <c r="H1599" s="24" t="s">
        <v>951</v>
      </c>
      <c r="I1599" s="24">
        <f t="shared" ca="1" si="6"/>
        <v>0</v>
      </c>
      <c r="J1599" s="24">
        <f t="shared" ca="1" si="7"/>
        <v>29360104</v>
      </c>
      <c r="K1599" s="24" t="str">
        <f t="shared" ca="1" si="8"/>
        <v>M. Hjiaj</v>
      </c>
      <c r="L1599" s="24" t="str">
        <f t="shared" ca="1" si="9"/>
        <v>01:00 tarif horaire</v>
      </c>
      <c r="M1599" s="24" t="str">
        <f t="shared" ca="1" si="10"/>
        <v>Paiement par crédit</v>
      </c>
      <c r="N1599" s="25">
        <f t="shared" ca="1" si="11"/>
        <v>42802.415972222225</v>
      </c>
      <c r="O1599" s="27">
        <f t="shared" ca="1" si="12"/>
        <v>42802.415972222225</v>
      </c>
      <c r="P1599" s="24">
        <f t="shared" ca="1" si="13"/>
        <v>16.2</v>
      </c>
      <c r="Q1599" s="28" t="str">
        <f t="shared" si="48"/>
        <v/>
      </c>
      <c r="R1599" s="29" t="str">
        <f t="shared" si="14"/>
        <v/>
      </c>
      <c r="S1599" s="29" t="str">
        <f t="shared" si="15"/>
        <v/>
      </c>
      <c r="T1599" s="28" t="str">
        <f t="shared" si="16"/>
        <v/>
      </c>
      <c r="U1599" s="30" t="e">
        <f ca="1">VLOOKUP(H1599,variables!J$10:K$130,2,FALSE)</f>
        <v>#N/A</v>
      </c>
      <c r="V1599" s="28"/>
      <c r="W1599" s="28"/>
      <c r="X1599" s="28"/>
      <c r="Y1599" s="28"/>
      <c r="Z1599" s="28"/>
      <c r="AA1599" s="28"/>
      <c r="AB1599" s="28"/>
      <c r="AC1599" s="28"/>
    </row>
    <row r="1600" spans="1:29" ht="14.25" hidden="1">
      <c r="A1600" s="22" t="b">
        <f t="shared" si="89"/>
        <v>0</v>
      </c>
      <c r="B1600" s="23" t="str">
        <f t="shared" si="90"/>
        <v>salles!</v>
      </c>
      <c r="C1600" s="24">
        <f t="shared" si="91"/>
        <v>1568</v>
      </c>
      <c r="D1600" s="24" t="str">
        <f t="shared" ca="1" si="2"/>
        <v>salle12</v>
      </c>
      <c r="E1600" s="25">
        <f t="shared" ca="1" si="3"/>
        <v>42809.625</v>
      </c>
      <c r="F1600" s="25">
        <f t="shared" ca="1" si="4"/>
        <v>42809.708333333336</v>
      </c>
      <c r="G1600" s="26" t="str">
        <f t="shared" ca="1" si="5"/>
        <v>christelle.dericquebourg@kheprisante.fr</v>
      </c>
      <c r="H1600" s="24" t="s">
        <v>458</v>
      </c>
      <c r="I1600" s="24" t="str">
        <f t="shared" ca="1" si="6"/>
        <v>christelle.dericquebourg@kheprisante.fr</v>
      </c>
      <c r="J1600" s="24">
        <f t="shared" ca="1" si="7"/>
        <v>29519935</v>
      </c>
      <c r="K1600" s="24" t="str">
        <f t="shared" ca="1" si="8"/>
        <v>Antony Marechal</v>
      </c>
      <c r="L1600" s="24" t="str">
        <f t="shared" ca="1" si="9"/>
        <v>02:00 tarif horaire</v>
      </c>
      <c r="M1600" s="24" t="str">
        <f t="shared" ca="1" si="10"/>
        <v>Paiement par crédit</v>
      </c>
      <c r="N1600" s="25">
        <f t="shared" ca="1" si="11"/>
        <v>42809.57708333333</v>
      </c>
      <c r="O1600" s="27">
        <f t="shared" ca="1" si="12"/>
        <v>42809.57708333333</v>
      </c>
      <c r="P1600" s="24">
        <f t="shared" ca="1" si="13"/>
        <v>32.4</v>
      </c>
      <c r="Q1600" s="28" t="str">
        <f t="shared" si="48"/>
        <v/>
      </c>
      <c r="R1600" s="29" t="str">
        <f t="shared" si="14"/>
        <v/>
      </c>
      <c r="S1600" s="29" t="str">
        <f t="shared" si="15"/>
        <v/>
      </c>
      <c r="T1600" s="28" t="str">
        <f t="shared" si="16"/>
        <v/>
      </c>
      <c r="U1600" s="30">
        <f ca="1">VLOOKUP(H1600,variables!J$10:K$130,2,FALSE)</f>
        <v>0.95</v>
      </c>
      <c r="V1600" s="28"/>
      <c r="W1600" s="28"/>
      <c r="X1600" s="28"/>
      <c r="Y1600" s="28"/>
      <c r="Z1600" s="28"/>
      <c r="AA1600" s="28"/>
      <c r="AB1600" s="28"/>
      <c r="AC1600" s="28"/>
    </row>
    <row r="1601" spans="1:29" ht="14.25" hidden="1">
      <c r="A1601" s="22" t="b">
        <f t="shared" si="89"/>
        <v>0</v>
      </c>
      <c r="B1601" s="23" t="str">
        <f t="shared" si="90"/>
        <v>salles!</v>
      </c>
      <c r="C1601" s="24">
        <f t="shared" si="91"/>
        <v>1569</v>
      </c>
      <c r="D1601" s="24" t="str">
        <f t="shared" ca="1" si="2"/>
        <v>salle7</v>
      </c>
      <c r="E1601" s="25">
        <f t="shared" ca="1" si="3"/>
        <v>42809.645833333336</v>
      </c>
      <c r="F1601" s="25">
        <f t="shared" ca="1" si="4"/>
        <v>42809.6875</v>
      </c>
      <c r="G1601" s="26" t="str">
        <f t="shared" ca="1" si="5"/>
        <v>nicolas.brinster@kheprisante.fr</v>
      </c>
      <c r="H1601" s="24" t="s">
        <v>299</v>
      </c>
      <c r="I1601" s="24">
        <f t="shared" ca="1" si="6"/>
        <v>0</v>
      </c>
      <c r="J1601" s="24">
        <f t="shared" ca="1" si="7"/>
        <v>29472486</v>
      </c>
      <c r="K1601" s="24" t="str">
        <f t="shared" ca="1" si="8"/>
        <v>Saysomasak S6</v>
      </c>
      <c r="L1601" s="24" t="str">
        <f t="shared" ca="1" si="9"/>
        <v>01:00 tarif horaire</v>
      </c>
      <c r="M1601" s="24" t="str">
        <f t="shared" ca="1" si="10"/>
        <v>Paiement par crédit</v>
      </c>
      <c r="N1601" s="25">
        <f t="shared" ca="1" si="11"/>
        <v>42807.73541666667</v>
      </c>
      <c r="O1601" s="27">
        <f t="shared" ca="1" si="12"/>
        <v>42807.73541666667</v>
      </c>
      <c r="P1601" s="24">
        <f t="shared" ca="1" si="13"/>
        <v>16.2</v>
      </c>
      <c r="Q1601" s="28" t="str">
        <f t="shared" si="48"/>
        <v/>
      </c>
      <c r="R1601" s="29" t="str">
        <f t="shared" si="14"/>
        <v/>
      </c>
      <c r="S1601" s="29" t="str">
        <f t="shared" si="15"/>
        <v/>
      </c>
      <c r="T1601" s="28" t="str">
        <f t="shared" si="16"/>
        <v/>
      </c>
      <c r="U1601" s="30">
        <f ca="1">VLOOKUP(H1601,variables!J$10:K$130,2,FALSE)</f>
        <v>0.96666666666666667</v>
      </c>
      <c r="V1601" s="28"/>
      <c r="W1601" s="28"/>
      <c r="X1601" s="28"/>
      <c r="Y1601" s="28"/>
      <c r="Z1601" s="28"/>
      <c r="AA1601" s="28"/>
      <c r="AB1601" s="28"/>
      <c r="AC1601" s="28"/>
    </row>
    <row r="1602" spans="1:29" ht="14.25" hidden="1">
      <c r="A1602" s="22" t="b">
        <f t="shared" ref="A1602:A1665" si="92">NOT(IF(ISERR(SEARCH(qui,H1602)),TRUE,FALSE))</f>
        <v>0</v>
      </c>
      <c r="B1602" s="23" t="str">
        <f t="shared" ref="B1602:B1665" si="93">IF(ROW()&lt;=Tun,Oun,IF(ROW()&lt;=(Tun+Tdeux),Odeux,IF(ROW()&lt;=Tun+Tdeux+Ttrois,Otrois,FALSE)))</f>
        <v>salles!</v>
      </c>
      <c r="C1602" s="24">
        <f t="shared" si="91"/>
        <v>1570</v>
      </c>
      <c r="D1602" s="24" t="str">
        <f t="shared" ca="1" si="2"/>
        <v>salle9</v>
      </c>
      <c r="E1602" s="25">
        <f t="shared" ca="1" si="3"/>
        <v>42809.666666666664</v>
      </c>
      <c r="F1602" s="25">
        <f t="shared" ca="1" si="4"/>
        <v>42809.791666666664</v>
      </c>
      <c r="G1602" s="26" t="str">
        <f t="shared" ca="1" si="5"/>
        <v>sophie.vieillard@kheprisante.fr</v>
      </c>
      <c r="H1602" s="24" t="s">
        <v>464</v>
      </c>
      <c r="I1602" s="24">
        <f t="shared" ca="1" si="6"/>
        <v>0</v>
      </c>
      <c r="J1602" s="24">
        <f t="shared" ca="1" si="7"/>
        <v>29257226</v>
      </c>
      <c r="K1602" s="24" t="str">
        <f t="shared" ca="1" si="8"/>
        <v>Coaching de Jeunes</v>
      </c>
      <c r="L1602" s="24" t="str">
        <f t="shared" ca="1" si="9"/>
        <v>03:00 tarif horaire</v>
      </c>
      <c r="M1602" s="24" t="str">
        <f t="shared" ca="1" si="10"/>
        <v>Paiement par crédit</v>
      </c>
      <c r="N1602" s="25">
        <f t="shared" ca="1" si="11"/>
        <v>42797.436805555553</v>
      </c>
      <c r="O1602" s="27">
        <f t="shared" ca="1" si="12"/>
        <v>42797.436805555553</v>
      </c>
      <c r="P1602" s="24">
        <f t="shared" ca="1" si="13"/>
        <v>52.2</v>
      </c>
      <c r="Q1602" s="28" t="str">
        <f t="shared" si="48"/>
        <v/>
      </c>
      <c r="R1602" s="29" t="str">
        <f t="shared" si="14"/>
        <v/>
      </c>
      <c r="S1602" s="29" t="str">
        <f t="shared" si="15"/>
        <v/>
      </c>
      <c r="T1602" s="28" t="str">
        <f t="shared" si="16"/>
        <v/>
      </c>
      <c r="U1602" s="30">
        <f ca="1">VLOOKUP(H1602,variables!J$10:K$130,2,FALSE)</f>
        <v>0.98148148148148151</v>
      </c>
      <c r="V1602" s="28"/>
      <c r="W1602" s="28"/>
      <c r="X1602" s="28"/>
      <c r="Y1602" s="28"/>
      <c r="Z1602" s="28"/>
      <c r="AA1602" s="28"/>
      <c r="AB1602" s="28"/>
      <c r="AC1602" s="28"/>
    </row>
    <row r="1603" spans="1:29" ht="14.25" hidden="1">
      <c r="A1603" s="22" t="b">
        <f t="shared" si="92"/>
        <v>0</v>
      </c>
      <c r="B1603" s="23" t="str">
        <f t="shared" si="93"/>
        <v>salles!</v>
      </c>
      <c r="C1603" s="24">
        <f t="shared" si="91"/>
        <v>1571</v>
      </c>
      <c r="D1603" s="24" t="str">
        <f t="shared" ca="1" si="2"/>
        <v>salle5</v>
      </c>
      <c r="E1603" s="25">
        <f t="shared" ca="1" si="3"/>
        <v>42809.708333333336</v>
      </c>
      <c r="F1603" s="25">
        <f t="shared" ca="1" si="4"/>
        <v>42809.75</v>
      </c>
      <c r="G1603" s="26" t="str">
        <f t="shared" ca="1" si="5"/>
        <v>sophie.seveetpapillon@kheprisante.fr</v>
      </c>
      <c r="H1603" s="24" t="s">
        <v>83</v>
      </c>
      <c r="I1603" s="24">
        <f t="shared" ca="1" si="6"/>
        <v>0</v>
      </c>
      <c r="J1603" s="24">
        <f t="shared" ca="1" si="7"/>
        <v>29215826</v>
      </c>
      <c r="K1603" s="24" t="str">
        <f t="shared" ca="1" si="8"/>
        <v>S. Lespinasse - Réflexo SP</v>
      </c>
      <c r="L1603" s="24" t="str">
        <f t="shared" ca="1" si="9"/>
        <v>01:00 tarif horaire</v>
      </c>
      <c r="M1603" s="24" t="str">
        <f t="shared" ca="1" si="10"/>
        <v>Paiement par crédit</v>
      </c>
      <c r="N1603" s="25">
        <f t="shared" ca="1" si="11"/>
        <v>42795.78125</v>
      </c>
      <c r="O1603" s="27">
        <f t="shared" ca="1" si="12"/>
        <v>42795.78125</v>
      </c>
      <c r="P1603" s="24">
        <f t="shared" ca="1" si="13"/>
        <v>18</v>
      </c>
      <c r="Q1603" s="28" t="str">
        <f t="shared" si="48"/>
        <v/>
      </c>
      <c r="R1603" s="29" t="str">
        <f t="shared" si="14"/>
        <v/>
      </c>
      <c r="S1603" s="29" t="str">
        <f t="shared" si="15"/>
        <v/>
      </c>
      <c r="T1603" s="28" t="str">
        <f t="shared" si="16"/>
        <v/>
      </c>
      <c r="U1603" s="30">
        <f>VLOOKUP(H1603,variables!J$10:K$130,2,FALSE)</f>
        <v>5.3E-3</v>
      </c>
      <c r="V1603" s="28"/>
      <c r="W1603" s="28"/>
      <c r="X1603" s="28"/>
      <c r="Y1603" s="28"/>
      <c r="Z1603" s="28"/>
      <c r="AA1603" s="28"/>
      <c r="AB1603" s="28"/>
      <c r="AC1603" s="28"/>
    </row>
    <row r="1604" spans="1:29" ht="14.25" hidden="1">
      <c r="A1604" s="22" t="b">
        <f t="shared" si="92"/>
        <v>0</v>
      </c>
      <c r="B1604" s="23" t="str">
        <f t="shared" si="93"/>
        <v>salles!</v>
      </c>
      <c r="C1604" s="24">
        <f t="shared" si="91"/>
        <v>1572</v>
      </c>
      <c r="D1604" s="24" t="str">
        <f t="shared" ca="1" si="2"/>
        <v>salle5</v>
      </c>
      <c r="E1604" s="25">
        <f t="shared" ca="1" si="3"/>
        <v>42809.770833333336</v>
      </c>
      <c r="F1604" s="25">
        <f t="shared" ca="1" si="4"/>
        <v>42809.833333333336</v>
      </c>
      <c r="G1604" s="26" t="str">
        <f t="shared" ca="1" si="5"/>
        <v>sophie.seveetpapillon@kheprisante.fr</v>
      </c>
      <c r="H1604" s="24" t="s">
        <v>83</v>
      </c>
      <c r="I1604" s="24">
        <f t="shared" ca="1" si="6"/>
        <v>0</v>
      </c>
      <c r="J1604" s="24">
        <f t="shared" ca="1" si="7"/>
        <v>29323641</v>
      </c>
      <c r="K1604" s="24" t="str">
        <f t="shared" ca="1" si="8"/>
        <v>S. Lespinasse - Réflexo SP</v>
      </c>
      <c r="L1604" s="24" t="str">
        <f t="shared" ca="1" si="9"/>
        <v>01:30 tarif horaire</v>
      </c>
      <c r="M1604" s="24" t="str">
        <f t="shared" ca="1" si="10"/>
        <v>Paiement par crédit</v>
      </c>
      <c r="N1604" s="25">
        <f t="shared" ca="1" si="11"/>
        <v>42801.017361111109</v>
      </c>
      <c r="O1604" s="27">
        <f t="shared" ca="1" si="12"/>
        <v>42801.017361111109</v>
      </c>
      <c r="P1604" s="24">
        <f t="shared" ca="1" si="13"/>
        <v>27</v>
      </c>
      <c r="Q1604" s="28" t="str">
        <f t="shared" si="48"/>
        <v/>
      </c>
      <c r="R1604" s="29" t="str">
        <f t="shared" si="14"/>
        <v/>
      </c>
      <c r="S1604" s="29" t="str">
        <f t="shared" si="15"/>
        <v/>
      </c>
      <c r="T1604" s="28" t="str">
        <f t="shared" si="16"/>
        <v/>
      </c>
      <c r="U1604" s="30">
        <f>VLOOKUP(H1604,variables!J$10:K$130,2,FALSE)</f>
        <v>5.3E-3</v>
      </c>
      <c r="V1604" s="28"/>
      <c r="W1604" s="28"/>
      <c r="X1604" s="28"/>
      <c r="Y1604" s="28"/>
      <c r="Z1604" s="28"/>
      <c r="AA1604" s="28"/>
      <c r="AB1604" s="28"/>
      <c r="AC1604" s="28"/>
    </row>
    <row r="1605" spans="1:29" ht="14.25" hidden="1">
      <c r="A1605" s="22" t="b">
        <f t="shared" si="92"/>
        <v>0</v>
      </c>
      <c r="B1605" s="23" t="str">
        <f t="shared" si="93"/>
        <v>salles!</v>
      </c>
      <c r="C1605" s="24">
        <f t="shared" si="91"/>
        <v>1573</v>
      </c>
      <c r="D1605" s="24" t="str">
        <f t="shared" ca="1" si="2"/>
        <v>salle10</v>
      </c>
      <c r="E1605" s="25">
        <f t="shared" ca="1" si="3"/>
        <v>42809.791666666664</v>
      </c>
      <c r="F1605" s="25">
        <f t="shared" ca="1" si="4"/>
        <v>42809.833333333336</v>
      </c>
      <c r="G1605" s="26" t="str">
        <f t="shared" ca="1" si="5"/>
        <v>rodolphe.bihannic@kheprisante.fr</v>
      </c>
      <c r="H1605" s="24" t="s">
        <v>501</v>
      </c>
      <c r="I1605" s="24">
        <f t="shared" ca="1" si="6"/>
        <v>0</v>
      </c>
      <c r="J1605" s="24">
        <f t="shared" ca="1" si="7"/>
        <v>29487114</v>
      </c>
      <c r="K1605" s="24">
        <f t="shared" ca="1" si="8"/>
        <v>0</v>
      </c>
      <c r="L1605" s="24" t="str">
        <f t="shared" ca="1" si="9"/>
        <v>01:00 tarif horaire</v>
      </c>
      <c r="M1605" s="24" t="str">
        <f t="shared" ca="1" si="10"/>
        <v>Paiement par crédit</v>
      </c>
      <c r="N1605" s="25">
        <f t="shared" ca="1" si="11"/>
        <v>42808.417361111111</v>
      </c>
      <c r="O1605" s="27">
        <f t="shared" ca="1" si="12"/>
        <v>42808.417361111111</v>
      </c>
      <c r="P1605" s="24">
        <f t="shared" ca="1" si="13"/>
        <v>18</v>
      </c>
      <c r="Q1605" s="28" t="str">
        <f t="shared" si="48"/>
        <v/>
      </c>
      <c r="R1605" s="29" t="str">
        <f t="shared" si="14"/>
        <v/>
      </c>
      <c r="S1605" s="29" t="str">
        <f t="shared" si="15"/>
        <v/>
      </c>
      <c r="T1605" s="28" t="str">
        <f t="shared" si="16"/>
        <v/>
      </c>
      <c r="U1605" s="30">
        <f ca="1">VLOOKUP(H1605,variables!J$10:K$130,2,FALSE)</f>
        <v>1</v>
      </c>
      <c r="V1605" s="28"/>
      <c r="W1605" s="28"/>
      <c r="X1605" s="28"/>
      <c r="Y1605" s="28"/>
      <c r="Z1605" s="28"/>
      <c r="AA1605" s="28"/>
      <c r="AB1605" s="28"/>
      <c r="AC1605" s="28"/>
    </row>
    <row r="1606" spans="1:29" ht="14.25" hidden="1">
      <c r="A1606" s="22" t="b">
        <f t="shared" si="92"/>
        <v>0</v>
      </c>
      <c r="B1606" s="23" t="str">
        <f t="shared" si="93"/>
        <v>salles!</v>
      </c>
      <c r="C1606" s="24">
        <f t="shared" si="91"/>
        <v>1574</v>
      </c>
      <c r="D1606" s="24" t="str">
        <f t="shared" ca="1" si="2"/>
        <v>réunion2</v>
      </c>
      <c r="E1606" s="25">
        <f t="shared" ca="1" si="3"/>
        <v>42809.833333333336</v>
      </c>
      <c r="F1606" s="25">
        <f t="shared" ca="1" si="4"/>
        <v>42809.875</v>
      </c>
      <c r="G1606" s="26" t="str">
        <f t="shared" ca="1" si="5"/>
        <v>jacqueline.vladic@kheprisante.fr</v>
      </c>
      <c r="H1606" s="24" t="s">
        <v>63</v>
      </c>
      <c r="I1606" s="24">
        <f t="shared" ca="1" si="6"/>
        <v>0</v>
      </c>
      <c r="J1606" s="24">
        <f t="shared" ca="1" si="7"/>
        <v>29162207</v>
      </c>
      <c r="K1606" s="24">
        <f t="shared" ca="1" si="8"/>
        <v>0</v>
      </c>
      <c r="L1606" s="24" t="str">
        <f t="shared" ca="1" si="9"/>
        <v>01:00 tarif horaire</v>
      </c>
      <c r="M1606" s="24" t="str">
        <f t="shared" ca="1" si="10"/>
        <v>Paiement par crédit</v>
      </c>
      <c r="N1606" s="25">
        <f t="shared" ca="1" si="11"/>
        <v>42793.876388888886</v>
      </c>
      <c r="O1606" s="27">
        <f t="shared" ca="1" si="12"/>
        <v>42793.876388888886</v>
      </c>
      <c r="P1606" s="24">
        <f t="shared" ca="1" si="13"/>
        <v>23.4</v>
      </c>
      <c r="Q1606" s="28" t="str">
        <f t="shared" si="48"/>
        <v/>
      </c>
      <c r="R1606" s="29" t="str">
        <f t="shared" si="14"/>
        <v/>
      </c>
      <c r="S1606" s="29" t="str">
        <f t="shared" si="15"/>
        <v/>
      </c>
      <c r="T1606" s="28" t="str">
        <f t="shared" si="16"/>
        <v/>
      </c>
      <c r="U1606" s="30">
        <f ca="1">VLOOKUP(H1606,variables!J$10:K$130,2,FALSE)</f>
        <v>1</v>
      </c>
      <c r="V1606" s="28"/>
      <c r="W1606" s="28"/>
      <c r="X1606" s="28"/>
      <c r="Y1606" s="28"/>
      <c r="Z1606" s="28"/>
      <c r="AA1606" s="28"/>
      <c r="AB1606" s="28"/>
      <c r="AC1606" s="28"/>
    </row>
    <row r="1607" spans="1:29" ht="14.25" hidden="1">
      <c r="A1607" s="22" t="b">
        <f t="shared" si="92"/>
        <v>0</v>
      </c>
      <c r="B1607" s="23" t="str">
        <f t="shared" si="93"/>
        <v>salles!</v>
      </c>
      <c r="C1607" s="24">
        <f t="shared" si="91"/>
        <v>1575</v>
      </c>
      <c r="D1607" s="24" t="str">
        <f t="shared" ca="1" si="2"/>
        <v>salle7</v>
      </c>
      <c r="E1607" s="25">
        <f t="shared" ca="1" si="3"/>
        <v>42810.458333333336</v>
      </c>
      <c r="F1607" s="25">
        <f t="shared" ca="1" si="4"/>
        <v>42810.5</v>
      </c>
      <c r="G1607" s="26" t="str">
        <f t="shared" ca="1" si="5"/>
        <v>nicolas.brinster@kheprisante.fr</v>
      </c>
      <c r="H1607" s="24" t="s">
        <v>299</v>
      </c>
      <c r="I1607" s="24">
        <f t="shared" ca="1" si="6"/>
        <v>0</v>
      </c>
      <c r="J1607" s="24">
        <f t="shared" ca="1" si="7"/>
        <v>29472506</v>
      </c>
      <c r="K1607" s="24" t="str">
        <f t="shared" ca="1" si="8"/>
        <v>Arnoult S3</v>
      </c>
      <c r="L1607" s="24" t="str">
        <f t="shared" ca="1" si="9"/>
        <v>01:00 tarif horaire</v>
      </c>
      <c r="M1607" s="24" t="str">
        <f t="shared" ca="1" si="10"/>
        <v>Paiement par crédit</v>
      </c>
      <c r="N1607" s="25">
        <f t="shared" ca="1" si="11"/>
        <v>42807.736111111109</v>
      </c>
      <c r="O1607" s="27">
        <f t="shared" ca="1" si="12"/>
        <v>42807.736111111109</v>
      </c>
      <c r="P1607" s="24">
        <f t="shared" ca="1" si="13"/>
        <v>14.4</v>
      </c>
      <c r="Q1607" s="28" t="str">
        <f t="shared" si="48"/>
        <v/>
      </c>
      <c r="R1607" s="29" t="str">
        <f t="shared" si="14"/>
        <v/>
      </c>
      <c r="S1607" s="29" t="str">
        <f t="shared" si="15"/>
        <v/>
      </c>
      <c r="T1607" s="28" t="str">
        <f t="shared" si="16"/>
        <v/>
      </c>
      <c r="U1607" s="30">
        <f ca="1">VLOOKUP(H1607,variables!J$10:K$130,2,FALSE)</f>
        <v>0.96666666666666667</v>
      </c>
      <c r="V1607" s="28"/>
      <c r="W1607" s="28"/>
      <c r="X1607" s="28"/>
      <c r="Y1607" s="28"/>
      <c r="Z1607" s="28"/>
      <c r="AA1607" s="28"/>
      <c r="AB1607" s="28"/>
      <c r="AC1607" s="28"/>
    </row>
    <row r="1608" spans="1:29" ht="14.25" hidden="1">
      <c r="A1608" s="22" t="b">
        <f t="shared" si="92"/>
        <v>0</v>
      </c>
      <c r="B1608" s="23" t="str">
        <f t="shared" si="93"/>
        <v>salles!</v>
      </c>
      <c r="C1608" s="24">
        <f t="shared" si="91"/>
        <v>1576</v>
      </c>
      <c r="D1608" s="24" t="str">
        <f t="shared" ca="1" si="2"/>
        <v>salle8</v>
      </c>
      <c r="E1608" s="25">
        <f t="shared" ca="1" si="3"/>
        <v>42810.583333333336</v>
      </c>
      <c r="F1608" s="25">
        <f t="shared" ca="1" si="4"/>
        <v>42810.666666666664</v>
      </c>
      <c r="G1608" s="26" t="str">
        <f t="shared" ca="1" si="5"/>
        <v>catherine.thibaux@kheprisante.fr</v>
      </c>
      <c r="H1608" s="24" t="s">
        <v>61</v>
      </c>
      <c r="I1608" s="24">
        <f t="shared" ca="1" si="6"/>
        <v>0</v>
      </c>
      <c r="J1608" s="24">
        <f t="shared" ca="1" si="7"/>
        <v>29242007</v>
      </c>
      <c r="K1608" s="24">
        <f t="shared" ca="1" si="8"/>
        <v>0</v>
      </c>
      <c r="L1608" s="24" t="str">
        <f t="shared" ca="1" si="9"/>
        <v>02:00 tarif horaire</v>
      </c>
      <c r="M1608" s="24" t="str">
        <f t="shared" ca="1" si="10"/>
        <v>Paiement par crédit</v>
      </c>
      <c r="N1608" s="25">
        <f t="shared" ca="1" si="11"/>
        <v>42796.715277777781</v>
      </c>
      <c r="O1608" s="27">
        <f t="shared" ca="1" si="12"/>
        <v>42796.715277777781</v>
      </c>
      <c r="P1608" s="24">
        <f t="shared" ca="1" si="13"/>
        <v>28.8</v>
      </c>
      <c r="Q1608" s="28" t="str">
        <f t="shared" si="48"/>
        <v/>
      </c>
      <c r="R1608" s="29" t="str">
        <f t="shared" si="14"/>
        <v/>
      </c>
      <c r="S1608" s="29" t="str">
        <f t="shared" si="15"/>
        <v/>
      </c>
      <c r="T1608" s="28" t="str">
        <f t="shared" si="16"/>
        <v/>
      </c>
      <c r="U1608" s="30">
        <f ca="1">VLOOKUP(H1608,variables!J$10:K$130,2,FALSE)</f>
        <v>1</v>
      </c>
      <c r="V1608" s="28"/>
      <c r="W1608" s="28"/>
      <c r="X1608" s="28"/>
      <c r="Y1608" s="28"/>
      <c r="Z1608" s="28"/>
      <c r="AA1608" s="28"/>
      <c r="AB1608" s="28"/>
      <c r="AC1608" s="28"/>
    </row>
    <row r="1609" spans="1:29" ht="14.25" hidden="1">
      <c r="A1609" s="22" t="b">
        <f t="shared" si="92"/>
        <v>0</v>
      </c>
      <c r="B1609" s="23" t="str">
        <f t="shared" si="93"/>
        <v>salles!</v>
      </c>
      <c r="C1609" s="24">
        <f t="shared" si="91"/>
        <v>1577</v>
      </c>
      <c r="D1609" s="24" t="str">
        <f t="shared" ca="1" si="2"/>
        <v>salle7</v>
      </c>
      <c r="E1609" s="25">
        <f t="shared" ca="1" si="3"/>
        <v>42810.666666666664</v>
      </c>
      <c r="F1609" s="25">
        <f t="shared" ca="1" si="4"/>
        <v>42810.708333333336</v>
      </c>
      <c r="G1609" s="26" t="str">
        <f t="shared" ca="1" si="5"/>
        <v>nicolas.brinster@kheprisante.fr</v>
      </c>
      <c r="H1609" s="24" t="s">
        <v>299</v>
      </c>
      <c r="I1609" s="24">
        <f t="shared" ca="1" si="6"/>
        <v>0</v>
      </c>
      <c r="J1609" s="24">
        <f t="shared" ca="1" si="7"/>
        <v>29472559</v>
      </c>
      <c r="K1609" s="24" t="str">
        <f t="shared" ca="1" si="8"/>
        <v>Salley Bruin S1</v>
      </c>
      <c r="L1609" s="24" t="str">
        <f t="shared" ca="1" si="9"/>
        <v>01:00 tarif horaire</v>
      </c>
      <c r="M1609" s="24" t="str">
        <f t="shared" ca="1" si="10"/>
        <v>Paiement par crédit</v>
      </c>
      <c r="N1609" s="25">
        <f t="shared" ca="1" si="11"/>
        <v>42807.737500000003</v>
      </c>
      <c r="O1609" s="27">
        <f t="shared" ca="1" si="12"/>
        <v>42807.737500000003</v>
      </c>
      <c r="P1609" s="24">
        <f t="shared" ca="1" si="13"/>
        <v>16.2</v>
      </c>
      <c r="Q1609" s="28" t="str">
        <f t="shared" si="48"/>
        <v/>
      </c>
      <c r="R1609" s="29" t="str">
        <f t="shared" si="14"/>
        <v/>
      </c>
      <c r="S1609" s="29" t="str">
        <f t="shared" si="15"/>
        <v/>
      </c>
      <c r="T1609" s="28" t="str">
        <f t="shared" si="16"/>
        <v/>
      </c>
      <c r="U1609" s="30">
        <f ca="1">VLOOKUP(H1609,variables!J$10:K$130,2,FALSE)</f>
        <v>0.96666666666666667</v>
      </c>
      <c r="V1609" s="28"/>
      <c r="W1609" s="28"/>
      <c r="X1609" s="28"/>
      <c r="Y1609" s="28"/>
      <c r="Z1609" s="28"/>
      <c r="AA1609" s="28"/>
      <c r="AB1609" s="28"/>
      <c r="AC1609" s="28"/>
    </row>
    <row r="1610" spans="1:29" ht="14.25" hidden="1">
      <c r="A1610" s="22" t="b">
        <f t="shared" si="92"/>
        <v>0</v>
      </c>
      <c r="B1610" s="23" t="str">
        <f t="shared" si="93"/>
        <v>salles!</v>
      </c>
      <c r="C1610" s="24">
        <f t="shared" si="91"/>
        <v>1578</v>
      </c>
      <c r="D1610" s="24" t="str">
        <f t="shared" ca="1" si="2"/>
        <v>salle7</v>
      </c>
      <c r="E1610" s="25">
        <f t="shared" ca="1" si="3"/>
        <v>42810.791666666664</v>
      </c>
      <c r="F1610" s="25">
        <f t="shared" ca="1" si="4"/>
        <v>42810.833333333336</v>
      </c>
      <c r="G1610" s="26" t="str">
        <f t="shared" ca="1" si="5"/>
        <v>yann.larue@kheprisante.fr / Administrateur</v>
      </c>
      <c r="H1610" s="24" t="s">
        <v>237</v>
      </c>
      <c r="I1610" s="24">
        <f t="shared" ca="1" si="6"/>
        <v>0</v>
      </c>
      <c r="J1610" s="24">
        <f t="shared" ca="1" si="7"/>
        <v>29594747</v>
      </c>
      <c r="K1610" s="24">
        <f t="shared" ca="1" si="8"/>
        <v>0</v>
      </c>
      <c r="L1610" s="24" t="str">
        <f t="shared" ca="1" si="9"/>
        <v>01:00 tarif horaire</v>
      </c>
      <c r="M1610" s="24" t="str">
        <f t="shared" ca="1" si="10"/>
        <v>Paiement par crédit</v>
      </c>
      <c r="N1610" s="25">
        <f t="shared" ca="1" si="11"/>
        <v>42813.478472222225</v>
      </c>
      <c r="O1610" s="27">
        <f t="shared" ca="1" si="12"/>
        <v>42813.478472222225</v>
      </c>
      <c r="P1610" s="24">
        <f t="shared" ca="1" si="13"/>
        <v>18</v>
      </c>
      <c r="Q1610" s="28" t="str">
        <f t="shared" si="48"/>
        <v/>
      </c>
      <c r="R1610" s="29" t="str">
        <f t="shared" si="14"/>
        <v/>
      </c>
      <c r="S1610" s="29" t="str">
        <f t="shared" si="15"/>
        <v/>
      </c>
      <c r="T1610" s="28" t="str">
        <f t="shared" si="16"/>
        <v/>
      </c>
      <c r="U1610" s="30">
        <f ca="1">VLOOKUP(H1610,variables!J$10:K$130,2,FALSE)</f>
        <v>1</v>
      </c>
      <c r="V1610" s="28"/>
      <c r="W1610" s="28"/>
      <c r="X1610" s="28"/>
      <c r="Y1610" s="28"/>
      <c r="Z1610" s="28"/>
      <c r="AA1610" s="28"/>
      <c r="AB1610" s="28"/>
      <c r="AC1610" s="28"/>
    </row>
    <row r="1611" spans="1:29" ht="14.25" hidden="1">
      <c r="A1611" s="22" t="b">
        <f t="shared" si="92"/>
        <v>0</v>
      </c>
      <c r="B1611" s="23" t="str">
        <f t="shared" si="93"/>
        <v>salles!</v>
      </c>
      <c r="C1611" s="24">
        <f t="shared" si="91"/>
        <v>1579</v>
      </c>
      <c r="D1611" s="24" t="str">
        <f t="shared" ca="1" si="2"/>
        <v>réunion2</v>
      </c>
      <c r="E1611" s="25">
        <f t="shared" ca="1" si="3"/>
        <v>42810.791666666664</v>
      </c>
      <c r="F1611" s="25">
        <f t="shared" ca="1" si="4"/>
        <v>42810.833333333336</v>
      </c>
      <c r="G1611" s="26" t="str">
        <f t="shared" ca="1" si="5"/>
        <v>sonia.langlois@sophrokhepri.fr</v>
      </c>
      <c r="H1611" s="24" t="s">
        <v>423</v>
      </c>
      <c r="I1611" s="24">
        <f t="shared" ca="1" si="6"/>
        <v>0</v>
      </c>
      <c r="J1611" s="24">
        <f t="shared" ca="1" si="7"/>
        <v>26156801</v>
      </c>
      <c r="K1611" s="24" t="str">
        <f t="shared" ca="1" si="8"/>
        <v>cours collectif de sophro</v>
      </c>
      <c r="L1611" s="24" t="str">
        <f t="shared" ca="1" si="9"/>
        <v>01:00 tarif horaire</v>
      </c>
      <c r="M1611" s="24" t="str">
        <f t="shared" ca="1" si="10"/>
        <v>Paiement par crédit</v>
      </c>
      <c r="N1611" s="25">
        <f t="shared" ca="1" si="11"/>
        <v>42650.377083333333</v>
      </c>
      <c r="O1611" s="27">
        <f t="shared" ca="1" si="12"/>
        <v>42650.377083333333</v>
      </c>
      <c r="P1611" s="24">
        <f t="shared" ca="1" si="13"/>
        <v>18.72</v>
      </c>
      <c r="Q1611" s="28" t="str">
        <f t="shared" si="48"/>
        <v/>
      </c>
      <c r="R1611" s="29" t="str">
        <f t="shared" si="14"/>
        <v/>
      </c>
      <c r="S1611" s="29" t="str">
        <f t="shared" si="15"/>
        <v/>
      </c>
      <c r="T1611" s="28" t="str">
        <f t="shared" si="16"/>
        <v/>
      </c>
      <c r="U1611" s="30">
        <f ca="1">VLOOKUP(H1611,variables!J$10:K$130,2,FALSE)</f>
        <v>0.97619047619047616</v>
      </c>
      <c r="V1611" s="28"/>
      <c r="W1611" s="28"/>
      <c r="X1611" s="28"/>
      <c r="Y1611" s="28"/>
      <c r="Z1611" s="28"/>
      <c r="AA1611" s="28"/>
      <c r="AB1611" s="28"/>
      <c r="AC1611" s="28"/>
    </row>
    <row r="1612" spans="1:29" ht="14.25" hidden="1">
      <c r="A1612" s="22" t="b">
        <f t="shared" si="92"/>
        <v>0</v>
      </c>
      <c r="B1612" s="23" t="str">
        <f t="shared" si="93"/>
        <v>salles!</v>
      </c>
      <c r="C1612" s="24">
        <f t="shared" si="91"/>
        <v>1580</v>
      </c>
      <c r="D1612" s="24" t="str">
        <f t="shared" ca="1" si="2"/>
        <v>salle9</v>
      </c>
      <c r="E1612" s="25">
        <f t="shared" ca="1" si="3"/>
        <v>42811.375</v>
      </c>
      <c r="F1612" s="25">
        <f t="shared" ca="1" si="4"/>
        <v>42811.4375</v>
      </c>
      <c r="G1612" s="26" t="str">
        <f t="shared" ca="1" si="5"/>
        <v>chloe.lesage@kheprisante.fr</v>
      </c>
      <c r="H1612" s="24" t="s">
        <v>515</v>
      </c>
      <c r="I1612" s="24">
        <f t="shared" ca="1" si="6"/>
        <v>0</v>
      </c>
      <c r="J1612" s="24">
        <f t="shared" ca="1" si="7"/>
        <v>29562881</v>
      </c>
      <c r="K1612" s="24" t="str">
        <f t="shared" ca="1" si="8"/>
        <v>Eurythmia coaching</v>
      </c>
      <c r="L1612" s="24" t="str">
        <f t="shared" ca="1" si="9"/>
        <v>01:30 tarif horaire</v>
      </c>
      <c r="M1612" s="24" t="str">
        <f t="shared" ca="1" si="10"/>
        <v>Paiement par crédit</v>
      </c>
      <c r="N1612" s="25">
        <f t="shared" ca="1" si="11"/>
        <v>42811.352777777778</v>
      </c>
      <c r="O1612" s="27">
        <f t="shared" ca="1" si="12"/>
        <v>42811.352777777778</v>
      </c>
      <c r="P1612" s="24">
        <f t="shared" ca="1" si="13"/>
        <v>21.6</v>
      </c>
      <c r="Q1612" s="28" t="str">
        <f t="shared" si="48"/>
        <v/>
      </c>
      <c r="R1612" s="29" t="str">
        <f t="shared" si="14"/>
        <v/>
      </c>
      <c r="S1612" s="29" t="str">
        <f t="shared" si="15"/>
        <v/>
      </c>
      <c r="T1612" s="28" t="str">
        <f t="shared" si="16"/>
        <v/>
      </c>
      <c r="U1612" s="30">
        <f ca="1">VLOOKUP(H1612,variables!J$10:K$130,2,FALSE)</f>
        <v>1</v>
      </c>
      <c r="V1612" s="28"/>
      <c r="W1612" s="28"/>
      <c r="X1612" s="28"/>
      <c r="Y1612" s="28"/>
      <c r="Z1612" s="28"/>
      <c r="AA1612" s="28"/>
      <c r="AB1612" s="28"/>
      <c r="AC1612" s="28"/>
    </row>
    <row r="1613" spans="1:29" ht="14.25" hidden="1">
      <c r="A1613" s="22" t="b">
        <f t="shared" si="92"/>
        <v>0</v>
      </c>
      <c r="B1613" s="23" t="str">
        <f t="shared" si="93"/>
        <v>salles!</v>
      </c>
      <c r="C1613" s="24">
        <f t="shared" si="91"/>
        <v>1581</v>
      </c>
      <c r="D1613" s="24" t="str">
        <f t="shared" ca="1" si="2"/>
        <v>salle11</v>
      </c>
      <c r="E1613" s="25">
        <f t="shared" ca="1" si="3"/>
        <v>42811.416666666664</v>
      </c>
      <c r="F1613" s="25">
        <f t="shared" ca="1" si="4"/>
        <v>42811.458333333336</v>
      </c>
      <c r="G1613" s="26" t="str">
        <f t="shared" ca="1" si="5"/>
        <v>resa@seveetpapillon.org</v>
      </c>
      <c r="H1613" s="24" t="s">
        <v>174</v>
      </c>
      <c r="I1613" s="24">
        <f t="shared" ca="1" si="6"/>
        <v>0</v>
      </c>
      <c r="J1613" s="24">
        <f t="shared" ca="1" si="7"/>
        <v>29472175</v>
      </c>
      <c r="K1613" s="24" t="str">
        <f t="shared" ca="1" si="8"/>
        <v>Sandrine - Pour Mme Amandrut. M Ayurvédique</v>
      </c>
      <c r="L1613" s="24" t="str">
        <f t="shared" ca="1" si="9"/>
        <v>01:00 tarif horaire</v>
      </c>
      <c r="M1613" s="24" t="str">
        <f t="shared" ca="1" si="10"/>
        <v>Accepté (crédit illimité)</v>
      </c>
      <c r="N1613" s="25">
        <f t="shared" ca="1" si="11"/>
        <v>42807.727083333331</v>
      </c>
      <c r="O1613" s="27">
        <f t="shared" ca="1" si="12"/>
        <v>42807.727083333331</v>
      </c>
      <c r="P1613" s="24">
        <f t="shared" ca="1" si="13"/>
        <v>14.4</v>
      </c>
      <c r="Q1613" s="28" t="str">
        <f t="shared" si="48"/>
        <v/>
      </c>
      <c r="R1613" s="29" t="str">
        <f t="shared" si="14"/>
        <v/>
      </c>
      <c r="S1613" s="29" t="str">
        <f t="shared" si="15"/>
        <v/>
      </c>
      <c r="T1613" s="28" t="str">
        <f t="shared" si="16"/>
        <v/>
      </c>
      <c r="U1613" s="30">
        <f ca="1">VLOOKUP(H1613,variables!J$10:K$130,2,FALSE)</f>
        <v>0.5</v>
      </c>
      <c r="V1613" s="28"/>
      <c r="W1613" s="28"/>
      <c r="X1613" s="28"/>
      <c r="Y1613" s="28"/>
      <c r="Z1613" s="28"/>
      <c r="AA1613" s="28"/>
      <c r="AB1613" s="28"/>
      <c r="AC1613" s="28"/>
    </row>
    <row r="1614" spans="1:29" ht="14.25" hidden="1">
      <c r="A1614" s="22" t="b">
        <f t="shared" si="92"/>
        <v>0</v>
      </c>
      <c r="B1614" s="23" t="str">
        <f t="shared" si="93"/>
        <v>salles!</v>
      </c>
      <c r="C1614" s="24">
        <f t="shared" si="91"/>
        <v>1582</v>
      </c>
      <c r="D1614" s="24" t="str">
        <f t="shared" ca="1" si="2"/>
        <v>salle7</v>
      </c>
      <c r="E1614" s="25">
        <f t="shared" ca="1" si="3"/>
        <v>42811.416666666664</v>
      </c>
      <c r="F1614" s="25">
        <f t="shared" ca="1" si="4"/>
        <v>42811.458333333336</v>
      </c>
      <c r="G1614" s="26" t="str">
        <f t="shared" ca="1" si="5"/>
        <v>caroline.soussy@kheprisante.fr</v>
      </c>
      <c r="H1614" s="24" t="s">
        <v>773</v>
      </c>
      <c r="I1614" s="24">
        <f t="shared" ca="1" si="6"/>
        <v>0</v>
      </c>
      <c r="J1614" s="24">
        <f t="shared" ca="1" si="7"/>
        <v>29416402</v>
      </c>
      <c r="K1614" s="24" t="str">
        <f t="shared" ca="1" si="8"/>
        <v>Consult psy</v>
      </c>
      <c r="L1614" s="24" t="str">
        <f t="shared" ca="1" si="9"/>
        <v>01:00 tarif horaire</v>
      </c>
      <c r="M1614" s="24" t="str">
        <f t="shared" ca="1" si="10"/>
        <v>Paiement par crédit</v>
      </c>
      <c r="N1614" s="25">
        <f t="shared" ca="1" si="11"/>
        <v>42804.445138888892</v>
      </c>
      <c r="O1614" s="27">
        <f t="shared" ca="1" si="12"/>
        <v>42804.445138888892</v>
      </c>
      <c r="P1614" s="24">
        <f t="shared" ca="1" si="13"/>
        <v>14.4</v>
      </c>
      <c r="Q1614" s="28" t="str">
        <f t="shared" si="48"/>
        <v/>
      </c>
      <c r="R1614" s="29" t="str">
        <f t="shared" si="14"/>
        <v/>
      </c>
      <c r="S1614" s="29" t="str">
        <f t="shared" si="15"/>
        <v/>
      </c>
      <c r="T1614" s="28" t="str">
        <f t="shared" si="16"/>
        <v/>
      </c>
      <c r="U1614" s="30">
        <f ca="1">VLOOKUP(H1614,variables!J$10:K$130,2,FALSE)</f>
        <v>0.97619047619047616</v>
      </c>
      <c r="V1614" s="28"/>
      <c r="W1614" s="28"/>
      <c r="X1614" s="28"/>
      <c r="Y1614" s="28"/>
      <c r="Z1614" s="28"/>
      <c r="AA1614" s="28"/>
      <c r="AB1614" s="28"/>
      <c r="AC1614" s="28"/>
    </row>
    <row r="1615" spans="1:29" ht="14.25" hidden="1">
      <c r="A1615" s="22" t="b">
        <f t="shared" si="92"/>
        <v>0</v>
      </c>
      <c r="B1615" s="23" t="str">
        <f t="shared" si="93"/>
        <v>salles!</v>
      </c>
      <c r="C1615" s="24">
        <f t="shared" si="91"/>
        <v>1583</v>
      </c>
      <c r="D1615" s="24" t="str">
        <f t="shared" ca="1" si="2"/>
        <v>salle8</v>
      </c>
      <c r="E1615" s="25">
        <f t="shared" ca="1" si="3"/>
        <v>42811.416666666664</v>
      </c>
      <c r="F1615" s="25">
        <f t="shared" ca="1" si="4"/>
        <v>42811.458333333336</v>
      </c>
      <c r="G1615" s="26" t="str">
        <f t="shared" ca="1" si="5"/>
        <v>margaux.honore@kheprisante.fr</v>
      </c>
      <c r="H1615" s="24" t="s">
        <v>88</v>
      </c>
      <c r="I1615" s="24">
        <f t="shared" ca="1" si="6"/>
        <v>0</v>
      </c>
      <c r="J1615" s="24">
        <f t="shared" ca="1" si="7"/>
        <v>29103893</v>
      </c>
      <c r="K1615" s="24" t="str">
        <f t="shared" ca="1" si="8"/>
        <v>Mme MOUSTAKIMA</v>
      </c>
      <c r="L1615" s="24" t="str">
        <f t="shared" ca="1" si="9"/>
        <v>01:00 tarif horaire</v>
      </c>
      <c r="M1615" s="24" t="str">
        <f t="shared" ca="1" si="10"/>
        <v>Paiement par crédit</v>
      </c>
      <c r="N1615" s="25">
        <f t="shared" ca="1" si="11"/>
        <v>42790.469444444447</v>
      </c>
      <c r="O1615" s="27">
        <f t="shared" ca="1" si="12"/>
        <v>42790.469444444447</v>
      </c>
      <c r="P1615" s="24">
        <f t="shared" ca="1" si="13"/>
        <v>14.4</v>
      </c>
      <c r="Q1615" s="28" t="str">
        <f t="shared" si="48"/>
        <v/>
      </c>
      <c r="R1615" s="29" t="str">
        <f t="shared" si="14"/>
        <v/>
      </c>
      <c r="S1615" s="29" t="str">
        <f t="shared" si="15"/>
        <v/>
      </c>
      <c r="T1615" s="28" t="str">
        <f t="shared" si="16"/>
        <v/>
      </c>
      <c r="U1615" s="30">
        <f ca="1">VLOOKUP(H1615,variables!J$10:K$130,2,FALSE)</f>
        <v>0.94202898550724634</v>
      </c>
      <c r="V1615" s="28"/>
      <c r="W1615" s="28"/>
      <c r="X1615" s="28"/>
      <c r="Y1615" s="28"/>
      <c r="Z1615" s="28"/>
      <c r="AA1615" s="28"/>
      <c r="AB1615" s="28"/>
      <c r="AC1615" s="28"/>
    </row>
    <row r="1616" spans="1:29" ht="14.25" hidden="1">
      <c r="A1616" s="22" t="b">
        <f t="shared" si="92"/>
        <v>0</v>
      </c>
      <c r="B1616" s="23" t="str">
        <f t="shared" si="93"/>
        <v>salles!</v>
      </c>
      <c r="C1616" s="24">
        <f t="shared" ref="C1616:C1679" si="94">IF(ROW()&lt;=Tun,ROW(),IF(ROW()&lt;=(Tun+Tdeux),ROW()-Tun+1,IF(ROW()&lt;=Tun+Tdeux+Ttrois,ROW()-Tdeux,"")))</f>
        <v>1584</v>
      </c>
      <c r="D1616" s="24" t="str">
        <f t="shared" ca="1" si="2"/>
        <v>salle9</v>
      </c>
      <c r="E1616" s="25">
        <f t="shared" ca="1" si="3"/>
        <v>42811.4375</v>
      </c>
      <c r="F1616" s="25">
        <f t="shared" ca="1" si="4"/>
        <v>42811.479166666664</v>
      </c>
      <c r="G1616" s="26" t="str">
        <f t="shared" ca="1" si="5"/>
        <v>resa@seveetpapillon.org</v>
      </c>
      <c r="H1616" s="24" t="s">
        <v>174</v>
      </c>
      <c r="I1616" s="24">
        <f t="shared" ca="1" si="6"/>
        <v>0</v>
      </c>
      <c r="J1616" s="24">
        <f t="shared" ca="1" si="7"/>
        <v>29107706</v>
      </c>
      <c r="K1616" s="24" t="str">
        <f t="shared" ca="1" si="8"/>
        <v>Marie-Dominique CLAIRE 
O.A.</v>
      </c>
      <c r="L1616" s="24" t="str">
        <f t="shared" ca="1" si="9"/>
        <v>01:00 tarif horaire</v>
      </c>
      <c r="M1616" s="24" t="str">
        <f t="shared" ca="1" si="10"/>
        <v>Accepté (crédit illimité)</v>
      </c>
      <c r="N1616" s="25">
        <f t="shared" ca="1" si="11"/>
        <v>42790.595138888886</v>
      </c>
      <c r="O1616" s="27">
        <f t="shared" ca="1" si="12"/>
        <v>42790.595138888886</v>
      </c>
      <c r="P1616" s="24">
        <f t="shared" ca="1" si="13"/>
        <v>14.4</v>
      </c>
      <c r="Q1616" s="28" t="str">
        <f t="shared" si="48"/>
        <v/>
      </c>
      <c r="R1616" s="29" t="str">
        <f t="shared" si="14"/>
        <v/>
      </c>
      <c r="S1616" s="29" t="str">
        <f t="shared" si="15"/>
        <v/>
      </c>
      <c r="T1616" s="28" t="str">
        <f t="shared" si="16"/>
        <v/>
      </c>
      <c r="U1616" s="30">
        <f ca="1">VLOOKUP(H1616,variables!J$10:K$130,2,FALSE)</f>
        <v>0.5</v>
      </c>
      <c r="V1616" s="28"/>
      <c r="W1616" s="28"/>
      <c r="X1616" s="28"/>
      <c r="Y1616" s="28"/>
      <c r="Z1616" s="28"/>
      <c r="AA1616" s="28"/>
      <c r="AB1616" s="28"/>
      <c r="AC1616" s="28"/>
    </row>
    <row r="1617" spans="1:29" ht="14.25" hidden="1">
      <c r="A1617" s="22" t="b">
        <f t="shared" si="92"/>
        <v>0</v>
      </c>
      <c r="B1617" s="23" t="str">
        <f t="shared" si="93"/>
        <v>salles!</v>
      </c>
      <c r="C1617" s="24">
        <f t="shared" si="94"/>
        <v>1585</v>
      </c>
      <c r="D1617" s="24" t="str">
        <f t="shared" ca="1" si="2"/>
        <v>salle7</v>
      </c>
      <c r="E1617" s="25">
        <f t="shared" ca="1" si="3"/>
        <v>42811.458333333336</v>
      </c>
      <c r="F1617" s="25">
        <f t="shared" ca="1" si="4"/>
        <v>42811.5</v>
      </c>
      <c r="G1617" s="26" t="str">
        <f t="shared" ca="1" si="5"/>
        <v>caroline.soussy@kheprisante.fr</v>
      </c>
      <c r="H1617" s="24" t="s">
        <v>773</v>
      </c>
      <c r="I1617" s="24">
        <f t="shared" ca="1" si="6"/>
        <v>0</v>
      </c>
      <c r="J1617" s="24">
        <f t="shared" ca="1" si="7"/>
        <v>29416431</v>
      </c>
      <c r="K1617" s="24">
        <f t="shared" ca="1" si="8"/>
        <v>0</v>
      </c>
      <c r="L1617" s="24" t="str">
        <f t="shared" ca="1" si="9"/>
        <v>01:00 tarif horaire</v>
      </c>
      <c r="M1617" s="24" t="str">
        <f t="shared" ca="1" si="10"/>
        <v>Paiement par crédit</v>
      </c>
      <c r="N1617" s="25">
        <f t="shared" ca="1" si="11"/>
        <v>42804.446527777778</v>
      </c>
      <c r="O1617" s="27">
        <f t="shared" ca="1" si="12"/>
        <v>42804.446527777778</v>
      </c>
      <c r="P1617" s="24">
        <f t="shared" ca="1" si="13"/>
        <v>14.4</v>
      </c>
      <c r="Q1617" s="28" t="str">
        <f t="shared" si="48"/>
        <v/>
      </c>
      <c r="R1617" s="29" t="str">
        <f t="shared" si="14"/>
        <v/>
      </c>
      <c r="S1617" s="29" t="str">
        <f t="shared" si="15"/>
        <v/>
      </c>
      <c r="T1617" s="28" t="str">
        <f t="shared" si="16"/>
        <v/>
      </c>
      <c r="U1617" s="30">
        <f ca="1">VLOOKUP(H1617,variables!J$10:K$130,2,FALSE)</f>
        <v>0.97619047619047616</v>
      </c>
      <c r="V1617" s="28"/>
      <c r="W1617" s="28"/>
      <c r="X1617" s="28"/>
      <c r="Y1617" s="28"/>
      <c r="Z1617" s="28"/>
      <c r="AA1617" s="28"/>
      <c r="AB1617" s="28"/>
      <c r="AC1617" s="28"/>
    </row>
    <row r="1618" spans="1:29" ht="14.25" hidden="1">
      <c r="A1618" s="22" t="b">
        <f t="shared" si="92"/>
        <v>0</v>
      </c>
      <c r="B1618" s="23" t="str">
        <f t="shared" si="93"/>
        <v>salles!</v>
      </c>
      <c r="C1618" s="24">
        <f t="shared" si="94"/>
        <v>1586</v>
      </c>
      <c r="D1618" s="24" t="str">
        <f t="shared" ca="1" si="2"/>
        <v>salle8</v>
      </c>
      <c r="E1618" s="25">
        <f t="shared" ca="1" si="3"/>
        <v>42811.625</v>
      </c>
      <c r="F1618" s="25">
        <f t="shared" ca="1" si="4"/>
        <v>42811.666666666664</v>
      </c>
      <c r="G1618" s="26" t="str">
        <f t="shared" ca="1" si="5"/>
        <v>margaux.honore@kheprisante.fr</v>
      </c>
      <c r="H1618" s="24" t="s">
        <v>88</v>
      </c>
      <c r="I1618" s="24">
        <f t="shared" ca="1" si="6"/>
        <v>0</v>
      </c>
      <c r="J1618" s="24">
        <f t="shared" ca="1" si="7"/>
        <v>29109537</v>
      </c>
      <c r="K1618" s="24" t="str">
        <f t="shared" ca="1" si="8"/>
        <v>Mme ROULLEAU</v>
      </c>
      <c r="L1618" s="24" t="str">
        <f t="shared" ca="1" si="9"/>
        <v>01:00 tarif horaire</v>
      </c>
      <c r="M1618" s="24" t="str">
        <f t="shared" ca="1" si="10"/>
        <v>Paiement par crédit</v>
      </c>
      <c r="N1618" s="25">
        <f t="shared" ca="1" si="11"/>
        <v>42790.657638888886</v>
      </c>
      <c r="O1618" s="27">
        <f t="shared" ca="1" si="12"/>
        <v>42790.657638888886</v>
      </c>
      <c r="P1618" s="24">
        <f t="shared" ca="1" si="13"/>
        <v>16.2</v>
      </c>
      <c r="Q1618" s="28" t="str">
        <f t="shared" si="48"/>
        <v/>
      </c>
      <c r="R1618" s="29" t="str">
        <f t="shared" si="14"/>
        <v/>
      </c>
      <c r="S1618" s="29" t="str">
        <f t="shared" si="15"/>
        <v/>
      </c>
      <c r="T1618" s="28" t="str">
        <f t="shared" si="16"/>
        <v/>
      </c>
      <c r="U1618" s="30">
        <f ca="1">VLOOKUP(H1618,variables!J$10:K$130,2,FALSE)</f>
        <v>0.94202898550724634</v>
      </c>
      <c r="V1618" s="28"/>
      <c r="W1618" s="28"/>
      <c r="X1618" s="28"/>
      <c r="Y1618" s="28"/>
      <c r="Z1618" s="28"/>
      <c r="AA1618" s="28"/>
      <c r="AB1618" s="28"/>
      <c r="AC1618" s="28"/>
    </row>
    <row r="1619" spans="1:29" ht="14.25" hidden="1">
      <c r="A1619" s="22" t="b">
        <f t="shared" si="92"/>
        <v>0</v>
      </c>
      <c r="B1619" s="23" t="str">
        <f t="shared" si="93"/>
        <v>salles!</v>
      </c>
      <c r="C1619" s="24">
        <f t="shared" si="94"/>
        <v>1587</v>
      </c>
      <c r="D1619" s="24" t="str">
        <f t="shared" ca="1" si="2"/>
        <v>salle8</v>
      </c>
      <c r="E1619" s="25">
        <f t="shared" ca="1" si="3"/>
        <v>42811.75</v>
      </c>
      <c r="F1619" s="25">
        <f t="shared" ca="1" si="4"/>
        <v>42811.791666666664</v>
      </c>
      <c r="G1619" s="26" t="str">
        <f t="shared" ca="1" si="5"/>
        <v>margaux.honore@kheprisante.fr</v>
      </c>
      <c r="H1619" s="24" t="s">
        <v>88</v>
      </c>
      <c r="I1619" s="24">
        <f t="shared" ca="1" si="6"/>
        <v>0</v>
      </c>
      <c r="J1619" s="24">
        <f t="shared" ca="1" si="7"/>
        <v>29113589</v>
      </c>
      <c r="K1619" s="24" t="str">
        <f t="shared" ca="1" si="8"/>
        <v>MT Chateau</v>
      </c>
      <c r="L1619" s="24" t="str">
        <f t="shared" ca="1" si="9"/>
        <v>01:00 tarif horaire</v>
      </c>
      <c r="M1619" s="24" t="str">
        <f t="shared" ca="1" si="10"/>
        <v>Paiement par crédit</v>
      </c>
      <c r="N1619" s="25">
        <f t="shared" ca="1" si="11"/>
        <v>42790.793749999997</v>
      </c>
      <c r="O1619" s="27">
        <f t="shared" ca="1" si="12"/>
        <v>42790.793749999997</v>
      </c>
      <c r="P1619" s="24">
        <f t="shared" ca="1" si="13"/>
        <v>18</v>
      </c>
      <c r="Q1619" s="28" t="str">
        <f t="shared" si="48"/>
        <v/>
      </c>
      <c r="R1619" s="29" t="str">
        <f t="shared" si="14"/>
        <v/>
      </c>
      <c r="S1619" s="29" t="str">
        <f t="shared" si="15"/>
        <v/>
      </c>
      <c r="T1619" s="28" t="str">
        <f t="shared" si="16"/>
        <v/>
      </c>
      <c r="U1619" s="30">
        <f ca="1">VLOOKUP(H1619,variables!J$10:K$130,2,FALSE)</f>
        <v>0.94202898550724634</v>
      </c>
      <c r="V1619" s="28"/>
      <c r="W1619" s="28"/>
      <c r="X1619" s="28"/>
      <c r="Y1619" s="28"/>
      <c r="Z1619" s="28"/>
      <c r="AA1619" s="28"/>
      <c r="AB1619" s="28"/>
      <c r="AC1619" s="28"/>
    </row>
    <row r="1620" spans="1:29" ht="14.25" hidden="1">
      <c r="A1620" s="22" t="b">
        <f t="shared" si="92"/>
        <v>0</v>
      </c>
      <c r="B1620" s="23" t="str">
        <f t="shared" si="93"/>
        <v>salles!</v>
      </c>
      <c r="C1620" s="24">
        <f t="shared" si="94"/>
        <v>1588</v>
      </c>
      <c r="D1620" s="24" t="str">
        <f t="shared" ca="1" si="2"/>
        <v>salle10</v>
      </c>
      <c r="E1620" s="25">
        <f t="shared" ca="1" si="3"/>
        <v>42811.75</v>
      </c>
      <c r="F1620" s="25">
        <f t="shared" ca="1" si="4"/>
        <v>42811.791666666664</v>
      </c>
      <c r="G1620" s="26" t="str">
        <f t="shared" ca="1" si="5"/>
        <v>marion.kinne@kheprisante.fr</v>
      </c>
      <c r="H1620" s="24" t="s">
        <v>60</v>
      </c>
      <c r="I1620" s="24">
        <f t="shared" ca="1" si="6"/>
        <v>0</v>
      </c>
      <c r="J1620" s="24">
        <f t="shared" ca="1" si="7"/>
        <v>29468212</v>
      </c>
      <c r="K1620" s="24">
        <f t="shared" ca="1" si="8"/>
        <v>0</v>
      </c>
      <c r="L1620" s="24" t="str">
        <f t="shared" ca="1" si="9"/>
        <v>01:00 tarif horaire</v>
      </c>
      <c r="M1620" s="24" t="str">
        <f t="shared" ca="1" si="10"/>
        <v>Paiement par crédit</v>
      </c>
      <c r="N1620" s="25">
        <f t="shared" ca="1" si="11"/>
        <v>42807.646527777775</v>
      </c>
      <c r="O1620" s="27">
        <f t="shared" ca="1" si="12"/>
        <v>42807.646527777775</v>
      </c>
      <c r="P1620" s="24">
        <f t="shared" ca="1" si="13"/>
        <v>18</v>
      </c>
      <c r="Q1620" s="28" t="str">
        <f t="shared" si="48"/>
        <v/>
      </c>
      <c r="R1620" s="29" t="str">
        <f t="shared" si="14"/>
        <v/>
      </c>
      <c r="S1620" s="29" t="str">
        <f t="shared" si="15"/>
        <v/>
      </c>
      <c r="T1620" s="28" t="str">
        <f t="shared" si="16"/>
        <v/>
      </c>
      <c r="U1620" s="30">
        <f ca="1">VLOOKUP(H1620,variables!J$10:K$130,2,FALSE)</f>
        <v>1</v>
      </c>
      <c r="V1620" s="28"/>
      <c r="W1620" s="28"/>
      <c r="X1620" s="28"/>
      <c r="Y1620" s="28"/>
      <c r="Z1620" s="28"/>
      <c r="AA1620" s="28"/>
      <c r="AB1620" s="28"/>
      <c r="AC1620" s="28"/>
    </row>
    <row r="1621" spans="1:29" ht="14.25" hidden="1">
      <c r="A1621" s="22" t="b">
        <f t="shared" si="92"/>
        <v>0</v>
      </c>
      <c r="B1621" s="23" t="str">
        <f t="shared" si="93"/>
        <v>salles!</v>
      </c>
      <c r="C1621" s="24">
        <f t="shared" si="94"/>
        <v>1589</v>
      </c>
      <c r="D1621" s="24" t="str">
        <f t="shared" ca="1" si="2"/>
        <v>salle7</v>
      </c>
      <c r="E1621" s="25">
        <f t="shared" ca="1" si="3"/>
        <v>42811.791666666664</v>
      </c>
      <c r="F1621" s="25">
        <f t="shared" ca="1" si="4"/>
        <v>42811.833333333336</v>
      </c>
      <c r="G1621" s="26" t="str">
        <f t="shared" ca="1" si="5"/>
        <v>nicolas.brinster@kheprisante.fr</v>
      </c>
      <c r="H1621" s="24" t="s">
        <v>299</v>
      </c>
      <c r="I1621" s="24" t="str">
        <f t="shared" ca="1" si="6"/>
        <v>nicolas.brinster@kheprisante.fr</v>
      </c>
      <c r="J1621" s="24">
        <f t="shared" ca="1" si="7"/>
        <v>29311485</v>
      </c>
      <c r="K1621" s="24" t="str">
        <f t="shared" ca="1" si="8"/>
        <v>Mathurin S12</v>
      </c>
      <c r="L1621" s="24" t="str">
        <f t="shared" ca="1" si="9"/>
        <v>01:00 tarif horaire</v>
      </c>
      <c r="M1621" s="24" t="str">
        <f t="shared" ca="1" si="10"/>
        <v>Paiement par crédit</v>
      </c>
      <c r="N1621" s="25">
        <f t="shared" ca="1" si="11"/>
        <v>42800.673611111109</v>
      </c>
      <c r="O1621" s="27">
        <f t="shared" ca="1" si="12"/>
        <v>42807.734722222223</v>
      </c>
      <c r="P1621" s="24">
        <f t="shared" ca="1" si="13"/>
        <v>18</v>
      </c>
      <c r="Q1621" s="28" t="str">
        <f t="shared" si="48"/>
        <v/>
      </c>
      <c r="R1621" s="29" t="str">
        <f t="shared" si="14"/>
        <v/>
      </c>
      <c r="S1621" s="29" t="str">
        <f t="shared" si="15"/>
        <v/>
      </c>
      <c r="T1621" s="28" t="str">
        <f t="shared" si="16"/>
        <v/>
      </c>
      <c r="U1621" s="30">
        <f ca="1">VLOOKUP(H1621,variables!J$10:K$130,2,FALSE)</f>
        <v>0.96666666666666667</v>
      </c>
      <c r="V1621" s="28"/>
      <c r="W1621" s="28"/>
      <c r="X1621" s="28"/>
      <c r="Y1621" s="28"/>
      <c r="Z1621" s="28"/>
      <c r="AA1621" s="28"/>
      <c r="AB1621" s="28"/>
      <c r="AC1621" s="28"/>
    </row>
    <row r="1622" spans="1:29" ht="14.25" hidden="1">
      <c r="A1622" s="22" t="b">
        <f t="shared" si="92"/>
        <v>0</v>
      </c>
      <c r="B1622" s="23" t="str">
        <f t="shared" si="93"/>
        <v>salles!</v>
      </c>
      <c r="C1622" s="24">
        <f t="shared" si="94"/>
        <v>1590</v>
      </c>
      <c r="D1622" s="24" t="str">
        <f t="shared" ca="1" si="2"/>
        <v>salle9</v>
      </c>
      <c r="E1622" s="25">
        <f t="shared" ca="1" si="3"/>
        <v>42812.416666666664</v>
      </c>
      <c r="F1622" s="25">
        <f t="shared" ca="1" si="4"/>
        <v>42812.520833333336</v>
      </c>
      <c r="G1622" s="26" t="str">
        <f t="shared" ca="1" si="5"/>
        <v>aurelie.maillet@kheprisante.fr</v>
      </c>
      <c r="H1622" s="24" t="s">
        <v>887</v>
      </c>
      <c r="I1622" s="24">
        <f t="shared" ca="1" si="6"/>
        <v>0</v>
      </c>
      <c r="J1622" s="24">
        <f t="shared" ca="1" si="7"/>
        <v>29488975</v>
      </c>
      <c r="K1622" s="24">
        <f t="shared" ca="1" si="8"/>
        <v>0</v>
      </c>
      <c r="L1622" s="24" t="str">
        <f t="shared" ca="1" si="9"/>
        <v>02:30 tarif horaire</v>
      </c>
      <c r="M1622" s="24" t="str">
        <f t="shared" ca="1" si="10"/>
        <v>Paiement par crédit</v>
      </c>
      <c r="N1622" s="25">
        <f t="shared" ca="1" si="11"/>
        <v>42808.463888888888</v>
      </c>
      <c r="O1622" s="27">
        <f t="shared" ca="1" si="12"/>
        <v>42808.463888888888</v>
      </c>
      <c r="P1622" s="24">
        <f t="shared" ca="1" si="13"/>
        <v>45</v>
      </c>
      <c r="Q1622" s="28" t="str">
        <f t="shared" si="48"/>
        <v/>
      </c>
      <c r="R1622" s="29" t="str">
        <f t="shared" si="14"/>
        <v/>
      </c>
      <c r="S1622" s="29" t="str">
        <f t="shared" si="15"/>
        <v/>
      </c>
      <c r="T1622" s="28" t="str">
        <f t="shared" si="16"/>
        <v/>
      </c>
      <c r="U1622" s="30">
        <f ca="1">VLOOKUP(H1622,variables!J$10:K$130,2,FALSE)</f>
        <v>1</v>
      </c>
      <c r="V1622" s="28"/>
      <c r="W1622" s="28"/>
      <c r="X1622" s="28"/>
      <c r="Y1622" s="28"/>
      <c r="Z1622" s="28"/>
      <c r="AA1622" s="28"/>
      <c r="AB1622" s="28"/>
      <c r="AC1622" s="28"/>
    </row>
    <row r="1623" spans="1:29" ht="14.25" hidden="1">
      <c r="A1623" s="22" t="b">
        <f t="shared" si="92"/>
        <v>0</v>
      </c>
      <c r="B1623" s="23" t="str">
        <f t="shared" si="93"/>
        <v>salles!</v>
      </c>
      <c r="C1623" s="24">
        <f t="shared" si="94"/>
        <v>1591</v>
      </c>
      <c r="D1623" s="24" t="str">
        <f t="shared" ca="1" si="2"/>
        <v>salle12</v>
      </c>
      <c r="E1623" s="25">
        <f t="shared" ca="1" si="3"/>
        <v>42812.458333333336</v>
      </c>
      <c r="F1623" s="25">
        <f t="shared" ca="1" si="4"/>
        <v>42812.5</v>
      </c>
      <c r="G1623" s="26" t="str">
        <f t="shared" ca="1" si="5"/>
        <v>nathalie.lievoux@kheprisante.fr</v>
      </c>
      <c r="H1623" s="24" t="s">
        <v>784</v>
      </c>
      <c r="I1623" s="24">
        <f t="shared" ca="1" si="6"/>
        <v>0</v>
      </c>
      <c r="J1623" s="24">
        <f t="shared" ca="1" si="7"/>
        <v>29554832</v>
      </c>
      <c r="K1623" s="24" t="str">
        <f t="shared" ca="1" si="8"/>
        <v>réflexologie plantaire</v>
      </c>
      <c r="L1623" s="24" t="str">
        <f t="shared" ca="1" si="9"/>
        <v>01:00 tarif horaire</v>
      </c>
      <c r="M1623" s="24" t="str">
        <f t="shared" ca="1" si="10"/>
        <v>Paiement par crédit</v>
      </c>
      <c r="N1623" s="25">
        <f t="shared" ca="1" si="11"/>
        <v>42810.823611111111</v>
      </c>
      <c r="O1623" s="27">
        <f t="shared" ca="1" si="12"/>
        <v>42810.823611111111</v>
      </c>
      <c r="P1623" s="24">
        <f t="shared" ca="1" si="13"/>
        <v>18</v>
      </c>
      <c r="Q1623" s="28" t="str">
        <f t="shared" si="48"/>
        <v/>
      </c>
      <c r="R1623" s="29" t="str">
        <f t="shared" si="14"/>
        <v/>
      </c>
      <c r="S1623" s="29" t="str">
        <f t="shared" si="15"/>
        <v/>
      </c>
      <c r="T1623" s="28" t="str">
        <f t="shared" si="16"/>
        <v/>
      </c>
      <c r="U1623" s="30">
        <f ca="1">VLOOKUP(H1623,variables!J$10:K$130,2,FALSE)</f>
        <v>1</v>
      </c>
      <c r="V1623" s="28"/>
      <c r="W1623" s="28"/>
      <c r="X1623" s="28"/>
      <c r="Y1623" s="28"/>
      <c r="Z1623" s="28"/>
      <c r="AA1623" s="28"/>
      <c r="AB1623" s="28"/>
      <c r="AC1623" s="28"/>
    </row>
    <row r="1624" spans="1:29" ht="14.25" hidden="1">
      <c r="A1624" s="22" t="b">
        <f t="shared" si="92"/>
        <v>0</v>
      </c>
      <c r="B1624" s="23" t="str">
        <f t="shared" si="93"/>
        <v>salles!</v>
      </c>
      <c r="C1624" s="24">
        <f t="shared" si="94"/>
        <v>1592</v>
      </c>
      <c r="D1624" s="24" t="str">
        <f t="shared" ca="1" si="2"/>
        <v>salle7</v>
      </c>
      <c r="E1624" s="25">
        <f t="shared" ca="1" si="3"/>
        <v>42812.458333333336</v>
      </c>
      <c r="F1624" s="25">
        <f t="shared" ca="1" si="4"/>
        <v>42812.5</v>
      </c>
      <c r="G1624" s="26" t="str">
        <f t="shared" ca="1" si="5"/>
        <v>lydia.lecusson@kheprisante.fr</v>
      </c>
      <c r="H1624" s="24" t="s">
        <v>829</v>
      </c>
      <c r="I1624" s="24">
        <f t="shared" ca="1" si="6"/>
        <v>0</v>
      </c>
      <c r="J1624" s="24">
        <f t="shared" ca="1" si="7"/>
        <v>29583611</v>
      </c>
      <c r="K1624" s="24">
        <f t="shared" ca="1" si="8"/>
        <v>0</v>
      </c>
      <c r="L1624" s="24" t="str">
        <f t="shared" ca="1" si="9"/>
        <v>01:00 tarif horaire</v>
      </c>
      <c r="M1624" s="24" t="str">
        <f t="shared" ca="1" si="10"/>
        <v>Paiement par crédit</v>
      </c>
      <c r="N1624" s="25">
        <f t="shared" ca="1" si="11"/>
        <v>42812.402777777781</v>
      </c>
      <c r="O1624" s="27">
        <f t="shared" ca="1" si="12"/>
        <v>42812.402777777781</v>
      </c>
      <c r="P1624" s="24">
        <f t="shared" ca="1" si="13"/>
        <v>18</v>
      </c>
      <c r="Q1624" s="28" t="str">
        <f t="shared" si="48"/>
        <v/>
      </c>
      <c r="R1624" s="29" t="str">
        <f t="shared" si="14"/>
        <v/>
      </c>
      <c r="S1624" s="29" t="str">
        <f t="shared" si="15"/>
        <v/>
      </c>
      <c r="T1624" s="28" t="str">
        <f t="shared" si="16"/>
        <v/>
      </c>
      <c r="U1624" s="30">
        <f ca="1">VLOOKUP(H1624,variables!J$10:K$130,2,FALSE)</f>
        <v>0.97619047619047616</v>
      </c>
      <c r="V1624" s="28"/>
      <c r="W1624" s="28"/>
      <c r="X1624" s="28"/>
      <c r="Y1624" s="28"/>
      <c r="Z1624" s="28"/>
      <c r="AA1624" s="28"/>
      <c r="AB1624" s="28"/>
      <c r="AC1624" s="28"/>
    </row>
    <row r="1625" spans="1:29" ht="14.25">
      <c r="A1625" s="22" t="b">
        <f t="shared" si="92"/>
        <v>1</v>
      </c>
      <c r="B1625" s="23" t="str">
        <f t="shared" si="93"/>
        <v>salles!</v>
      </c>
      <c r="C1625" s="24">
        <f t="shared" si="94"/>
        <v>1593</v>
      </c>
      <c r="D1625" s="24" t="str">
        <f t="shared" ca="1" si="2"/>
        <v>salle11</v>
      </c>
      <c r="E1625" s="25">
        <f t="shared" ca="1" si="3"/>
        <v>42812.604166666664</v>
      </c>
      <c r="F1625" s="25">
        <f t="shared" ca="1" si="4"/>
        <v>42812.666666666664</v>
      </c>
      <c r="G1625" s="26" t="str">
        <f t="shared" ca="1" si="5"/>
        <v>sandrine.lopes@kheprisante.fr</v>
      </c>
      <c r="H1625" s="24" t="s">
        <v>140</v>
      </c>
      <c r="I1625" s="24">
        <f t="shared" ca="1" si="6"/>
        <v>0</v>
      </c>
      <c r="J1625" s="24">
        <f t="shared" ca="1" si="7"/>
        <v>28974776</v>
      </c>
      <c r="K1625" s="24" t="str">
        <f t="shared" ca="1" si="8"/>
        <v>Sandrine - Mbe - Françoise</v>
      </c>
      <c r="L1625" s="24" t="str">
        <f t="shared" ca="1" si="9"/>
        <v>01:30 tarif horaire</v>
      </c>
      <c r="M1625" s="24" t="str">
        <f t="shared" ca="1" si="10"/>
        <v>Paiement par crédit</v>
      </c>
      <c r="N1625" s="25">
        <f t="shared" ca="1" si="11"/>
        <v>42784.790277777778</v>
      </c>
      <c r="O1625" s="27">
        <f t="shared" ca="1" si="12"/>
        <v>42784.790277777778</v>
      </c>
      <c r="P1625" s="24">
        <f t="shared" ca="1" si="13"/>
        <v>27</v>
      </c>
      <c r="Q1625" s="28">
        <f t="shared" ca="1" si="48"/>
        <v>1.5</v>
      </c>
      <c r="R1625" s="29">
        <f t="shared" ca="1" si="14"/>
        <v>25.180851063829785</v>
      </c>
      <c r="S1625" s="29" t="e">
        <f t="shared" ca="1" si="15"/>
        <v>#VALUE!</v>
      </c>
      <c r="T1625" s="28">
        <f t="shared" ca="1" si="16"/>
        <v>27</v>
      </c>
      <c r="U1625" s="30">
        <f ca="1">VLOOKUP(H1625,variables!J$10:K$130,2,FALSE)</f>
        <v>0.93262411347517726</v>
      </c>
      <c r="V1625" s="28"/>
      <c r="W1625" s="28"/>
      <c r="X1625" s="28"/>
      <c r="Y1625" s="28"/>
      <c r="Z1625" s="28"/>
      <c r="AA1625" s="28"/>
      <c r="AB1625" s="28"/>
      <c r="AC1625" s="28"/>
    </row>
    <row r="1626" spans="1:29" ht="14.25" hidden="1">
      <c r="A1626" s="22" t="b">
        <f t="shared" si="92"/>
        <v>0</v>
      </c>
      <c r="B1626" s="23" t="str">
        <f t="shared" si="93"/>
        <v>salles!</v>
      </c>
      <c r="C1626" s="24">
        <f t="shared" si="94"/>
        <v>1594</v>
      </c>
      <c r="D1626" s="24" t="str">
        <f t="shared" ca="1" si="2"/>
        <v>salle3</v>
      </c>
      <c r="E1626" s="25">
        <f t="shared" ca="1" si="3"/>
        <v>42812.625</v>
      </c>
      <c r="F1626" s="25">
        <f t="shared" ca="1" si="4"/>
        <v>42812.666666666664</v>
      </c>
      <c r="G1626" s="26" t="str">
        <f t="shared" ca="1" si="5"/>
        <v>corinne.legrand@kheprisante.fr</v>
      </c>
      <c r="H1626" s="24" t="s">
        <v>81</v>
      </c>
      <c r="I1626" s="24">
        <f t="shared" ca="1" si="6"/>
        <v>0</v>
      </c>
      <c r="J1626" s="24">
        <f t="shared" ca="1" si="7"/>
        <v>29339369</v>
      </c>
      <c r="K1626" s="24">
        <f t="shared" ca="1" si="8"/>
        <v>0</v>
      </c>
      <c r="L1626" s="24" t="str">
        <f t="shared" ca="1" si="9"/>
        <v>01:00 tarif horaire</v>
      </c>
      <c r="M1626" s="24" t="str">
        <f t="shared" ca="1" si="10"/>
        <v>Paiement par crédit</v>
      </c>
      <c r="N1626" s="25">
        <f t="shared" ca="1" si="11"/>
        <v>42801.624305555553</v>
      </c>
      <c r="O1626" s="27">
        <f t="shared" ca="1" si="12"/>
        <v>42801.624305555553</v>
      </c>
      <c r="P1626" s="24">
        <f t="shared" ca="1" si="13"/>
        <v>18</v>
      </c>
      <c r="Q1626" s="28" t="str">
        <f t="shared" si="48"/>
        <v/>
      </c>
      <c r="R1626" s="29" t="str">
        <f t="shared" si="14"/>
        <v/>
      </c>
      <c r="S1626" s="29" t="str">
        <f t="shared" si="15"/>
        <v/>
      </c>
      <c r="T1626" s="28" t="str">
        <f t="shared" si="16"/>
        <v/>
      </c>
      <c r="U1626" s="30">
        <f ca="1">VLOOKUP(H1626,variables!J$10:K$130,2,FALSE)</f>
        <v>0.97619047619047616</v>
      </c>
      <c r="V1626" s="28"/>
      <c r="W1626" s="28"/>
      <c r="X1626" s="28"/>
      <c r="Y1626" s="28"/>
      <c r="Z1626" s="28"/>
      <c r="AA1626" s="28"/>
      <c r="AB1626" s="28"/>
      <c r="AC1626" s="28"/>
    </row>
    <row r="1627" spans="1:29" ht="14.25" hidden="1">
      <c r="A1627" s="22" t="b">
        <f t="shared" si="92"/>
        <v>0</v>
      </c>
      <c r="B1627" s="23" t="str">
        <f t="shared" si="93"/>
        <v>salles!</v>
      </c>
      <c r="C1627" s="24">
        <f t="shared" si="94"/>
        <v>1595</v>
      </c>
      <c r="D1627" s="24" t="str">
        <f t="shared" ca="1" si="2"/>
        <v>salle3</v>
      </c>
      <c r="E1627" s="25">
        <f t="shared" ca="1" si="3"/>
        <v>42812.666666666664</v>
      </c>
      <c r="F1627" s="25">
        <f t="shared" ca="1" si="4"/>
        <v>42812.75</v>
      </c>
      <c r="G1627" s="26" t="str">
        <f t="shared" ca="1" si="5"/>
        <v>corinne.legrand@kheprisante.fr</v>
      </c>
      <c r="H1627" s="24" t="s">
        <v>81</v>
      </c>
      <c r="I1627" s="24">
        <f t="shared" ca="1" si="6"/>
        <v>0</v>
      </c>
      <c r="J1627" s="24">
        <f t="shared" ca="1" si="7"/>
        <v>29110224</v>
      </c>
      <c r="K1627" s="24">
        <f t="shared" ca="1" si="8"/>
        <v>0</v>
      </c>
      <c r="L1627" s="24" t="str">
        <f t="shared" ca="1" si="9"/>
        <v>02:00 tarif horaire</v>
      </c>
      <c r="M1627" s="24" t="str">
        <f t="shared" ca="1" si="10"/>
        <v>Paiement par crédit</v>
      </c>
      <c r="N1627" s="25">
        <f t="shared" ca="1" si="11"/>
        <v>42790.676388888889</v>
      </c>
      <c r="O1627" s="27">
        <f t="shared" ca="1" si="12"/>
        <v>42790.676388888889</v>
      </c>
      <c r="P1627" s="24">
        <f t="shared" ca="1" si="13"/>
        <v>36</v>
      </c>
      <c r="Q1627" s="28" t="str">
        <f t="shared" si="48"/>
        <v/>
      </c>
      <c r="R1627" s="29" t="str">
        <f t="shared" si="14"/>
        <v/>
      </c>
      <c r="S1627" s="29" t="str">
        <f t="shared" si="15"/>
        <v/>
      </c>
      <c r="T1627" s="28" t="str">
        <f t="shared" si="16"/>
        <v/>
      </c>
      <c r="U1627" s="30">
        <f ca="1">VLOOKUP(H1627,variables!J$10:K$130,2,FALSE)</f>
        <v>0.97619047619047616</v>
      </c>
      <c r="V1627" s="28"/>
      <c r="W1627" s="28"/>
      <c r="X1627" s="28"/>
      <c r="Y1627" s="28"/>
      <c r="Z1627" s="28"/>
      <c r="AA1627" s="28"/>
      <c r="AB1627" s="28"/>
      <c r="AC1627" s="28"/>
    </row>
    <row r="1628" spans="1:29" ht="14.25" hidden="1">
      <c r="A1628" s="22" t="b">
        <f t="shared" si="92"/>
        <v>0</v>
      </c>
      <c r="B1628" s="23" t="str">
        <f t="shared" si="93"/>
        <v>salles!</v>
      </c>
      <c r="C1628" s="24">
        <f t="shared" si="94"/>
        <v>1596</v>
      </c>
      <c r="D1628" s="24" t="str">
        <f t="shared" ca="1" si="2"/>
        <v>salle9</v>
      </c>
      <c r="E1628" s="25">
        <f t="shared" ca="1" si="3"/>
        <v>42812.75</v>
      </c>
      <c r="F1628" s="25">
        <f t="shared" ca="1" si="4"/>
        <v>42812.791666666664</v>
      </c>
      <c r="G1628" s="26" t="str">
        <f t="shared" ca="1" si="5"/>
        <v>marie-dominique.claire@kheprisante.fr</v>
      </c>
      <c r="H1628" s="24" t="s">
        <v>246</v>
      </c>
      <c r="I1628" s="24">
        <f t="shared" ca="1" si="6"/>
        <v>0</v>
      </c>
      <c r="J1628" s="24">
        <f t="shared" ca="1" si="7"/>
        <v>29464928</v>
      </c>
      <c r="K1628" s="24" t="str">
        <f t="shared" ca="1" si="8"/>
        <v>L. D.</v>
      </c>
      <c r="L1628" s="24" t="str">
        <f t="shared" ca="1" si="9"/>
        <v>01:00 tarif horaire</v>
      </c>
      <c r="M1628" s="24" t="str">
        <f t="shared" ca="1" si="10"/>
        <v>Paiement par crédit</v>
      </c>
      <c r="N1628" s="25">
        <f t="shared" ca="1" si="11"/>
        <v>42807.581250000003</v>
      </c>
      <c r="O1628" s="27">
        <f t="shared" ca="1" si="12"/>
        <v>42807.581250000003</v>
      </c>
      <c r="P1628" s="24">
        <f t="shared" ca="1" si="13"/>
        <v>18</v>
      </c>
      <c r="Q1628" s="28" t="str">
        <f t="shared" si="48"/>
        <v/>
      </c>
      <c r="R1628" s="29" t="str">
        <f t="shared" si="14"/>
        <v/>
      </c>
      <c r="S1628" s="29" t="str">
        <f t="shared" si="15"/>
        <v/>
      </c>
      <c r="T1628" s="28" t="str">
        <f t="shared" si="16"/>
        <v/>
      </c>
      <c r="U1628" s="30">
        <f ca="1">VLOOKUP(H1628,variables!J$10:K$130,2,FALSE)</f>
        <v>0.94444444444444442</v>
      </c>
      <c r="V1628" s="28"/>
      <c r="W1628" s="28"/>
      <c r="X1628" s="28"/>
      <c r="Y1628" s="28"/>
      <c r="Z1628" s="28"/>
      <c r="AA1628" s="28"/>
      <c r="AB1628" s="28"/>
      <c r="AC1628" s="28"/>
    </row>
    <row r="1629" spans="1:29" ht="14.25" hidden="1">
      <c r="A1629" s="22" t="b">
        <f t="shared" si="92"/>
        <v>0</v>
      </c>
      <c r="B1629" s="23" t="str">
        <f t="shared" si="93"/>
        <v>salles!</v>
      </c>
      <c r="C1629" s="24">
        <f t="shared" si="94"/>
        <v>1597</v>
      </c>
      <c r="D1629" s="24" t="str">
        <f t="shared" ca="1" si="2"/>
        <v>réunion2</v>
      </c>
      <c r="E1629" s="25">
        <f t="shared" ca="1" si="3"/>
        <v>42813.458333333336</v>
      </c>
      <c r="F1629" s="25">
        <f t="shared" ca="1" si="4"/>
        <v>42813.5</v>
      </c>
      <c r="G1629" s="26" t="str">
        <f t="shared" ca="1" si="5"/>
        <v>Administrateur</v>
      </c>
      <c r="H1629" s="24" t="s">
        <v>15</v>
      </c>
      <c r="I1629" s="24">
        <f t="shared" ca="1" si="6"/>
        <v>0</v>
      </c>
      <c r="J1629" s="24">
        <f t="shared" ca="1" si="7"/>
        <v>27192961</v>
      </c>
      <c r="K1629" s="24" t="str">
        <f t="shared" ca="1" si="8"/>
        <v>Sophro enfant</v>
      </c>
      <c r="L1629" s="24" t="str">
        <f t="shared" ca="1" si="9"/>
        <v>01:00 tarif horaire</v>
      </c>
      <c r="M1629" s="24" t="str">
        <f t="shared" ca="1" si="10"/>
        <v>Accepté (crédit illimité)</v>
      </c>
      <c r="N1629" s="25">
        <f t="shared" ca="1" si="11"/>
        <v>42697.624305555553</v>
      </c>
      <c r="O1629" s="27">
        <f t="shared" ca="1" si="12"/>
        <v>42697.624305555553</v>
      </c>
      <c r="P1629" s="24">
        <f t="shared" ca="1" si="13"/>
        <v>16.84</v>
      </c>
      <c r="Q1629" s="28" t="str">
        <f t="shared" si="48"/>
        <v/>
      </c>
      <c r="R1629" s="29" t="str">
        <f t="shared" si="14"/>
        <v/>
      </c>
      <c r="S1629" s="29" t="str">
        <f t="shared" si="15"/>
        <v/>
      </c>
      <c r="T1629" s="28" t="str">
        <f t="shared" si="16"/>
        <v/>
      </c>
      <c r="U1629" s="30">
        <f>VLOOKUP(H1629,variables!J$10:K$130,2,FALSE)</f>
        <v>0</v>
      </c>
      <c r="V1629" s="28"/>
      <c r="W1629" s="28"/>
      <c r="X1629" s="28"/>
      <c r="Y1629" s="28"/>
      <c r="Z1629" s="28"/>
      <c r="AA1629" s="28"/>
      <c r="AB1629" s="28"/>
      <c r="AC1629" s="28"/>
    </row>
    <row r="1630" spans="1:29" ht="14.25" hidden="1">
      <c r="A1630" s="22" t="b">
        <f t="shared" si="92"/>
        <v>0</v>
      </c>
      <c r="B1630" s="23" t="str">
        <f t="shared" si="93"/>
        <v>salles!</v>
      </c>
      <c r="C1630" s="24">
        <f t="shared" si="94"/>
        <v>1598</v>
      </c>
      <c r="D1630" s="24" t="str">
        <f t="shared" ca="1" si="2"/>
        <v>salle7</v>
      </c>
      <c r="E1630" s="25">
        <f t="shared" ca="1" si="3"/>
        <v>42813.791666666664</v>
      </c>
      <c r="F1630" s="25">
        <f t="shared" ca="1" si="4"/>
        <v>42813.833333333336</v>
      </c>
      <c r="G1630" s="26" t="str">
        <f t="shared" ca="1" si="5"/>
        <v>yann.larue@kheprisante.fr / Administrateur</v>
      </c>
      <c r="H1630" s="24" t="s">
        <v>237</v>
      </c>
      <c r="I1630" s="24">
        <f t="shared" ca="1" si="6"/>
        <v>0</v>
      </c>
      <c r="J1630" s="24">
        <f t="shared" ca="1" si="7"/>
        <v>29594753</v>
      </c>
      <c r="K1630" s="24">
        <f t="shared" ca="1" si="8"/>
        <v>0</v>
      </c>
      <c r="L1630" s="24" t="str">
        <f t="shared" ca="1" si="9"/>
        <v>01:00 tarif horaire</v>
      </c>
      <c r="M1630" s="24" t="str">
        <f t="shared" ca="1" si="10"/>
        <v>Paiement par crédit</v>
      </c>
      <c r="N1630" s="25">
        <f t="shared" ca="1" si="11"/>
        <v>42813.479166666664</v>
      </c>
      <c r="O1630" s="27">
        <f t="shared" ca="1" si="12"/>
        <v>42813.479166666664</v>
      </c>
      <c r="P1630" s="24">
        <f t="shared" ca="1" si="13"/>
        <v>16.2</v>
      </c>
      <c r="Q1630" s="28" t="str">
        <f t="shared" si="48"/>
        <v/>
      </c>
      <c r="R1630" s="29" t="str">
        <f t="shared" si="14"/>
        <v/>
      </c>
      <c r="S1630" s="29" t="str">
        <f t="shared" si="15"/>
        <v/>
      </c>
      <c r="T1630" s="28" t="str">
        <f t="shared" si="16"/>
        <v/>
      </c>
      <c r="U1630" s="30">
        <f ca="1">VLOOKUP(H1630,variables!J$10:K$130,2,FALSE)</f>
        <v>1</v>
      </c>
      <c r="V1630" s="28"/>
      <c r="W1630" s="28"/>
      <c r="X1630" s="28"/>
      <c r="Y1630" s="28"/>
      <c r="Z1630" s="28"/>
      <c r="AA1630" s="28"/>
      <c r="AB1630" s="28"/>
      <c r="AC1630" s="28"/>
    </row>
    <row r="1631" spans="1:29" ht="14.25" hidden="1">
      <c r="A1631" s="22" t="b">
        <f t="shared" si="92"/>
        <v>0</v>
      </c>
      <c r="B1631" s="23" t="str">
        <f t="shared" si="93"/>
        <v>salles!</v>
      </c>
      <c r="C1631" s="24">
        <f t="shared" si="94"/>
        <v>1599</v>
      </c>
      <c r="D1631" s="24" t="str">
        <f t="shared" ca="1" si="2"/>
        <v>salle8</v>
      </c>
      <c r="E1631" s="25">
        <f t="shared" ca="1" si="3"/>
        <v>42814.458333333336</v>
      </c>
      <c r="F1631" s="25">
        <f t="shared" ca="1" si="4"/>
        <v>42814.5</v>
      </c>
      <c r="G1631" s="26" t="str">
        <f t="shared" ca="1" si="5"/>
        <v>margaux.honore@kheprisante.fr</v>
      </c>
      <c r="H1631" s="24" t="s">
        <v>88</v>
      </c>
      <c r="I1631" s="24">
        <f t="shared" ca="1" si="6"/>
        <v>0</v>
      </c>
      <c r="J1631" s="24">
        <f t="shared" ca="1" si="7"/>
        <v>29587780</v>
      </c>
      <c r="K1631" s="24" t="str">
        <f t="shared" ca="1" si="8"/>
        <v>Marion Inard</v>
      </c>
      <c r="L1631" s="24" t="str">
        <f t="shared" ca="1" si="9"/>
        <v>01:00 tarif horaire</v>
      </c>
      <c r="M1631" s="24" t="str">
        <f t="shared" ca="1" si="10"/>
        <v>Paiement par crédit</v>
      </c>
      <c r="N1631" s="25">
        <f t="shared" ca="1" si="11"/>
        <v>42812.68472222222</v>
      </c>
      <c r="O1631" s="27">
        <f t="shared" ca="1" si="12"/>
        <v>42812.68472222222</v>
      </c>
      <c r="P1631" s="24">
        <f t="shared" ca="1" si="13"/>
        <v>14.4</v>
      </c>
      <c r="Q1631" s="28" t="str">
        <f t="shared" si="48"/>
        <v/>
      </c>
      <c r="R1631" s="29" t="str">
        <f t="shared" si="14"/>
        <v/>
      </c>
      <c r="S1631" s="29" t="str">
        <f t="shared" si="15"/>
        <v/>
      </c>
      <c r="T1631" s="28" t="str">
        <f t="shared" si="16"/>
        <v/>
      </c>
      <c r="U1631" s="30">
        <f ca="1">VLOOKUP(H1631,variables!J$10:K$130,2,FALSE)</f>
        <v>0.94202898550724634</v>
      </c>
      <c r="V1631" s="28"/>
      <c r="W1631" s="28"/>
      <c r="X1631" s="28"/>
      <c r="Y1631" s="28"/>
      <c r="Z1631" s="28"/>
      <c r="AA1631" s="28"/>
      <c r="AB1631" s="28"/>
      <c r="AC1631" s="28"/>
    </row>
    <row r="1632" spans="1:29" ht="14.25" hidden="1">
      <c r="A1632" s="22" t="b">
        <f t="shared" si="92"/>
        <v>0</v>
      </c>
      <c r="B1632" s="23" t="str">
        <f t="shared" si="93"/>
        <v>salles!</v>
      </c>
      <c r="C1632" s="24">
        <f t="shared" si="94"/>
        <v>1600</v>
      </c>
      <c r="D1632" s="24" t="str">
        <f t="shared" ca="1" si="2"/>
        <v>salle5</v>
      </c>
      <c r="E1632" s="25">
        <f t="shared" ca="1" si="3"/>
        <v>42814.583333333336</v>
      </c>
      <c r="F1632" s="25">
        <f t="shared" ca="1" si="4"/>
        <v>42814.625</v>
      </c>
      <c r="G1632" s="26" t="str">
        <f t="shared" ca="1" si="5"/>
        <v>resa@seveetpapillon.org</v>
      </c>
      <c r="H1632" s="24" t="s">
        <v>174</v>
      </c>
      <c r="I1632" s="24">
        <f t="shared" ca="1" si="6"/>
        <v>0</v>
      </c>
      <c r="J1632" s="24">
        <f t="shared" ca="1" si="7"/>
        <v>29543992</v>
      </c>
      <c r="K1632" s="24" t="str">
        <f t="shared" ca="1" si="8"/>
        <v>S. Lespinasse - Réflexo SP</v>
      </c>
      <c r="L1632" s="24" t="str">
        <f t="shared" ca="1" si="9"/>
        <v>01:00 tarif horaire</v>
      </c>
      <c r="M1632" s="24" t="str">
        <f t="shared" ca="1" si="10"/>
        <v>Accepté (crédit illimité)</v>
      </c>
      <c r="N1632" s="25">
        <f t="shared" ca="1" si="11"/>
        <v>42810.520138888889</v>
      </c>
      <c r="O1632" s="27">
        <f t="shared" ca="1" si="12"/>
        <v>42810.520138888889</v>
      </c>
      <c r="P1632" s="24">
        <f t="shared" ca="1" si="13"/>
        <v>14.4</v>
      </c>
      <c r="Q1632" s="28" t="str">
        <f t="shared" si="48"/>
        <v/>
      </c>
      <c r="R1632" s="29" t="str">
        <f t="shared" si="14"/>
        <v/>
      </c>
      <c r="S1632" s="29" t="str">
        <f t="shared" si="15"/>
        <v/>
      </c>
      <c r="T1632" s="28" t="str">
        <f t="shared" si="16"/>
        <v/>
      </c>
      <c r="U1632" s="30">
        <f ca="1">VLOOKUP(H1632,variables!J$10:K$130,2,FALSE)</f>
        <v>0.5</v>
      </c>
      <c r="V1632" s="28"/>
      <c r="W1632" s="28"/>
      <c r="X1632" s="28"/>
      <c r="Y1632" s="28"/>
      <c r="Z1632" s="28"/>
      <c r="AA1632" s="28"/>
      <c r="AB1632" s="28"/>
      <c r="AC1632" s="28"/>
    </row>
    <row r="1633" spans="1:29" ht="14.25" hidden="1">
      <c r="A1633" s="22" t="b">
        <f t="shared" si="92"/>
        <v>0</v>
      </c>
      <c r="B1633" s="23" t="str">
        <f t="shared" si="93"/>
        <v>salles!</v>
      </c>
      <c r="C1633" s="24">
        <f t="shared" si="94"/>
        <v>1601</v>
      </c>
      <c r="D1633" s="24" t="str">
        <f t="shared" ca="1" si="2"/>
        <v>salle8</v>
      </c>
      <c r="E1633" s="25">
        <f t="shared" ca="1" si="3"/>
        <v>42814.583333333336</v>
      </c>
      <c r="F1633" s="25">
        <f t="shared" ca="1" si="4"/>
        <v>42814.625</v>
      </c>
      <c r="G1633" s="26" t="str">
        <f t="shared" ca="1" si="5"/>
        <v>sophie.seveetpapillon@kheprisante.fr</v>
      </c>
      <c r="H1633" s="24" t="s">
        <v>83</v>
      </c>
      <c r="I1633" s="24">
        <f t="shared" ca="1" si="6"/>
        <v>0</v>
      </c>
      <c r="J1633" s="24">
        <f t="shared" ca="1" si="7"/>
        <v>29720775</v>
      </c>
      <c r="K1633" s="24" t="str">
        <f t="shared" ca="1" si="8"/>
        <v>Séance SP avec Adh 100043</v>
      </c>
      <c r="L1633" s="24" t="str">
        <f t="shared" ca="1" si="9"/>
        <v>01:00 tarif horaire</v>
      </c>
      <c r="M1633" s="24" t="str">
        <f t="shared" ca="1" si="10"/>
        <v>Paiement par crédit</v>
      </c>
      <c r="N1633" s="25">
        <f t="shared" ca="1" si="11"/>
        <v>42817.698611111111</v>
      </c>
      <c r="O1633" s="27">
        <f t="shared" ca="1" si="12"/>
        <v>42817.698611111111</v>
      </c>
      <c r="P1633" s="24">
        <f t="shared" ca="1" si="13"/>
        <v>14.4</v>
      </c>
      <c r="Q1633" s="28" t="str">
        <f t="shared" si="48"/>
        <v/>
      </c>
      <c r="R1633" s="29" t="str">
        <f t="shared" si="14"/>
        <v/>
      </c>
      <c r="S1633" s="29" t="str">
        <f t="shared" si="15"/>
        <v/>
      </c>
      <c r="T1633" s="28" t="str">
        <f t="shared" si="16"/>
        <v/>
      </c>
      <c r="U1633" s="30">
        <f>VLOOKUP(H1633,variables!J$10:K$130,2,FALSE)</f>
        <v>5.3E-3</v>
      </c>
      <c r="V1633" s="28"/>
      <c r="W1633" s="28"/>
      <c r="X1633" s="28"/>
      <c r="Y1633" s="28"/>
      <c r="Z1633" s="28"/>
      <c r="AA1633" s="28"/>
      <c r="AB1633" s="28"/>
      <c r="AC1633" s="28"/>
    </row>
    <row r="1634" spans="1:29" ht="14.25" hidden="1">
      <c r="A1634" s="22" t="b">
        <f t="shared" si="92"/>
        <v>0</v>
      </c>
      <c r="B1634" s="23" t="str">
        <f t="shared" si="93"/>
        <v>salles!</v>
      </c>
      <c r="C1634" s="24">
        <f t="shared" si="94"/>
        <v>1602</v>
      </c>
      <c r="D1634" s="24" t="str">
        <f t="shared" ca="1" si="2"/>
        <v>salle9</v>
      </c>
      <c r="E1634" s="25">
        <f t="shared" ca="1" si="3"/>
        <v>42814.645833333336</v>
      </c>
      <c r="F1634" s="25">
        <f t="shared" ca="1" si="4"/>
        <v>42814.6875</v>
      </c>
      <c r="G1634" s="26" t="str">
        <f t="shared" ca="1" si="5"/>
        <v>marie-dominique.claire@kheprisante.fr</v>
      </c>
      <c r="H1634" s="24" t="s">
        <v>246</v>
      </c>
      <c r="I1634" s="24">
        <f t="shared" ca="1" si="6"/>
        <v>0</v>
      </c>
      <c r="J1634" s="24">
        <f t="shared" ca="1" si="7"/>
        <v>28730498</v>
      </c>
      <c r="K1634" s="24" t="str">
        <f t="shared" ca="1" si="8"/>
        <v>A.A.</v>
      </c>
      <c r="L1634" s="24" t="str">
        <f t="shared" ca="1" si="9"/>
        <v>01:00 tarif horaire</v>
      </c>
      <c r="M1634" s="24" t="str">
        <f t="shared" ca="1" si="10"/>
        <v>Paiement par crédit</v>
      </c>
      <c r="N1634" s="25">
        <f t="shared" ca="1" si="11"/>
        <v>42773.709027777775</v>
      </c>
      <c r="O1634" s="27">
        <f t="shared" ca="1" si="12"/>
        <v>42773.709027777775</v>
      </c>
      <c r="P1634" s="24">
        <f t="shared" ca="1" si="13"/>
        <v>13.77</v>
      </c>
      <c r="Q1634" s="28" t="str">
        <f t="shared" si="48"/>
        <v/>
      </c>
      <c r="R1634" s="29" t="str">
        <f t="shared" si="14"/>
        <v/>
      </c>
      <c r="S1634" s="29" t="str">
        <f t="shared" si="15"/>
        <v/>
      </c>
      <c r="T1634" s="28" t="str">
        <f t="shared" si="16"/>
        <v/>
      </c>
      <c r="U1634" s="30">
        <f ca="1">VLOOKUP(H1634,variables!J$10:K$130,2,FALSE)</f>
        <v>0.94444444444444442</v>
      </c>
      <c r="V1634" s="28"/>
      <c r="W1634" s="28"/>
      <c r="X1634" s="28"/>
      <c r="Y1634" s="28"/>
      <c r="Z1634" s="28"/>
      <c r="AA1634" s="28"/>
      <c r="AB1634" s="28"/>
      <c r="AC1634" s="28"/>
    </row>
    <row r="1635" spans="1:29" ht="14.25" hidden="1">
      <c r="A1635" s="22" t="b">
        <f t="shared" si="92"/>
        <v>0</v>
      </c>
      <c r="B1635" s="23" t="str">
        <f t="shared" si="93"/>
        <v>salles!</v>
      </c>
      <c r="C1635" s="24">
        <f t="shared" si="94"/>
        <v>1603</v>
      </c>
      <c r="D1635" s="24" t="str">
        <f t="shared" ca="1" si="2"/>
        <v>salle5</v>
      </c>
      <c r="E1635" s="25">
        <f t="shared" ca="1" si="3"/>
        <v>42814.666666666664</v>
      </c>
      <c r="F1635" s="25">
        <f t="shared" ca="1" si="4"/>
        <v>42814.708333333336</v>
      </c>
      <c r="G1635" s="26" t="str">
        <f t="shared" ca="1" si="5"/>
        <v>resa@seveetpapillon.org</v>
      </c>
      <c r="H1635" s="24" t="s">
        <v>174</v>
      </c>
      <c r="I1635" s="24">
        <f t="shared" ca="1" si="6"/>
        <v>0</v>
      </c>
      <c r="J1635" s="24">
        <f t="shared" ca="1" si="7"/>
        <v>29498171</v>
      </c>
      <c r="K1635" s="24" t="str">
        <f t="shared" ca="1" si="8"/>
        <v>S. Lespinasse - Réflexo SP</v>
      </c>
      <c r="L1635" s="24" t="str">
        <f t="shared" ca="1" si="9"/>
        <v>01:00 tarif horaire</v>
      </c>
      <c r="M1635" s="24" t="str">
        <f t="shared" ca="1" si="10"/>
        <v>Accepté (crédit illimité)</v>
      </c>
      <c r="N1635" s="25">
        <f t="shared" ca="1" si="11"/>
        <v>42808.668055555558</v>
      </c>
      <c r="O1635" s="27">
        <f t="shared" ca="1" si="12"/>
        <v>42808.668055555558</v>
      </c>
      <c r="P1635" s="24">
        <f t="shared" ca="1" si="13"/>
        <v>16.2</v>
      </c>
      <c r="Q1635" s="28" t="str">
        <f t="shared" si="48"/>
        <v/>
      </c>
      <c r="R1635" s="29" t="str">
        <f t="shared" si="14"/>
        <v/>
      </c>
      <c r="S1635" s="29" t="str">
        <f t="shared" si="15"/>
        <v/>
      </c>
      <c r="T1635" s="28" t="str">
        <f t="shared" si="16"/>
        <v/>
      </c>
      <c r="U1635" s="30">
        <f ca="1">VLOOKUP(H1635,variables!J$10:K$130,2,FALSE)</f>
        <v>0.5</v>
      </c>
      <c r="V1635" s="28"/>
      <c r="W1635" s="28"/>
      <c r="X1635" s="28"/>
      <c r="Y1635" s="28"/>
      <c r="Z1635" s="28"/>
      <c r="AA1635" s="28"/>
      <c r="AB1635" s="28"/>
      <c r="AC1635" s="28"/>
    </row>
    <row r="1636" spans="1:29" ht="14.25" hidden="1">
      <c r="A1636" s="22" t="b">
        <f t="shared" si="92"/>
        <v>0</v>
      </c>
      <c r="B1636" s="23" t="str">
        <f t="shared" si="93"/>
        <v>salles!</v>
      </c>
      <c r="C1636" s="24">
        <f t="shared" si="94"/>
        <v>1604</v>
      </c>
      <c r="D1636" s="24" t="str">
        <f t="shared" ca="1" si="2"/>
        <v>salle8</v>
      </c>
      <c r="E1636" s="25">
        <f t="shared" ca="1" si="3"/>
        <v>42814.666666666664</v>
      </c>
      <c r="F1636" s="25">
        <f t="shared" ca="1" si="4"/>
        <v>42814.708333333336</v>
      </c>
      <c r="G1636" s="26" t="str">
        <f t="shared" ca="1" si="5"/>
        <v>margaux.honore@kheprisante.fr</v>
      </c>
      <c r="H1636" s="24" t="s">
        <v>88</v>
      </c>
      <c r="I1636" s="24">
        <f t="shared" ca="1" si="6"/>
        <v>0</v>
      </c>
      <c r="J1636" s="24">
        <f t="shared" ca="1" si="7"/>
        <v>29583271</v>
      </c>
      <c r="K1636" s="24" t="str">
        <f t="shared" ca="1" si="8"/>
        <v>Mamie</v>
      </c>
      <c r="L1636" s="24" t="str">
        <f t="shared" ca="1" si="9"/>
        <v>01:00 tarif horaire</v>
      </c>
      <c r="M1636" s="24" t="str">
        <f t="shared" ca="1" si="10"/>
        <v>Paiement par crédit</v>
      </c>
      <c r="N1636" s="25">
        <f t="shared" ca="1" si="11"/>
        <v>42812.37222222222</v>
      </c>
      <c r="O1636" s="27">
        <f t="shared" ca="1" si="12"/>
        <v>42812.37222222222</v>
      </c>
      <c r="P1636" s="24">
        <f t="shared" ca="1" si="13"/>
        <v>16.2</v>
      </c>
      <c r="Q1636" s="28" t="str">
        <f t="shared" si="48"/>
        <v/>
      </c>
      <c r="R1636" s="29" t="str">
        <f t="shared" si="14"/>
        <v/>
      </c>
      <c r="S1636" s="29" t="str">
        <f t="shared" si="15"/>
        <v/>
      </c>
      <c r="T1636" s="28" t="str">
        <f t="shared" si="16"/>
        <v/>
      </c>
      <c r="U1636" s="30">
        <f ca="1">VLOOKUP(H1636,variables!J$10:K$130,2,FALSE)</f>
        <v>0.94202898550724634</v>
      </c>
      <c r="V1636" s="28"/>
      <c r="W1636" s="28"/>
      <c r="X1636" s="28"/>
      <c r="Y1636" s="28"/>
      <c r="Z1636" s="28"/>
      <c r="AA1636" s="28"/>
      <c r="AB1636" s="28"/>
      <c r="AC1636" s="28"/>
    </row>
    <row r="1637" spans="1:29" ht="14.25">
      <c r="A1637" s="22" t="b">
        <f t="shared" si="92"/>
        <v>1</v>
      </c>
      <c r="B1637" s="23" t="str">
        <f t="shared" si="93"/>
        <v>salles!</v>
      </c>
      <c r="C1637" s="24">
        <f t="shared" si="94"/>
        <v>1605</v>
      </c>
      <c r="D1637" s="24" t="str">
        <f t="shared" ca="1" si="2"/>
        <v>salle11</v>
      </c>
      <c r="E1637" s="25">
        <f t="shared" ca="1" si="3"/>
        <v>42814.666666666664</v>
      </c>
      <c r="F1637" s="25">
        <f t="shared" ca="1" si="4"/>
        <v>42814.729166666664</v>
      </c>
      <c r="G1637" s="26" t="str">
        <f t="shared" ca="1" si="5"/>
        <v>sandrine.lopes@kheprisante.fr</v>
      </c>
      <c r="H1637" s="24" t="s">
        <v>140</v>
      </c>
      <c r="I1637" s="24">
        <f t="shared" ca="1" si="6"/>
        <v>0</v>
      </c>
      <c r="J1637" s="24">
        <f t="shared" ca="1" si="7"/>
        <v>29007147</v>
      </c>
      <c r="K1637" s="24" t="str">
        <f t="shared" ca="1" si="8"/>
        <v>Sandrine - Mbe - Audrey</v>
      </c>
      <c r="L1637" s="24" t="str">
        <f t="shared" ca="1" si="9"/>
        <v>01:30 tarif horaire</v>
      </c>
      <c r="M1637" s="24" t="str">
        <f t="shared" ca="1" si="10"/>
        <v>Paiement par crédit</v>
      </c>
      <c r="N1637" s="25">
        <f t="shared" ca="1" si="11"/>
        <v>42786.73333333333</v>
      </c>
      <c r="O1637" s="27">
        <f t="shared" ca="1" si="12"/>
        <v>42786.73333333333</v>
      </c>
      <c r="P1637" s="24">
        <f t="shared" ca="1" si="13"/>
        <v>25.2</v>
      </c>
      <c r="Q1637" s="28">
        <f t="shared" ca="1" si="48"/>
        <v>1.5</v>
      </c>
      <c r="R1637" s="29">
        <f t="shared" ca="1" si="14"/>
        <v>23.502127659574466</v>
      </c>
      <c r="S1637" s="29" t="e">
        <f t="shared" ca="1" si="15"/>
        <v>#VALUE!</v>
      </c>
      <c r="T1637" s="28">
        <f t="shared" ca="1" si="16"/>
        <v>27</v>
      </c>
      <c r="U1637" s="30">
        <f ca="1">VLOOKUP(H1637,variables!J$10:K$130,2,FALSE)</f>
        <v>0.93262411347517726</v>
      </c>
      <c r="V1637" s="28"/>
      <c r="W1637" s="28"/>
      <c r="X1637" s="28"/>
      <c r="Y1637" s="28"/>
      <c r="Z1637" s="28"/>
      <c r="AA1637" s="28"/>
      <c r="AB1637" s="28"/>
      <c r="AC1637" s="28"/>
    </row>
    <row r="1638" spans="1:29" ht="14.25" hidden="1">
      <c r="A1638" s="22" t="b">
        <f t="shared" si="92"/>
        <v>0</v>
      </c>
      <c r="B1638" s="23" t="str">
        <f t="shared" si="93"/>
        <v>salles!</v>
      </c>
      <c r="C1638" s="24">
        <f t="shared" si="94"/>
        <v>1606</v>
      </c>
      <c r="D1638" s="24" t="str">
        <f t="shared" ca="1" si="2"/>
        <v>salle9</v>
      </c>
      <c r="E1638" s="25">
        <f t="shared" ca="1" si="3"/>
        <v>42814.708333333336</v>
      </c>
      <c r="F1638" s="25">
        <f t="shared" ca="1" si="4"/>
        <v>42814.75</v>
      </c>
      <c r="G1638" s="26" t="str">
        <f t="shared" ca="1" si="5"/>
        <v>marie-dominique.claire@kheprisante.fr</v>
      </c>
      <c r="H1638" s="24" t="s">
        <v>246</v>
      </c>
      <c r="I1638" s="24">
        <f t="shared" ca="1" si="6"/>
        <v>0</v>
      </c>
      <c r="J1638" s="24">
        <f t="shared" ca="1" si="7"/>
        <v>28730504</v>
      </c>
      <c r="K1638" s="24" t="str">
        <f t="shared" ca="1" si="8"/>
        <v>Yanis</v>
      </c>
      <c r="L1638" s="24" t="str">
        <f t="shared" ca="1" si="9"/>
        <v>01:00 tarif horaire</v>
      </c>
      <c r="M1638" s="24" t="str">
        <f t="shared" ca="1" si="10"/>
        <v>Paiement par crédit</v>
      </c>
      <c r="N1638" s="25">
        <f t="shared" ca="1" si="11"/>
        <v>42773.709027777775</v>
      </c>
      <c r="O1638" s="27">
        <f t="shared" ca="1" si="12"/>
        <v>42773.709027777775</v>
      </c>
      <c r="P1638" s="24">
        <f t="shared" ca="1" si="13"/>
        <v>16.2</v>
      </c>
      <c r="Q1638" s="28" t="str">
        <f t="shared" si="48"/>
        <v/>
      </c>
      <c r="R1638" s="29" t="str">
        <f t="shared" si="14"/>
        <v/>
      </c>
      <c r="S1638" s="29" t="str">
        <f t="shared" si="15"/>
        <v/>
      </c>
      <c r="T1638" s="28" t="str">
        <f t="shared" si="16"/>
        <v/>
      </c>
      <c r="U1638" s="30">
        <f ca="1">VLOOKUP(H1638,variables!J$10:K$130,2,FALSE)</f>
        <v>0.94444444444444442</v>
      </c>
      <c r="V1638" s="28"/>
      <c r="W1638" s="28"/>
      <c r="X1638" s="28"/>
      <c r="Y1638" s="28"/>
      <c r="Z1638" s="28"/>
      <c r="AA1638" s="28"/>
      <c r="AB1638" s="28"/>
      <c r="AC1638" s="28"/>
    </row>
    <row r="1639" spans="1:29" ht="14.25" hidden="1">
      <c r="A1639" s="22" t="b">
        <f t="shared" si="92"/>
        <v>0</v>
      </c>
      <c r="B1639" s="23" t="str">
        <f t="shared" si="93"/>
        <v>salles!</v>
      </c>
      <c r="C1639" s="24">
        <f t="shared" si="94"/>
        <v>1607</v>
      </c>
      <c r="D1639" s="24" t="str">
        <f t="shared" ca="1" si="2"/>
        <v>salle12</v>
      </c>
      <c r="E1639" s="25">
        <f t="shared" ca="1" si="3"/>
        <v>42814.729166666664</v>
      </c>
      <c r="F1639" s="25">
        <f t="shared" ca="1" si="4"/>
        <v>42814.791666666664</v>
      </c>
      <c r="G1639" s="26" t="str">
        <f t="shared" ca="1" si="5"/>
        <v>amelie.brossard@kheprisante.fr</v>
      </c>
      <c r="H1639" s="24" t="s">
        <v>210</v>
      </c>
      <c r="I1639" s="24">
        <f t="shared" ca="1" si="6"/>
        <v>0</v>
      </c>
      <c r="J1639" s="24">
        <f t="shared" ca="1" si="7"/>
        <v>29308336</v>
      </c>
      <c r="K1639" s="24" t="str">
        <f t="shared" ca="1" si="8"/>
        <v xml:space="preserve">Conanec
Mal etre </v>
      </c>
      <c r="L1639" s="24" t="str">
        <f t="shared" ca="1" si="9"/>
        <v>01:30 tarif horaire</v>
      </c>
      <c r="M1639" s="24" t="str">
        <f t="shared" ca="1" si="10"/>
        <v>Paiement par crédit</v>
      </c>
      <c r="N1639" s="25">
        <f t="shared" ca="1" si="11"/>
        <v>42800.616666666669</v>
      </c>
      <c r="O1639" s="27">
        <f t="shared" ca="1" si="12"/>
        <v>42800.616666666669</v>
      </c>
      <c r="P1639" s="24">
        <f t="shared" ca="1" si="13"/>
        <v>27</v>
      </c>
      <c r="Q1639" s="28" t="str">
        <f t="shared" si="48"/>
        <v/>
      </c>
      <c r="R1639" s="29" t="str">
        <f t="shared" si="14"/>
        <v/>
      </c>
      <c r="S1639" s="29" t="str">
        <f t="shared" si="15"/>
        <v/>
      </c>
      <c r="T1639" s="28" t="str">
        <f t="shared" si="16"/>
        <v/>
      </c>
      <c r="U1639" s="30">
        <f ca="1">VLOOKUP(H1639,variables!J$10:K$130,2,FALSE)</f>
        <v>1</v>
      </c>
      <c r="V1639" s="28"/>
      <c r="W1639" s="28"/>
      <c r="X1639" s="28"/>
      <c r="Y1639" s="28"/>
      <c r="Z1639" s="28"/>
      <c r="AA1639" s="28"/>
      <c r="AB1639" s="28"/>
      <c r="AC1639" s="28"/>
    </row>
    <row r="1640" spans="1:29" ht="14.25" hidden="1">
      <c r="A1640" s="22" t="b">
        <f t="shared" si="92"/>
        <v>0</v>
      </c>
      <c r="B1640" s="23" t="str">
        <f t="shared" si="93"/>
        <v>salles!</v>
      </c>
      <c r="C1640" s="24">
        <f t="shared" si="94"/>
        <v>1608</v>
      </c>
      <c r="D1640" s="24" t="str">
        <f t="shared" ca="1" si="2"/>
        <v>salle5</v>
      </c>
      <c r="E1640" s="25">
        <f t="shared" ca="1" si="3"/>
        <v>42814.75</v>
      </c>
      <c r="F1640" s="25">
        <f t="shared" ca="1" si="4"/>
        <v>42814.791666666664</v>
      </c>
      <c r="G1640" s="26" t="str">
        <f t="shared" ca="1" si="5"/>
        <v>resa@seveetpapillon.org</v>
      </c>
      <c r="H1640" s="24" t="s">
        <v>174</v>
      </c>
      <c r="I1640" s="24">
        <f t="shared" ca="1" si="6"/>
        <v>0</v>
      </c>
      <c r="J1640" s="24">
        <f t="shared" ca="1" si="7"/>
        <v>29498181</v>
      </c>
      <c r="K1640" s="24" t="str">
        <f t="shared" ca="1" si="8"/>
        <v>S. Lespinasse - Réflexo SP</v>
      </c>
      <c r="L1640" s="24" t="str">
        <f t="shared" ca="1" si="9"/>
        <v>01:00 tarif horaire</v>
      </c>
      <c r="M1640" s="24" t="str">
        <f t="shared" ca="1" si="10"/>
        <v>Accepté (crédit illimité)</v>
      </c>
      <c r="N1640" s="25">
        <f t="shared" ca="1" si="11"/>
        <v>42808.668055555558</v>
      </c>
      <c r="O1640" s="27">
        <f t="shared" ca="1" si="12"/>
        <v>42808.668055555558</v>
      </c>
      <c r="P1640" s="24">
        <f t="shared" ca="1" si="13"/>
        <v>18</v>
      </c>
      <c r="Q1640" s="28" t="str">
        <f t="shared" si="48"/>
        <v/>
      </c>
      <c r="R1640" s="29" t="str">
        <f t="shared" si="14"/>
        <v/>
      </c>
      <c r="S1640" s="29" t="str">
        <f t="shared" si="15"/>
        <v/>
      </c>
      <c r="T1640" s="28" t="str">
        <f t="shared" si="16"/>
        <v/>
      </c>
      <c r="U1640" s="30">
        <f ca="1">VLOOKUP(H1640,variables!J$10:K$130,2,FALSE)</f>
        <v>0.5</v>
      </c>
      <c r="V1640" s="28"/>
      <c r="W1640" s="28"/>
      <c r="X1640" s="28"/>
      <c r="Y1640" s="28"/>
      <c r="Z1640" s="28"/>
      <c r="AA1640" s="28"/>
      <c r="AB1640" s="28"/>
      <c r="AC1640" s="28"/>
    </row>
    <row r="1641" spans="1:29" ht="14.25" hidden="1">
      <c r="A1641" s="22" t="b">
        <f t="shared" si="92"/>
        <v>0</v>
      </c>
      <c r="B1641" s="23" t="str">
        <f t="shared" si="93"/>
        <v>salles!</v>
      </c>
      <c r="C1641" s="24">
        <f t="shared" si="94"/>
        <v>1609</v>
      </c>
      <c r="D1641" s="24" t="str">
        <f t="shared" ca="1" si="2"/>
        <v>salle7</v>
      </c>
      <c r="E1641" s="25">
        <f t="shared" ca="1" si="3"/>
        <v>42814.75</v>
      </c>
      <c r="F1641" s="25">
        <f t="shared" ca="1" si="4"/>
        <v>42814.791666666664</v>
      </c>
      <c r="G1641" s="26" t="str">
        <f t="shared" ca="1" si="5"/>
        <v>resa@seveetpapillon.org</v>
      </c>
      <c r="H1641" s="24" t="s">
        <v>174</v>
      </c>
      <c r="I1641" s="24">
        <f t="shared" ca="1" si="6"/>
        <v>0</v>
      </c>
      <c r="J1641" s="24">
        <f t="shared" ca="1" si="7"/>
        <v>28734304</v>
      </c>
      <c r="K1641" s="24" t="str">
        <f t="shared" ca="1" si="8"/>
        <v>Marie-Dominique CLAIRE
Lucas</v>
      </c>
      <c r="L1641" s="24" t="str">
        <f t="shared" ca="1" si="9"/>
        <v>01:00 tarif horaire</v>
      </c>
      <c r="M1641" s="24" t="str">
        <f t="shared" ca="1" si="10"/>
        <v>Accepté (crédit illimité)</v>
      </c>
      <c r="N1641" s="25">
        <f t="shared" ca="1" si="11"/>
        <v>42773.8125</v>
      </c>
      <c r="O1641" s="27">
        <f t="shared" ca="1" si="12"/>
        <v>42773.8125</v>
      </c>
      <c r="P1641" s="24">
        <f t="shared" ca="1" si="13"/>
        <v>16.2</v>
      </c>
      <c r="Q1641" s="28" t="str">
        <f t="shared" si="48"/>
        <v/>
      </c>
      <c r="R1641" s="29" t="str">
        <f t="shared" si="14"/>
        <v/>
      </c>
      <c r="S1641" s="29" t="str">
        <f t="shared" si="15"/>
        <v/>
      </c>
      <c r="T1641" s="28" t="str">
        <f t="shared" si="16"/>
        <v/>
      </c>
      <c r="U1641" s="30">
        <f ca="1">VLOOKUP(H1641,variables!J$10:K$130,2,FALSE)</f>
        <v>0.5</v>
      </c>
      <c r="V1641" s="28"/>
      <c r="W1641" s="28"/>
      <c r="X1641" s="28"/>
      <c r="Y1641" s="28"/>
      <c r="Z1641" s="28"/>
      <c r="AA1641" s="28"/>
      <c r="AB1641" s="28"/>
      <c r="AC1641" s="28"/>
    </row>
    <row r="1642" spans="1:29" ht="14.25" hidden="1">
      <c r="A1642" s="22" t="b">
        <f t="shared" si="92"/>
        <v>0</v>
      </c>
      <c r="B1642" s="23" t="str">
        <f t="shared" si="93"/>
        <v>salles!</v>
      </c>
      <c r="C1642" s="24">
        <f t="shared" si="94"/>
        <v>1610</v>
      </c>
      <c r="D1642" s="24" t="str">
        <f t="shared" ca="1" si="2"/>
        <v>salle8</v>
      </c>
      <c r="E1642" s="25">
        <f t="shared" ca="1" si="3"/>
        <v>42814.75</v>
      </c>
      <c r="F1642" s="25">
        <f t="shared" ca="1" si="4"/>
        <v>42814.791666666664</v>
      </c>
      <c r="G1642" s="26" t="str">
        <f t="shared" ca="1" si="5"/>
        <v>margaux.honore@kheprisante.fr</v>
      </c>
      <c r="H1642" s="24" t="s">
        <v>88</v>
      </c>
      <c r="I1642" s="24">
        <f t="shared" ca="1" si="6"/>
        <v>0</v>
      </c>
      <c r="J1642" s="24">
        <f t="shared" ca="1" si="7"/>
        <v>29563949</v>
      </c>
      <c r="K1642" s="24" t="str">
        <f t="shared" ca="1" si="8"/>
        <v>M.Meilhac Frederic</v>
      </c>
      <c r="L1642" s="24" t="str">
        <f t="shared" ca="1" si="9"/>
        <v>01:00 tarif horaire</v>
      </c>
      <c r="M1642" s="24" t="str">
        <f t="shared" ca="1" si="10"/>
        <v>Paiement par crédit</v>
      </c>
      <c r="N1642" s="25">
        <f t="shared" ca="1" si="11"/>
        <v>42811.390972222223</v>
      </c>
      <c r="O1642" s="27">
        <f t="shared" ca="1" si="12"/>
        <v>42811.390972222223</v>
      </c>
      <c r="P1642" s="24">
        <f t="shared" ca="1" si="13"/>
        <v>18</v>
      </c>
      <c r="Q1642" s="28" t="str">
        <f t="shared" si="48"/>
        <v/>
      </c>
      <c r="R1642" s="29" t="str">
        <f t="shared" si="14"/>
        <v/>
      </c>
      <c r="S1642" s="29" t="str">
        <f t="shared" si="15"/>
        <v/>
      </c>
      <c r="T1642" s="28" t="str">
        <f t="shared" si="16"/>
        <v/>
      </c>
      <c r="U1642" s="30">
        <f ca="1">VLOOKUP(H1642,variables!J$10:K$130,2,FALSE)</f>
        <v>0.94202898550724634</v>
      </c>
      <c r="V1642" s="28"/>
      <c r="W1642" s="28"/>
      <c r="X1642" s="28"/>
      <c r="Y1642" s="28"/>
      <c r="Z1642" s="28"/>
      <c r="AA1642" s="28"/>
      <c r="AB1642" s="28"/>
      <c r="AC1642" s="28"/>
    </row>
    <row r="1643" spans="1:29" ht="14.25" hidden="1">
      <c r="A1643" s="22" t="b">
        <f t="shared" si="92"/>
        <v>0</v>
      </c>
      <c r="B1643" s="23" t="str">
        <f t="shared" si="93"/>
        <v>salles!</v>
      </c>
      <c r="C1643" s="24">
        <f t="shared" si="94"/>
        <v>1611</v>
      </c>
      <c r="D1643" s="24" t="str">
        <f t="shared" ca="1" si="2"/>
        <v>salle7</v>
      </c>
      <c r="E1643" s="25">
        <f t="shared" ca="1" si="3"/>
        <v>42814.791666666664</v>
      </c>
      <c r="F1643" s="25">
        <f t="shared" ca="1" si="4"/>
        <v>42814.833333333336</v>
      </c>
      <c r="G1643" s="26" t="str">
        <f t="shared" ca="1" si="5"/>
        <v>yann.larue@kheprisante.fr / Administrateur</v>
      </c>
      <c r="H1643" s="24" t="s">
        <v>237</v>
      </c>
      <c r="I1643" s="24">
        <f t="shared" ca="1" si="6"/>
        <v>0</v>
      </c>
      <c r="J1643" s="24">
        <f t="shared" ca="1" si="7"/>
        <v>29594762</v>
      </c>
      <c r="K1643" s="24">
        <f t="shared" ca="1" si="8"/>
        <v>0</v>
      </c>
      <c r="L1643" s="24" t="str">
        <f t="shared" ca="1" si="9"/>
        <v>01:00 tarif horaire</v>
      </c>
      <c r="M1643" s="24" t="str">
        <f t="shared" ca="1" si="10"/>
        <v>Paiement par crédit</v>
      </c>
      <c r="N1643" s="25">
        <f t="shared" ca="1" si="11"/>
        <v>42813.480555555558</v>
      </c>
      <c r="O1643" s="27">
        <f t="shared" ca="1" si="12"/>
        <v>42813.480555555558</v>
      </c>
      <c r="P1643" s="24">
        <f t="shared" ca="1" si="13"/>
        <v>18</v>
      </c>
      <c r="Q1643" s="28" t="str">
        <f t="shared" si="48"/>
        <v/>
      </c>
      <c r="R1643" s="29" t="str">
        <f t="shared" si="14"/>
        <v/>
      </c>
      <c r="S1643" s="29" t="str">
        <f t="shared" si="15"/>
        <v/>
      </c>
      <c r="T1643" s="28" t="str">
        <f t="shared" si="16"/>
        <v/>
      </c>
      <c r="U1643" s="30">
        <f ca="1">VLOOKUP(H1643,variables!J$10:K$130,2,FALSE)</f>
        <v>1</v>
      </c>
      <c r="V1643" s="28"/>
      <c r="W1643" s="28"/>
      <c r="X1643" s="28"/>
      <c r="Y1643" s="28"/>
      <c r="Z1643" s="28"/>
      <c r="AA1643" s="28"/>
      <c r="AB1643" s="28"/>
      <c r="AC1643" s="28"/>
    </row>
    <row r="1644" spans="1:29" ht="14.25" hidden="1">
      <c r="A1644" s="22" t="b">
        <f t="shared" si="92"/>
        <v>0</v>
      </c>
      <c r="B1644" s="23" t="str">
        <f t="shared" si="93"/>
        <v>salles!</v>
      </c>
      <c r="C1644" s="24">
        <f t="shared" si="94"/>
        <v>1612</v>
      </c>
      <c r="D1644" s="24" t="str">
        <f t="shared" ca="1" si="2"/>
        <v>salle7</v>
      </c>
      <c r="E1644" s="25">
        <f t="shared" ca="1" si="3"/>
        <v>42815.375</v>
      </c>
      <c r="F1644" s="25">
        <f t="shared" ca="1" si="4"/>
        <v>42815.416666666664</v>
      </c>
      <c r="G1644" s="26" t="str">
        <f t="shared" ca="1" si="5"/>
        <v>jessica.font@kheprisante.fr</v>
      </c>
      <c r="H1644" s="24" t="s">
        <v>489</v>
      </c>
      <c r="I1644" s="24">
        <f t="shared" ca="1" si="6"/>
        <v>0</v>
      </c>
      <c r="J1644" s="24">
        <f t="shared" ca="1" si="7"/>
        <v>29629940</v>
      </c>
      <c r="K1644" s="24">
        <f t="shared" ca="1" si="8"/>
        <v>0</v>
      </c>
      <c r="L1644" s="24" t="str">
        <f t="shared" ca="1" si="9"/>
        <v>01:00 tarif horaire</v>
      </c>
      <c r="M1644" s="24" t="str">
        <f t="shared" ca="1" si="10"/>
        <v>Paiement par crédit</v>
      </c>
      <c r="N1644" s="25">
        <f t="shared" ca="1" si="11"/>
        <v>42814.896527777775</v>
      </c>
      <c r="O1644" s="27">
        <f t="shared" ca="1" si="12"/>
        <v>42814.896527777775</v>
      </c>
      <c r="P1644" s="24">
        <f t="shared" ca="1" si="13"/>
        <v>14.4</v>
      </c>
      <c r="Q1644" s="28" t="str">
        <f t="shared" si="48"/>
        <v/>
      </c>
      <c r="R1644" s="29" t="str">
        <f t="shared" si="14"/>
        <v/>
      </c>
      <c r="S1644" s="29" t="str">
        <f t="shared" si="15"/>
        <v/>
      </c>
      <c r="T1644" s="28" t="str">
        <f t="shared" si="16"/>
        <v/>
      </c>
      <c r="U1644" s="30">
        <f ca="1">VLOOKUP(H1644,variables!J$10:K$130,2,FALSE)</f>
        <v>1</v>
      </c>
      <c r="V1644" s="28"/>
      <c r="W1644" s="28"/>
      <c r="X1644" s="28"/>
      <c r="Y1644" s="28"/>
      <c r="Z1644" s="28"/>
      <c r="AA1644" s="28"/>
      <c r="AB1644" s="28"/>
      <c r="AC1644" s="28"/>
    </row>
    <row r="1645" spans="1:29" ht="14.25" hidden="1">
      <c r="A1645" s="22" t="b">
        <f t="shared" si="92"/>
        <v>0</v>
      </c>
      <c r="B1645" s="23" t="str">
        <f t="shared" si="93"/>
        <v>salles!</v>
      </c>
      <c r="C1645" s="24">
        <f t="shared" si="94"/>
        <v>1613</v>
      </c>
      <c r="D1645" s="24" t="str">
        <f t="shared" ca="1" si="2"/>
        <v>salle12</v>
      </c>
      <c r="E1645" s="25">
        <f t="shared" ca="1" si="3"/>
        <v>42815.458333333336</v>
      </c>
      <c r="F1645" s="25">
        <f t="shared" ca="1" si="4"/>
        <v>42815.5</v>
      </c>
      <c r="G1645" s="26" t="str">
        <f t="shared" ca="1" si="5"/>
        <v>christelle.dericquebourg@kheprisante.fr</v>
      </c>
      <c r="H1645" s="24" t="s">
        <v>458</v>
      </c>
      <c r="I1645" s="24">
        <f t="shared" ca="1" si="6"/>
        <v>0</v>
      </c>
      <c r="J1645" s="24">
        <f t="shared" ca="1" si="7"/>
        <v>29640068</v>
      </c>
      <c r="K1645" s="24">
        <f t="shared" ca="1" si="8"/>
        <v>0</v>
      </c>
      <c r="L1645" s="24" t="str">
        <f t="shared" ca="1" si="9"/>
        <v>01:00 tarif horaire</v>
      </c>
      <c r="M1645" s="24" t="str">
        <f t="shared" ca="1" si="10"/>
        <v>Paiement par crédit</v>
      </c>
      <c r="N1645" s="25">
        <f t="shared" ca="1" si="11"/>
        <v>42815.42291666667</v>
      </c>
      <c r="O1645" s="27">
        <f t="shared" ca="1" si="12"/>
        <v>42815.42291666667</v>
      </c>
      <c r="P1645" s="24">
        <f t="shared" ca="1" si="13"/>
        <v>14.4</v>
      </c>
      <c r="Q1645" s="28" t="str">
        <f t="shared" si="48"/>
        <v/>
      </c>
      <c r="R1645" s="29" t="str">
        <f t="shared" si="14"/>
        <v/>
      </c>
      <c r="S1645" s="29" t="str">
        <f t="shared" si="15"/>
        <v/>
      </c>
      <c r="T1645" s="28" t="str">
        <f t="shared" si="16"/>
        <v/>
      </c>
      <c r="U1645" s="30">
        <f ca="1">VLOOKUP(H1645,variables!J$10:K$130,2,FALSE)</f>
        <v>0.95</v>
      </c>
      <c r="V1645" s="28"/>
      <c r="W1645" s="28"/>
      <c r="X1645" s="28"/>
      <c r="Y1645" s="28"/>
      <c r="Z1645" s="28"/>
      <c r="AA1645" s="28"/>
      <c r="AB1645" s="28"/>
      <c r="AC1645" s="28"/>
    </row>
    <row r="1646" spans="1:29" ht="14.25" hidden="1">
      <c r="A1646" s="22" t="b">
        <f t="shared" si="92"/>
        <v>0</v>
      </c>
      <c r="B1646" s="23" t="str">
        <f t="shared" si="93"/>
        <v>salles!</v>
      </c>
      <c r="C1646" s="24">
        <f t="shared" si="94"/>
        <v>1614</v>
      </c>
      <c r="D1646" s="24" t="str">
        <f t="shared" ca="1" si="2"/>
        <v>salle7</v>
      </c>
      <c r="E1646" s="25">
        <f t="shared" ca="1" si="3"/>
        <v>42815.583333333336</v>
      </c>
      <c r="F1646" s="25">
        <f t="shared" ca="1" si="4"/>
        <v>42815.625</v>
      </c>
      <c r="G1646" s="26" t="str">
        <f t="shared" ca="1" si="5"/>
        <v>sophie.perret@kheprisante.fr</v>
      </c>
      <c r="H1646" s="24" t="s">
        <v>800</v>
      </c>
      <c r="I1646" s="24">
        <f t="shared" ca="1" si="6"/>
        <v>0</v>
      </c>
      <c r="J1646" s="24">
        <f t="shared" ca="1" si="7"/>
        <v>29504770</v>
      </c>
      <c r="K1646" s="24">
        <f t="shared" ca="1" si="8"/>
        <v>0</v>
      </c>
      <c r="L1646" s="24" t="str">
        <f t="shared" ca="1" si="9"/>
        <v>01:00 tarif horaire</v>
      </c>
      <c r="M1646" s="24" t="str">
        <f t="shared" ca="1" si="10"/>
        <v>Paiement par crédit</v>
      </c>
      <c r="N1646" s="25">
        <f t="shared" ca="1" si="11"/>
        <v>42808.85</v>
      </c>
      <c r="O1646" s="27">
        <f t="shared" ca="1" si="12"/>
        <v>42808.85</v>
      </c>
      <c r="P1646" s="24">
        <f t="shared" ca="1" si="13"/>
        <v>14.4</v>
      </c>
      <c r="Q1646" s="28" t="str">
        <f t="shared" si="48"/>
        <v/>
      </c>
      <c r="R1646" s="29" t="str">
        <f t="shared" si="14"/>
        <v/>
      </c>
      <c r="S1646" s="29" t="str">
        <f t="shared" si="15"/>
        <v/>
      </c>
      <c r="T1646" s="28" t="str">
        <f t="shared" si="16"/>
        <v/>
      </c>
      <c r="U1646" s="30">
        <f ca="1">VLOOKUP(H1646,variables!J$10:K$130,2,FALSE)</f>
        <v>1</v>
      </c>
      <c r="V1646" s="28"/>
      <c r="W1646" s="28"/>
      <c r="X1646" s="28"/>
      <c r="Y1646" s="28"/>
      <c r="Z1646" s="28"/>
      <c r="AA1646" s="28"/>
      <c r="AB1646" s="28"/>
      <c r="AC1646" s="28"/>
    </row>
    <row r="1647" spans="1:29" ht="14.25">
      <c r="A1647" s="22" t="b">
        <f t="shared" si="92"/>
        <v>1</v>
      </c>
      <c r="B1647" s="23" t="str">
        <f t="shared" si="93"/>
        <v>salles!</v>
      </c>
      <c r="C1647" s="24">
        <f t="shared" si="94"/>
        <v>1615</v>
      </c>
      <c r="D1647" s="24" t="str">
        <f t="shared" ca="1" si="2"/>
        <v>salle11</v>
      </c>
      <c r="E1647" s="25">
        <f t="shared" ca="1" si="3"/>
        <v>42815.604166666664</v>
      </c>
      <c r="F1647" s="25">
        <f t="shared" ca="1" si="4"/>
        <v>42815.645833333336</v>
      </c>
      <c r="G1647" s="26" t="str">
        <f t="shared" ca="1" si="5"/>
        <v>sandrine.lopes@kheprisante.fr</v>
      </c>
      <c r="H1647" s="24" t="s">
        <v>140</v>
      </c>
      <c r="I1647" s="24">
        <f t="shared" ca="1" si="6"/>
        <v>0</v>
      </c>
      <c r="J1647" s="24">
        <f t="shared" ca="1" si="7"/>
        <v>29387816</v>
      </c>
      <c r="K1647" s="24" t="str">
        <f t="shared" ca="1" si="8"/>
        <v>Sandrine - Reiki Lorraine</v>
      </c>
      <c r="L1647" s="24" t="str">
        <f t="shared" ca="1" si="9"/>
        <v>01:00 tarif horaire</v>
      </c>
      <c r="M1647" s="24" t="str">
        <f t="shared" ca="1" si="10"/>
        <v>Paiement par crédit</v>
      </c>
      <c r="N1647" s="25">
        <f t="shared" ca="1" si="11"/>
        <v>42803.427777777775</v>
      </c>
      <c r="O1647" s="27">
        <f t="shared" ca="1" si="12"/>
        <v>42803.427777777775</v>
      </c>
      <c r="P1647" s="24">
        <f t="shared" ca="1" si="13"/>
        <v>14.4</v>
      </c>
      <c r="Q1647" s="28">
        <f t="shared" ca="1" si="48"/>
        <v>1</v>
      </c>
      <c r="R1647" s="29">
        <f t="shared" ca="1" si="14"/>
        <v>13.429787234042553</v>
      </c>
      <c r="S1647" s="29" t="e">
        <f t="shared" ca="1" si="15"/>
        <v>#VALUE!</v>
      </c>
      <c r="T1647" s="28">
        <f t="shared" ca="1" si="16"/>
        <v>12</v>
      </c>
      <c r="U1647" s="30">
        <f ca="1">VLOOKUP(H1647,variables!J$10:K$130,2,FALSE)</f>
        <v>0.93262411347517726</v>
      </c>
      <c r="V1647" s="28"/>
      <c r="W1647" s="28"/>
      <c r="X1647" s="28"/>
      <c r="Y1647" s="28"/>
      <c r="Z1647" s="28"/>
      <c r="AA1647" s="28"/>
      <c r="AB1647" s="28"/>
      <c r="AC1647" s="28"/>
    </row>
    <row r="1648" spans="1:29" ht="14.25" hidden="1">
      <c r="A1648" s="22" t="b">
        <f t="shared" si="92"/>
        <v>0</v>
      </c>
      <c r="B1648" s="23" t="str">
        <f t="shared" si="93"/>
        <v>salles!</v>
      </c>
      <c r="C1648" s="24">
        <f t="shared" si="94"/>
        <v>1616</v>
      </c>
      <c r="D1648" s="24" t="str">
        <f t="shared" ca="1" si="2"/>
        <v>salle9</v>
      </c>
      <c r="E1648" s="25">
        <f t="shared" ca="1" si="3"/>
        <v>42815.604166666664</v>
      </c>
      <c r="F1648" s="25">
        <f t="shared" ca="1" si="4"/>
        <v>42815.666666666664</v>
      </c>
      <c r="G1648" s="26" t="str">
        <f t="shared" ca="1" si="5"/>
        <v>aurelie.maillet@kheprisante.fr</v>
      </c>
      <c r="H1648" s="24" t="s">
        <v>887</v>
      </c>
      <c r="I1648" s="24">
        <f t="shared" ca="1" si="6"/>
        <v>0</v>
      </c>
      <c r="J1648" s="24">
        <f t="shared" ca="1" si="7"/>
        <v>29498793</v>
      </c>
      <c r="K1648" s="24">
        <f t="shared" ca="1" si="8"/>
        <v>0</v>
      </c>
      <c r="L1648" s="24" t="str">
        <f t="shared" ca="1" si="9"/>
        <v>01:30 tarif horaire</v>
      </c>
      <c r="M1648" s="24" t="str">
        <f t="shared" ca="1" si="10"/>
        <v>Paiement par crédit</v>
      </c>
      <c r="N1648" s="25">
        <f t="shared" ca="1" si="11"/>
        <v>42808.681944444441</v>
      </c>
      <c r="O1648" s="27">
        <f t="shared" ca="1" si="12"/>
        <v>42808.681944444441</v>
      </c>
      <c r="P1648" s="24">
        <f t="shared" ca="1" si="13"/>
        <v>21.6</v>
      </c>
      <c r="Q1648" s="28" t="str">
        <f t="shared" si="48"/>
        <v/>
      </c>
      <c r="R1648" s="29" t="str">
        <f t="shared" si="14"/>
        <v/>
      </c>
      <c r="S1648" s="29" t="str">
        <f t="shared" si="15"/>
        <v/>
      </c>
      <c r="T1648" s="28" t="str">
        <f t="shared" si="16"/>
        <v/>
      </c>
      <c r="U1648" s="30">
        <f ca="1">VLOOKUP(H1648,variables!J$10:K$130,2,FALSE)</f>
        <v>1</v>
      </c>
      <c r="V1648" s="28"/>
      <c r="W1648" s="28"/>
      <c r="X1648" s="28"/>
      <c r="Y1648" s="28"/>
      <c r="Z1648" s="28"/>
      <c r="AA1648" s="28"/>
      <c r="AB1648" s="28"/>
      <c r="AC1648" s="28"/>
    </row>
    <row r="1649" spans="1:29" ht="14.25">
      <c r="A1649" s="22" t="b">
        <f t="shared" si="92"/>
        <v>1</v>
      </c>
      <c r="B1649" s="23" t="str">
        <f t="shared" si="93"/>
        <v>salles!</v>
      </c>
      <c r="C1649" s="24">
        <f t="shared" si="94"/>
        <v>1617</v>
      </c>
      <c r="D1649" s="24" t="str">
        <f t="shared" ca="1" si="2"/>
        <v>salle11</v>
      </c>
      <c r="E1649" s="25">
        <f t="shared" ca="1" si="3"/>
        <v>42815.666666666664</v>
      </c>
      <c r="F1649" s="25">
        <f t="shared" ca="1" si="4"/>
        <v>42815.708333333336</v>
      </c>
      <c r="G1649" s="26" t="str">
        <f t="shared" ca="1" si="5"/>
        <v>sandrine.lopes@kheprisante.fr</v>
      </c>
      <c r="H1649" s="24" t="s">
        <v>140</v>
      </c>
      <c r="I1649" s="24">
        <f t="shared" ca="1" si="6"/>
        <v>0</v>
      </c>
      <c r="J1649" s="24">
        <f t="shared" ca="1" si="7"/>
        <v>29387828</v>
      </c>
      <c r="K1649" s="24" t="str">
        <f t="shared" ca="1" si="8"/>
        <v>Sandrine - Reiki Chloé</v>
      </c>
      <c r="L1649" s="24" t="str">
        <f t="shared" ca="1" si="9"/>
        <v>01:00 tarif horaire</v>
      </c>
      <c r="M1649" s="24" t="str">
        <f t="shared" ca="1" si="10"/>
        <v>Paiement par crédit</v>
      </c>
      <c r="N1649" s="25">
        <f t="shared" ca="1" si="11"/>
        <v>42803.428472222222</v>
      </c>
      <c r="O1649" s="27">
        <f t="shared" ca="1" si="12"/>
        <v>42803.428472222222</v>
      </c>
      <c r="P1649" s="24">
        <f t="shared" ca="1" si="13"/>
        <v>16.2</v>
      </c>
      <c r="Q1649" s="28">
        <f t="shared" ca="1" si="48"/>
        <v>1</v>
      </c>
      <c r="R1649" s="29">
        <f t="shared" ca="1" si="14"/>
        <v>15.10851063829787</v>
      </c>
      <c r="S1649" s="29" t="e">
        <f t="shared" ca="1" si="15"/>
        <v>#VALUE!</v>
      </c>
      <c r="T1649" s="28">
        <f t="shared" ca="1" si="16"/>
        <v>12</v>
      </c>
      <c r="U1649" s="30">
        <f ca="1">VLOOKUP(H1649,variables!J$10:K$130,2,FALSE)</f>
        <v>0.93262411347517726</v>
      </c>
      <c r="V1649" s="28"/>
      <c r="W1649" s="28"/>
      <c r="X1649" s="28"/>
      <c r="Y1649" s="28"/>
      <c r="Z1649" s="28"/>
      <c r="AA1649" s="28"/>
      <c r="AB1649" s="28"/>
      <c r="AC1649" s="28"/>
    </row>
    <row r="1650" spans="1:29" ht="14.25" hidden="1">
      <c r="A1650" s="22" t="b">
        <f t="shared" si="92"/>
        <v>0</v>
      </c>
      <c r="B1650" s="23" t="str">
        <f t="shared" si="93"/>
        <v>salles!</v>
      </c>
      <c r="C1650" s="24">
        <f t="shared" si="94"/>
        <v>1618</v>
      </c>
      <c r="D1650" s="24" t="str">
        <f t="shared" ca="1" si="2"/>
        <v>salle8</v>
      </c>
      <c r="E1650" s="25">
        <f t="shared" ca="1" si="3"/>
        <v>42815.75</v>
      </c>
      <c r="F1650" s="25">
        <f t="shared" ca="1" si="4"/>
        <v>42815.791666666664</v>
      </c>
      <c r="G1650" s="26" t="str">
        <f t="shared" ca="1" si="5"/>
        <v>margaux.honore@kheprisante.fr</v>
      </c>
      <c r="H1650" s="24" t="s">
        <v>88</v>
      </c>
      <c r="I1650" s="24">
        <f t="shared" ca="1" si="6"/>
        <v>0</v>
      </c>
      <c r="J1650" s="24">
        <f t="shared" ca="1" si="7"/>
        <v>29566391</v>
      </c>
      <c r="K1650" s="24" t="str">
        <f t="shared" ca="1" si="8"/>
        <v>Mme Hamizi</v>
      </c>
      <c r="L1650" s="24" t="str">
        <f t="shared" ca="1" si="9"/>
        <v>01:00 tarif horaire</v>
      </c>
      <c r="M1650" s="24" t="str">
        <f t="shared" ca="1" si="10"/>
        <v>Paiement par crédit</v>
      </c>
      <c r="N1650" s="25">
        <f t="shared" ca="1" si="11"/>
        <v>42811.460416666669</v>
      </c>
      <c r="O1650" s="27">
        <f t="shared" ca="1" si="12"/>
        <v>42811.460416666669</v>
      </c>
      <c r="P1650" s="24">
        <f t="shared" ca="1" si="13"/>
        <v>18</v>
      </c>
      <c r="Q1650" s="28" t="str">
        <f t="shared" si="48"/>
        <v/>
      </c>
      <c r="R1650" s="29" t="str">
        <f t="shared" si="14"/>
        <v/>
      </c>
      <c r="S1650" s="29" t="str">
        <f t="shared" si="15"/>
        <v/>
      </c>
      <c r="T1650" s="28" t="str">
        <f t="shared" si="16"/>
        <v/>
      </c>
      <c r="U1650" s="30">
        <f ca="1">VLOOKUP(H1650,variables!J$10:K$130,2,FALSE)</f>
        <v>0.94202898550724634</v>
      </c>
      <c r="V1650" s="28"/>
      <c r="W1650" s="28"/>
      <c r="X1650" s="28"/>
      <c r="Y1650" s="28"/>
      <c r="Z1650" s="28"/>
      <c r="AA1650" s="28"/>
      <c r="AB1650" s="28"/>
      <c r="AC1650" s="28"/>
    </row>
    <row r="1651" spans="1:29" ht="14.25">
      <c r="A1651" s="22" t="b">
        <f t="shared" si="92"/>
        <v>1</v>
      </c>
      <c r="B1651" s="23" t="str">
        <f t="shared" si="93"/>
        <v>salles!</v>
      </c>
      <c r="C1651" s="24">
        <f t="shared" si="94"/>
        <v>1619</v>
      </c>
      <c r="D1651" s="24" t="str">
        <f t="shared" ca="1" si="2"/>
        <v>salle11</v>
      </c>
      <c r="E1651" s="25">
        <f t="shared" ca="1" si="3"/>
        <v>42815.791666666664</v>
      </c>
      <c r="F1651" s="25">
        <f t="shared" ca="1" si="4"/>
        <v>42815.833333333336</v>
      </c>
      <c r="G1651" s="26" t="str">
        <f t="shared" ca="1" si="5"/>
        <v>sandrine.lopes@kheprisante.fr</v>
      </c>
      <c r="H1651" s="24" t="s">
        <v>140</v>
      </c>
      <c r="I1651" s="24">
        <f t="shared" ca="1" si="6"/>
        <v>0</v>
      </c>
      <c r="J1651" s="24">
        <f t="shared" ca="1" si="7"/>
        <v>29568042</v>
      </c>
      <c r="K1651" s="24" t="str">
        <f t="shared" ca="1" si="8"/>
        <v>Sandrine - Reiki</v>
      </c>
      <c r="L1651" s="24" t="str">
        <f t="shared" ca="1" si="9"/>
        <v>01:00 tarif horaire</v>
      </c>
      <c r="M1651" s="24" t="str">
        <f t="shared" ca="1" si="10"/>
        <v>Paiement par crédit</v>
      </c>
      <c r="N1651" s="25">
        <f t="shared" ca="1" si="11"/>
        <v>42811.504861111112</v>
      </c>
      <c r="O1651" s="27">
        <f t="shared" ca="1" si="12"/>
        <v>42811.504861111112</v>
      </c>
      <c r="P1651" s="24">
        <f t="shared" ca="1" si="13"/>
        <v>18</v>
      </c>
      <c r="Q1651" s="28">
        <f t="shared" ca="1" si="48"/>
        <v>1</v>
      </c>
      <c r="R1651" s="29">
        <f t="shared" ca="1" si="14"/>
        <v>16.787234042553191</v>
      </c>
      <c r="S1651" s="29" t="e">
        <f t="shared" ca="1" si="15"/>
        <v>#VALUE!</v>
      </c>
      <c r="T1651" s="28">
        <f t="shared" ca="1" si="16"/>
        <v>4</v>
      </c>
      <c r="U1651" s="30">
        <f ca="1">VLOOKUP(H1651,variables!J$10:K$130,2,FALSE)</f>
        <v>0.93262411347517726</v>
      </c>
      <c r="V1651" s="28"/>
      <c r="W1651" s="28"/>
      <c r="X1651" s="28"/>
      <c r="Y1651" s="28"/>
      <c r="Z1651" s="28"/>
      <c r="AA1651" s="28"/>
      <c r="AB1651" s="28"/>
      <c r="AC1651" s="28"/>
    </row>
    <row r="1652" spans="1:29" ht="14.25" hidden="1">
      <c r="A1652" s="22" t="b">
        <f t="shared" si="92"/>
        <v>0</v>
      </c>
      <c r="B1652" s="23" t="str">
        <f t="shared" si="93"/>
        <v>salles!</v>
      </c>
      <c r="C1652" s="24">
        <f t="shared" si="94"/>
        <v>1620</v>
      </c>
      <c r="D1652" s="24" t="str">
        <f t="shared" ca="1" si="2"/>
        <v>salle5</v>
      </c>
      <c r="E1652" s="25">
        <f t="shared" ca="1" si="3"/>
        <v>42816.375</v>
      </c>
      <c r="F1652" s="25">
        <f t="shared" ca="1" si="4"/>
        <v>42816.416666666664</v>
      </c>
      <c r="G1652" s="26" t="str">
        <f t="shared" ca="1" si="5"/>
        <v>resa@seveetpapillon.org</v>
      </c>
      <c r="H1652" s="24" t="s">
        <v>174</v>
      </c>
      <c r="I1652" s="24">
        <f t="shared" ca="1" si="6"/>
        <v>0</v>
      </c>
      <c r="J1652" s="24">
        <f t="shared" ca="1" si="7"/>
        <v>29498222</v>
      </c>
      <c r="K1652" s="24" t="str">
        <f t="shared" ca="1" si="8"/>
        <v>S. Lespinasse - Réflexo SP</v>
      </c>
      <c r="L1652" s="24" t="str">
        <f t="shared" ca="1" si="9"/>
        <v>01:00 tarif horaire</v>
      </c>
      <c r="M1652" s="24" t="str">
        <f t="shared" ca="1" si="10"/>
        <v>Accepté (crédit illimité)</v>
      </c>
      <c r="N1652" s="25">
        <f t="shared" ca="1" si="11"/>
        <v>42808.668749999997</v>
      </c>
      <c r="O1652" s="27">
        <f t="shared" ca="1" si="12"/>
        <v>42808.668749999997</v>
      </c>
      <c r="P1652" s="24">
        <f t="shared" ca="1" si="13"/>
        <v>14.4</v>
      </c>
      <c r="Q1652" s="28" t="str">
        <f t="shared" si="48"/>
        <v/>
      </c>
      <c r="R1652" s="29" t="str">
        <f t="shared" si="14"/>
        <v/>
      </c>
      <c r="S1652" s="29" t="str">
        <f t="shared" si="15"/>
        <v/>
      </c>
      <c r="T1652" s="28" t="str">
        <f t="shared" si="16"/>
        <v/>
      </c>
      <c r="U1652" s="30">
        <f ca="1">VLOOKUP(H1652,variables!J$10:K$130,2,FALSE)</f>
        <v>0.5</v>
      </c>
      <c r="V1652" s="28"/>
      <c r="W1652" s="28"/>
      <c r="X1652" s="28"/>
      <c r="Y1652" s="28"/>
      <c r="Z1652" s="28"/>
      <c r="AA1652" s="28"/>
      <c r="AB1652" s="28"/>
      <c r="AC1652" s="28"/>
    </row>
    <row r="1653" spans="1:29" ht="14.25" hidden="1">
      <c r="A1653" s="22" t="b">
        <f t="shared" si="92"/>
        <v>0</v>
      </c>
      <c r="B1653" s="23" t="str">
        <f t="shared" si="93"/>
        <v>salles!</v>
      </c>
      <c r="C1653" s="24">
        <f t="shared" si="94"/>
        <v>1621</v>
      </c>
      <c r="D1653" s="24" t="str">
        <f t="shared" ca="1" si="2"/>
        <v>salle12</v>
      </c>
      <c r="E1653" s="25">
        <f t="shared" ca="1" si="3"/>
        <v>42816.458333333336</v>
      </c>
      <c r="F1653" s="25">
        <f t="shared" ca="1" si="4"/>
        <v>42816.5</v>
      </c>
      <c r="G1653" s="26" t="str">
        <f t="shared" ca="1" si="5"/>
        <v>didier.cuoq@kheprisante.fr</v>
      </c>
      <c r="H1653" s="24" t="s">
        <v>357</v>
      </c>
      <c r="I1653" s="24" t="str">
        <f t="shared" ca="1" si="6"/>
        <v>didier.cuoq@kheprisante.fr</v>
      </c>
      <c r="J1653" s="24">
        <f t="shared" ca="1" si="7"/>
        <v>29377839</v>
      </c>
      <c r="K1653" s="24">
        <f t="shared" ca="1" si="8"/>
        <v>0</v>
      </c>
      <c r="L1653" s="24" t="str">
        <f t="shared" ca="1" si="9"/>
        <v>01:00 tarif horaire</v>
      </c>
      <c r="M1653" s="24" t="str">
        <f t="shared" ca="1" si="10"/>
        <v>Paiement par crédit</v>
      </c>
      <c r="N1653" s="25">
        <f t="shared" ca="1" si="11"/>
        <v>42802.90347222222</v>
      </c>
      <c r="O1653" s="27">
        <f t="shared" ca="1" si="12"/>
        <v>42813.417361111111</v>
      </c>
      <c r="P1653" s="24">
        <f t="shared" ca="1" si="13"/>
        <v>14.4</v>
      </c>
      <c r="Q1653" s="28" t="str">
        <f t="shared" si="48"/>
        <v/>
      </c>
      <c r="R1653" s="29" t="str">
        <f t="shared" si="14"/>
        <v/>
      </c>
      <c r="S1653" s="29" t="str">
        <f t="shared" si="15"/>
        <v/>
      </c>
      <c r="T1653" s="28" t="str">
        <f t="shared" si="16"/>
        <v/>
      </c>
      <c r="U1653" s="30">
        <f ca="1">VLOOKUP(H1653,variables!J$10:K$130,2,FALSE)</f>
        <v>0.97058823529411764</v>
      </c>
      <c r="V1653" s="28"/>
      <c r="W1653" s="28"/>
      <c r="X1653" s="28"/>
      <c r="Y1653" s="28"/>
      <c r="Z1653" s="28"/>
      <c r="AA1653" s="28"/>
      <c r="AB1653" s="28"/>
      <c r="AC1653" s="28"/>
    </row>
    <row r="1654" spans="1:29" ht="14.25" hidden="1">
      <c r="A1654" s="22" t="b">
        <f t="shared" si="92"/>
        <v>0</v>
      </c>
      <c r="B1654" s="23" t="str">
        <f t="shared" si="93"/>
        <v>salles!</v>
      </c>
      <c r="C1654" s="24">
        <f t="shared" si="94"/>
        <v>1622</v>
      </c>
      <c r="D1654" s="24" t="str">
        <f t="shared" ca="1" si="2"/>
        <v>salle7</v>
      </c>
      <c r="E1654" s="25">
        <f t="shared" ca="1" si="3"/>
        <v>42816.583333333336</v>
      </c>
      <c r="F1654" s="25">
        <f t="shared" ca="1" si="4"/>
        <v>42816.625</v>
      </c>
      <c r="G1654" s="26" t="str">
        <f t="shared" ca="1" si="5"/>
        <v>sandrine.mareschal@kheprisante.fr</v>
      </c>
      <c r="H1654" s="24" t="s">
        <v>951</v>
      </c>
      <c r="I1654" s="24">
        <f t="shared" ca="1" si="6"/>
        <v>0</v>
      </c>
      <c r="J1654" s="24">
        <f t="shared" ca="1" si="7"/>
        <v>29372126</v>
      </c>
      <c r="K1654" s="24" t="str">
        <f t="shared" ca="1" si="8"/>
        <v>M.Bouet</v>
      </c>
      <c r="L1654" s="24" t="str">
        <f t="shared" ca="1" si="9"/>
        <v>01:00 tarif horaire</v>
      </c>
      <c r="M1654" s="24" t="str">
        <f t="shared" ca="1" si="10"/>
        <v>Paiement par crédit</v>
      </c>
      <c r="N1654" s="25">
        <f t="shared" ca="1" si="11"/>
        <v>42802.727083333331</v>
      </c>
      <c r="O1654" s="27">
        <f t="shared" ca="1" si="12"/>
        <v>42802.727083333331</v>
      </c>
      <c r="P1654" s="24">
        <f t="shared" ca="1" si="13"/>
        <v>16.2</v>
      </c>
      <c r="Q1654" s="28" t="str">
        <f t="shared" si="48"/>
        <v/>
      </c>
      <c r="R1654" s="29" t="str">
        <f t="shared" si="14"/>
        <v/>
      </c>
      <c r="S1654" s="29" t="str">
        <f t="shared" si="15"/>
        <v/>
      </c>
      <c r="T1654" s="28" t="str">
        <f t="shared" si="16"/>
        <v/>
      </c>
      <c r="U1654" s="30" t="e">
        <f ca="1">VLOOKUP(H1654,variables!J$10:K$130,2,FALSE)</f>
        <v>#N/A</v>
      </c>
      <c r="V1654" s="28"/>
      <c r="W1654" s="28"/>
      <c r="X1654" s="28"/>
      <c r="Y1654" s="28"/>
      <c r="Z1654" s="28"/>
      <c r="AA1654" s="28"/>
      <c r="AB1654" s="28"/>
      <c r="AC1654" s="28"/>
    </row>
    <row r="1655" spans="1:29" ht="14.25" hidden="1">
      <c r="A1655" s="22" t="b">
        <f t="shared" si="92"/>
        <v>0</v>
      </c>
      <c r="B1655" s="23" t="str">
        <f t="shared" si="93"/>
        <v>salles!</v>
      </c>
      <c r="C1655" s="24">
        <f t="shared" si="94"/>
        <v>1623</v>
      </c>
      <c r="D1655" s="24" t="str">
        <f t="shared" ca="1" si="2"/>
        <v>salle9</v>
      </c>
      <c r="E1655" s="25">
        <f t="shared" ca="1" si="3"/>
        <v>42816.583333333336</v>
      </c>
      <c r="F1655" s="25">
        <f t="shared" ca="1" si="4"/>
        <v>42816.625</v>
      </c>
      <c r="G1655" s="26" t="str">
        <f t="shared" ca="1" si="5"/>
        <v>didier.cuoq@kheprisante.fr</v>
      </c>
      <c r="H1655" s="24" t="s">
        <v>357</v>
      </c>
      <c r="I1655" s="24">
        <f t="shared" ca="1" si="6"/>
        <v>0</v>
      </c>
      <c r="J1655" s="24">
        <f t="shared" ca="1" si="7"/>
        <v>29637700</v>
      </c>
      <c r="K1655" s="24">
        <f t="shared" ca="1" si="8"/>
        <v>0</v>
      </c>
      <c r="L1655" s="24" t="str">
        <f t="shared" ca="1" si="9"/>
        <v>01:00 tarif horaire</v>
      </c>
      <c r="M1655" s="24" t="str">
        <f t="shared" ca="1" si="10"/>
        <v>Paiement par crédit</v>
      </c>
      <c r="N1655" s="25">
        <f t="shared" ca="1" si="11"/>
        <v>42815.377083333333</v>
      </c>
      <c r="O1655" s="27">
        <f t="shared" ca="1" si="12"/>
        <v>42815.377083333333</v>
      </c>
      <c r="P1655" s="24">
        <f t="shared" ca="1" si="13"/>
        <v>16.2</v>
      </c>
      <c r="Q1655" s="28" t="str">
        <f t="shared" si="48"/>
        <v/>
      </c>
      <c r="R1655" s="29" t="str">
        <f t="shared" si="14"/>
        <v/>
      </c>
      <c r="S1655" s="29" t="str">
        <f t="shared" si="15"/>
        <v/>
      </c>
      <c r="T1655" s="28" t="str">
        <f t="shared" si="16"/>
        <v/>
      </c>
      <c r="U1655" s="30">
        <f ca="1">VLOOKUP(H1655,variables!J$10:K$130,2,FALSE)</f>
        <v>0.97058823529411764</v>
      </c>
      <c r="V1655" s="28"/>
      <c r="W1655" s="28"/>
      <c r="X1655" s="28"/>
      <c r="Y1655" s="28"/>
      <c r="Z1655" s="28"/>
      <c r="AA1655" s="28"/>
      <c r="AB1655" s="28"/>
      <c r="AC1655" s="28"/>
    </row>
    <row r="1656" spans="1:29" ht="14.25">
      <c r="A1656" s="22" t="b">
        <f t="shared" si="92"/>
        <v>1</v>
      </c>
      <c r="B1656" s="23" t="str">
        <f t="shared" si="93"/>
        <v>salles!</v>
      </c>
      <c r="C1656" s="24">
        <f t="shared" si="94"/>
        <v>1624</v>
      </c>
      <c r="D1656" s="24" t="str">
        <f t="shared" ca="1" si="2"/>
        <v>salle11</v>
      </c>
      <c r="E1656" s="25">
        <f t="shared" ca="1" si="3"/>
        <v>42816.583333333336</v>
      </c>
      <c r="F1656" s="25">
        <f t="shared" ca="1" si="4"/>
        <v>42816.645833333336</v>
      </c>
      <c r="G1656" s="26" t="str">
        <f t="shared" ca="1" si="5"/>
        <v>sandrine.lopes@kheprisante.fr</v>
      </c>
      <c r="H1656" s="24" t="s">
        <v>140</v>
      </c>
      <c r="I1656" s="24" t="str">
        <f t="shared" ca="1" si="6"/>
        <v>sandrine.lopes@kheprisante.fr</v>
      </c>
      <c r="J1656" s="24">
        <f t="shared" ca="1" si="7"/>
        <v>28433123</v>
      </c>
      <c r="K1656" s="24" t="str">
        <f t="shared" ca="1" si="8"/>
        <v>Sandrine - Mbe - Nadine</v>
      </c>
      <c r="L1656" s="24" t="str">
        <f t="shared" ca="1" si="9"/>
        <v>01:30 tarif horaire</v>
      </c>
      <c r="M1656" s="24" t="str">
        <f t="shared" ca="1" si="10"/>
        <v>Paiement par crédit</v>
      </c>
      <c r="N1656" s="25">
        <f t="shared" ca="1" si="11"/>
        <v>42760.654166666667</v>
      </c>
      <c r="O1656" s="27">
        <f t="shared" ca="1" si="12"/>
        <v>42780.48541666667</v>
      </c>
      <c r="P1656" s="24">
        <f t="shared" ca="1" si="13"/>
        <v>21.87</v>
      </c>
      <c r="Q1656" s="28">
        <f t="shared" ca="1" si="48"/>
        <v>1.5</v>
      </c>
      <c r="R1656" s="29">
        <f t="shared" ca="1" si="14"/>
        <v>20.396489361702127</v>
      </c>
      <c r="S1656" s="29" t="e">
        <f t="shared" ca="1" si="15"/>
        <v>#VALUE!</v>
      </c>
      <c r="T1656" s="28">
        <f t="shared" ca="1" si="16"/>
        <v>55</v>
      </c>
      <c r="U1656" s="30">
        <f ca="1">VLOOKUP(H1656,variables!J$10:K$130,2,FALSE)</f>
        <v>0.93262411347517726</v>
      </c>
      <c r="V1656" s="28"/>
      <c r="W1656" s="28"/>
      <c r="X1656" s="28"/>
      <c r="Y1656" s="28"/>
      <c r="Z1656" s="28"/>
      <c r="AA1656" s="28"/>
      <c r="AB1656" s="28"/>
      <c r="AC1656" s="28"/>
    </row>
    <row r="1657" spans="1:29" ht="14.25" hidden="1">
      <c r="A1657" s="22" t="b">
        <f t="shared" si="92"/>
        <v>0</v>
      </c>
      <c r="B1657" s="23" t="str">
        <f t="shared" si="93"/>
        <v>salles!</v>
      </c>
      <c r="C1657" s="24">
        <f t="shared" si="94"/>
        <v>1625</v>
      </c>
      <c r="D1657" s="24" t="str">
        <f t="shared" ca="1" si="2"/>
        <v>salle12</v>
      </c>
      <c r="E1657" s="25">
        <f t="shared" ca="1" si="3"/>
        <v>42816.583333333336</v>
      </c>
      <c r="F1657" s="25">
        <f t="shared" ca="1" si="4"/>
        <v>42816.645833333336</v>
      </c>
      <c r="G1657" s="26" t="str">
        <f t="shared" ca="1" si="5"/>
        <v>amelie.brossard@kheprisante.fr</v>
      </c>
      <c r="H1657" s="24" t="s">
        <v>210</v>
      </c>
      <c r="I1657" s="24">
        <f t="shared" ca="1" si="6"/>
        <v>0</v>
      </c>
      <c r="J1657" s="24">
        <f t="shared" ca="1" si="7"/>
        <v>29457920</v>
      </c>
      <c r="K1657" s="24" t="str">
        <f t="shared" ca="1" si="8"/>
        <v>mincir</v>
      </c>
      <c r="L1657" s="24" t="str">
        <f t="shared" ca="1" si="9"/>
        <v>01:30 tarif horaire</v>
      </c>
      <c r="M1657" s="24" t="str">
        <f t="shared" ca="1" si="10"/>
        <v>Paiement par crédit</v>
      </c>
      <c r="N1657" s="25">
        <f t="shared" ca="1" si="11"/>
        <v>42807.419444444444</v>
      </c>
      <c r="O1657" s="27">
        <f t="shared" ca="1" si="12"/>
        <v>42807.419444444444</v>
      </c>
      <c r="P1657" s="24">
        <f t="shared" ca="1" si="13"/>
        <v>24.3</v>
      </c>
      <c r="Q1657" s="28" t="str">
        <f t="shared" si="48"/>
        <v/>
      </c>
      <c r="R1657" s="29" t="str">
        <f t="shared" si="14"/>
        <v/>
      </c>
      <c r="S1657" s="29" t="str">
        <f t="shared" si="15"/>
        <v/>
      </c>
      <c r="T1657" s="28" t="str">
        <f t="shared" si="16"/>
        <v/>
      </c>
      <c r="U1657" s="30">
        <f ca="1">VLOOKUP(H1657,variables!J$10:K$130,2,FALSE)</f>
        <v>1</v>
      </c>
      <c r="V1657" s="28"/>
      <c r="W1657" s="28"/>
      <c r="X1657" s="28"/>
      <c r="Y1657" s="28"/>
      <c r="Z1657" s="28"/>
      <c r="AA1657" s="28"/>
      <c r="AB1657" s="28"/>
      <c r="AC1657" s="28"/>
    </row>
    <row r="1658" spans="1:29" ht="14.25" hidden="1">
      <c r="A1658" s="22" t="b">
        <f t="shared" si="92"/>
        <v>0</v>
      </c>
      <c r="B1658" s="23" t="str">
        <f t="shared" si="93"/>
        <v>salles!</v>
      </c>
      <c r="C1658" s="24">
        <f t="shared" si="94"/>
        <v>1626</v>
      </c>
      <c r="D1658" s="24" t="str">
        <f t="shared" ca="1" si="2"/>
        <v>salle5</v>
      </c>
      <c r="E1658" s="25">
        <f t="shared" ca="1" si="3"/>
        <v>42816.604166666664</v>
      </c>
      <c r="F1658" s="25">
        <f t="shared" ca="1" si="4"/>
        <v>42816.666666666664</v>
      </c>
      <c r="G1658" s="26" t="str">
        <f t="shared" ca="1" si="5"/>
        <v>sophie.seveetpapillon@kheprisante.fr</v>
      </c>
      <c r="H1658" s="24" t="s">
        <v>83</v>
      </c>
      <c r="I1658" s="24">
        <f t="shared" ca="1" si="6"/>
        <v>0</v>
      </c>
      <c r="J1658" s="24">
        <f t="shared" ca="1" si="7"/>
        <v>29215860</v>
      </c>
      <c r="K1658" s="24" t="str">
        <f t="shared" ca="1" si="8"/>
        <v>S. Lespinasse - Massage - SP</v>
      </c>
      <c r="L1658" s="24" t="str">
        <f t="shared" ca="1" si="9"/>
        <v>01:30 tarif horaire</v>
      </c>
      <c r="M1658" s="24" t="str">
        <f t="shared" ca="1" si="10"/>
        <v>Paiement par crédit</v>
      </c>
      <c r="N1658" s="25">
        <f t="shared" ca="1" si="11"/>
        <v>42795.782638888886</v>
      </c>
      <c r="O1658" s="27">
        <f t="shared" ca="1" si="12"/>
        <v>42795.782638888886</v>
      </c>
      <c r="P1658" s="24">
        <f t="shared" ca="1" si="13"/>
        <v>24.3</v>
      </c>
      <c r="Q1658" s="28" t="str">
        <f t="shared" si="48"/>
        <v/>
      </c>
      <c r="R1658" s="29" t="str">
        <f t="shared" si="14"/>
        <v/>
      </c>
      <c r="S1658" s="29" t="str">
        <f t="shared" si="15"/>
        <v/>
      </c>
      <c r="T1658" s="28" t="str">
        <f t="shared" si="16"/>
        <v/>
      </c>
      <c r="U1658" s="30">
        <f>VLOOKUP(H1658,variables!J$10:K$130,2,FALSE)</f>
        <v>5.3E-3</v>
      </c>
      <c r="V1658" s="28"/>
      <c r="W1658" s="28"/>
      <c r="X1658" s="28"/>
      <c r="Y1658" s="28"/>
      <c r="Z1658" s="28"/>
      <c r="AA1658" s="28"/>
      <c r="AB1658" s="28"/>
      <c r="AC1658" s="28"/>
    </row>
    <row r="1659" spans="1:29" ht="14.25" hidden="1">
      <c r="A1659" s="22" t="b">
        <f t="shared" si="92"/>
        <v>0</v>
      </c>
      <c r="B1659" s="23" t="str">
        <f t="shared" si="93"/>
        <v>salles!</v>
      </c>
      <c r="C1659" s="24">
        <f t="shared" si="94"/>
        <v>1627</v>
      </c>
      <c r="D1659" s="24" t="str">
        <f t="shared" ca="1" si="2"/>
        <v>salle7</v>
      </c>
      <c r="E1659" s="25">
        <f t="shared" ca="1" si="3"/>
        <v>42816.625</v>
      </c>
      <c r="F1659" s="25">
        <f t="shared" ca="1" si="4"/>
        <v>42816.666666666664</v>
      </c>
      <c r="G1659" s="26" t="str">
        <f t="shared" ca="1" si="5"/>
        <v>sandrine.mareschal@kheprisante.fr</v>
      </c>
      <c r="H1659" s="24" t="s">
        <v>951</v>
      </c>
      <c r="I1659" s="24">
        <f t="shared" ca="1" si="6"/>
        <v>0</v>
      </c>
      <c r="J1659" s="24">
        <f t="shared" ca="1" si="7"/>
        <v>29372153</v>
      </c>
      <c r="K1659" s="24" t="str">
        <f t="shared" ca="1" si="8"/>
        <v>M.Hjiaj</v>
      </c>
      <c r="L1659" s="24" t="str">
        <f t="shared" ca="1" si="9"/>
        <v>01:00 tarif horaire</v>
      </c>
      <c r="M1659" s="24" t="str">
        <f t="shared" ca="1" si="10"/>
        <v>Paiement par crédit</v>
      </c>
      <c r="N1659" s="25">
        <f t="shared" ca="1" si="11"/>
        <v>42802.727777777778</v>
      </c>
      <c r="O1659" s="27">
        <f t="shared" ca="1" si="12"/>
        <v>42802.727777777778</v>
      </c>
      <c r="P1659" s="24">
        <f t="shared" ca="1" si="13"/>
        <v>16.2</v>
      </c>
      <c r="Q1659" s="28" t="str">
        <f t="shared" si="48"/>
        <v/>
      </c>
      <c r="R1659" s="29" t="str">
        <f t="shared" si="14"/>
        <v/>
      </c>
      <c r="S1659" s="29" t="str">
        <f t="shared" si="15"/>
        <v/>
      </c>
      <c r="T1659" s="28" t="str">
        <f t="shared" si="16"/>
        <v/>
      </c>
      <c r="U1659" s="30" t="e">
        <f ca="1">VLOOKUP(H1659,variables!J$10:K$130,2,FALSE)</f>
        <v>#N/A</v>
      </c>
      <c r="V1659" s="28"/>
      <c r="W1659" s="28"/>
      <c r="X1659" s="28"/>
      <c r="Y1659" s="28"/>
      <c r="Z1659" s="28"/>
      <c r="AA1659" s="28"/>
      <c r="AB1659" s="28"/>
      <c r="AC1659" s="28"/>
    </row>
    <row r="1660" spans="1:29" ht="14.25">
      <c r="A1660" s="22" t="b">
        <f t="shared" si="92"/>
        <v>1</v>
      </c>
      <c r="B1660" s="23" t="str">
        <f t="shared" si="93"/>
        <v>salles!</v>
      </c>
      <c r="C1660" s="24">
        <f t="shared" si="94"/>
        <v>1628</v>
      </c>
      <c r="D1660" s="24" t="str">
        <f t="shared" ca="1" si="2"/>
        <v>salle11</v>
      </c>
      <c r="E1660" s="25">
        <f t="shared" ca="1" si="3"/>
        <v>42816.645833333336</v>
      </c>
      <c r="F1660" s="25">
        <f t="shared" ca="1" si="4"/>
        <v>42816.6875</v>
      </c>
      <c r="G1660" s="26" t="str">
        <f t="shared" ca="1" si="5"/>
        <v>sandrine.lopes@kheprisante.fr</v>
      </c>
      <c r="H1660" s="24" t="s">
        <v>140</v>
      </c>
      <c r="I1660" s="24">
        <f t="shared" ca="1" si="6"/>
        <v>0</v>
      </c>
      <c r="J1660" s="24">
        <f t="shared" ca="1" si="7"/>
        <v>29182231</v>
      </c>
      <c r="K1660" s="24" t="str">
        <f t="shared" ca="1" si="8"/>
        <v>Sandrine - Mbe -Mme Terreux</v>
      </c>
      <c r="L1660" s="24" t="str">
        <f t="shared" ca="1" si="9"/>
        <v>01:00 tarif horaire</v>
      </c>
      <c r="M1660" s="24" t="str">
        <f t="shared" ca="1" si="10"/>
        <v>Paiement par crédit</v>
      </c>
      <c r="N1660" s="25">
        <f t="shared" ca="1" si="11"/>
        <v>42794.677083333336</v>
      </c>
      <c r="O1660" s="27">
        <f t="shared" ca="1" si="12"/>
        <v>42794.677083333336</v>
      </c>
      <c r="P1660" s="24">
        <f t="shared" ca="1" si="13"/>
        <v>16.2</v>
      </c>
      <c r="Q1660" s="28">
        <f t="shared" ca="1" si="48"/>
        <v>1</v>
      </c>
      <c r="R1660" s="29">
        <f t="shared" ca="1" si="14"/>
        <v>15.10851063829787</v>
      </c>
      <c r="S1660" s="29" t="e">
        <f t="shared" ca="1" si="15"/>
        <v>#VALUE!</v>
      </c>
      <c r="T1660" s="28">
        <f t="shared" ca="1" si="16"/>
        <v>21</v>
      </c>
      <c r="U1660" s="30">
        <f ca="1">VLOOKUP(H1660,variables!J$10:K$130,2,FALSE)</f>
        <v>0.93262411347517726</v>
      </c>
      <c r="V1660" s="28"/>
      <c r="W1660" s="28"/>
      <c r="X1660" s="28"/>
      <c r="Y1660" s="28"/>
      <c r="Z1660" s="28"/>
      <c r="AA1660" s="28"/>
      <c r="AB1660" s="28"/>
      <c r="AC1660" s="28"/>
    </row>
    <row r="1661" spans="1:29" ht="14.25" hidden="1">
      <c r="A1661" s="22" t="b">
        <f t="shared" si="92"/>
        <v>0</v>
      </c>
      <c r="B1661" s="23" t="str">
        <f t="shared" si="93"/>
        <v>salles!</v>
      </c>
      <c r="C1661" s="24">
        <f t="shared" si="94"/>
        <v>1629</v>
      </c>
      <c r="D1661" s="24" t="str">
        <f t="shared" ca="1" si="2"/>
        <v>salle5</v>
      </c>
      <c r="E1661" s="25">
        <f t="shared" ca="1" si="3"/>
        <v>42816.75</v>
      </c>
      <c r="F1661" s="25">
        <f t="shared" ca="1" si="4"/>
        <v>42816.791666666664</v>
      </c>
      <c r="G1661" s="26" t="str">
        <f t="shared" ca="1" si="5"/>
        <v>sophie.seveetpapillon@kheprisante.fr</v>
      </c>
      <c r="H1661" s="24" t="s">
        <v>83</v>
      </c>
      <c r="I1661" s="24">
        <f t="shared" ca="1" si="6"/>
        <v>0</v>
      </c>
      <c r="J1661" s="24">
        <f t="shared" ca="1" si="7"/>
        <v>29371254</v>
      </c>
      <c r="K1661" s="24" t="str">
        <f t="shared" ca="1" si="8"/>
        <v>S. Lespinasse - Réflexo SP</v>
      </c>
      <c r="L1661" s="24" t="str">
        <f t="shared" ca="1" si="9"/>
        <v>01:00 tarif horaire</v>
      </c>
      <c r="M1661" s="24" t="str">
        <f t="shared" ca="1" si="10"/>
        <v>Paiement par crédit</v>
      </c>
      <c r="N1661" s="25">
        <f t="shared" ca="1" si="11"/>
        <v>42802.706250000003</v>
      </c>
      <c r="O1661" s="27">
        <f t="shared" ca="1" si="12"/>
        <v>42802.706250000003</v>
      </c>
      <c r="P1661" s="24">
        <f t="shared" ca="1" si="13"/>
        <v>18</v>
      </c>
      <c r="Q1661" s="28" t="str">
        <f t="shared" si="48"/>
        <v/>
      </c>
      <c r="R1661" s="29" t="str">
        <f t="shared" si="14"/>
        <v/>
      </c>
      <c r="S1661" s="29" t="str">
        <f t="shared" si="15"/>
        <v/>
      </c>
      <c r="T1661" s="28" t="str">
        <f t="shared" si="16"/>
        <v/>
      </c>
      <c r="U1661" s="30">
        <f>VLOOKUP(H1661,variables!J$10:K$130,2,FALSE)</f>
        <v>5.3E-3</v>
      </c>
      <c r="V1661" s="28"/>
      <c r="W1661" s="28"/>
      <c r="X1661" s="28"/>
      <c r="Y1661" s="28"/>
      <c r="Z1661" s="28"/>
      <c r="AA1661" s="28"/>
      <c r="AB1661" s="28"/>
      <c r="AC1661" s="28"/>
    </row>
    <row r="1662" spans="1:29" ht="14.25" hidden="1">
      <c r="A1662" s="22" t="b">
        <f t="shared" si="92"/>
        <v>0</v>
      </c>
      <c r="B1662" s="23" t="str">
        <f t="shared" si="93"/>
        <v>salles!</v>
      </c>
      <c r="C1662" s="24">
        <f t="shared" si="94"/>
        <v>1630</v>
      </c>
      <c r="D1662" s="24" t="str">
        <f t="shared" ca="1" si="2"/>
        <v>salle8</v>
      </c>
      <c r="E1662" s="25">
        <f t="shared" ca="1" si="3"/>
        <v>42816.8125</v>
      </c>
      <c r="F1662" s="25">
        <f t="shared" ca="1" si="4"/>
        <v>42816.854166666664</v>
      </c>
      <c r="G1662" s="26" t="str">
        <f t="shared" ca="1" si="5"/>
        <v>margaux.honore@kheprisante.fr</v>
      </c>
      <c r="H1662" s="24" t="s">
        <v>88</v>
      </c>
      <c r="I1662" s="24">
        <f t="shared" ca="1" si="6"/>
        <v>0</v>
      </c>
      <c r="J1662" s="24">
        <f t="shared" ca="1" si="7"/>
        <v>29615391</v>
      </c>
      <c r="K1662" s="24" t="str">
        <f t="shared" ca="1" si="8"/>
        <v xml:space="preserve">Kévin GIRAUDOT 
</v>
      </c>
      <c r="L1662" s="24" t="str">
        <f t="shared" ca="1" si="9"/>
        <v>01:00 tarif horaire</v>
      </c>
      <c r="M1662" s="24" t="str">
        <f t="shared" ca="1" si="10"/>
        <v>Paiement par crédit</v>
      </c>
      <c r="N1662" s="25">
        <f t="shared" ca="1" si="11"/>
        <v>42814.568749999999</v>
      </c>
      <c r="O1662" s="27">
        <f t="shared" ca="1" si="12"/>
        <v>42814.568749999999</v>
      </c>
      <c r="P1662" s="24">
        <f t="shared" ca="1" si="13"/>
        <v>18</v>
      </c>
      <c r="Q1662" s="28" t="str">
        <f t="shared" si="48"/>
        <v/>
      </c>
      <c r="R1662" s="29" t="str">
        <f t="shared" si="14"/>
        <v/>
      </c>
      <c r="S1662" s="29" t="str">
        <f t="shared" si="15"/>
        <v/>
      </c>
      <c r="T1662" s="28" t="str">
        <f t="shared" si="16"/>
        <v/>
      </c>
      <c r="U1662" s="30">
        <f ca="1">VLOOKUP(H1662,variables!J$10:K$130,2,FALSE)</f>
        <v>0.94202898550724634</v>
      </c>
      <c r="V1662" s="28"/>
      <c r="W1662" s="28"/>
      <c r="X1662" s="28"/>
      <c r="Y1662" s="28"/>
      <c r="Z1662" s="28"/>
      <c r="AA1662" s="28"/>
      <c r="AB1662" s="28"/>
      <c r="AC1662" s="28"/>
    </row>
    <row r="1663" spans="1:29" ht="14.25" hidden="1">
      <c r="A1663" s="22" t="b">
        <f t="shared" si="92"/>
        <v>0</v>
      </c>
      <c r="B1663" s="23" t="str">
        <f t="shared" si="93"/>
        <v>salles!</v>
      </c>
      <c r="C1663" s="24">
        <f t="shared" si="94"/>
        <v>1631</v>
      </c>
      <c r="D1663" s="24" t="str">
        <f t="shared" ca="1" si="2"/>
        <v>salle8</v>
      </c>
      <c r="E1663" s="25">
        <f t="shared" ca="1" si="3"/>
        <v>42817.583333333336</v>
      </c>
      <c r="F1663" s="25">
        <f t="shared" ca="1" si="4"/>
        <v>42817.625</v>
      </c>
      <c r="G1663" s="26" t="str">
        <f t="shared" ca="1" si="5"/>
        <v>margaux.honore@kheprisante.fr</v>
      </c>
      <c r="H1663" s="24" t="s">
        <v>88</v>
      </c>
      <c r="I1663" s="24">
        <f t="shared" ca="1" si="6"/>
        <v>0</v>
      </c>
      <c r="J1663" s="24">
        <f t="shared" ca="1" si="7"/>
        <v>28181261</v>
      </c>
      <c r="K1663" s="24" t="str">
        <f t="shared" ca="1" si="8"/>
        <v>Mme Dos Santos</v>
      </c>
      <c r="L1663" s="24" t="str">
        <f t="shared" ca="1" si="9"/>
        <v>01:00 tarif horaire</v>
      </c>
      <c r="M1663" s="24" t="str">
        <f t="shared" ca="1" si="10"/>
        <v>Paiement par crédit</v>
      </c>
      <c r="N1663" s="25">
        <f t="shared" ca="1" si="11"/>
        <v>42748.804166666669</v>
      </c>
      <c r="O1663" s="27">
        <f t="shared" ca="1" si="12"/>
        <v>42748.804166666669</v>
      </c>
      <c r="P1663" s="24">
        <f t="shared" ca="1" si="13"/>
        <v>11.52</v>
      </c>
      <c r="Q1663" s="28" t="str">
        <f t="shared" si="48"/>
        <v/>
      </c>
      <c r="R1663" s="29" t="str">
        <f t="shared" si="14"/>
        <v/>
      </c>
      <c r="S1663" s="29" t="str">
        <f t="shared" si="15"/>
        <v/>
      </c>
      <c r="T1663" s="28" t="str">
        <f t="shared" si="16"/>
        <v/>
      </c>
      <c r="U1663" s="30">
        <f ca="1">VLOOKUP(H1663,variables!J$10:K$130,2,FALSE)</f>
        <v>0.94202898550724634</v>
      </c>
      <c r="V1663" s="28"/>
      <c r="W1663" s="28"/>
      <c r="X1663" s="28"/>
      <c r="Y1663" s="28"/>
      <c r="Z1663" s="28"/>
      <c r="AA1663" s="28"/>
      <c r="AB1663" s="28"/>
      <c r="AC1663" s="28"/>
    </row>
    <row r="1664" spans="1:29" ht="14.25" hidden="1">
      <c r="A1664" s="22" t="b">
        <f t="shared" si="92"/>
        <v>0</v>
      </c>
      <c r="B1664" s="23" t="str">
        <f t="shared" si="93"/>
        <v>salles!</v>
      </c>
      <c r="C1664" s="24">
        <f t="shared" si="94"/>
        <v>1632</v>
      </c>
      <c r="D1664" s="24" t="str">
        <f t="shared" ca="1" si="2"/>
        <v>salle8</v>
      </c>
      <c r="E1664" s="25">
        <f t="shared" ca="1" si="3"/>
        <v>42817.625</v>
      </c>
      <c r="F1664" s="25">
        <f t="shared" ca="1" si="4"/>
        <v>42817.666666666664</v>
      </c>
      <c r="G1664" s="26" t="str">
        <f t="shared" ca="1" si="5"/>
        <v>resa@seveetpapillon.org</v>
      </c>
      <c r="H1664" s="24" t="s">
        <v>174</v>
      </c>
      <c r="I1664" s="24">
        <f t="shared" ca="1" si="6"/>
        <v>0</v>
      </c>
      <c r="J1664" s="24">
        <f t="shared" ca="1" si="7"/>
        <v>29631739</v>
      </c>
      <c r="K1664" s="24" t="str">
        <f t="shared" ca="1" si="8"/>
        <v>N° AD: 100043
Pour le Chiropracteur</v>
      </c>
      <c r="L1664" s="24" t="str">
        <f t="shared" ca="1" si="9"/>
        <v>01:00 tarif horaire</v>
      </c>
      <c r="M1664" s="24" t="str">
        <f t="shared" ca="1" si="10"/>
        <v>Accepté (crédit illimité)</v>
      </c>
      <c r="N1664" s="25">
        <f t="shared" ca="1" si="11"/>
        <v>42814.967361111114</v>
      </c>
      <c r="O1664" s="27">
        <f t="shared" ca="1" si="12"/>
        <v>42814.967361111114</v>
      </c>
      <c r="P1664" s="24">
        <f t="shared" ca="1" si="13"/>
        <v>14.4</v>
      </c>
      <c r="Q1664" s="28" t="str">
        <f t="shared" si="48"/>
        <v/>
      </c>
      <c r="R1664" s="29" t="str">
        <f t="shared" si="14"/>
        <v/>
      </c>
      <c r="S1664" s="29" t="str">
        <f t="shared" si="15"/>
        <v/>
      </c>
      <c r="T1664" s="28" t="str">
        <f t="shared" si="16"/>
        <v/>
      </c>
      <c r="U1664" s="30">
        <f ca="1">VLOOKUP(H1664,variables!J$10:K$130,2,FALSE)</f>
        <v>0.5</v>
      </c>
      <c r="V1664" s="28"/>
      <c r="W1664" s="28"/>
      <c r="X1664" s="28"/>
      <c r="Y1664" s="28"/>
      <c r="Z1664" s="28"/>
      <c r="AA1664" s="28"/>
      <c r="AB1664" s="28"/>
      <c r="AC1664" s="28"/>
    </row>
    <row r="1665" spans="1:29" ht="14.25" hidden="1">
      <c r="A1665" s="22" t="b">
        <f t="shared" si="92"/>
        <v>0</v>
      </c>
      <c r="B1665" s="23" t="str">
        <f t="shared" si="93"/>
        <v>salles!</v>
      </c>
      <c r="C1665" s="24">
        <f t="shared" si="94"/>
        <v>1633</v>
      </c>
      <c r="D1665" s="24" t="str">
        <f t="shared" ca="1" si="2"/>
        <v>salle8</v>
      </c>
      <c r="E1665" s="25">
        <f t="shared" ca="1" si="3"/>
        <v>42817.729166666664</v>
      </c>
      <c r="F1665" s="25">
        <f t="shared" ca="1" si="4"/>
        <v>42817.770833333336</v>
      </c>
      <c r="G1665" s="26" t="str">
        <f t="shared" ca="1" si="5"/>
        <v>margaux.honore@kheprisante.fr</v>
      </c>
      <c r="H1665" s="24" t="s">
        <v>88</v>
      </c>
      <c r="I1665" s="24">
        <f t="shared" ca="1" si="6"/>
        <v>0</v>
      </c>
      <c r="J1665" s="24">
        <f t="shared" ca="1" si="7"/>
        <v>29683468</v>
      </c>
      <c r="K1665" s="24" t="str">
        <f t="shared" ca="1" si="8"/>
        <v>Claire Villoing</v>
      </c>
      <c r="L1665" s="24" t="str">
        <f t="shared" ca="1" si="9"/>
        <v>01:00 tarif horaire</v>
      </c>
      <c r="M1665" s="24" t="str">
        <f t="shared" ca="1" si="10"/>
        <v>Paiement par crédit</v>
      </c>
      <c r="N1665" s="25">
        <f t="shared" ca="1" si="11"/>
        <v>42816.63958333333</v>
      </c>
      <c r="O1665" s="27">
        <f t="shared" ca="1" si="12"/>
        <v>42816.63958333333</v>
      </c>
      <c r="P1665" s="24">
        <f t="shared" ca="1" si="13"/>
        <v>18</v>
      </c>
      <c r="Q1665" s="28" t="str">
        <f t="shared" si="48"/>
        <v/>
      </c>
      <c r="R1665" s="29" t="str">
        <f t="shared" si="14"/>
        <v/>
      </c>
      <c r="S1665" s="29" t="str">
        <f t="shared" si="15"/>
        <v/>
      </c>
      <c r="T1665" s="28" t="str">
        <f t="shared" si="16"/>
        <v/>
      </c>
      <c r="U1665" s="30">
        <f ca="1">VLOOKUP(H1665,variables!J$10:K$130,2,FALSE)</f>
        <v>0.94202898550724634</v>
      </c>
      <c r="V1665" s="28"/>
      <c r="W1665" s="28"/>
      <c r="X1665" s="28"/>
      <c r="Y1665" s="28"/>
      <c r="Z1665" s="28"/>
      <c r="AA1665" s="28"/>
      <c r="AB1665" s="28"/>
      <c r="AC1665" s="28"/>
    </row>
    <row r="1666" spans="1:29" ht="14.25" hidden="1">
      <c r="A1666" s="22" t="b">
        <f t="shared" ref="A1666:A1729" si="95">NOT(IF(ISERR(SEARCH(qui,H1666)),TRUE,FALSE))</f>
        <v>0</v>
      </c>
      <c r="B1666" s="23" t="str">
        <f t="shared" ref="B1666:B1729" si="96">IF(ROW()&lt;=Tun,Oun,IF(ROW()&lt;=(Tun+Tdeux),Odeux,IF(ROW()&lt;=Tun+Tdeux+Ttrois,Otrois,FALSE)))</f>
        <v>salles!</v>
      </c>
      <c r="C1666" s="24">
        <f t="shared" si="94"/>
        <v>1634</v>
      </c>
      <c r="D1666" s="24" t="str">
        <f t="shared" ca="1" si="2"/>
        <v>salle7</v>
      </c>
      <c r="E1666" s="25">
        <f t="shared" ca="1" si="3"/>
        <v>42817.770833333336</v>
      </c>
      <c r="F1666" s="25">
        <f t="shared" ca="1" si="4"/>
        <v>42817.8125</v>
      </c>
      <c r="G1666" s="26" t="str">
        <f t="shared" ca="1" si="5"/>
        <v>caroline.soussy@kheprisante.fr</v>
      </c>
      <c r="H1666" s="24" t="s">
        <v>773</v>
      </c>
      <c r="I1666" s="24">
        <f t="shared" ca="1" si="6"/>
        <v>0</v>
      </c>
      <c r="J1666" s="24">
        <f t="shared" ca="1" si="7"/>
        <v>29309561</v>
      </c>
      <c r="K1666" s="24" t="str">
        <f t="shared" ca="1" si="8"/>
        <v>Consult Psy</v>
      </c>
      <c r="L1666" s="24" t="str">
        <f t="shared" ca="1" si="9"/>
        <v>01:00 tarif horaire</v>
      </c>
      <c r="M1666" s="24" t="str">
        <f t="shared" ca="1" si="10"/>
        <v>Paiement par crédit</v>
      </c>
      <c r="N1666" s="25">
        <f t="shared" ca="1" si="11"/>
        <v>42800.638888888891</v>
      </c>
      <c r="O1666" s="27">
        <f t="shared" ca="1" si="12"/>
        <v>42800.638888888891</v>
      </c>
      <c r="P1666" s="24">
        <f t="shared" ca="1" si="13"/>
        <v>18</v>
      </c>
      <c r="Q1666" s="28" t="str">
        <f t="shared" si="48"/>
        <v/>
      </c>
      <c r="R1666" s="29" t="str">
        <f t="shared" si="14"/>
        <v/>
      </c>
      <c r="S1666" s="29" t="str">
        <f t="shared" si="15"/>
        <v/>
      </c>
      <c r="T1666" s="28" t="str">
        <f t="shared" si="16"/>
        <v/>
      </c>
      <c r="U1666" s="30">
        <f ca="1">VLOOKUP(H1666,variables!J$10:K$130,2,FALSE)</f>
        <v>0.97619047619047616</v>
      </c>
      <c r="V1666" s="28"/>
      <c r="W1666" s="28"/>
      <c r="X1666" s="28"/>
      <c r="Y1666" s="28"/>
      <c r="Z1666" s="28"/>
      <c r="AA1666" s="28"/>
      <c r="AB1666" s="28"/>
      <c r="AC1666" s="28"/>
    </row>
    <row r="1667" spans="1:29" ht="14.25" hidden="1">
      <c r="A1667" s="22" t="b">
        <f t="shared" si="95"/>
        <v>0</v>
      </c>
      <c r="B1667" s="23" t="str">
        <f t="shared" si="96"/>
        <v>salles!</v>
      </c>
      <c r="C1667" s="24">
        <f t="shared" si="94"/>
        <v>1635</v>
      </c>
      <c r="D1667" s="24" t="str">
        <f t="shared" ca="1" si="2"/>
        <v>réunion2</v>
      </c>
      <c r="E1667" s="25">
        <f t="shared" ca="1" si="3"/>
        <v>42817.791666666664</v>
      </c>
      <c r="F1667" s="25">
        <f t="shared" ca="1" si="4"/>
        <v>42817.833333333336</v>
      </c>
      <c r="G1667" s="26" t="str">
        <f t="shared" ca="1" si="5"/>
        <v>sonia.langlois@sophrokhepri.fr</v>
      </c>
      <c r="H1667" s="24" t="s">
        <v>423</v>
      </c>
      <c r="I1667" s="24">
        <f t="shared" ca="1" si="6"/>
        <v>0</v>
      </c>
      <c r="J1667" s="24">
        <f t="shared" ca="1" si="7"/>
        <v>26156810</v>
      </c>
      <c r="K1667" s="24" t="str">
        <f t="shared" ca="1" si="8"/>
        <v>cours collectif de sophro</v>
      </c>
      <c r="L1667" s="24" t="str">
        <f t="shared" ca="1" si="9"/>
        <v>01:00 tarif horaire</v>
      </c>
      <c r="M1667" s="24" t="str">
        <f t="shared" ca="1" si="10"/>
        <v>Paiement par crédit</v>
      </c>
      <c r="N1667" s="25">
        <f t="shared" ca="1" si="11"/>
        <v>42650.377083333333</v>
      </c>
      <c r="O1667" s="27">
        <f t="shared" ca="1" si="12"/>
        <v>42650.377083333333</v>
      </c>
      <c r="P1667" s="24">
        <f t="shared" ca="1" si="13"/>
        <v>18.72</v>
      </c>
      <c r="Q1667" s="28" t="str">
        <f t="shared" si="48"/>
        <v/>
      </c>
      <c r="R1667" s="29" t="str">
        <f t="shared" si="14"/>
        <v/>
      </c>
      <c r="S1667" s="29" t="str">
        <f t="shared" si="15"/>
        <v/>
      </c>
      <c r="T1667" s="28" t="str">
        <f t="shared" si="16"/>
        <v/>
      </c>
      <c r="U1667" s="30">
        <f ca="1">VLOOKUP(H1667,variables!J$10:K$130,2,FALSE)</f>
        <v>0.97619047619047616</v>
      </c>
      <c r="V1667" s="28"/>
      <c r="W1667" s="28"/>
      <c r="X1667" s="28"/>
      <c r="Y1667" s="28"/>
      <c r="Z1667" s="28"/>
      <c r="AA1667" s="28"/>
      <c r="AB1667" s="28"/>
      <c r="AC1667" s="28"/>
    </row>
    <row r="1668" spans="1:29" ht="14.25" hidden="1">
      <c r="A1668" s="22" t="b">
        <f t="shared" si="95"/>
        <v>0</v>
      </c>
      <c r="B1668" s="23" t="str">
        <f t="shared" si="96"/>
        <v>salles!</v>
      </c>
      <c r="C1668" s="24">
        <f t="shared" si="94"/>
        <v>1636</v>
      </c>
      <c r="D1668" s="24" t="str">
        <f t="shared" ca="1" si="2"/>
        <v>salle9</v>
      </c>
      <c r="E1668" s="25">
        <f t="shared" ca="1" si="3"/>
        <v>42818.416666666664</v>
      </c>
      <c r="F1668" s="25">
        <f t="shared" ca="1" si="4"/>
        <v>42818.458333333336</v>
      </c>
      <c r="G1668" s="26" t="str">
        <f t="shared" ca="1" si="5"/>
        <v>resa@seveetpapillon.org</v>
      </c>
      <c r="H1668" s="24" t="s">
        <v>174</v>
      </c>
      <c r="I1668" s="24" t="str">
        <f t="shared" ca="1" si="6"/>
        <v>resa@seveetpapillon.org</v>
      </c>
      <c r="J1668" s="24">
        <f t="shared" ca="1" si="7"/>
        <v>29616041</v>
      </c>
      <c r="K1668" s="24" t="str">
        <f t="shared" ca="1" si="8"/>
        <v>Marie-Dominique CLAIRE
Mme A.</v>
      </c>
      <c r="L1668" s="24" t="str">
        <f t="shared" ca="1" si="9"/>
        <v>01:00 tarif horaire</v>
      </c>
      <c r="M1668" s="24" t="str">
        <f t="shared" ca="1" si="10"/>
        <v>Accepté (crédit illimité)</v>
      </c>
      <c r="N1668" s="25">
        <f t="shared" ca="1" si="11"/>
        <v>42814.575694444444</v>
      </c>
      <c r="O1668" s="27">
        <f t="shared" ca="1" si="12"/>
        <v>42814.576388888891</v>
      </c>
      <c r="P1668" s="24">
        <f t="shared" ca="1" si="13"/>
        <v>14.4</v>
      </c>
      <c r="Q1668" s="28" t="str">
        <f t="shared" si="48"/>
        <v/>
      </c>
      <c r="R1668" s="29" t="str">
        <f t="shared" si="14"/>
        <v/>
      </c>
      <c r="S1668" s="29" t="str">
        <f t="shared" si="15"/>
        <v/>
      </c>
      <c r="T1668" s="28" t="str">
        <f t="shared" si="16"/>
        <v/>
      </c>
      <c r="U1668" s="30">
        <f ca="1">VLOOKUP(H1668,variables!J$10:K$130,2,FALSE)</f>
        <v>0.5</v>
      </c>
      <c r="V1668" s="28"/>
      <c r="W1668" s="28"/>
      <c r="X1668" s="28"/>
      <c r="Y1668" s="28"/>
      <c r="Z1668" s="28"/>
      <c r="AA1668" s="28"/>
      <c r="AB1668" s="28"/>
      <c r="AC1668" s="28"/>
    </row>
    <row r="1669" spans="1:29" ht="14.25" hidden="1">
      <c r="A1669" s="22" t="b">
        <f t="shared" si="95"/>
        <v>0</v>
      </c>
      <c r="B1669" s="23" t="str">
        <f t="shared" si="96"/>
        <v>salles!</v>
      </c>
      <c r="C1669" s="24">
        <f t="shared" si="94"/>
        <v>1637</v>
      </c>
      <c r="D1669" s="24" t="str">
        <f t="shared" ca="1" si="2"/>
        <v>salle10</v>
      </c>
      <c r="E1669" s="25">
        <f t="shared" ca="1" si="3"/>
        <v>42818.4375</v>
      </c>
      <c r="F1669" s="25">
        <f t="shared" ca="1" si="4"/>
        <v>42818.479166666664</v>
      </c>
      <c r="G1669" s="26" t="str">
        <f t="shared" ca="1" si="5"/>
        <v>sylvie.lecaoussin@kheprisante.fr</v>
      </c>
      <c r="H1669" s="24" t="s">
        <v>496</v>
      </c>
      <c r="I1669" s="24">
        <f t="shared" ca="1" si="6"/>
        <v>0</v>
      </c>
      <c r="J1669" s="24">
        <f t="shared" ca="1" si="7"/>
        <v>29449344</v>
      </c>
      <c r="K1669" s="24">
        <f t="shared" ca="1" si="8"/>
        <v>0</v>
      </c>
      <c r="L1669" s="24" t="str">
        <f t="shared" ca="1" si="9"/>
        <v>01:00 tarif horaire</v>
      </c>
      <c r="M1669" s="24" t="str">
        <f t="shared" ca="1" si="10"/>
        <v>Paiement par crédit</v>
      </c>
      <c r="N1669" s="25">
        <f t="shared" ca="1" si="11"/>
        <v>42806.854166666664</v>
      </c>
      <c r="O1669" s="27">
        <f t="shared" ca="1" si="12"/>
        <v>42806.854166666664</v>
      </c>
      <c r="P1669" s="24">
        <f t="shared" ca="1" si="13"/>
        <v>14.4</v>
      </c>
      <c r="Q1669" s="28" t="str">
        <f t="shared" si="48"/>
        <v/>
      </c>
      <c r="R1669" s="29" t="str">
        <f t="shared" si="14"/>
        <v/>
      </c>
      <c r="S1669" s="29" t="str">
        <f t="shared" si="15"/>
        <v/>
      </c>
      <c r="T1669" s="28" t="str">
        <f t="shared" si="16"/>
        <v/>
      </c>
      <c r="U1669" s="30">
        <f ca="1">VLOOKUP(H1669,variables!J$10:K$130,2,FALSE)</f>
        <v>1</v>
      </c>
      <c r="V1669" s="28"/>
      <c r="W1669" s="28"/>
      <c r="X1669" s="28"/>
      <c r="Y1669" s="28"/>
      <c r="Z1669" s="28"/>
      <c r="AA1669" s="28"/>
      <c r="AB1669" s="28"/>
      <c r="AC1669" s="28"/>
    </row>
    <row r="1670" spans="1:29" ht="14.25" hidden="1">
      <c r="A1670" s="22" t="b">
        <f t="shared" si="95"/>
        <v>0</v>
      </c>
      <c r="B1670" s="23" t="str">
        <f t="shared" si="96"/>
        <v>salles!</v>
      </c>
      <c r="C1670" s="24">
        <f t="shared" si="94"/>
        <v>1638</v>
      </c>
      <c r="D1670" s="24" t="str">
        <f t="shared" ca="1" si="2"/>
        <v>salle10</v>
      </c>
      <c r="E1670" s="25">
        <f t="shared" ca="1" si="3"/>
        <v>42818.5</v>
      </c>
      <c r="F1670" s="25">
        <f t="shared" ca="1" si="4"/>
        <v>42818.541666666664</v>
      </c>
      <c r="G1670" s="26" t="str">
        <f t="shared" ca="1" si="5"/>
        <v>sylvie.lecaoussin@kheprisante.fr</v>
      </c>
      <c r="H1670" s="24" t="s">
        <v>496</v>
      </c>
      <c r="I1670" s="24">
        <f t="shared" ca="1" si="6"/>
        <v>0</v>
      </c>
      <c r="J1670" s="24">
        <f t="shared" ca="1" si="7"/>
        <v>29659685</v>
      </c>
      <c r="K1670" s="24">
        <f t="shared" ca="1" si="8"/>
        <v>0</v>
      </c>
      <c r="L1670" s="24" t="str">
        <f t="shared" ca="1" si="9"/>
        <v>01:00 tarif horaire</v>
      </c>
      <c r="M1670" s="24" t="str">
        <f t="shared" ca="1" si="10"/>
        <v>Paiement par crédit</v>
      </c>
      <c r="N1670" s="25">
        <f t="shared" ca="1" si="11"/>
        <v>42815.859027777777</v>
      </c>
      <c r="O1670" s="27">
        <f t="shared" ca="1" si="12"/>
        <v>42815.859027777777</v>
      </c>
      <c r="P1670" s="24">
        <f t="shared" ca="1" si="13"/>
        <v>16.2</v>
      </c>
      <c r="Q1670" s="28" t="str">
        <f t="shared" si="48"/>
        <v/>
      </c>
      <c r="R1670" s="29" t="str">
        <f t="shared" si="14"/>
        <v/>
      </c>
      <c r="S1670" s="29" t="str">
        <f t="shared" si="15"/>
        <v/>
      </c>
      <c r="T1670" s="28" t="str">
        <f t="shared" si="16"/>
        <v/>
      </c>
      <c r="U1670" s="30">
        <f ca="1">VLOOKUP(H1670,variables!J$10:K$130,2,FALSE)</f>
        <v>1</v>
      </c>
      <c r="V1670" s="28"/>
      <c r="W1670" s="28"/>
      <c r="X1670" s="28"/>
      <c r="Y1670" s="28"/>
      <c r="Z1670" s="28"/>
      <c r="AA1670" s="28"/>
      <c r="AB1670" s="28"/>
      <c r="AC1670" s="28"/>
    </row>
    <row r="1671" spans="1:29" ht="14.25" hidden="1">
      <c r="A1671" s="22" t="b">
        <f t="shared" si="95"/>
        <v>0</v>
      </c>
      <c r="B1671" s="23" t="str">
        <f t="shared" si="96"/>
        <v>salles!</v>
      </c>
      <c r="C1671" s="24">
        <f t="shared" si="94"/>
        <v>1639</v>
      </c>
      <c r="D1671" s="24" t="str">
        <f t="shared" ca="1" si="2"/>
        <v>salle7</v>
      </c>
      <c r="E1671" s="25">
        <f t="shared" ca="1" si="3"/>
        <v>42818.583333333336</v>
      </c>
      <c r="F1671" s="25">
        <f t="shared" ca="1" si="4"/>
        <v>42818.625</v>
      </c>
      <c r="G1671" s="26" t="str">
        <f t="shared" ca="1" si="5"/>
        <v>caroline.soussy@kheprisante.fr</v>
      </c>
      <c r="H1671" s="24" t="s">
        <v>773</v>
      </c>
      <c r="I1671" s="24">
        <f t="shared" ca="1" si="6"/>
        <v>0</v>
      </c>
      <c r="J1671" s="24">
        <f t="shared" ca="1" si="7"/>
        <v>29609877</v>
      </c>
      <c r="K1671" s="24">
        <f t="shared" ca="1" si="8"/>
        <v>0</v>
      </c>
      <c r="L1671" s="24" t="str">
        <f t="shared" ca="1" si="9"/>
        <v>01:00 tarif horaire</v>
      </c>
      <c r="M1671" s="24" t="str">
        <f t="shared" ca="1" si="10"/>
        <v>Paiement par crédit</v>
      </c>
      <c r="N1671" s="25">
        <f t="shared" ca="1" si="11"/>
        <v>42814.45</v>
      </c>
      <c r="O1671" s="27">
        <f t="shared" ca="1" si="12"/>
        <v>42814.45</v>
      </c>
      <c r="P1671" s="24">
        <f t="shared" ca="1" si="13"/>
        <v>16.2</v>
      </c>
      <c r="Q1671" s="28" t="str">
        <f t="shared" si="48"/>
        <v/>
      </c>
      <c r="R1671" s="29" t="str">
        <f t="shared" si="14"/>
        <v/>
      </c>
      <c r="S1671" s="29" t="str">
        <f t="shared" si="15"/>
        <v/>
      </c>
      <c r="T1671" s="28" t="str">
        <f t="shared" si="16"/>
        <v/>
      </c>
      <c r="U1671" s="30">
        <f ca="1">VLOOKUP(H1671,variables!J$10:K$130,2,FALSE)</f>
        <v>0.97619047619047616</v>
      </c>
      <c r="V1671" s="28"/>
      <c r="W1671" s="28"/>
      <c r="X1671" s="28"/>
      <c r="Y1671" s="28"/>
      <c r="Z1671" s="28"/>
      <c r="AA1671" s="28"/>
      <c r="AB1671" s="28"/>
      <c r="AC1671" s="28"/>
    </row>
    <row r="1672" spans="1:29" ht="14.25" hidden="1">
      <c r="A1672" s="22" t="b">
        <f t="shared" si="95"/>
        <v>0</v>
      </c>
      <c r="B1672" s="23" t="str">
        <f t="shared" si="96"/>
        <v>salles!</v>
      </c>
      <c r="C1672" s="24">
        <f t="shared" si="94"/>
        <v>1640</v>
      </c>
      <c r="D1672" s="24" t="str">
        <f t="shared" ca="1" si="2"/>
        <v>salle8</v>
      </c>
      <c r="E1672" s="25">
        <f t="shared" ca="1" si="3"/>
        <v>42818.583333333336</v>
      </c>
      <c r="F1672" s="25">
        <f t="shared" ca="1" si="4"/>
        <v>42818.625</v>
      </c>
      <c r="G1672" s="26" t="str">
        <f t="shared" ca="1" si="5"/>
        <v>margaux.honore@kheprisante.fr</v>
      </c>
      <c r="H1672" s="24" t="s">
        <v>88</v>
      </c>
      <c r="I1672" s="24">
        <f t="shared" ca="1" si="6"/>
        <v>0</v>
      </c>
      <c r="J1672" s="24">
        <f t="shared" ca="1" si="7"/>
        <v>29725158</v>
      </c>
      <c r="K1672" s="24" t="str">
        <f t="shared" ca="1" si="8"/>
        <v>Mme Nkounkou</v>
      </c>
      <c r="L1672" s="24" t="str">
        <f t="shared" ca="1" si="9"/>
        <v>01:00 tarif horaire</v>
      </c>
      <c r="M1672" s="24" t="str">
        <f t="shared" ca="1" si="10"/>
        <v>Paiement par crédit</v>
      </c>
      <c r="N1672" s="25">
        <f t="shared" ca="1" si="11"/>
        <v>42817.826388888891</v>
      </c>
      <c r="O1672" s="27">
        <f t="shared" ca="1" si="12"/>
        <v>42817.826388888891</v>
      </c>
      <c r="P1672" s="24">
        <f t="shared" ca="1" si="13"/>
        <v>16.2</v>
      </c>
      <c r="Q1672" s="28" t="str">
        <f t="shared" si="48"/>
        <v/>
      </c>
      <c r="R1672" s="29" t="str">
        <f t="shared" si="14"/>
        <v/>
      </c>
      <c r="S1672" s="29" t="str">
        <f t="shared" si="15"/>
        <v/>
      </c>
      <c r="T1672" s="28" t="str">
        <f t="shared" si="16"/>
        <v/>
      </c>
      <c r="U1672" s="30">
        <f ca="1">VLOOKUP(H1672,variables!J$10:K$130,2,FALSE)</f>
        <v>0.94202898550724634</v>
      </c>
      <c r="V1672" s="28"/>
      <c r="W1672" s="28"/>
      <c r="X1672" s="28"/>
      <c r="Y1672" s="28"/>
      <c r="Z1672" s="28"/>
      <c r="AA1672" s="28"/>
      <c r="AB1672" s="28"/>
      <c r="AC1672" s="28"/>
    </row>
    <row r="1673" spans="1:29" ht="14.25">
      <c r="A1673" s="22" t="b">
        <f t="shared" si="95"/>
        <v>1</v>
      </c>
      <c r="B1673" s="23" t="str">
        <f t="shared" si="96"/>
        <v>salles!</v>
      </c>
      <c r="C1673" s="24">
        <f t="shared" si="94"/>
        <v>1641</v>
      </c>
      <c r="D1673" s="24" t="str">
        <f t="shared" ca="1" si="2"/>
        <v>salle11</v>
      </c>
      <c r="E1673" s="25">
        <f t="shared" ca="1" si="3"/>
        <v>42818.583333333336</v>
      </c>
      <c r="F1673" s="25">
        <f t="shared" ca="1" si="4"/>
        <v>42818.645833333336</v>
      </c>
      <c r="G1673" s="26" t="str">
        <f t="shared" ca="1" si="5"/>
        <v>sandrine.lopes@kheprisante.fr</v>
      </c>
      <c r="H1673" s="24" t="s">
        <v>140</v>
      </c>
      <c r="I1673" s="24">
        <f t="shared" ca="1" si="6"/>
        <v>0</v>
      </c>
      <c r="J1673" s="24">
        <f t="shared" ca="1" si="7"/>
        <v>29344310</v>
      </c>
      <c r="K1673" s="24" t="str">
        <f t="shared" ca="1" si="8"/>
        <v>Sandrine - Mbe- Cécile P.</v>
      </c>
      <c r="L1673" s="24" t="str">
        <f t="shared" ca="1" si="9"/>
        <v>01:30 tarif horaire</v>
      </c>
      <c r="M1673" s="24" t="str">
        <f t="shared" ca="1" si="10"/>
        <v>Paiement par crédit</v>
      </c>
      <c r="N1673" s="25">
        <f t="shared" ca="1" si="11"/>
        <v>42801.71597222222</v>
      </c>
      <c r="O1673" s="27">
        <f t="shared" ca="1" si="12"/>
        <v>42801.71597222222</v>
      </c>
      <c r="P1673" s="24">
        <f t="shared" ca="1" si="13"/>
        <v>24.3</v>
      </c>
      <c r="Q1673" s="28">
        <f t="shared" ca="1" si="48"/>
        <v>1.5</v>
      </c>
      <c r="R1673" s="29">
        <f t="shared" ca="1" si="14"/>
        <v>22.662765957446808</v>
      </c>
      <c r="S1673" s="29" t="e">
        <f t="shared" ca="1" si="15"/>
        <v>#VALUE!</v>
      </c>
      <c r="T1673" s="28">
        <f t="shared" ca="1" si="16"/>
        <v>16</v>
      </c>
      <c r="U1673" s="30">
        <f ca="1">VLOOKUP(H1673,variables!J$10:K$130,2,FALSE)</f>
        <v>0.93262411347517726</v>
      </c>
      <c r="V1673" s="28"/>
      <c r="W1673" s="28"/>
      <c r="X1673" s="28"/>
      <c r="Y1673" s="28"/>
      <c r="Z1673" s="28"/>
      <c r="AA1673" s="28"/>
      <c r="AB1673" s="28"/>
      <c r="AC1673" s="28"/>
    </row>
    <row r="1674" spans="1:29" ht="14.25" hidden="1">
      <c r="A1674" s="22" t="b">
        <f t="shared" si="95"/>
        <v>0</v>
      </c>
      <c r="B1674" s="23" t="str">
        <f t="shared" si="96"/>
        <v>salles!</v>
      </c>
      <c r="C1674" s="24">
        <f t="shared" si="94"/>
        <v>1642</v>
      </c>
      <c r="D1674" s="24" t="str">
        <f t="shared" ca="1" si="2"/>
        <v>salle8</v>
      </c>
      <c r="E1674" s="25">
        <f t="shared" ca="1" si="3"/>
        <v>42818.666666666664</v>
      </c>
      <c r="F1674" s="25">
        <f t="shared" ca="1" si="4"/>
        <v>42818.708333333336</v>
      </c>
      <c r="G1674" s="26" t="str">
        <f t="shared" ca="1" si="5"/>
        <v>margaux.honore@kheprisante.fr</v>
      </c>
      <c r="H1674" s="24" t="s">
        <v>88</v>
      </c>
      <c r="I1674" s="24" t="str">
        <f t="shared" ca="1" si="6"/>
        <v>margaux.honore@kheprisante.fr</v>
      </c>
      <c r="J1674" s="24">
        <f t="shared" ca="1" si="7"/>
        <v>28811827</v>
      </c>
      <c r="K1674" s="24" t="str">
        <f t="shared" ca="1" si="8"/>
        <v>MME LIAUD (doctolib)</v>
      </c>
      <c r="L1674" s="24" t="str">
        <f t="shared" ca="1" si="9"/>
        <v>01:00 tarif horaire</v>
      </c>
      <c r="M1674" s="24" t="str">
        <f t="shared" ca="1" si="10"/>
        <v>Paiement par crédit</v>
      </c>
      <c r="N1674" s="25">
        <f t="shared" ca="1" si="11"/>
        <v>42776.705555555556</v>
      </c>
      <c r="O1674" s="27">
        <f t="shared" ca="1" si="12"/>
        <v>42800.436111111114</v>
      </c>
      <c r="P1674" s="24">
        <f t="shared" ca="1" si="13"/>
        <v>14.58</v>
      </c>
      <c r="Q1674" s="28" t="str">
        <f t="shared" si="48"/>
        <v/>
      </c>
      <c r="R1674" s="29" t="str">
        <f t="shared" si="14"/>
        <v/>
      </c>
      <c r="S1674" s="29" t="str">
        <f t="shared" si="15"/>
        <v/>
      </c>
      <c r="T1674" s="28" t="str">
        <f t="shared" si="16"/>
        <v/>
      </c>
      <c r="U1674" s="30">
        <f ca="1">VLOOKUP(H1674,variables!J$10:K$130,2,FALSE)</f>
        <v>0.94202898550724634</v>
      </c>
      <c r="V1674" s="28"/>
      <c r="W1674" s="28"/>
      <c r="X1674" s="28"/>
      <c r="Y1674" s="28"/>
      <c r="Z1674" s="28"/>
      <c r="AA1674" s="28"/>
      <c r="AB1674" s="28"/>
      <c r="AC1674" s="28"/>
    </row>
    <row r="1675" spans="1:29" ht="14.25">
      <c r="A1675" s="22" t="b">
        <f t="shared" si="95"/>
        <v>1</v>
      </c>
      <c r="B1675" s="23" t="str">
        <f t="shared" si="96"/>
        <v>salles!</v>
      </c>
      <c r="C1675" s="24">
        <f t="shared" si="94"/>
        <v>1643</v>
      </c>
      <c r="D1675" s="24" t="str">
        <f t="shared" ca="1" si="2"/>
        <v>salle11</v>
      </c>
      <c r="E1675" s="25">
        <f t="shared" ca="1" si="3"/>
        <v>42818.708333333336</v>
      </c>
      <c r="F1675" s="25">
        <f t="shared" ca="1" si="4"/>
        <v>42818.75</v>
      </c>
      <c r="G1675" s="26" t="str">
        <f t="shared" ca="1" si="5"/>
        <v>sandrine.lopes@kheprisante.fr</v>
      </c>
      <c r="H1675" s="24" t="s">
        <v>140</v>
      </c>
      <c r="I1675" s="24">
        <f t="shared" ca="1" si="6"/>
        <v>0</v>
      </c>
      <c r="J1675" s="24">
        <f t="shared" ca="1" si="7"/>
        <v>29363773</v>
      </c>
      <c r="K1675" s="24" t="str">
        <f t="shared" ca="1" si="8"/>
        <v>Sandrine - Mbe - VB</v>
      </c>
      <c r="L1675" s="24" t="str">
        <f t="shared" ca="1" si="9"/>
        <v>01:00 tarif horaire</v>
      </c>
      <c r="M1675" s="24" t="str">
        <f t="shared" ca="1" si="10"/>
        <v>Paiement par crédit</v>
      </c>
      <c r="N1675" s="25">
        <f t="shared" ca="1" si="11"/>
        <v>42802.510416666664</v>
      </c>
      <c r="O1675" s="27">
        <f t="shared" ca="1" si="12"/>
        <v>42802.510416666664</v>
      </c>
      <c r="P1675" s="24">
        <f t="shared" ca="1" si="13"/>
        <v>18</v>
      </c>
      <c r="Q1675" s="28">
        <f t="shared" ca="1" si="48"/>
        <v>1</v>
      </c>
      <c r="R1675" s="29">
        <f t="shared" ca="1" si="14"/>
        <v>16.787234042553191</v>
      </c>
      <c r="S1675" s="29" t="e">
        <f t="shared" ca="1" si="15"/>
        <v>#VALUE!</v>
      </c>
      <c r="T1675" s="28">
        <f t="shared" ca="1" si="16"/>
        <v>16</v>
      </c>
      <c r="U1675" s="30">
        <f ca="1">VLOOKUP(H1675,variables!J$10:K$130,2,FALSE)</f>
        <v>0.93262411347517726</v>
      </c>
      <c r="V1675" s="28"/>
      <c r="W1675" s="28"/>
      <c r="X1675" s="28"/>
      <c r="Y1675" s="28"/>
      <c r="Z1675" s="28"/>
      <c r="AA1675" s="28"/>
      <c r="AB1675" s="28"/>
      <c r="AC1675" s="28"/>
    </row>
    <row r="1676" spans="1:29" ht="14.25" hidden="1">
      <c r="A1676" s="22" t="b">
        <f t="shared" si="95"/>
        <v>0</v>
      </c>
      <c r="B1676" s="23" t="str">
        <f t="shared" si="96"/>
        <v>salles!</v>
      </c>
      <c r="C1676" s="24">
        <f t="shared" si="94"/>
        <v>1644</v>
      </c>
      <c r="D1676" s="24" t="str">
        <f t="shared" ca="1" si="2"/>
        <v>salle8</v>
      </c>
      <c r="E1676" s="25">
        <f t="shared" ca="1" si="3"/>
        <v>42818.708333333336</v>
      </c>
      <c r="F1676" s="25">
        <f t="shared" ca="1" si="4"/>
        <v>42818.75</v>
      </c>
      <c r="G1676" s="26" t="str">
        <f t="shared" ca="1" si="5"/>
        <v>margaux.honore@kheprisante.fr</v>
      </c>
      <c r="H1676" s="24" t="s">
        <v>88</v>
      </c>
      <c r="I1676" s="24" t="str">
        <f t="shared" ca="1" si="6"/>
        <v>margaux.honore@kheprisante.fr</v>
      </c>
      <c r="J1676" s="24">
        <f t="shared" ca="1" si="7"/>
        <v>29271977</v>
      </c>
      <c r="K1676" s="24" t="str">
        <f t="shared" ca="1" si="8"/>
        <v>Audrey SIXTA</v>
      </c>
      <c r="L1676" s="24" t="str">
        <f t="shared" ca="1" si="9"/>
        <v>01:00 tarif horaire</v>
      </c>
      <c r="M1676" s="24" t="str">
        <f t="shared" ca="1" si="10"/>
        <v>Paiement par crédit</v>
      </c>
      <c r="N1676" s="25">
        <f t="shared" ca="1" si="11"/>
        <v>42797.910416666666</v>
      </c>
      <c r="O1676" s="27">
        <f t="shared" ca="1" si="12"/>
        <v>42800.436805555553</v>
      </c>
      <c r="P1676" s="24">
        <f t="shared" ca="1" si="13"/>
        <v>18</v>
      </c>
      <c r="Q1676" s="28" t="str">
        <f t="shared" si="48"/>
        <v/>
      </c>
      <c r="R1676" s="29" t="str">
        <f t="shared" si="14"/>
        <v/>
      </c>
      <c r="S1676" s="29" t="str">
        <f t="shared" si="15"/>
        <v/>
      </c>
      <c r="T1676" s="28" t="str">
        <f t="shared" si="16"/>
        <v/>
      </c>
      <c r="U1676" s="30">
        <f ca="1">VLOOKUP(H1676,variables!J$10:K$130,2,FALSE)</f>
        <v>0.94202898550724634</v>
      </c>
      <c r="V1676" s="28"/>
      <c r="W1676" s="28"/>
      <c r="X1676" s="28"/>
      <c r="Y1676" s="28"/>
      <c r="Z1676" s="28"/>
      <c r="AA1676" s="28"/>
      <c r="AB1676" s="28"/>
      <c r="AC1676" s="28"/>
    </row>
    <row r="1677" spans="1:29" ht="14.25" hidden="1">
      <c r="A1677" s="22" t="b">
        <f t="shared" si="95"/>
        <v>0</v>
      </c>
      <c r="B1677" s="23" t="str">
        <f t="shared" si="96"/>
        <v>salles!</v>
      </c>
      <c r="C1677" s="24">
        <f t="shared" si="94"/>
        <v>1645</v>
      </c>
      <c r="D1677" s="24" t="str">
        <f t="shared" ca="1" si="2"/>
        <v>salle5</v>
      </c>
      <c r="E1677" s="25">
        <f t="shared" ca="1" si="3"/>
        <v>42818.729166666664</v>
      </c>
      <c r="F1677" s="25">
        <f t="shared" ca="1" si="4"/>
        <v>42818.770833333336</v>
      </c>
      <c r="G1677" s="26" t="str">
        <f t="shared" ca="1" si="5"/>
        <v>sophie.seveetpapillon@kheprisante.fr</v>
      </c>
      <c r="H1677" s="24" t="s">
        <v>83</v>
      </c>
      <c r="I1677" s="24">
        <f t="shared" ca="1" si="6"/>
        <v>0</v>
      </c>
      <c r="J1677" s="24">
        <f t="shared" ca="1" si="7"/>
        <v>29215876</v>
      </c>
      <c r="K1677" s="24" t="str">
        <f t="shared" ca="1" si="8"/>
        <v>S. Lespinasse -Réflexo - SP</v>
      </c>
      <c r="L1677" s="24" t="str">
        <f t="shared" ca="1" si="9"/>
        <v>01:00 tarif horaire</v>
      </c>
      <c r="M1677" s="24" t="str">
        <f t="shared" ca="1" si="10"/>
        <v>Paiement par crédit</v>
      </c>
      <c r="N1677" s="25">
        <f t="shared" ca="1" si="11"/>
        <v>42795.783333333333</v>
      </c>
      <c r="O1677" s="27">
        <f t="shared" ca="1" si="12"/>
        <v>42795.783333333333</v>
      </c>
      <c r="P1677" s="24">
        <f t="shared" ca="1" si="13"/>
        <v>18</v>
      </c>
      <c r="Q1677" s="28" t="str">
        <f t="shared" si="48"/>
        <v/>
      </c>
      <c r="R1677" s="29" t="str">
        <f t="shared" si="14"/>
        <v/>
      </c>
      <c r="S1677" s="29" t="str">
        <f t="shared" si="15"/>
        <v/>
      </c>
      <c r="T1677" s="28" t="str">
        <f t="shared" si="16"/>
        <v/>
      </c>
      <c r="U1677" s="30">
        <f>VLOOKUP(H1677,variables!J$10:K$130,2,FALSE)</f>
        <v>5.3E-3</v>
      </c>
      <c r="V1677" s="28"/>
      <c r="W1677" s="28"/>
      <c r="X1677" s="28"/>
      <c r="Y1677" s="28"/>
      <c r="Z1677" s="28"/>
      <c r="AA1677" s="28"/>
      <c r="AB1677" s="28"/>
      <c r="AC1677" s="28"/>
    </row>
    <row r="1678" spans="1:29" ht="14.25" hidden="1">
      <c r="A1678" s="22" t="b">
        <f t="shared" si="95"/>
        <v>0</v>
      </c>
      <c r="B1678" s="23" t="str">
        <f t="shared" si="96"/>
        <v>salles!</v>
      </c>
      <c r="C1678" s="24">
        <f t="shared" si="94"/>
        <v>1646</v>
      </c>
      <c r="D1678" s="24" t="str">
        <f t="shared" ca="1" si="2"/>
        <v>salle9</v>
      </c>
      <c r="E1678" s="25">
        <f t="shared" ca="1" si="3"/>
        <v>42818.75</v>
      </c>
      <c r="F1678" s="25">
        <f t="shared" ca="1" si="4"/>
        <v>42818.833333333336</v>
      </c>
      <c r="G1678" s="26" t="str">
        <f t="shared" ca="1" si="5"/>
        <v>aurelie.maillet@kheprisante.fr</v>
      </c>
      <c r="H1678" s="24" t="s">
        <v>887</v>
      </c>
      <c r="I1678" s="24">
        <f t="shared" ca="1" si="6"/>
        <v>0</v>
      </c>
      <c r="J1678" s="24">
        <f t="shared" ca="1" si="7"/>
        <v>29588947</v>
      </c>
      <c r="K1678" s="24">
        <f t="shared" ca="1" si="8"/>
        <v>0</v>
      </c>
      <c r="L1678" s="24" t="str">
        <f t="shared" ca="1" si="9"/>
        <v>02:00 tarif horaire</v>
      </c>
      <c r="M1678" s="24" t="str">
        <f t="shared" ca="1" si="10"/>
        <v>Paiement par crédit</v>
      </c>
      <c r="N1678" s="25">
        <f t="shared" ca="1" si="11"/>
        <v>42812.770138888889</v>
      </c>
      <c r="O1678" s="27">
        <f t="shared" ca="1" si="12"/>
        <v>42812.770138888889</v>
      </c>
      <c r="P1678" s="24">
        <f t="shared" ca="1" si="13"/>
        <v>36</v>
      </c>
      <c r="Q1678" s="28" t="str">
        <f t="shared" si="48"/>
        <v/>
      </c>
      <c r="R1678" s="29" t="str">
        <f t="shared" si="14"/>
        <v/>
      </c>
      <c r="S1678" s="29" t="str">
        <f t="shared" si="15"/>
        <v/>
      </c>
      <c r="T1678" s="28" t="str">
        <f t="shared" si="16"/>
        <v/>
      </c>
      <c r="U1678" s="30">
        <f ca="1">VLOOKUP(H1678,variables!J$10:K$130,2,FALSE)</f>
        <v>1</v>
      </c>
      <c r="V1678" s="28"/>
      <c r="W1678" s="28"/>
      <c r="X1678" s="28"/>
      <c r="Y1678" s="28"/>
      <c r="Z1678" s="28"/>
      <c r="AA1678" s="28"/>
      <c r="AB1678" s="28"/>
      <c r="AC1678" s="28"/>
    </row>
    <row r="1679" spans="1:29" ht="14.25" hidden="1">
      <c r="A1679" s="22" t="b">
        <f t="shared" si="95"/>
        <v>0</v>
      </c>
      <c r="B1679" s="23" t="str">
        <f t="shared" si="96"/>
        <v>salles!</v>
      </c>
      <c r="C1679" s="24">
        <f t="shared" si="94"/>
        <v>1647</v>
      </c>
      <c r="D1679" s="24" t="str">
        <f t="shared" ca="1" si="2"/>
        <v>salle11</v>
      </c>
      <c r="E1679" s="25">
        <f t="shared" ca="1" si="3"/>
        <v>42818.791666666664</v>
      </c>
      <c r="F1679" s="25">
        <f t="shared" ca="1" si="4"/>
        <v>42818.833333333336</v>
      </c>
      <c r="G1679" s="26" t="str">
        <f t="shared" ca="1" si="5"/>
        <v>gladys.ruffier@kheprisante.fr</v>
      </c>
      <c r="H1679" s="24" t="s">
        <v>100</v>
      </c>
      <c r="I1679" s="24" t="str">
        <f t="shared" ca="1" si="6"/>
        <v>gladys.ruffier@kheprisante.fr</v>
      </c>
      <c r="J1679" s="24">
        <f t="shared" ca="1" si="7"/>
        <v>29614733</v>
      </c>
      <c r="K1679" s="24">
        <f t="shared" ca="1" si="8"/>
        <v>0</v>
      </c>
      <c r="L1679" s="24" t="str">
        <f t="shared" ca="1" si="9"/>
        <v>01:00 tarif horaire</v>
      </c>
      <c r="M1679" s="24" t="str">
        <f t="shared" ca="1" si="10"/>
        <v>Paiement par crédit</v>
      </c>
      <c r="N1679" s="25">
        <f t="shared" ca="1" si="11"/>
        <v>42814.554861111108</v>
      </c>
      <c r="O1679" s="27">
        <f t="shared" ca="1" si="12"/>
        <v>42818.415277777778</v>
      </c>
      <c r="P1679" s="24">
        <f t="shared" ca="1" si="13"/>
        <v>18</v>
      </c>
      <c r="Q1679" s="28" t="str">
        <f t="shared" si="48"/>
        <v/>
      </c>
      <c r="R1679" s="29" t="str">
        <f t="shared" si="14"/>
        <v/>
      </c>
      <c r="S1679" s="29" t="str">
        <f t="shared" si="15"/>
        <v/>
      </c>
      <c r="T1679" s="28" t="str">
        <f t="shared" si="16"/>
        <v/>
      </c>
      <c r="U1679" s="30">
        <f ca="1">VLOOKUP(H1679,variables!J$10:K$130,2,FALSE)</f>
        <v>1</v>
      </c>
      <c r="V1679" s="28"/>
      <c r="W1679" s="28"/>
      <c r="X1679" s="28"/>
      <c r="Y1679" s="28"/>
      <c r="Z1679" s="28"/>
      <c r="AA1679" s="28"/>
      <c r="AB1679" s="28"/>
      <c r="AC1679" s="28"/>
    </row>
    <row r="1680" spans="1:29" ht="14.25" hidden="1">
      <c r="A1680" s="22" t="b">
        <f t="shared" si="95"/>
        <v>0</v>
      </c>
      <c r="B1680" s="23" t="str">
        <f t="shared" si="96"/>
        <v>salles!</v>
      </c>
      <c r="C1680" s="24">
        <f t="shared" ref="C1680:C1743" si="97">IF(ROW()&lt;=Tun,ROW(),IF(ROW()&lt;=(Tun+Tdeux),ROW()-Tun+1,IF(ROW()&lt;=Tun+Tdeux+Ttrois,ROW()-Tdeux,"")))</f>
        <v>1648</v>
      </c>
      <c r="D1680" s="24" t="str">
        <f t="shared" ca="1" si="2"/>
        <v>salle5</v>
      </c>
      <c r="E1680" s="25">
        <f t="shared" ca="1" si="3"/>
        <v>42819.458333333336</v>
      </c>
      <c r="F1680" s="25">
        <f t="shared" ca="1" si="4"/>
        <v>42819.5</v>
      </c>
      <c r="G1680" s="26" t="str">
        <f t="shared" ca="1" si="5"/>
        <v>resa@seveetpapillon.org</v>
      </c>
      <c r="H1680" s="24" t="s">
        <v>174</v>
      </c>
      <c r="I1680" s="24">
        <f t="shared" ca="1" si="6"/>
        <v>0</v>
      </c>
      <c r="J1680" s="24">
        <f t="shared" ca="1" si="7"/>
        <v>28983667</v>
      </c>
      <c r="K1680" s="24" t="str">
        <f t="shared" ca="1" si="8"/>
        <v>S. LESPINASSE - Réflexo SP</v>
      </c>
      <c r="L1680" s="24" t="str">
        <f t="shared" ca="1" si="9"/>
        <v>01:00 tarif horaire</v>
      </c>
      <c r="M1680" s="24" t="str">
        <f t="shared" ca="1" si="10"/>
        <v>Accepté (crédit illimité)</v>
      </c>
      <c r="N1680" s="25">
        <f t="shared" ca="1" si="11"/>
        <v>42785.793055555558</v>
      </c>
      <c r="O1680" s="27">
        <f t="shared" ca="1" si="12"/>
        <v>42785.793055555558</v>
      </c>
      <c r="P1680" s="24">
        <f t="shared" ca="1" si="13"/>
        <v>16.2</v>
      </c>
      <c r="Q1680" s="28" t="str">
        <f t="shared" si="48"/>
        <v/>
      </c>
      <c r="R1680" s="29" t="str">
        <f t="shared" si="14"/>
        <v/>
      </c>
      <c r="S1680" s="29" t="str">
        <f t="shared" si="15"/>
        <v/>
      </c>
      <c r="T1680" s="28" t="str">
        <f t="shared" si="16"/>
        <v/>
      </c>
      <c r="U1680" s="30">
        <f ca="1">VLOOKUP(H1680,variables!J$10:K$130,2,FALSE)</f>
        <v>0.5</v>
      </c>
      <c r="V1680" s="28"/>
      <c r="W1680" s="28"/>
      <c r="X1680" s="28"/>
      <c r="Y1680" s="28"/>
      <c r="Z1680" s="28"/>
      <c r="AA1680" s="28"/>
      <c r="AB1680" s="28"/>
      <c r="AC1680" s="28"/>
    </row>
    <row r="1681" spans="1:29" ht="14.25" hidden="1">
      <c r="A1681" s="22" t="b">
        <f t="shared" si="95"/>
        <v>0</v>
      </c>
      <c r="B1681" s="23" t="str">
        <f t="shared" si="96"/>
        <v>salles!</v>
      </c>
      <c r="C1681" s="24">
        <f t="shared" si="97"/>
        <v>1649</v>
      </c>
      <c r="D1681" s="24" t="str">
        <f t="shared" ca="1" si="2"/>
        <v>salle7</v>
      </c>
      <c r="E1681" s="25">
        <f t="shared" ca="1" si="3"/>
        <v>42819.458333333336</v>
      </c>
      <c r="F1681" s="25">
        <f t="shared" ca="1" si="4"/>
        <v>42819.5</v>
      </c>
      <c r="G1681" s="26" t="str">
        <f t="shared" ca="1" si="5"/>
        <v>lydia.lecusson@kheprisante.fr</v>
      </c>
      <c r="H1681" s="24" t="s">
        <v>829</v>
      </c>
      <c r="I1681" s="24">
        <f t="shared" ca="1" si="6"/>
        <v>0</v>
      </c>
      <c r="J1681" s="24">
        <f t="shared" ca="1" si="7"/>
        <v>29754802</v>
      </c>
      <c r="K1681" s="24">
        <f t="shared" ca="1" si="8"/>
        <v>0</v>
      </c>
      <c r="L1681" s="24" t="str">
        <f t="shared" ca="1" si="9"/>
        <v>01:00 tarif horaire</v>
      </c>
      <c r="M1681" s="24" t="str">
        <f t="shared" ca="1" si="10"/>
        <v>Paiement par crédit</v>
      </c>
      <c r="N1681" s="25">
        <f t="shared" ca="1" si="11"/>
        <v>42819.432638888888</v>
      </c>
      <c r="O1681" s="27">
        <f t="shared" ca="1" si="12"/>
        <v>42819.432638888888</v>
      </c>
      <c r="P1681" s="24">
        <f t="shared" ca="1" si="13"/>
        <v>18</v>
      </c>
      <c r="Q1681" s="28" t="str">
        <f t="shared" si="48"/>
        <v/>
      </c>
      <c r="R1681" s="29" t="str">
        <f t="shared" si="14"/>
        <v/>
      </c>
      <c r="S1681" s="29" t="str">
        <f t="shared" si="15"/>
        <v/>
      </c>
      <c r="T1681" s="28" t="str">
        <f t="shared" si="16"/>
        <v/>
      </c>
      <c r="U1681" s="30">
        <f ca="1">VLOOKUP(H1681,variables!J$10:K$130,2,FALSE)</f>
        <v>0.97619047619047616</v>
      </c>
      <c r="V1681" s="28"/>
      <c r="W1681" s="28"/>
      <c r="X1681" s="28"/>
      <c r="Y1681" s="28"/>
      <c r="Z1681" s="28"/>
      <c r="AA1681" s="28"/>
      <c r="AB1681" s="28"/>
      <c r="AC1681" s="28"/>
    </row>
    <row r="1682" spans="1:29" ht="14.25" hidden="1">
      <c r="A1682" s="22" t="b">
        <f t="shared" si="95"/>
        <v>0</v>
      </c>
      <c r="B1682" s="23" t="str">
        <f t="shared" si="96"/>
        <v>salles!</v>
      </c>
      <c r="C1682" s="24">
        <f t="shared" si="97"/>
        <v>1650</v>
      </c>
      <c r="D1682" s="24" t="str">
        <f t="shared" ca="1" si="2"/>
        <v>salle9</v>
      </c>
      <c r="E1682" s="25">
        <f t="shared" ca="1" si="3"/>
        <v>42819.458333333336</v>
      </c>
      <c r="F1682" s="25">
        <f t="shared" ca="1" si="4"/>
        <v>42819.5</v>
      </c>
      <c r="G1682" s="26" t="str">
        <f t="shared" ca="1" si="5"/>
        <v>isabelle.marcy@kheprisante.fr</v>
      </c>
      <c r="H1682" s="24" t="s">
        <v>73</v>
      </c>
      <c r="I1682" s="24">
        <f t="shared" ca="1" si="6"/>
        <v>0</v>
      </c>
      <c r="J1682" s="24">
        <f t="shared" ca="1" si="7"/>
        <v>29721847</v>
      </c>
      <c r="K1682" s="24" t="str">
        <f t="shared" ca="1" si="8"/>
        <v>Séance de sophrologie</v>
      </c>
      <c r="L1682" s="24" t="str">
        <f t="shared" ca="1" si="9"/>
        <v>01:00 tarif horaire</v>
      </c>
      <c r="M1682" s="24" t="str">
        <f t="shared" ca="1" si="10"/>
        <v>Paiement par crédit</v>
      </c>
      <c r="N1682" s="25">
        <f t="shared" ca="1" si="11"/>
        <v>42817.71875</v>
      </c>
      <c r="O1682" s="27">
        <f t="shared" ca="1" si="12"/>
        <v>42817.71875</v>
      </c>
      <c r="P1682" s="24">
        <f t="shared" ca="1" si="13"/>
        <v>18</v>
      </c>
      <c r="Q1682" s="28" t="str">
        <f t="shared" si="48"/>
        <v/>
      </c>
      <c r="R1682" s="29" t="str">
        <f t="shared" si="14"/>
        <v/>
      </c>
      <c r="S1682" s="29" t="str">
        <f t="shared" si="15"/>
        <v/>
      </c>
      <c r="T1682" s="28" t="str">
        <f t="shared" si="16"/>
        <v/>
      </c>
      <c r="U1682" s="30">
        <f ca="1">VLOOKUP(H1682,variables!J$10:K$130,2,FALSE)</f>
        <v>1</v>
      </c>
      <c r="V1682" s="28"/>
      <c r="W1682" s="28"/>
      <c r="X1682" s="28"/>
      <c r="Y1682" s="28"/>
      <c r="Z1682" s="28"/>
      <c r="AA1682" s="28"/>
      <c r="AB1682" s="28"/>
      <c r="AC1682" s="28"/>
    </row>
    <row r="1683" spans="1:29" ht="14.25" hidden="1">
      <c r="A1683" s="22" t="b">
        <f t="shared" si="95"/>
        <v>0</v>
      </c>
      <c r="B1683" s="23" t="str">
        <f t="shared" si="96"/>
        <v>salles!</v>
      </c>
      <c r="C1683" s="24">
        <f t="shared" si="97"/>
        <v>1651</v>
      </c>
      <c r="D1683" s="24" t="str">
        <f t="shared" ca="1" si="2"/>
        <v>salle3</v>
      </c>
      <c r="E1683" s="25">
        <f t="shared" ca="1" si="3"/>
        <v>42819.479166666664</v>
      </c>
      <c r="F1683" s="25">
        <f t="shared" ca="1" si="4"/>
        <v>42819.520833333336</v>
      </c>
      <c r="G1683" s="26" t="str">
        <f t="shared" ca="1" si="5"/>
        <v>ludwig.freyther@kheprisante.fr</v>
      </c>
      <c r="H1683" s="24" t="s">
        <v>738</v>
      </c>
      <c r="I1683" s="24">
        <f t="shared" ca="1" si="6"/>
        <v>0</v>
      </c>
      <c r="J1683" s="24">
        <f t="shared" ca="1" si="7"/>
        <v>29754617</v>
      </c>
      <c r="K1683" s="24">
        <f t="shared" ca="1" si="8"/>
        <v>0</v>
      </c>
      <c r="L1683" s="24" t="str">
        <f t="shared" ca="1" si="9"/>
        <v>01:00 tarif horaire</v>
      </c>
      <c r="M1683" s="24" t="str">
        <f t="shared" ca="1" si="10"/>
        <v>Paiement par crédit</v>
      </c>
      <c r="N1683" s="25">
        <f t="shared" ca="1" si="11"/>
        <v>42819.420138888891</v>
      </c>
      <c r="O1683" s="27">
        <f t="shared" ca="1" si="12"/>
        <v>42819.420138888891</v>
      </c>
      <c r="P1683" s="24">
        <f t="shared" ca="1" si="13"/>
        <v>18</v>
      </c>
      <c r="Q1683" s="28" t="str">
        <f t="shared" si="48"/>
        <v/>
      </c>
      <c r="R1683" s="29" t="str">
        <f t="shared" si="14"/>
        <v/>
      </c>
      <c r="S1683" s="29" t="str">
        <f t="shared" si="15"/>
        <v/>
      </c>
      <c r="T1683" s="28" t="str">
        <f t="shared" si="16"/>
        <v/>
      </c>
      <c r="U1683" s="30">
        <f ca="1">VLOOKUP(H1683,variables!J$10:K$130,2,FALSE)</f>
        <v>1</v>
      </c>
      <c r="V1683" s="28"/>
      <c r="W1683" s="28"/>
      <c r="X1683" s="28"/>
      <c r="Y1683" s="28"/>
      <c r="Z1683" s="28"/>
      <c r="AA1683" s="28"/>
      <c r="AB1683" s="28"/>
      <c r="AC1683" s="28"/>
    </row>
    <row r="1684" spans="1:29" ht="14.25">
      <c r="A1684" s="22" t="b">
        <f t="shared" si="95"/>
        <v>1</v>
      </c>
      <c r="B1684" s="23" t="str">
        <f t="shared" si="96"/>
        <v>salles!</v>
      </c>
      <c r="C1684" s="24">
        <f t="shared" si="97"/>
        <v>1652</v>
      </c>
      <c r="D1684" s="24" t="str">
        <f t="shared" ca="1" si="2"/>
        <v>salle11</v>
      </c>
      <c r="E1684" s="25">
        <f t="shared" ca="1" si="3"/>
        <v>42819.583333333336</v>
      </c>
      <c r="F1684" s="25">
        <f t="shared" ca="1" si="4"/>
        <v>42819.645833333336</v>
      </c>
      <c r="G1684" s="26" t="str">
        <f t="shared" ca="1" si="5"/>
        <v>sandrine.lopes@kheprisante.fr</v>
      </c>
      <c r="H1684" s="24" t="s">
        <v>140</v>
      </c>
      <c r="I1684" s="24">
        <f t="shared" ca="1" si="6"/>
        <v>0</v>
      </c>
      <c r="J1684" s="24">
        <f t="shared" ca="1" si="7"/>
        <v>29594261</v>
      </c>
      <c r="K1684" s="24" t="str">
        <f t="shared" ca="1" si="8"/>
        <v>Sandrine - Mbe - Balinea</v>
      </c>
      <c r="L1684" s="24" t="str">
        <f t="shared" ca="1" si="9"/>
        <v>01:30 tarif horaire</v>
      </c>
      <c r="M1684" s="24" t="str">
        <f t="shared" ca="1" si="10"/>
        <v>Paiement par crédit</v>
      </c>
      <c r="N1684" s="25">
        <f t="shared" ca="1" si="11"/>
        <v>42813.435416666667</v>
      </c>
      <c r="O1684" s="27">
        <f t="shared" ca="1" si="12"/>
        <v>42813.435416666667</v>
      </c>
      <c r="P1684" s="24">
        <f t="shared" ca="1" si="13"/>
        <v>27</v>
      </c>
      <c r="Q1684" s="28">
        <f t="shared" ca="1" si="48"/>
        <v>1.5</v>
      </c>
      <c r="R1684" s="29">
        <f t="shared" ca="1" si="14"/>
        <v>25.180851063829785</v>
      </c>
      <c r="S1684" s="29" t="e">
        <f t="shared" ca="1" si="15"/>
        <v>#VALUE!</v>
      </c>
      <c r="T1684" s="28">
        <f t="shared" ca="1" si="16"/>
        <v>6</v>
      </c>
      <c r="U1684" s="30">
        <f ca="1">VLOOKUP(H1684,variables!J$10:K$130,2,FALSE)</f>
        <v>0.93262411347517726</v>
      </c>
      <c r="V1684" s="28"/>
      <c r="W1684" s="28"/>
      <c r="X1684" s="28"/>
      <c r="Y1684" s="28"/>
      <c r="Z1684" s="28"/>
      <c r="AA1684" s="28"/>
      <c r="AB1684" s="28"/>
      <c r="AC1684" s="28"/>
    </row>
    <row r="1685" spans="1:29" ht="14.25">
      <c r="A1685" s="22" t="b">
        <f t="shared" si="95"/>
        <v>1</v>
      </c>
      <c r="B1685" s="23" t="str">
        <f t="shared" si="96"/>
        <v>salles!</v>
      </c>
      <c r="C1685" s="24">
        <f t="shared" si="97"/>
        <v>1653</v>
      </c>
      <c r="D1685" s="24" t="str">
        <f t="shared" ca="1" si="2"/>
        <v>salle11</v>
      </c>
      <c r="E1685" s="25">
        <f t="shared" ca="1" si="3"/>
        <v>42819.666666666664</v>
      </c>
      <c r="F1685" s="25">
        <f t="shared" ca="1" si="4"/>
        <v>42819.708333333336</v>
      </c>
      <c r="G1685" s="26" t="str">
        <f t="shared" ca="1" si="5"/>
        <v>sandrine.lopes@kheprisante.fr</v>
      </c>
      <c r="H1685" s="24" t="s">
        <v>140</v>
      </c>
      <c r="I1685" s="24">
        <f t="shared" ca="1" si="6"/>
        <v>0</v>
      </c>
      <c r="J1685" s="24">
        <f t="shared" ca="1" si="7"/>
        <v>29688668</v>
      </c>
      <c r="K1685" s="24" t="str">
        <f t="shared" ca="1" si="8"/>
        <v>Sandrine - Reiki</v>
      </c>
      <c r="L1685" s="24" t="str">
        <f t="shared" ca="1" si="9"/>
        <v>01:00 tarif horaire</v>
      </c>
      <c r="M1685" s="24" t="str">
        <f t="shared" ca="1" si="10"/>
        <v>Paiement par crédit</v>
      </c>
      <c r="N1685" s="25">
        <f t="shared" ca="1" si="11"/>
        <v>42816.697222222225</v>
      </c>
      <c r="O1685" s="27">
        <f t="shared" ca="1" si="12"/>
        <v>42816.697222222225</v>
      </c>
      <c r="P1685" s="24">
        <f t="shared" ca="1" si="13"/>
        <v>18</v>
      </c>
      <c r="Q1685" s="28">
        <f t="shared" ca="1" si="48"/>
        <v>1</v>
      </c>
      <c r="R1685" s="29">
        <f t="shared" ca="1" si="14"/>
        <v>16.787234042553191</v>
      </c>
      <c r="S1685" s="29" t="e">
        <f t="shared" ca="1" si="15"/>
        <v>#VALUE!</v>
      </c>
      <c r="T1685" s="28">
        <f t="shared" ca="1" si="16"/>
        <v>2</v>
      </c>
      <c r="U1685" s="30">
        <f ca="1">VLOOKUP(H1685,variables!J$10:K$130,2,FALSE)</f>
        <v>0.93262411347517726</v>
      </c>
      <c r="V1685" s="28"/>
      <c r="W1685" s="28"/>
      <c r="X1685" s="28"/>
      <c r="Y1685" s="28"/>
      <c r="Z1685" s="28"/>
      <c r="AA1685" s="28"/>
      <c r="AB1685" s="28"/>
      <c r="AC1685" s="28"/>
    </row>
    <row r="1686" spans="1:29" ht="14.25" hidden="1">
      <c r="A1686" s="22" t="b">
        <f t="shared" si="95"/>
        <v>0</v>
      </c>
      <c r="B1686" s="23" t="str">
        <f t="shared" si="96"/>
        <v>salles!</v>
      </c>
      <c r="C1686" s="24">
        <f t="shared" si="97"/>
        <v>1654</v>
      </c>
      <c r="D1686" s="24" t="str">
        <f t="shared" ca="1" si="2"/>
        <v>salle10</v>
      </c>
      <c r="E1686" s="25">
        <f t="shared" ca="1" si="3"/>
        <v>42819.666666666664</v>
      </c>
      <c r="F1686" s="25">
        <f t="shared" ca="1" si="4"/>
        <v>42819.708333333336</v>
      </c>
      <c r="G1686" s="26" t="str">
        <f t="shared" ca="1" si="5"/>
        <v>rodolphe.bihannic@kheprisante.fr</v>
      </c>
      <c r="H1686" s="24" t="s">
        <v>501</v>
      </c>
      <c r="I1686" s="24">
        <f t="shared" ca="1" si="6"/>
        <v>0</v>
      </c>
      <c r="J1686" s="24">
        <f t="shared" ca="1" si="7"/>
        <v>29755040</v>
      </c>
      <c r="K1686" s="24">
        <f t="shared" ca="1" si="8"/>
        <v>0</v>
      </c>
      <c r="L1686" s="24" t="str">
        <f t="shared" ca="1" si="9"/>
        <v>01:00 tarif horaire</v>
      </c>
      <c r="M1686" s="24" t="str">
        <f t="shared" ca="1" si="10"/>
        <v>Paiement par crédit</v>
      </c>
      <c r="N1686" s="25">
        <f t="shared" ca="1" si="11"/>
        <v>42819.449305555558</v>
      </c>
      <c r="O1686" s="27">
        <f t="shared" ca="1" si="12"/>
        <v>42819.449305555558</v>
      </c>
      <c r="P1686" s="24">
        <f t="shared" ca="1" si="13"/>
        <v>18</v>
      </c>
      <c r="Q1686" s="28" t="str">
        <f t="shared" si="48"/>
        <v/>
      </c>
      <c r="R1686" s="29" t="str">
        <f t="shared" si="14"/>
        <v/>
      </c>
      <c r="S1686" s="29" t="str">
        <f t="shared" si="15"/>
        <v/>
      </c>
      <c r="T1686" s="28" t="str">
        <f t="shared" si="16"/>
        <v/>
      </c>
      <c r="U1686" s="30">
        <f ca="1">VLOOKUP(H1686,variables!J$10:K$130,2,FALSE)</f>
        <v>1</v>
      </c>
      <c r="V1686" s="28"/>
      <c r="W1686" s="28"/>
      <c r="X1686" s="28"/>
      <c r="Y1686" s="28"/>
      <c r="Z1686" s="28"/>
      <c r="AA1686" s="28"/>
      <c r="AB1686" s="28"/>
      <c r="AC1686" s="28"/>
    </row>
    <row r="1687" spans="1:29" ht="14.25" hidden="1">
      <c r="A1687" s="22" t="b">
        <f t="shared" si="95"/>
        <v>0</v>
      </c>
      <c r="B1687" s="23" t="str">
        <f t="shared" si="96"/>
        <v>salles!</v>
      </c>
      <c r="C1687" s="24">
        <f t="shared" si="97"/>
        <v>1655</v>
      </c>
      <c r="D1687" s="24" t="str">
        <f t="shared" ca="1" si="2"/>
        <v>salle12</v>
      </c>
      <c r="E1687" s="25">
        <f t="shared" ca="1" si="3"/>
        <v>42819.6875</v>
      </c>
      <c r="F1687" s="25">
        <f t="shared" ca="1" si="4"/>
        <v>42819.729166666664</v>
      </c>
      <c r="G1687" s="26" t="str">
        <f t="shared" ca="1" si="5"/>
        <v>didier.cuoq@kheprisante.fr</v>
      </c>
      <c r="H1687" s="24" t="s">
        <v>357</v>
      </c>
      <c r="I1687" s="24">
        <f t="shared" ca="1" si="6"/>
        <v>0</v>
      </c>
      <c r="J1687" s="24">
        <f t="shared" ca="1" si="7"/>
        <v>29594099</v>
      </c>
      <c r="K1687" s="24">
        <f t="shared" ca="1" si="8"/>
        <v>0</v>
      </c>
      <c r="L1687" s="24" t="str">
        <f t="shared" ca="1" si="9"/>
        <v>01:00 tarif horaire</v>
      </c>
      <c r="M1687" s="24" t="str">
        <f t="shared" ca="1" si="10"/>
        <v>Paiement par crédit</v>
      </c>
      <c r="N1687" s="25">
        <f t="shared" ca="1" si="11"/>
        <v>42813.415972222225</v>
      </c>
      <c r="O1687" s="27">
        <f t="shared" ca="1" si="12"/>
        <v>42813.415972222225</v>
      </c>
      <c r="P1687" s="24">
        <f t="shared" ca="1" si="13"/>
        <v>18</v>
      </c>
      <c r="Q1687" s="28" t="str">
        <f t="shared" si="48"/>
        <v/>
      </c>
      <c r="R1687" s="29" t="str">
        <f t="shared" si="14"/>
        <v/>
      </c>
      <c r="S1687" s="29" t="str">
        <f t="shared" si="15"/>
        <v/>
      </c>
      <c r="T1687" s="28" t="str">
        <f t="shared" si="16"/>
        <v/>
      </c>
      <c r="U1687" s="30">
        <f ca="1">VLOOKUP(H1687,variables!J$10:K$130,2,FALSE)</f>
        <v>0.97058823529411764</v>
      </c>
      <c r="V1687" s="28"/>
      <c r="W1687" s="28"/>
      <c r="X1687" s="28"/>
      <c r="Y1687" s="28"/>
      <c r="Z1687" s="28"/>
      <c r="AA1687" s="28"/>
      <c r="AB1687" s="28"/>
      <c r="AC1687" s="28"/>
    </row>
    <row r="1688" spans="1:29" ht="14.25" hidden="1">
      <c r="A1688" s="22" t="b">
        <f t="shared" si="95"/>
        <v>0</v>
      </c>
      <c r="B1688" s="23" t="str">
        <f t="shared" si="96"/>
        <v>salles!</v>
      </c>
      <c r="C1688" s="24">
        <f t="shared" si="97"/>
        <v>1656</v>
      </c>
      <c r="D1688" s="24" t="str">
        <f t="shared" ca="1" si="2"/>
        <v>réunion2</v>
      </c>
      <c r="E1688" s="25">
        <f t="shared" ca="1" si="3"/>
        <v>42819.729166666664</v>
      </c>
      <c r="F1688" s="25">
        <f t="shared" ca="1" si="4"/>
        <v>42819.770833333336</v>
      </c>
      <c r="G1688" s="26" t="str">
        <f t="shared" ca="1" si="5"/>
        <v>Administrateur</v>
      </c>
      <c r="H1688" s="24" t="s">
        <v>15</v>
      </c>
      <c r="I1688" s="24" t="str">
        <f t="shared" ca="1" si="6"/>
        <v>chloe.lesage@kheprisante.fr / Administrateur</v>
      </c>
      <c r="J1688" s="24">
        <f t="shared" ca="1" si="7"/>
        <v>28981911</v>
      </c>
      <c r="K1688" s="24" t="str">
        <f t="shared" ca="1" si="8"/>
        <v>kids</v>
      </c>
      <c r="L1688" s="24" t="str">
        <f t="shared" ca="1" si="9"/>
        <v>01:00 tarif horaire</v>
      </c>
      <c r="M1688" s="24" t="str">
        <f t="shared" ca="1" si="10"/>
        <v>Accepté (crédit illimité)</v>
      </c>
      <c r="N1688" s="25">
        <f t="shared" ca="1" si="11"/>
        <v>42785.665972222225</v>
      </c>
      <c r="O1688" s="27">
        <f t="shared" ca="1" si="12"/>
        <v>42803.95</v>
      </c>
      <c r="P1688" s="24">
        <f t="shared" ca="1" si="13"/>
        <v>23.4</v>
      </c>
      <c r="Q1688" s="28" t="str">
        <f t="shared" si="48"/>
        <v/>
      </c>
      <c r="R1688" s="29" t="str">
        <f t="shared" si="14"/>
        <v/>
      </c>
      <c r="S1688" s="29" t="str">
        <f t="shared" si="15"/>
        <v/>
      </c>
      <c r="T1688" s="28" t="str">
        <f t="shared" si="16"/>
        <v/>
      </c>
      <c r="U1688" s="30">
        <f>VLOOKUP(H1688,variables!J$10:K$130,2,FALSE)</f>
        <v>0</v>
      </c>
      <c r="V1688" s="28"/>
      <c r="W1688" s="28"/>
      <c r="X1688" s="28"/>
      <c r="Y1688" s="28"/>
      <c r="Z1688" s="28"/>
      <c r="AA1688" s="28"/>
      <c r="AB1688" s="28"/>
      <c r="AC1688" s="28"/>
    </row>
    <row r="1689" spans="1:29" ht="14.25" hidden="1">
      <c r="A1689" s="22" t="b">
        <f t="shared" si="95"/>
        <v>0</v>
      </c>
      <c r="B1689" s="23" t="str">
        <f t="shared" si="96"/>
        <v>salles!</v>
      </c>
      <c r="C1689" s="24">
        <f t="shared" si="97"/>
        <v>1657</v>
      </c>
      <c r="D1689" s="24" t="str">
        <f t="shared" ca="1" si="2"/>
        <v>salle9</v>
      </c>
      <c r="E1689" s="25">
        <f t="shared" ca="1" si="3"/>
        <v>42821.4375</v>
      </c>
      <c r="F1689" s="25">
        <f t="shared" ca="1" si="4"/>
        <v>42821.479166666664</v>
      </c>
      <c r="G1689" s="26" t="str">
        <f t="shared" ca="1" si="5"/>
        <v>marc.fallet@kheprisante.fr</v>
      </c>
      <c r="H1689" s="24" t="s">
        <v>472</v>
      </c>
      <c r="I1689" s="24">
        <f t="shared" ca="1" si="6"/>
        <v>0</v>
      </c>
      <c r="J1689" s="24">
        <f t="shared" ca="1" si="7"/>
        <v>28981937</v>
      </c>
      <c r="K1689" s="24">
        <f t="shared" ca="1" si="8"/>
        <v>0</v>
      </c>
      <c r="L1689" s="24" t="str">
        <f t="shared" ca="1" si="9"/>
        <v>01:00 tarif horaire</v>
      </c>
      <c r="M1689" s="24" t="str">
        <f t="shared" ca="1" si="10"/>
        <v>Paiement par crédit</v>
      </c>
      <c r="N1689" s="25">
        <f t="shared" ca="1" si="11"/>
        <v>42785.667361111111</v>
      </c>
      <c r="O1689" s="27">
        <f t="shared" ca="1" si="12"/>
        <v>42785.667361111111</v>
      </c>
      <c r="P1689" s="24">
        <f t="shared" ca="1" si="13"/>
        <v>12.96</v>
      </c>
      <c r="Q1689" s="28" t="str">
        <f t="shared" si="48"/>
        <v/>
      </c>
      <c r="R1689" s="29" t="str">
        <f t="shared" si="14"/>
        <v/>
      </c>
      <c r="S1689" s="29" t="str">
        <f t="shared" si="15"/>
        <v/>
      </c>
      <c r="T1689" s="28" t="str">
        <f t="shared" si="16"/>
        <v/>
      </c>
      <c r="U1689" s="30">
        <f ca="1">VLOOKUP(H1689,variables!J$10:K$130,2,FALSE)</f>
        <v>0.96666666666666667</v>
      </c>
      <c r="V1689" s="28"/>
      <c r="W1689" s="28"/>
      <c r="X1689" s="28"/>
      <c r="Y1689" s="28"/>
      <c r="Z1689" s="28"/>
      <c r="AA1689" s="28"/>
      <c r="AB1689" s="28"/>
      <c r="AC1689" s="28"/>
    </row>
    <row r="1690" spans="1:29" ht="14.25" hidden="1">
      <c r="A1690" s="22" t="b">
        <f t="shared" si="95"/>
        <v>0</v>
      </c>
      <c r="B1690" s="23" t="str">
        <f t="shared" si="96"/>
        <v>salles!</v>
      </c>
      <c r="C1690" s="24">
        <f t="shared" si="97"/>
        <v>1658</v>
      </c>
      <c r="D1690" s="24" t="str">
        <f t="shared" ca="1" si="2"/>
        <v>salle12</v>
      </c>
      <c r="E1690" s="25">
        <f t="shared" ca="1" si="3"/>
        <v>42821.541666666664</v>
      </c>
      <c r="F1690" s="25">
        <f t="shared" ca="1" si="4"/>
        <v>42821.583333333336</v>
      </c>
      <c r="G1690" s="26" t="str">
        <f t="shared" ca="1" si="5"/>
        <v>didier.cuoq@kheprisante.fr</v>
      </c>
      <c r="H1690" s="24" t="s">
        <v>357</v>
      </c>
      <c r="I1690" s="24">
        <f t="shared" ca="1" si="6"/>
        <v>0</v>
      </c>
      <c r="J1690" s="24">
        <f t="shared" ca="1" si="7"/>
        <v>29594114</v>
      </c>
      <c r="K1690" s="24">
        <f t="shared" ca="1" si="8"/>
        <v>0</v>
      </c>
      <c r="L1690" s="24" t="str">
        <f t="shared" ca="1" si="9"/>
        <v>01:00 tarif horaire</v>
      </c>
      <c r="M1690" s="24" t="str">
        <f t="shared" ca="1" si="10"/>
        <v>Paiement par crédit</v>
      </c>
      <c r="N1690" s="25">
        <f t="shared" ca="1" si="11"/>
        <v>42813.418055555558</v>
      </c>
      <c r="O1690" s="27">
        <f t="shared" ca="1" si="12"/>
        <v>42813.418055555558</v>
      </c>
      <c r="P1690" s="24">
        <f t="shared" ca="1" si="13"/>
        <v>16.2</v>
      </c>
      <c r="Q1690" s="28" t="str">
        <f t="shared" si="48"/>
        <v/>
      </c>
      <c r="R1690" s="29" t="str">
        <f t="shared" si="14"/>
        <v/>
      </c>
      <c r="S1690" s="29" t="str">
        <f t="shared" si="15"/>
        <v/>
      </c>
      <c r="T1690" s="28" t="str">
        <f t="shared" si="16"/>
        <v/>
      </c>
      <c r="U1690" s="30">
        <f ca="1">VLOOKUP(H1690,variables!J$10:K$130,2,FALSE)</f>
        <v>0.97058823529411764</v>
      </c>
      <c r="V1690" s="28"/>
      <c r="W1690" s="28"/>
      <c r="X1690" s="28"/>
      <c r="Y1690" s="28"/>
      <c r="Z1690" s="28"/>
      <c r="AA1690" s="28"/>
      <c r="AB1690" s="28"/>
      <c r="AC1690" s="28"/>
    </row>
    <row r="1691" spans="1:29" ht="14.25" hidden="1">
      <c r="A1691" s="22" t="b">
        <f t="shared" si="95"/>
        <v>0</v>
      </c>
      <c r="B1691" s="23" t="str">
        <f t="shared" si="96"/>
        <v>salles!</v>
      </c>
      <c r="C1691" s="24">
        <f t="shared" si="97"/>
        <v>1659</v>
      </c>
      <c r="D1691" s="24" t="str">
        <f t="shared" ca="1" si="2"/>
        <v>réunion2</v>
      </c>
      <c r="E1691" s="25">
        <f t="shared" ca="1" si="3"/>
        <v>42821.8125</v>
      </c>
      <c r="F1691" s="25">
        <f t="shared" ca="1" si="4"/>
        <v>42821.875</v>
      </c>
      <c r="G1691" s="26" t="str">
        <f t="shared" ca="1" si="5"/>
        <v>carole.contre@kheprisante.fr / Administrateur</v>
      </c>
      <c r="H1691" s="24" t="s">
        <v>1060</v>
      </c>
      <c r="I1691" s="24">
        <f t="shared" ca="1" si="6"/>
        <v>0</v>
      </c>
      <c r="J1691" s="24">
        <f t="shared" ca="1" si="7"/>
        <v>29612082</v>
      </c>
      <c r="K1691" s="24" t="str">
        <f t="shared" ca="1" si="8"/>
        <v>ATELIER NATURO</v>
      </c>
      <c r="L1691" s="24" t="str">
        <f t="shared" ca="1" si="9"/>
        <v>01:30 tarif horaire</v>
      </c>
      <c r="M1691" s="24" t="str">
        <f t="shared" ca="1" si="10"/>
        <v>Paiement par crédit</v>
      </c>
      <c r="N1691" s="25">
        <f t="shared" ca="1" si="11"/>
        <v>42814.495138888888</v>
      </c>
      <c r="O1691" s="27">
        <f t="shared" ca="1" si="12"/>
        <v>42814.495138888888</v>
      </c>
      <c r="P1691" s="24">
        <f t="shared" ca="1" si="13"/>
        <v>35.1</v>
      </c>
      <c r="Q1691" s="28" t="str">
        <f t="shared" si="48"/>
        <v/>
      </c>
      <c r="R1691" s="29" t="str">
        <f t="shared" si="14"/>
        <v/>
      </c>
      <c r="S1691" s="29" t="str">
        <f t="shared" si="15"/>
        <v/>
      </c>
      <c r="T1691" s="28" t="str">
        <f t="shared" si="16"/>
        <v/>
      </c>
      <c r="U1691" s="30">
        <f ca="1">VLOOKUP(H1691,variables!J$10:K$130,2,FALSE)</f>
        <v>1</v>
      </c>
      <c r="V1691" s="28"/>
      <c r="W1691" s="28"/>
      <c r="X1691" s="28"/>
      <c r="Y1691" s="28"/>
      <c r="Z1691" s="28"/>
      <c r="AA1691" s="28"/>
      <c r="AB1691" s="28"/>
      <c r="AC1691" s="28"/>
    </row>
    <row r="1692" spans="1:29" ht="14.25" hidden="1">
      <c r="A1692" s="22" t="b">
        <f t="shared" si="95"/>
        <v>0</v>
      </c>
      <c r="B1692" s="23" t="str">
        <f t="shared" si="96"/>
        <v>salles!</v>
      </c>
      <c r="C1692" s="24">
        <f t="shared" si="97"/>
        <v>1660</v>
      </c>
      <c r="D1692" s="24" t="str">
        <f t="shared" ca="1" si="2"/>
        <v>salle11</v>
      </c>
      <c r="E1692" s="25">
        <f t="shared" ca="1" si="3"/>
        <v>42822.375</v>
      </c>
      <c r="F1692" s="25">
        <f t="shared" ca="1" si="4"/>
        <v>42822.416666666664</v>
      </c>
      <c r="G1692" s="26" t="str">
        <f t="shared" ca="1" si="5"/>
        <v>nathalie.lievoux@kheprisante.fr</v>
      </c>
      <c r="H1692" s="24" t="s">
        <v>784</v>
      </c>
      <c r="I1692" s="24" t="str">
        <f t="shared" ca="1" si="6"/>
        <v>nathalie.lievoux@kheprisante.fr</v>
      </c>
      <c r="J1692" s="24">
        <f t="shared" ca="1" si="7"/>
        <v>29768565</v>
      </c>
      <c r="K1692" s="24" t="str">
        <f t="shared" ca="1" si="8"/>
        <v>réflexologie GROUPON</v>
      </c>
      <c r="L1692" s="24" t="str">
        <f t="shared" ca="1" si="9"/>
        <v>01:00 tarif horaire</v>
      </c>
      <c r="M1692" s="24" t="str">
        <f t="shared" ca="1" si="10"/>
        <v>Paiement par crédit</v>
      </c>
      <c r="N1692" s="25">
        <f t="shared" ca="1" si="11"/>
        <v>42820.935416666667</v>
      </c>
      <c r="O1692" s="27">
        <f t="shared" ca="1" si="12"/>
        <v>42821.574305555558</v>
      </c>
      <c r="P1692" s="24">
        <f t="shared" ca="1" si="13"/>
        <v>14.4</v>
      </c>
      <c r="Q1692" s="28" t="str">
        <f t="shared" si="48"/>
        <v/>
      </c>
      <c r="R1692" s="29" t="str">
        <f t="shared" si="14"/>
        <v/>
      </c>
      <c r="S1692" s="29" t="str">
        <f t="shared" si="15"/>
        <v/>
      </c>
      <c r="T1692" s="28" t="str">
        <f t="shared" si="16"/>
        <v/>
      </c>
      <c r="U1692" s="30">
        <f ca="1">VLOOKUP(H1692,variables!J$10:K$130,2,FALSE)</f>
        <v>1</v>
      </c>
      <c r="V1692" s="28"/>
      <c r="W1692" s="28"/>
      <c r="X1692" s="28"/>
      <c r="Y1692" s="28"/>
      <c r="Z1692" s="28"/>
      <c r="AA1692" s="28"/>
      <c r="AB1692" s="28"/>
      <c r="AC1692" s="28"/>
    </row>
    <row r="1693" spans="1:29" ht="14.25" hidden="1">
      <c r="A1693" s="22" t="b">
        <f t="shared" si="95"/>
        <v>0</v>
      </c>
      <c r="B1693" s="23" t="str">
        <f t="shared" si="96"/>
        <v>salles!</v>
      </c>
      <c r="C1693" s="24">
        <f t="shared" si="97"/>
        <v>1661</v>
      </c>
      <c r="D1693" s="24" t="str">
        <f t="shared" ca="1" si="2"/>
        <v>salle11</v>
      </c>
      <c r="E1693" s="25">
        <f t="shared" ca="1" si="3"/>
        <v>42822.416666666664</v>
      </c>
      <c r="F1693" s="25">
        <f t="shared" ca="1" si="4"/>
        <v>42822.458333333336</v>
      </c>
      <c r="G1693" s="26" t="str">
        <f t="shared" ca="1" si="5"/>
        <v>nathalie.lievoux@kheprisante.fr</v>
      </c>
      <c r="H1693" s="24" t="s">
        <v>784</v>
      </c>
      <c r="I1693" s="24">
        <f t="shared" ca="1" si="6"/>
        <v>0</v>
      </c>
      <c r="J1693" s="24">
        <f t="shared" ca="1" si="7"/>
        <v>29783878</v>
      </c>
      <c r="K1693" s="24" t="str">
        <f t="shared" ca="1" si="8"/>
        <v>réflexologie plantaire</v>
      </c>
      <c r="L1693" s="24" t="str">
        <f t="shared" ca="1" si="9"/>
        <v>01:00 tarif horaire</v>
      </c>
      <c r="M1693" s="24" t="str">
        <f t="shared" ca="1" si="10"/>
        <v>Paiement par crédit</v>
      </c>
      <c r="N1693" s="25">
        <f t="shared" ca="1" si="11"/>
        <v>42821.574999999997</v>
      </c>
      <c r="O1693" s="27">
        <f t="shared" ca="1" si="12"/>
        <v>42821.574999999997</v>
      </c>
      <c r="P1693" s="24">
        <f t="shared" ca="1" si="13"/>
        <v>14.4</v>
      </c>
      <c r="Q1693" s="28" t="str">
        <f t="shared" si="48"/>
        <v/>
      </c>
      <c r="R1693" s="29" t="str">
        <f t="shared" si="14"/>
        <v/>
      </c>
      <c r="S1693" s="29" t="str">
        <f t="shared" si="15"/>
        <v/>
      </c>
      <c r="T1693" s="28" t="str">
        <f t="shared" si="16"/>
        <v/>
      </c>
      <c r="U1693" s="30">
        <f ca="1">VLOOKUP(H1693,variables!J$10:K$130,2,FALSE)</f>
        <v>1</v>
      </c>
      <c r="V1693" s="28"/>
      <c r="W1693" s="28"/>
      <c r="X1693" s="28"/>
      <c r="Y1693" s="28"/>
      <c r="Z1693" s="28"/>
      <c r="AA1693" s="28"/>
      <c r="AB1693" s="28"/>
      <c r="AC1693" s="28"/>
    </row>
    <row r="1694" spans="1:29" ht="14.25" hidden="1">
      <c r="A1694" s="22" t="b">
        <f t="shared" si="95"/>
        <v>0</v>
      </c>
      <c r="B1694" s="23" t="str">
        <f t="shared" si="96"/>
        <v>salles!</v>
      </c>
      <c r="C1694" s="24">
        <f t="shared" si="97"/>
        <v>1662</v>
      </c>
      <c r="D1694" s="24" t="str">
        <f t="shared" ca="1" si="2"/>
        <v>salle12</v>
      </c>
      <c r="E1694" s="25">
        <f t="shared" ca="1" si="3"/>
        <v>42822.583333333336</v>
      </c>
      <c r="F1694" s="25">
        <f t="shared" ca="1" si="4"/>
        <v>42822.625</v>
      </c>
      <c r="G1694" s="26" t="str">
        <f t="shared" ca="1" si="5"/>
        <v>nathalie.lievoux@kheprisante.fr</v>
      </c>
      <c r="H1694" s="24" t="s">
        <v>784</v>
      </c>
      <c r="I1694" s="24">
        <f t="shared" ca="1" si="6"/>
        <v>0</v>
      </c>
      <c r="J1694" s="24">
        <f t="shared" ca="1" si="7"/>
        <v>29796054</v>
      </c>
      <c r="K1694" s="24" t="str">
        <f t="shared" ca="1" si="8"/>
        <v>réflexologie GROUPON</v>
      </c>
      <c r="L1694" s="24" t="str">
        <f t="shared" ca="1" si="9"/>
        <v>01:00 tarif horaire</v>
      </c>
      <c r="M1694" s="24" t="str">
        <f t="shared" ca="1" si="10"/>
        <v>Paiement par crédit</v>
      </c>
      <c r="N1694" s="25">
        <f t="shared" ca="1" si="11"/>
        <v>42821.821527777778</v>
      </c>
      <c r="O1694" s="27">
        <f t="shared" ca="1" si="12"/>
        <v>42821.821527777778</v>
      </c>
      <c r="P1694" s="24">
        <f t="shared" ca="1" si="13"/>
        <v>14.4</v>
      </c>
      <c r="Q1694" s="28" t="str">
        <f t="shared" si="48"/>
        <v/>
      </c>
      <c r="R1694" s="29" t="str">
        <f t="shared" si="14"/>
        <v/>
      </c>
      <c r="S1694" s="29" t="str">
        <f t="shared" si="15"/>
        <v/>
      </c>
      <c r="T1694" s="28" t="str">
        <f t="shared" si="16"/>
        <v/>
      </c>
      <c r="U1694" s="30">
        <f ca="1">VLOOKUP(H1694,variables!J$10:K$130,2,FALSE)</f>
        <v>1</v>
      </c>
      <c r="V1694" s="28"/>
      <c r="W1694" s="28"/>
      <c r="X1694" s="28"/>
      <c r="Y1694" s="28"/>
      <c r="Z1694" s="28"/>
      <c r="AA1694" s="28"/>
      <c r="AB1694" s="28"/>
      <c r="AC1694" s="28"/>
    </row>
    <row r="1695" spans="1:29" ht="14.25">
      <c r="A1695" s="22" t="b">
        <f t="shared" si="95"/>
        <v>1</v>
      </c>
      <c r="B1695" s="23" t="str">
        <f t="shared" si="96"/>
        <v>salles!</v>
      </c>
      <c r="C1695" s="24">
        <f t="shared" si="97"/>
        <v>1663</v>
      </c>
      <c r="D1695" s="24" t="str">
        <f t="shared" ca="1" si="2"/>
        <v>salle11</v>
      </c>
      <c r="E1695" s="25">
        <f t="shared" ca="1" si="3"/>
        <v>42822.604166666664</v>
      </c>
      <c r="F1695" s="25">
        <f t="shared" ca="1" si="4"/>
        <v>42822.645833333336</v>
      </c>
      <c r="G1695" s="26" t="str">
        <f t="shared" ca="1" si="5"/>
        <v>sandrine.lopes@kheprisante.fr</v>
      </c>
      <c r="H1695" s="24" t="s">
        <v>140</v>
      </c>
      <c r="I1695" s="24">
        <f t="shared" ca="1" si="6"/>
        <v>0</v>
      </c>
      <c r="J1695" s="24">
        <f t="shared" ca="1" si="7"/>
        <v>29387838</v>
      </c>
      <c r="K1695" s="24" t="str">
        <f t="shared" ca="1" si="8"/>
        <v>Sandrine - Reiki Chloé</v>
      </c>
      <c r="L1695" s="24" t="str">
        <f t="shared" ca="1" si="9"/>
        <v>01:00 tarif horaire</v>
      </c>
      <c r="M1695" s="24" t="str">
        <f t="shared" ca="1" si="10"/>
        <v>Paiement par crédit</v>
      </c>
      <c r="N1695" s="25">
        <f t="shared" ca="1" si="11"/>
        <v>42803.428472222222</v>
      </c>
      <c r="O1695" s="27">
        <f t="shared" ca="1" si="12"/>
        <v>42803.428472222222</v>
      </c>
      <c r="P1695" s="24">
        <f t="shared" ca="1" si="13"/>
        <v>14.4</v>
      </c>
      <c r="Q1695" s="28">
        <f t="shared" ca="1" si="48"/>
        <v>1</v>
      </c>
      <c r="R1695" s="29">
        <f t="shared" ca="1" si="14"/>
        <v>13.429787234042553</v>
      </c>
      <c r="S1695" s="29" t="e">
        <f t="shared" ca="1" si="15"/>
        <v>#VALUE!</v>
      </c>
      <c r="T1695" s="28">
        <f t="shared" ca="1" si="16"/>
        <v>19</v>
      </c>
      <c r="U1695" s="30">
        <f ca="1">VLOOKUP(H1695,variables!J$10:K$130,2,FALSE)</f>
        <v>0.93262411347517726</v>
      </c>
      <c r="V1695" s="28"/>
      <c r="W1695" s="28"/>
      <c r="X1695" s="28"/>
      <c r="Y1695" s="28"/>
      <c r="Z1695" s="28"/>
      <c r="AA1695" s="28"/>
      <c r="AB1695" s="28"/>
      <c r="AC1695" s="28"/>
    </row>
    <row r="1696" spans="1:29" ht="14.25">
      <c r="A1696" s="22" t="b">
        <f t="shared" si="95"/>
        <v>1</v>
      </c>
      <c r="B1696" s="23" t="str">
        <f t="shared" si="96"/>
        <v>salles!</v>
      </c>
      <c r="C1696" s="24">
        <f t="shared" si="97"/>
        <v>1664</v>
      </c>
      <c r="D1696" s="24" t="str">
        <f t="shared" ca="1" si="2"/>
        <v>salle11</v>
      </c>
      <c r="E1696" s="25">
        <f t="shared" ca="1" si="3"/>
        <v>42822.666666666664</v>
      </c>
      <c r="F1696" s="25">
        <f t="shared" ca="1" si="4"/>
        <v>42822.708333333336</v>
      </c>
      <c r="G1696" s="26" t="str">
        <f t="shared" ca="1" si="5"/>
        <v>sandrine.lopes@kheprisante.fr</v>
      </c>
      <c r="H1696" s="24" t="s">
        <v>140</v>
      </c>
      <c r="I1696" s="24">
        <f t="shared" ca="1" si="6"/>
        <v>0</v>
      </c>
      <c r="J1696" s="24">
        <f t="shared" ca="1" si="7"/>
        <v>29506038</v>
      </c>
      <c r="K1696" s="24" t="str">
        <f t="shared" ca="1" si="8"/>
        <v>Sandrine - Reiki- Lorraine</v>
      </c>
      <c r="L1696" s="24" t="str">
        <f t="shared" ca="1" si="9"/>
        <v>01:00 tarif horaire</v>
      </c>
      <c r="M1696" s="24" t="str">
        <f t="shared" ca="1" si="10"/>
        <v>Paiement par crédit</v>
      </c>
      <c r="N1696" s="25">
        <f t="shared" ca="1" si="11"/>
        <v>42808.904861111114</v>
      </c>
      <c r="O1696" s="27">
        <f t="shared" ca="1" si="12"/>
        <v>42808.904861111114</v>
      </c>
      <c r="P1696" s="24">
        <f t="shared" ca="1" si="13"/>
        <v>16.2</v>
      </c>
      <c r="Q1696" s="28">
        <f t="shared" ca="1" si="48"/>
        <v>1</v>
      </c>
      <c r="R1696" s="29">
        <f t="shared" ca="1" si="14"/>
        <v>15.10851063829787</v>
      </c>
      <c r="S1696" s="29" t="e">
        <f t="shared" ca="1" si="15"/>
        <v>#VALUE!</v>
      </c>
      <c r="T1696" s="28">
        <f t="shared" ca="1" si="16"/>
        <v>13</v>
      </c>
      <c r="U1696" s="30">
        <f ca="1">VLOOKUP(H1696,variables!J$10:K$130,2,FALSE)</f>
        <v>0.93262411347517726</v>
      </c>
      <c r="V1696" s="28"/>
      <c r="W1696" s="28"/>
      <c r="X1696" s="28"/>
      <c r="Y1696" s="28"/>
      <c r="Z1696" s="28"/>
      <c r="AA1696" s="28"/>
      <c r="AB1696" s="28"/>
      <c r="AC1696" s="28"/>
    </row>
    <row r="1697" spans="1:29" ht="14.25" hidden="1">
      <c r="A1697" s="22" t="b">
        <f t="shared" si="95"/>
        <v>0</v>
      </c>
      <c r="B1697" s="23" t="str">
        <f t="shared" si="96"/>
        <v>salles!</v>
      </c>
      <c r="C1697" s="24">
        <f t="shared" si="97"/>
        <v>1665</v>
      </c>
      <c r="D1697" s="24" t="str">
        <f t="shared" ca="1" si="2"/>
        <v>salle9</v>
      </c>
      <c r="E1697" s="25">
        <f t="shared" ca="1" si="3"/>
        <v>42822.729166666664</v>
      </c>
      <c r="F1697" s="25">
        <f t="shared" ca="1" si="4"/>
        <v>42822.770833333336</v>
      </c>
      <c r="G1697" s="26" t="str">
        <f t="shared" ca="1" si="5"/>
        <v>resa@seveetpapillon.org</v>
      </c>
      <c r="H1697" s="24" t="s">
        <v>174</v>
      </c>
      <c r="I1697" s="24">
        <f t="shared" ca="1" si="6"/>
        <v>0</v>
      </c>
      <c r="J1697" s="24">
        <f t="shared" ca="1" si="7"/>
        <v>29815412</v>
      </c>
      <c r="K1697" s="24" t="str">
        <f t="shared" ca="1" si="8"/>
        <v>S.Cochet pour 100007</v>
      </c>
      <c r="L1697" s="24" t="str">
        <f t="shared" ca="1" si="9"/>
        <v>01:00 tarif horaire</v>
      </c>
      <c r="M1697" s="24" t="str">
        <f t="shared" ca="1" si="10"/>
        <v>Accepté (crédit illimité)</v>
      </c>
      <c r="N1697" s="25">
        <f t="shared" ca="1" si="11"/>
        <v>42822.550694444442</v>
      </c>
      <c r="O1697" s="27">
        <f t="shared" ca="1" si="12"/>
        <v>42822.550694444442</v>
      </c>
      <c r="P1697" s="24">
        <f t="shared" ca="1" si="13"/>
        <v>18</v>
      </c>
      <c r="Q1697" s="28" t="str">
        <f t="shared" si="48"/>
        <v/>
      </c>
      <c r="R1697" s="29" t="str">
        <f t="shared" si="14"/>
        <v/>
      </c>
      <c r="S1697" s="29" t="str">
        <f t="shared" si="15"/>
        <v/>
      </c>
      <c r="T1697" s="28" t="str">
        <f t="shared" si="16"/>
        <v/>
      </c>
      <c r="U1697" s="30">
        <f ca="1">VLOOKUP(H1697,variables!J$10:K$130,2,FALSE)</f>
        <v>0.5</v>
      </c>
      <c r="V1697" s="28"/>
      <c r="W1697" s="28"/>
      <c r="X1697" s="28"/>
      <c r="Y1697" s="28"/>
      <c r="Z1697" s="28"/>
      <c r="AA1697" s="28"/>
      <c r="AB1697" s="28"/>
      <c r="AC1697" s="28"/>
    </row>
    <row r="1698" spans="1:29" ht="14.25" hidden="1">
      <c r="A1698" s="22" t="b">
        <f t="shared" si="95"/>
        <v>0</v>
      </c>
      <c r="B1698" s="23" t="str">
        <f t="shared" si="96"/>
        <v>salles!</v>
      </c>
      <c r="C1698" s="24">
        <f t="shared" si="97"/>
        <v>1666</v>
      </c>
      <c r="D1698" s="24" t="str">
        <f t="shared" ca="1" si="2"/>
        <v>salle5</v>
      </c>
      <c r="E1698" s="25">
        <f t="shared" ca="1" si="3"/>
        <v>42822.75</v>
      </c>
      <c r="F1698" s="25">
        <f t="shared" ca="1" si="4"/>
        <v>42822.791666666664</v>
      </c>
      <c r="G1698" s="26" t="str">
        <f t="shared" ca="1" si="5"/>
        <v>resa@seveetpapillon.org</v>
      </c>
      <c r="H1698" s="24" t="s">
        <v>174</v>
      </c>
      <c r="I1698" s="24">
        <f t="shared" ca="1" si="6"/>
        <v>0</v>
      </c>
      <c r="J1698" s="24">
        <f t="shared" ca="1" si="7"/>
        <v>29544000</v>
      </c>
      <c r="K1698" s="24" t="str">
        <f t="shared" ca="1" si="8"/>
        <v>S. Lespinasse - Réflexo SP</v>
      </c>
      <c r="L1698" s="24" t="str">
        <f t="shared" ca="1" si="9"/>
        <v>01:00 tarif horaire</v>
      </c>
      <c r="M1698" s="24" t="str">
        <f t="shared" ca="1" si="10"/>
        <v>Accepté (crédit illimité)</v>
      </c>
      <c r="N1698" s="25">
        <f t="shared" ca="1" si="11"/>
        <v>42810.520138888889</v>
      </c>
      <c r="O1698" s="27">
        <f t="shared" ca="1" si="12"/>
        <v>42810.520138888889</v>
      </c>
      <c r="P1698" s="24">
        <f t="shared" ca="1" si="13"/>
        <v>18</v>
      </c>
      <c r="Q1698" s="28" t="str">
        <f t="shared" si="48"/>
        <v/>
      </c>
      <c r="R1698" s="29" t="str">
        <f t="shared" si="14"/>
        <v/>
      </c>
      <c r="S1698" s="29" t="str">
        <f t="shared" si="15"/>
        <v/>
      </c>
      <c r="T1698" s="28" t="str">
        <f t="shared" si="16"/>
        <v/>
      </c>
      <c r="U1698" s="30">
        <f ca="1">VLOOKUP(H1698,variables!J$10:K$130,2,FALSE)</f>
        <v>0.5</v>
      </c>
      <c r="V1698" s="28"/>
      <c r="W1698" s="28"/>
      <c r="X1698" s="28"/>
      <c r="Y1698" s="28"/>
      <c r="Z1698" s="28"/>
      <c r="AA1698" s="28"/>
      <c r="AB1698" s="28"/>
      <c r="AC1698" s="28"/>
    </row>
    <row r="1699" spans="1:29" ht="14.25" hidden="1">
      <c r="A1699" s="22" t="b">
        <f t="shared" si="95"/>
        <v>0</v>
      </c>
      <c r="B1699" s="23" t="str">
        <f t="shared" si="96"/>
        <v>salles!</v>
      </c>
      <c r="C1699" s="24">
        <f t="shared" si="97"/>
        <v>1667</v>
      </c>
      <c r="D1699" s="24" t="str">
        <f t="shared" ca="1" si="2"/>
        <v>salle8</v>
      </c>
      <c r="E1699" s="25">
        <f t="shared" ca="1" si="3"/>
        <v>42822.75</v>
      </c>
      <c r="F1699" s="25">
        <f t="shared" ca="1" si="4"/>
        <v>42822.791666666664</v>
      </c>
      <c r="G1699" s="26" t="str">
        <f t="shared" ca="1" si="5"/>
        <v>rodolphe.bihannic@kheprisante.fr</v>
      </c>
      <c r="H1699" s="24" t="s">
        <v>501</v>
      </c>
      <c r="I1699" s="24">
        <f t="shared" ca="1" si="6"/>
        <v>0</v>
      </c>
      <c r="J1699" s="24">
        <f t="shared" ca="1" si="7"/>
        <v>29816644</v>
      </c>
      <c r="K1699" s="24">
        <f t="shared" ca="1" si="8"/>
        <v>0</v>
      </c>
      <c r="L1699" s="24" t="str">
        <f t="shared" ca="1" si="9"/>
        <v>01:00 tarif horaire</v>
      </c>
      <c r="M1699" s="24" t="str">
        <f t="shared" ca="1" si="10"/>
        <v>Paiement par crédit</v>
      </c>
      <c r="N1699" s="25">
        <f t="shared" ca="1" si="11"/>
        <v>42822.581250000003</v>
      </c>
      <c r="O1699" s="27">
        <f t="shared" ca="1" si="12"/>
        <v>42822.581250000003</v>
      </c>
      <c r="P1699" s="24">
        <f t="shared" ca="1" si="13"/>
        <v>18</v>
      </c>
      <c r="Q1699" s="28" t="str">
        <f t="shared" si="48"/>
        <v/>
      </c>
      <c r="R1699" s="29" t="str">
        <f t="shared" si="14"/>
        <v/>
      </c>
      <c r="S1699" s="29" t="str">
        <f t="shared" si="15"/>
        <v/>
      </c>
      <c r="T1699" s="28" t="str">
        <f t="shared" si="16"/>
        <v/>
      </c>
      <c r="U1699" s="30">
        <f ca="1">VLOOKUP(H1699,variables!J$10:K$130,2,FALSE)</f>
        <v>1</v>
      </c>
      <c r="V1699" s="28"/>
      <c r="W1699" s="28"/>
      <c r="X1699" s="28"/>
      <c r="Y1699" s="28"/>
      <c r="Z1699" s="28"/>
      <c r="AA1699" s="28"/>
      <c r="AB1699" s="28"/>
      <c r="AC1699" s="28"/>
    </row>
    <row r="1700" spans="1:29" ht="14.25" hidden="1">
      <c r="A1700" s="22" t="b">
        <f t="shared" si="95"/>
        <v>0</v>
      </c>
      <c r="B1700" s="23" t="str">
        <f t="shared" si="96"/>
        <v>salles!</v>
      </c>
      <c r="C1700" s="24">
        <f t="shared" si="97"/>
        <v>1668</v>
      </c>
      <c r="D1700" s="24" t="str">
        <f t="shared" ca="1" si="2"/>
        <v>salle10</v>
      </c>
      <c r="E1700" s="25">
        <f t="shared" ca="1" si="3"/>
        <v>42822.75</v>
      </c>
      <c r="F1700" s="25">
        <f t="shared" ca="1" si="4"/>
        <v>42822.791666666664</v>
      </c>
      <c r="G1700" s="26" t="str">
        <f t="shared" ca="1" si="5"/>
        <v>resa@seveetpapillon.org</v>
      </c>
      <c r="H1700" s="24" t="s">
        <v>174</v>
      </c>
      <c r="I1700" s="24">
        <f t="shared" ca="1" si="6"/>
        <v>0</v>
      </c>
      <c r="J1700" s="24">
        <f t="shared" ca="1" si="7"/>
        <v>29793643</v>
      </c>
      <c r="K1700" s="24" t="str">
        <f t="shared" ca="1" si="8"/>
        <v>KINNE MARION
Adh 100026</v>
      </c>
      <c r="L1700" s="24" t="str">
        <f t="shared" ca="1" si="9"/>
        <v>01:00 tarif horaire</v>
      </c>
      <c r="M1700" s="24" t="str">
        <f t="shared" ca="1" si="10"/>
        <v>Accepté (crédit illimité)</v>
      </c>
      <c r="N1700" s="25">
        <f t="shared" ca="1" si="11"/>
        <v>42821.760416666664</v>
      </c>
      <c r="O1700" s="27">
        <f t="shared" ca="1" si="12"/>
        <v>42821.760416666664</v>
      </c>
      <c r="P1700" s="24">
        <f t="shared" ca="1" si="13"/>
        <v>18</v>
      </c>
      <c r="Q1700" s="28" t="str">
        <f t="shared" si="48"/>
        <v/>
      </c>
      <c r="R1700" s="29" t="str">
        <f t="shared" si="14"/>
        <v/>
      </c>
      <c r="S1700" s="29" t="str">
        <f t="shared" si="15"/>
        <v/>
      </c>
      <c r="T1700" s="28" t="str">
        <f t="shared" si="16"/>
        <v/>
      </c>
      <c r="U1700" s="30">
        <f ca="1">VLOOKUP(H1700,variables!J$10:K$130,2,FALSE)</f>
        <v>0.5</v>
      </c>
      <c r="V1700" s="28"/>
      <c r="W1700" s="28"/>
      <c r="X1700" s="28"/>
      <c r="Y1700" s="28"/>
      <c r="Z1700" s="28"/>
      <c r="AA1700" s="28"/>
      <c r="AB1700" s="28"/>
      <c r="AC1700" s="28"/>
    </row>
    <row r="1701" spans="1:29" ht="14.25">
      <c r="A1701" s="22" t="b">
        <f t="shared" si="95"/>
        <v>1</v>
      </c>
      <c r="B1701" s="23" t="str">
        <f t="shared" si="96"/>
        <v>salles!</v>
      </c>
      <c r="C1701" s="24">
        <f t="shared" si="97"/>
        <v>1669</v>
      </c>
      <c r="D1701" s="24" t="str">
        <f t="shared" ca="1" si="2"/>
        <v>salle11</v>
      </c>
      <c r="E1701" s="25">
        <f t="shared" ca="1" si="3"/>
        <v>42822.791666666664</v>
      </c>
      <c r="F1701" s="25">
        <f t="shared" ca="1" si="4"/>
        <v>42822.833333333336</v>
      </c>
      <c r="G1701" s="26" t="str">
        <f t="shared" ca="1" si="5"/>
        <v>sandrine.lopes@kheprisante.fr</v>
      </c>
      <c r="H1701" s="24" t="s">
        <v>140</v>
      </c>
      <c r="I1701" s="24">
        <f t="shared" ca="1" si="6"/>
        <v>0</v>
      </c>
      <c r="J1701" s="24">
        <f t="shared" ca="1" si="7"/>
        <v>29661235</v>
      </c>
      <c r="K1701" s="24" t="str">
        <f t="shared" ca="1" si="8"/>
        <v>Sandrine + Reiki</v>
      </c>
      <c r="L1701" s="24" t="str">
        <f t="shared" ca="1" si="9"/>
        <v>01:00 tarif horaire</v>
      </c>
      <c r="M1701" s="24" t="str">
        <f t="shared" ca="1" si="10"/>
        <v>Paiement par crédit</v>
      </c>
      <c r="N1701" s="25">
        <f t="shared" ca="1" si="11"/>
        <v>42815.902083333334</v>
      </c>
      <c r="O1701" s="27">
        <f t="shared" ca="1" si="12"/>
        <v>42815.902083333334</v>
      </c>
      <c r="P1701" s="24">
        <f t="shared" ca="1" si="13"/>
        <v>18</v>
      </c>
      <c r="Q1701" s="28">
        <f t="shared" ca="1" si="48"/>
        <v>1</v>
      </c>
      <c r="R1701" s="29">
        <f t="shared" ca="1" si="14"/>
        <v>16.787234042553191</v>
      </c>
      <c r="S1701" s="29" t="e">
        <f t="shared" ca="1" si="15"/>
        <v>#VALUE!</v>
      </c>
      <c r="T1701" s="28">
        <f t="shared" ca="1" si="16"/>
        <v>6</v>
      </c>
      <c r="U1701" s="30">
        <f ca="1">VLOOKUP(H1701,variables!J$10:K$130,2,FALSE)</f>
        <v>0.93262411347517726</v>
      </c>
      <c r="V1701" s="28"/>
      <c r="W1701" s="28"/>
      <c r="X1701" s="28"/>
      <c r="Y1701" s="28"/>
      <c r="Z1701" s="28"/>
      <c r="AA1701" s="28"/>
      <c r="AB1701" s="28"/>
      <c r="AC1701" s="28"/>
    </row>
    <row r="1702" spans="1:29" ht="14.25" hidden="1">
      <c r="A1702" s="22" t="b">
        <f t="shared" si="95"/>
        <v>0</v>
      </c>
      <c r="B1702" s="23" t="str">
        <f t="shared" si="96"/>
        <v>salles!</v>
      </c>
      <c r="C1702" s="24">
        <f t="shared" si="97"/>
        <v>1670</v>
      </c>
      <c r="D1702" s="24" t="str">
        <f t="shared" ca="1" si="2"/>
        <v>salle7</v>
      </c>
      <c r="E1702" s="25">
        <f t="shared" ca="1" si="3"/>
        <v>42822.8125</v>
      </c>
      <c r="F1702" s="25">
        <f t="shared" ca="1" si="4"/>
        <v>42822.875</v>
      </c>
      <c r="G1702" s="26" t="str">
        <f t="shared" ca="1" si="5"/>
        <v>roseline.steinmann@kheprisante.fr / Administrateur</v>
      </c>
      <c r="H1702" s="24" t="s">
        <v>995</v>
      </c>
      <c r="I1702" s="24" t="str">
        <f t="shared" ca="1" si="6"/>
        <v>roseline.steinmann@kheprisante.fr</v>
      </c>
      <c r="J1702" s="24">
        <f t="shared" ca="1" si="7"/>
        <v>29500393</v>
      </c>
      <c r="K1702" s="24" t="str">
        <f t="shared" ca="1" si="8"/>
        <v>Roseline/HW 1/8</v>
      </c>
      <c r="L1702" s="24" t="str">
        <f t="shared" ca="1" si="9"/>
        <v>01:30 tarif horaire</v>
      </c>
      <c r="M1702" s="24" t="str">
        <f t="shared" ca="1" si="10"/>
        <v>Paiement par crédit</v>
      </c>
      <c r="N1702" s="25">
        <f t="shared" ca="1" si="11"/>
        <v>42808.717361111114</v>
      </c>
      <c r="O1702" s="27">
        <f t="shared" ca="1" si="12"/>
        <v>42821.393055555556</v>
      </c>
      <c r="P1702" s="24">
        <f t="shared" ca="1" si="13"/>
        <v>27</v>
      </c>
      <c r="Q1702" s="28" t="str">
        <f t="shared" si="48"/>
        <v/>
      </c>
      <c r="R1702" s="29" t="str">
        <f t="shared" si="14"/>
        <v/>
      </c>
      <c r="S1702" s="29" t="str">
        <f t="shared" si="15"/>
        <v/>
      </c>
      <c r="T1702" s="28" t="str">
        <f t="shared" si="16"/>
        <v/>
      </c>
      <c r="U1702" s="30">
        <f ca="1">VLOOKUP(H1702,variables!J$10:K$130,2,FALSE)</f>
        <v>1</v>
      </c>
      <c r="V1702" s="28"/>
      <c r="W1702" s="28"/>
      <c r="X1702" s="28"/>
      <c r="Y1702" s="28"/>
      <c r="Z1702" s="28"/>
      <c r="AA1702" s="28"/>
      <c r="AB1702" s="28"/>
      <c r="AC1702" s="28"/>
    </row>
    <row r="1703" spans="1:29" ht="14.25" hidden="1">
      <c r="A1703" s="22" t="b">
        <f t="shared" si="95"/>
        <v>0</v>
      </c>
      <c r="B1703" s="23" t="str">
        <f t="shared" si="96"/>
        <v>salles!</v>
      </c>
      <c r="C1703" s="24">
        <f t="shared" si="97"/>
        <v>1671</v>
      </c>
      <c r="D1703" s="24" t="str">
        <f t="shared" ca="1" si="2"/>
        <v>Salle0</v>
      </c>
      <c r="E1703" s="25">
        <f t="shared" ca="1" si="3"/>
        <v>42822.833333333336</v>
      </c>
      <c r="F1703" s="25">
        <f t="shared" ca="1" si="4"/>
        <v>42822.895833333336</v>
      </c>
      <c r="G1703" s="26" t="str">
        <f t="shared" ca="1" si="5"/>
        <v>souad.amrous@kheprisante.fr</v>
      </c>
      <c r="H1703" s="24" t="s">
        <v>852</v>
      </c>
      <c r="I1703" s="24">
        <f t="shared" ca="1" si="6"/>
        <v>0</v>
      </c>
      <c r="J1703" s="24">
        <f t="shared" ca="1" si="7"/>
        <v>29514944</v>
      </c>
      <c r="K1703" s="24" t="str">
        <f t="shared" ca="1" si="8"/>
        <v>Atelier 1 "Sophro-Méditation"</v>
      </c>
      <c r="L1703" s="24" t="str">
        <f t="shared" ca="1" si="9"/>
        <v>01:30 tarif horaire</v>
      </c>
      <c r="M1703" s="24" t="str">
        <f t="shared" ca="1" si="10"/>
        <v>Paiement par crédit</v>
      </c>
      <c r="N1703" s="25">
        <f t="shared" ca="1" si="11"/>
        <v>42809.443749999999</v>
      </c>
      <c r="O1703" s="27">
        <f t="shared" ca="1" si="12"/>
        <v>42809.443749999999</v>
      </c>
      <c r="P1703" s="24">
        <f t="shared" ca="1" si="13"/>
        <v>35.1</v>
      </c>
      <c r="Q1703" s="28" t="str">
        <f t="shared" si="48"/>
        <v/>
      </c>
      <c r="R1703" s="29" t="str">
        <f t="shared" si="14"/>
        <v/>
      </c>
      <c r="S1703" s="29" t="str">
        <f t="shared" si="15"/>
        <v/>
      </c>
      <c r="T1703" s="28" t="str">
        <f t="shared" si="16"/>
        <v/>
      </c>
      <c r="U1703" s="30">
        <f ca="1">VLOOKUP(H1703,variables!J$10:K$130,2,FALSE)</f>
        <v>0.96666666666666667</v>
      </c>
      <c r="V1703" s="28"/>
      <c r="W1703" s="28"/>
      <c r="X1703" s="28"/>
      <c r="Y1703" s="28"/>
      <c r="Z1703" s="28"/>
      <c r="AA1703" s="28"/>
      <c r="AB1703" s="28"/>
      <c r="AC1703" s="28"/>
    </row>
    <row r="1704" spans="1:29" ht="14.25" hidden="1">
      <c r="A1704" s="22" t="b">
        <f t="shared" si="95"/>
        <v>0</v>
      </c>
      <c r="B1704" s="23" t="str">
        <f t="shared" si="96"/>
        <v>salles!</v>
      </c>
      <c r="C1704" s="24">
        <f t="shared" si="97"/>
        <v>1672</v>
      </c>
      <c r="D1704" s="24" t="str">
        <f t="shared" ca="1" si="2"/>
        <v>salle5</v>
      </c>
      <c r="E1704" s="25">
        <f t="shared" ca="1" si="3"/>
        <v>42823.375</v>
      </c>
      <c r="F1704" s="25">
        <f t="shared" ca="1" si="4"/>
        <v>42823.416666666664</v>
      </c>
      <c r="G1704" s="26" t="str">
        <f t="shared" ca="1" si="5"/>
        <v>resa@seveetpapillon.org</v>
      </c>
      <c r="H1704" s="24" t="s">
        <v>174</v>
      </c>
      <c r="I1704" s="24">
        <f t="shared" ca="1" si="6"/>
        <v>0</v>
      </c>
      <c r="J1704" s="24">
        <f t="shared" ca="1" si="7"/>
        <v>29719466</v>
      </c>
      <c r="K1704" s="24" t="str">
        <f t="shared" ca="1" si="8"/>
        <v>S. Lespinasse - Réflexo SP</v>
      </c>
      <c r="L1704" s="24" t="str">
        <f t="shared" ca="1" si="9"/>
        <v>01:00 tarif horaire</v>
      </c>
      <c r="M1704" s="24" t="str">
        <f t="shared" ca="1" si="10"/>
        <v>Accepté (crédit illimité)</v>
      </c>
      <c r="N1704" s="25">
        <f t="shared" ca="1" si="11"/>
        <v>42817.663194444445</v>
      </c>
      <c r="O1704" s="27">
        <f t="shared" ca="1" si="12"/>
        <v>42817.663194444445</v>
      </c>
      <c r="P1704" s="24">
        <f t="shared" ca="1" si="13"/>
        <v>14.4</v>
      </c>
      <c r="Q1704" s="28" t="str">
        <f t="shared" si="48"/>
        <v/>
      </c>
      <c r="R1704" s="29" t="str">
        <f t="shared" si="14"/>
        <v/>
      </c>
      <c r="S1704" s="29" t="str">
        <f t="shared" si="15"/>
        <v/>
      </c>
      <c r="T1704" s="28" t="str">
        <f t="shared" si="16"/>
        <v/>
      </c>
      <c r="U1704" s="30">
        <f ca="1">VLOOKUP(H1704,variables!J$10:K$130,2,FALSE)</f>
        <v>0.5</v>
      </c>
      <c r="V1704" s="28"/>
      <c r="W1704" s="28"/>
      <c r="X1704" s="28"/>
      <c r="Y1704" s="28"/>
      <c r="Z1704" s="28"/>
      <c r="AA1704" s="28"/>
      <c r="AB1704" s="28"/>
      <c r="AC1704" s="28"/>
    </row>
    <row r="1705" spans="1:29" ht="14.25" hidden="1">
      <c r="A1705" s="22" t="b">
        <f t="shared" si="95"/>
        <v>0</v>
      </c>
      <c r="B1705" s="23" t="str">
        <f t="shared" si="96"/>
        <v>salles!</v>
      </c>
      <c r="C1705" s="24">
        <f t="shared" si="97"/>
        <v>1673</v>
      </c>
      <c r="D1705" s="24" t="str">
        <f t="shared" ca="1" si="2"/>
        <v>salle12</v>
      </c>
      <c r="E1705" s="25">
        <f t="shared" ca="1" si="3"/>
        <v>42823.416666666664</v>
      </c>
      <c r="F1705" s="25">
        <f t="shared" ca="1" si="4"/>
        <v>42823.458333333336</v>
      </c>
      <c r="G1705" s="26" t="str">
        <f t="shared" ca="1" si="5"/>
        <v>christelle.dericquebourg@kheprisante.fr</v>
      </c>
      <c r="H1705" s="24" t="s">
        <v>458</v>
      </c>
      <c r="I1705" s="24">
        <f t="shared" ca="1" si="6"/>
        <v>0</v>
      </c>
      <c r="J1705" s="24">
        <f t="shared" ca="1" si="7"/>
        <v>29783359</v>
      </c>
      <c r="K1705" s="24" t="str">
        <f t="shared" ca="1" si="8"/>
        <v>gallois françois</v>
      </c>
      <c r="L1705" s="24" t="str">
        <f t="shared" ca="1" si="9"/>
        <v>01:00 tarif horaire</v>
      </c>
      <c r="M1705" s="24" t="str">
        <f t="shared" ca="1" si="10"/>
        <v>Paiement par crédit</v>
      </c>
      <c r="N1705" s="25">
        <f t="shared" ca="1" si="11"/>
        <v>42821.561805555553</v>
      </c>
      <c r="O1705" s="27">
        <f t="shared" ca="1" si="12"/>
        <v>42821.561805555553</v>
      </c>
      <c r="P1705" s="24">
        <f t="shared" ca="1" si="13"/>
        <v>14.4</v>
      </c>
      <c r="Q1705" s="28" t="str">
        <f t="shared" si="48"/>
        <v/>
      </c>
      <c r="R1705" s="29" t="str">
        <f t="shared" si="14"/>
        <v/>
      </c>
      <c r="S1705" s="29" t="str">
        <f t="shared" si="15"/>
        <v/>
      </c>
      <c r="T1705" s="28" t="str">
        <f t="shared" si="16"/>
        <v/>
      </c>
      <c r="U1705" s="30">
        <f ca="1">VLOOKUP(H1705,variables!J$10:K$130,2,FALSE)</f>
        <v>0.95</v>
      </c>
      <c r="V1705" s="28"/>
      <c r="W1705" s="28"/>
      <c r="X1705" s="28"/>
      <c r="Y1705" s="28"/>
      <c r="Z1705" s="28"/>
      <c r="AA1705" s="28"/>
      <c r="AB1705" s="28"/>
      <c r="AC1705" s="28"/>
    </row>
    <row r="1706" spans="1:29" ht="14.25" hidden="1">
      <c r="A1706" s="22" t="b">
        <f t="shared" si="95"/>
        <v>0</v>
      </c>
      <c r="B1706" s="23" t="str">
        <f t="shared" si="96"/>
        <v>salles!</v>
      </c>
      <c r="C1706" s="24">
        <f t="shared" si="97"/>
        <v>1674</v>
      </c>
      <c r="D1706" s="24" t="str">
        <f t="shared" ca="1" si="2"/>
        <v>salle9</v>
      </c>
      <c r="E1706" s="25">
        <f t="shared" ca="1" si="3"/>
        <v>42823.416666666664</v>
      </c>
      <c r="F1706" s="25">
        <f t="shared" ca="1" si="4"/>
        <v>42823.458333333336</v>
      </c>
      <c r="G1706" s="26" t="str">
        <f t="shared" ca="1" si="5"/>
        <v>didier.cuoq@kheprisante.fr</v>
      </c>
      <c r="H1706" s="24" t="s">
        <v>357</v>
      </c>
      <c r="I1706" s="24">
        <f t="shared" ca="1" si="6"/>
        <v>0</v>
      </c>
      <c r="J1706" s="24">
        <f t="shared" ca="1" si="7"/>
        <v>29706422</v>
      </c>
      <c r="K1706" s="24">
        <f t="shared" ca="1" si="8"/>
        <v>0</v>
      </c>
      <c r="L1706" s="24" t="str">
        <f t="shared" ca="1" si="9"/>
        <v>01:00 tarif horaire</v>
      </c>
      <c r="M1706" s="24" t="str">
        <f t="shared" ca="1" si="10"/>
        <v>Paiement par crédit</v>
      </c>
      <c r="N1706" s="25">
        <f t="shared" ca="1" si="11"/>
        <v>42817.363888888889</v>
      </c>
      <c r="O1706" s="27">
        <f t="shared" ca="1" si="12"/>
        <v>42817.363888888889</v>
      </c>
      <c r="P1706" s="24">
        <f t="shared" ca="1" si="13"/>
        <v>14.4</v>
      </c>
      <c r="Q1706" s="28" t="str">
        <f t="shared" si="48"/>
        <v/>
      </c>
      <c r="R1706" s="29" t="str">
        <f t="shared" si="14"/>
        <v/>
      </c>
      <c r="S1706" s="29" t="str">
        <f t="shared" si="15"/>
        <v/>
      </c>
      <c r="T1706" s="28" t="str">
        <f t="shared" si="16"/>
        <v/>
      </c>
      <c r="U1706" s="30">
        <f ca="1">VLOOKUP(H1706,variables!J$10:K$130,2,FALSE)</f>
        <v>0.97058823529411764</v>
      </c>
      <c r="V1706" s="28"/>
      <c r="W1706" s="28"/>
      <c r="X1706" s="28"/>
      <c r="Y1706" s="28"/>
      <c r="Z1706" s="28"/>
      <c r="AA1706" s="28"/>
      <c r="AB1706" s="28"/>
      <c r="AC1706" s="28"/>
    </row>
    <row r="1707" spans="1:29" ht="14.25" hidden="1">
      <c r="A1707" s="22" t="b">
        <f t="shared" si="95"/>
        <v>0</v>
      </c>
      <c r="B1707" s="23" t="str">
        <f t="shared" si="96"/>
        <v>salles!</v>
      </c>
      <c r="C1707" s="24">
        <f t="shared" si="97"/>
        <v>1675</v>
      </c>
      <c r="D1707" s="24" t="str">
        <f t="shared" ca="1" si="2"/>
        <v>salle9</v>
      </c>
      <c r="E1707" s="25">
        <f t="shared" ca="1" si="3"/>
        <v>42823.583333333336</v>
      </c>
      <c r="F1707" s="25">
        <f t="shared" ca="1" si="4"/>
        <v>42823.625</v>
      </c>
      <c r="G1707" s="26" t="str">
        <f t="shared" ca="1" si="5"/>
        <v>sandrine.mareschal@kheprisante.fr</v>
      </c>
      <c r="H1707" s="24" t="s">
        <v>951</v>
      </c>
      <c r="I1707" s="24">
        <f t="shared" ca="1" si="6"/>
        <v>0</v>
      </c>
      <c r="J1707" s="24">
        <f t="shared" ca="1" si="7"/>
        <v>29689383</v>
      </c>
      <c r="K1707" s="24" t="str">
        <f t="shared" ca="1" si="8"/>
        <v>M. Blouet</v>
      </c>
      <c r="L1707" s="24" t="str">
        <f t="shared" ca="1" si="9"/>
        <v>01:00 tarif horaire</v>
      </c>
      <c r="M1707" s="24" t="str">
        <f t="shared" ca="1" si="10"/>
        <v>Paiement par crédit</v>
      </c>
      <c r="N1707" s="25">
        <f t="shared" ca="1" si="11"/>
        <v>42816.707638888889</v>
      </c>
      <c r="O1707" s="27">
        <f t="shared" ca="1" si="12"/>
        <v>42816.707638888889</v>
      </c>
      <c r="P1707" s="24">
        <f t="shared" ca="1" si="13"/>
        <v>16.2</v>
      </c>
      <c r="Q1707" s="28" t="str">
        <f t="shared" si="48"/>
        <v/>
      </c>
      <c r="R1707" s="29" t="str">
        <f t="shared" si="14"/>
        <v/>
      </c>
      <c r="S1707" s="29" t="str">
        <f t="shared" si="15"/>
        <v/>
      </c>
      <c r="T1707" s="28" t="str">
        <f t="shared" si="16"/>
        <v/>
      </c>
      <c r="U1707" s="30" t="e">
        <f ca="1">VLOOKUP(H1707,variables!J$10:K$130,2,FALSE)</f>
        <v>#N/A</v>
      </c>
      <c r="V1707" s="28"/>
      <c r="W1707" s="28"/>
      <c r="X1707" s="28"/>
      <c r="Y1707" s="28"/>
      <c r="Z1707" s="28"/>
      <c r="AA1707" s="28"/>
      <c r="AB1707" s="28"/>
      <c r="AC1707" s="28"/>
    </row>
    <row r="1708" spans="1:29" ht="14.25" hidden="1">
      <c r="A1708" s="22" t="b">
        <f t="shared" si="95"/>
        <v>0</v>
      </c>
      <c r="B1708" s="23" t="str">
        <f t="shared" si="96"/>
        <v>salles!</v>
      </c>
      <c r="C1708" s="24">
        <f t="shared" si="97"/>
        <v>1676</v>
      </c>
      <c r="D1708" s="24" t="str">
        <f t="shared" ca="1" si="2"/>
        <v>salle12</v>
      </c>
      <c r="E1708" s="25">
        <f t="shared" ca="1" si="3"/>
        <v>42823.625</v>
      </c>
      <c r="F1708" s="25">
        <f t="shared" ca="1" si="4"/>
        <v>42823.666666666664</v>
      </c>
      <c r="G1708" s="26" t="str">
        <f t="shared" ca="1" si="5"/>
        <v>didier.cuoq@kheprisante.fr</v>
      </c>
      <c r="I1708" s="24">
        <f t="shared" ca="1" si="6"/>
        <v>0</v>
      </c>
      <c r="J1708" s="24">
        <f t="shared" ca="1" si="7"/>
        <v>29778938</v>
      </c>
      <c r="K1708" s="24">
        <f t="shared" ca="1" si="8"/>
        <v>0</v>
      </c>
      <c r="L1708" s="24" t="str">
        <f t="shared" ca="1" si="9"/>
        <v>01:00 tarif horaire</v>
      </c>
      <c r="M1708" s="24" t="str">
        <f t="shared" ca="1" si="10"/>
        <v>Paiement par crédit</v>
      </c>
      <c r="N1708" s="25">
        <f t="shared" ca="1" si="11"/>
        <v>42821.461805555555</v>
      </c>
      <c r="O1708" s="27">
        <f t="shared" ca="1" si="12"/>
        <v>42821.461805555555</v>
      </c>
      <c r="P1708" s="24">
        <f t="shared" ca="1" si="13"/>
        <v>16.2</v>
      </c>
      <c r="Q1708" s="28" t="str">
        <f t="shared" si="48"/>
        <v/>
      </c>
      <c r="R1708" s="29" t="str">
        <f t="shared" si="14"/>
        <v/>
      </c>
      <c r="S1708" s="29" t="str">
        <f t="shared" si="15"/>
        <v/>
      </c>
      <c r="T1708" s="28" t="str">
        <f t="shared" si="16"/>
        <v/>
      </c>
      <c r="U1708" s="30" t="e">
        <f ca="1">VLOOKUP(H1708,variables!J$10:K$130,2,FALSE)</f>
        <v>#N/A</v>
      </c>
      <c r="V1708" s="28"/>
      <c r="W1708" s="28"/>
      <c r="X1708" s="28"/>
      <c r="Y1708" s="28"/>
      <c r="Z1708" s="28"/>
      <c r="AA1708" s="28"/>
      <c r="AB1708" s="28"/>
      <c r="AC1708" s="28"/>
    </row>
    <row r="1709" spans="1:29" ht="14.25" hidden="1">
      <c r="A1709" s="22" t="b">
        <f t="shared" si="95"/>
        <v>0</v>
      </c>
      <c r="B1709" s="23" t="str">
        <f t="shared" si="96"/>
        <v>salles!</v>
      </c>
      <c r="C1709" s="24">
        <f t="shared" si="97"/>
        <v>1677</v>
      </c>
      <c r="D1709" s="24" t="str">
        <f t="shared" ca="1" si="2"/>
        <v>salle7</v>
      </c>
      <c r="E1709" s="25">
        <f t="shared" ca="1" si="3"/>
        <v>42823.645833333336</v>
      </c>
      <c r="F1709" s="25">
        <f t="shared" ca="1" si="4"/>
        <v>42823.6875</v>
      </c>
      <c r="G1709" s="26" t="str">
        <f t="shared" ca="1" si="5"/>
        <v>nicolas.brinster@kheprisante.fr</v>
      </c>
      <c r="H1709" s="24" t="s">
        <v>299</v>
      </c>
      <c r="I1709" s="24">
        <f t="shared" ca="1" si="6"/>
        <v>0</v>
      </c>
      <c r="J1709" s="24">
        <f t="shared" ca="1" si="7"/>
        <v>29780598</v>
      </c>
      <c r="K1709" s="24" t="str">
        <f t="shared" ca="1" si="8"/>
        <v>Saysomsak S7</v>
      </c>
      <c r="L1709" s="24" t="str">
        <f t="shared" ca="1" si="9"/>
        <v>01:00 tarif horaire</v>
      </c>
      <c r="M1709" s="24" t="str">
        <f t="shared" ca="1" si="10"/>
        <v>Paiement par crédit</v>
      </c>
      <c r="N1709" s="25">
        <f t="shared" ca="1" si="11"/>
        <v>42821.497916666667</v>
      </c>
      <c r="O1709" s="27">
        <f t="shared" ca="1" si="12"/>
        <v>42821.497916666667</v>
      </c>
      <c r="P1709" s="24">
        <f t="shared" ca="1" si="13"/>
        <v>16.2</v>
      </c>
      <c r="Q1709" s="28" t="str">
        <f t="shared" si="48"/>
        <v/>
      </c>
      <c r="R1709" s="29" t="str">
        <f t="shared" si="14"/>
        <v/>
      </c>
      <c r="S1709" s="29" t="str">
        <f t="shared" si="15"/>
        <v/>
      </c>
      <c r="T1709" s="28" t="str">
        <f t="shared" si="16"/>
        <v/>
      </c>
      <c r="U1709" s="30">
        <f ca="1">VLOOKUP(H1709,variables!J$10:K$130,2,FALSE)</f>
        <v>0.96666666666666667</v>
      </c>
      <c r="V1709" s="28"/>
      <c r="W1709" s="28"/>
      <c r="X1709" s="28"/>
      <c r="Y1709" s="28"/>
      <c r="Z1709" s="28"/>
      <c r="AA1709" s="28"/>
      <c r="AB1709" s="28"/>
      <c r="AC1709" s="28"/>
    </row>
    <row r="1710" spans="1:29" ht="14.25" hidden="1">
      <c r="A1710" s="22" t="b">
        <f t="shared" si="95"/>
        <v>0</v>
      </c>
      <c r="B1710" s="23" t="str">
        <f t="shared" si="96"/>
        <v>salles!</v>
      </c>
      <c r="C1710" s="24">
        <f t="shared" si="97"/>
        <v>1678</v>
      </c>
      <c r="D1710" s="24" t="str">
        <f t="shared" ca="1" si="2"/>
        <v>salle9</v>
      </c>
      <c r="E1710" s="25">
        <f t="shared" ca="1" si="3"/>
        <v>42823.666666666664</v>
      </c>
      <c r="F1710" s="25">
        <f t="shared" ca="1" si="4"/>
        <v>42823.791666666664</v>
      </c>
      <c r="G1710" s="26" t="str">
        <f t="shared" ca="1" si="5"/>
        <v>sophie.vieillard@kheprisante.fr</v>
      </c>
      <c r="H1710" s="24" t="s">
        <v>464</v>
      </c>
      <c r="I1710" s="24">
        <f t="shared" ca="1" si="6"/>
        <v>0</v>
      </c>
      <c r="J1710" s="24">
        <f t="shared" ca="1" si="7"/>
        <v>29257292</v>
      </c>
      <c r="K1710" s="24" t="str">
        <f t="shared" ca="1" si="8"/>
        <v>Coaching de Jeunes</v>
      </c>
      <c r="L1710" s="24" t="str">
        <f t="shared" ca="1" si="9"/>
        <v>03:00 tarif horaire</v>
      </c>
      <c r="M1710" s="24" t="str">
        <f t="shared" ca="1" si="10"/>
        <v>Paiement par crédit</v>
      </c>
      <c r="N1710" s="25">
        <f t="shared" ca="1" si="11"/>
        <v>42797.439583333333</v>
      </c>
      <c r="O1710" s="27">
        <f t="shared" ca="1" si="12"/>
        <v>42797.439583333333</v>
      </c>
      <c r="P1710" s="24">
        <f t="shared" ca="1" si="13"/>
        <v>52.2</v>
      </c>
      <c r="Q1710" s="28" t="str">
        <f t="shared" si="48"/>
        <v/>
      </c>
      <c r="R1710" s="29" t="str">
        <f t="shared" si="14"/>
        <v/>
      </c>
      <c r="S1710" s="29" t="str">
        <f t="shared" si="15"/>
        <v/>
      </c>
      <c r="T1710" s="28" t="str">
        <f t="shared" si="16"/>
        <v/>
      </c>
      <c r="U1710" s="30">
        <f ca="1">VLOOKUP(H1710,variables!J$10:K$130,2,FALSE)</f>
        <v>0.98148148148148151</v>
      </c>
      <c r="V1710" s="28"/>
      <c r="W1710" s="28"/>
      <c r="X1710" s="28"/>
      <c r="Y1710" s="28"/>
      <c r="Z1710" s="28"/>
      <c r="AA1710" s="28"/>
      <c r="AB1710" s="28"/>
      <c r="AC1710" s="28"/>
    </row>
    <row r="1711" spans="1:29" ht="14.25" hidden="1">
      <c r="A1711" s="22" t="b">
        <f t="shared" si="95"/>
        <v>0</v>
      </c>
      <c r="B1711" s="23" t="str">
        <f t="shared" si="96"/>
        <v>salles!</v>
      </c>
      <c r="C1711" s="24">
        <f t="shared" si="97"/>
        <v>1679</v>
      </c>
      <c r="D1711" s="24" t="str">
        <f t="shared" ca="1" si="2"/>
        <v>salle5</v>
      </c>
      <c r="E1711" s="25">
        <f t="shared" ca="1" si="3"/>
        <v>42823.708333333336</v>
      </c>
      <c r="F1711" s="25">
        <f t="shared" ca="1" si="4"/>
        <v>42823.75</v>
      </c>
      <c r="G1711" s="26" t="str">
        <f t="shared" ca="1" si="5"/>
        <v>resa@seveetpapillon.org</v>
      </c>
      <c r="H1711" s="24" t="s">
        <v>174</v>
      </c>
      <c r="I1711" s="24">
        <f t="shared" ca="1" si="6"/>
        <v>0</v>
      </c>
      <c r="J1711" s="24">
        <f t="shared" ca="1" si="7"/>
        <v>29719478</v>
      </c>
      <c r="K1711" s="24" t="str">
        <f t="shared" ca="1" si="8"/>
        <v>S. Lespinasse - Réflexo SP</v>
      </c>
      <c r="L1711" s="24" t="str">
        <f t="shared" ca="1" si="9"/>
        <v>01:00 tarif horaire</v>
      </c>
      <c r="M1711" s="24" t="str">
        <f t="shared" ca="1" si="10"/>
        <v>Accepté (crédit illimité)</v>
      </c>
      <c r="N1711" s="25">
        <f t="shared" ca="1" si="11"/>
        <v>42817.663888888892</v>
      </c>
      <c r="O1711" s="27">
        <f t="shared" ca="1" si="12"/>
        <v>42817.663888888892</v>
      </c>
      <c r="P1711" s="24">
        <f t="shared" ca="1" si="13"/>
        <v>18</v>
      </c>
      <c r="Q1711" s="28" t="str">
        <f t="shared" si="48"/>
        <v/>
      </c>
      <c r="R1711" s="29" t="str">
        <f t="shared" si="14"/>
        <v/>
      </c>
      <c r="S1711" s="29" t="str">
        <f t="shared" si="15"/>
        <v/>
      </c>
      <c r="T1711" s="28" t="str">
        <f t="shared" si="16"/>
        <v/>
      </c>
      <c r="U1711" s="30">
        <f ca="1">VLOOKUP(H1711,variables!J$10:K$130,2,FALSE)</f>
        <v>0.5</v>
      </c>
      <c r="V1711" s="28"/>
      <c r="W1711" s="28"/>
      <c r="X1711" s="28"/>
      <c r="Y1711" s="28"/>
      <c r="Z1711" s="28"/>
      <c r="AA1711" s="28"/>
      <c r="AB1711" s="28"/>
      <c r="AC1711" s="28"/>
    </row>
    <row r="1712" spans="1:29" ht="14.25" hidden="1">
      <c r="A1712" s="22" t="b">
        <f t="shared" si="95"/>
        <v>0</v>
      </c>
      <c r="B1712" s="23" t="str">
        <f t="shared" si="96"/>
        <v>salles!</v>
      </c>
      <c r="C1712" s="24">
        <f t="shared" si="97"/>
        <v>1680</v>
      </c>
      <c r="D1712" s="24" t="str">
        <f t="shared" ca="1" si="2"/>
        <v>salle12</v>
      </c>
      <c r="E1712" s="25">
        <f t="shared" ca="1" si="3"/>
        <v>42823.708333333336</v>
      </c>
      <c r="F1712" s="25">
        <f t="shared" ca="1" si="4"/>
        <v>42823.770833333336</v>
      </c>
      <c r="G1712" s="26" t="str">
        <f t="shared" ca="1" si="5"/>
        <v>amelie.brossard@kheprisante.fr</v>
      </c>
      <c r="H1712" s="24" t="s">
        <v>210</v>
      </c>
      <c r="I1712" s="24">
        <f t="shared" ca="1" si="6"/>
        <v>0</v>
      </c>
      <c r="J1712" s="24">
        <f t="shared" ca="1" si="7"/>
        <v>29753838</v>
      </c>
      <c r="K1712" s="24" t="str">
        <f t="shared" ca="1" si="8"/>
        <v>Desorme</v>
      </c>
      <c r="L1712" s="24" t="str">
        <f t="shared" ca="1" si="9"/>
        <v>01:30 tarif horaire</v>
      </c>
      <c r="M1712" s="24" t="str">
        <f t="shared" ca="1" si="10"/>
        <v>Paiement par crédit</v>
      </c>
      <c r="N1712" s="25">
        <f t="shared" ca="1" si="11"/>
        <v>42819.344444444447</v>
      </c>
      <c r="O1712" s="27">
        <f t="shared" ca="1" si="12"/>
        <v>42819.344444444447</v>
      </c>
      <c r="P1712" s="24">
        <f t="shared" ca="1" si="13"/>
        <v>27</v>
      </c>
      <c r="Q1712" s="28" t="str">
        <f t="shared" si="48"/>
        <v/>
      </c>
      <c r="R1712" s="29" t="str">
        <f t="shared" si="14"/>
        <v/>
      </c>
      <c r="S1712" s="29" t="str">
        <f t="shared" si="15"/>
        <v/>
      </c>
      <c r="T1712" s="28" t="str">
        <f t="shared" si="16"/>
        <v/>
      </c>
      <c r="U1712" s="30">
        <f ca="1">VLOOKUP(H1712,variables!J$10:K$130,2,FALSE)</f>
        <v>1</v>
      </c>
      <c r="V1712" s="28"/>
      <c r="W1712" s="28"/>
      <c r="X1712" s="28"/>
      <c r="Y1712" s="28"/>
      <c r="Z1712" s="28"/>
      <c r="AA1712" s="28"/>
      <c r="AB1712" s="28"/>
      <c r="AC1712" s="28"/>
    </row>
    <row r="1713" spans="1:29" ht="14.25" hidden="1">
      <c r="A1713" s="22" t="b">
        <f t="shared" si="95"/>
        <v>0</v>
      </c>
      <c r="B1713" s="23" t="str">
        <f t="shared" si="96"/>
        <v>salles!</v>
      </c>
      <c r="C1713" s="24">
        <f t="shared" si="97"/>
        <v>1681</v>
      </c>
      <c r="D1713" s="24" t="str">
        <f t="shared" ca="1" si="2"/>
        <v>salle5</v>
      </c>
      <c r="E1713" s="25">
        <f t="shared" ca="1" si="3"/>
        <v>42823.770833333336</v>
      </c>
      <c r="F1713" s="25">
        <f t="shared" ca="1" si="4"/>
        <v>42823.8125</v>
      </c>
      <c r="G1713" s="26" t="str">
        <f t="shared" ca="1" si="5"/>
        <v>resa@seveetpapillon.org</v>
      </c>
      <c r="H1713" s="24" t="s">
        <v>174</v>
      </c>
      <c r="I1713" s="24">
        <f t="shared" ca="1" si="6"/>
        <v>0</v>
      </c>
      <c r="J1713" s="24">
        <f t="shared" ca="1" si="7"/>
        <v>29719501</v>
      </c>
      <c r="K1713" s="24" t="str">
        <f t="shared" ca="1" si="8"/>
        <v>S. Lespinasse - Réflexo SP</v>
      </c>
      <c r="L1713" s="24" t="str">
        <f t="shared" ca="1" si="9"/>
        <v>01:00 tarif horaire</v>
      </c>
      <c r="M1713" s="24" t="str">
        <f t="shared" ca="1" si="10"/>
        <v>Accepté (crédit illimité)</v>
      </c>
      <c r="N1713" s="25">
        <f t="shared" ca="1" si="11"/>
        <v>42817.663888888892</v>
      </c>
      <c r="O1713" s="27">
        <f t="shared" ca="1" si="12"/>
        <v>42817.663888888892</v>
      </c>
      <c r="P1713" s="24">
        <f t="shared" ca="1" si="13"/>
        <v>18</v>
      </c>
      <c r="Q1713" s="28" t="str">
        <f t="shared" si="48"/>
        <v/>
      </c>
      <c r="R1713" s="29" t="str">
        <f t="shared" si="14"/>
        <v/>
      </c>
      <c r="S1713" s="29" t="str">
        <f t="shared" si="15"/>
        <v/>
      </c>
      <c r="T1713" s="28" t="str">
        <f t="shared" si="16"/>
        <v/>
      </c>
      <c r="U1713" s="30">
        <f ca="1">VLOOKUP(H1713,variables!J$10:K$130,2,FALSE)</f>
        <v>0.5</v>
      </c>
      <c r="V1713" s="28"/>
      <c r="W1713" s="28"/>
      <c r="X1713" s="28"/>
      <c r="Y1713" s="28"/>
      <c r="Z1713" s="28"/>
      <c r="AA1713" s="28"/>
      <c r="AB1713" s="28"/>
      <c r="AC1713" s="28"/>
    </row>
    <row r="1714" spans="1:29" ht="14.25" hidden="1">
      <c r="A1714" s="22" t="b">
        <f t="shared" si="95"/>
        <v>0</v>
      </c>
      <c r="B1714" s="23" t="str">
        <f t="shared" si="96"/>
        <v>salles!</v>
      </c>
      <c r="C1714" s="24">
        <f t="shared" si="97"/>
        <v>1682</v>
      </c>
      <c r="D1714" s="24" t="str">
        <f t="shared" ca="1" si="2"/>
        <v>salle8</v>
      </c>
      <c r="E1714" s="25">
        <f t="shared" ca="1" si="3"/>
        <v>42824.416666666664</v>
      </c>
      <c r="F1714" s="25">
        <f t="shared" ca="1" si="4"/>
        <v>42824.458333333336</v>
      </c>
      <c r="G1714" s="26" t="str">
        <f t="shared" ca="1" si="5"/>
        <v>margaux.honore@kheprisante.fr</v>
      </c>
      <c r="H1714" s="24" t="s">
        <v>88</v>
      </c>
      <c r="I1714" s="24">
        <f t="shared" ca="1" si="6"/>
        <v>0</v>
      </c>
      <c r="J1714" s="24">
        <f t="shared" ca="1" si="7"/>
        <v>29855384</v>
      </c>
      <c r="K1714" s="24" t="str">
        <f t="shared" ca="1" si="8"/>
        <v>Flavien Revellat</v>
      </c>
      <c r="L1714" s="24" t="str">
        <f t="shared" ca="1" si="9"/>
        <v>01:00 tarif horaire</v>
      </c>
      <c r="M1714" s="24" t="str">
        <f t="shared" ca="1" si="10"/>
        <v>Paiement par crédit</v>
      </c>
      <c r="N1714" s="25">
        <f t="shared" ca="1" si="11"/>
        <v>42823.791666666664</v>
      </c>
      <c r="O1714" s="27">
        <f t="shared" ca="1" si="12"/>
        <v>42823.791666666664</v>
      </c>
      <c r="P1714" s="24">
        <f t="shared" ca="1" si="13"/>
        <v>14.4</v>
      </c>
      <c r="Q1714" s="28" t="str">
        <f t="shared" si="48"/>
        <v/>
      </c>
      <c r="R1714" s="29" t="str">
        <f t="shared" si="14"/>
        <v/>
      </c>
      <c r="S1714" s="29" t="str">
        <f t="shared" si="15"/>
        <v/>
      </c>
      <c r="T1714" s="28" t="str">
        <f t="shared" si="16"/>
        <v/>
      </c>
      <c r="U1714" s="30">
        <f ca="1">VLOOKUP(H1714,variables!J$10:K$130,2,FALSE)</f>
        <v>0.94202898550724634</v>
      </c>
      <c r="V1714" s="28"/>
      <c r="W1714" s="28"/>
      <c r="X1714" s="28"/>
      <c r="Y1714" s="28"/>
      <c r="Z1714" s="28"/>
      <c r="AA1714" s="28"/>
      <c r="AB1714" s="28"/>
      <c r="AC1714" s="28"/>
    </row>
    <row r="1715" spans="1:29" ht="14.25" hidden="1">
      <c r="A1715" s="22" t="b">
        <f t="shared" si="95"/>
        <v>0</v>
      </c>
      <c r="B1715" s="23" t="str">
        <f t="shared" si="96"/>
        <v>salles!</v>
      </c>
      <c r="C1715" s="24">
        <f t="shared" si="97"/>
        <v>1683</v>
      </c>
      <c r="D1715" s="24" t="str">
        <f t="shared" ca="1" si="2"/>
        <v>salle8</v>
      </c>
      <c r="E1715" s="25">
        <f t="shared" ca="1" si="3"/>
        <v>42824.458333333336</v>
      </c>
      <c r="F1715" s="25">
        <f t="shared" ca="1" si="4"/>
        <v>42824.5</v>
      </c>
      <c r="G1715" s="26" t="str">
        <f t="shared" ca="1" si="5"/>
        <v>margaux.honore@kheprisante.fr</v>
      </c>
      <c r="H1715" s="24" t="s">
        <v>88</v>
      </c>
      <c r="I1715" s="24">
        <f t="shared" ca="1" si="6"/>
        <v>0</v>
      </c>
      <c r="J1715" s="24">
        <f t="shared" ca="1" si="7"/>
        <v>29719642</v>
      </c>
      <c r="K1715" s="24" t="str">
        <f t="shared" ca="1" si="8"/>
        <v>Florence Vergonnet</v>
      </c>
      <c r="L1715" s="24" t="str">
        <f t="shared" ca="1" si="9"/>
        <v>01:00 tarif horaire</v>
      </c>
      <c r="M1715" s="24" t="str">
        <f t="shared" ca="1" si="10"/>
        <v>Paiement par crédit</v>
      </c>
      <c r="N1715" s="25">
        <f t="shared" ca="1" si="11"/>
        <v>42817.668055555558</v>
      </c>
      <c r="O1715" s="27">
        <f t="shared" ca="1" si="12"/>
        <v>42817.668055555558</v>
      </c>
      <c r="P1715" s="24">
        <f t="shared" ca="1" si="13"/>
        <v>14.4</v>
      </c>
      <c r="Q1715" s="28" t="str">
        <f t="shared" si="48"/>
        <v/>
      </c>
      <c r="R1715" s="29" t="str">
        <f t="shared" si="14"/>
        <v/>
      </c>
      <c r="S1715" s="29" t="str">
        <f t="shared" si="15"/>
        <v/>
      </c>
      <c r="T1715" s="28" t="str">
        <f t="shared" si="16"/>
        <v/>
      </c>
      <c r="U1715" s="30">
        <f ca="1">VLOOKUP(H1715,variables!J$10:K$130,2,FALSE)</f>
        <v>0.94202898550724634</v>
      </c>
      <c r="V1715" s="28"/>
      <c r="W1715" s="28"/>
      <c r="X1715" s="28"/>
      <c r="Y1715" s="28"/>
      <c r="Z1715" s="28"/>
      <c r="AA1715" s="28"/>
      <c r="AB1715" s="28"/>
      <c r="AC1715" s="28"/>
    </row>
    <row r="1716" spans="1:29" ht="14.25" hidden="1">
      <c r="A1716" s="22" t="b">
        <f t="shared" si="95"/>
        <v>0</v>
      </c>
      <c r="B1716" s="23" t="str">
        <f t="shared" si="96"/>
        <v>salles!</v>
      </c>
      <c r="C1716" s="24">
        <f t="shared" si="97"/>
        <v>1684</v>
      </c>
      <c r="D1716" s="24" t="str">
        <f t="shared" ca="1" si="2"/>
        <v>salle8</v>
      </c>
      <c r="E1716" s="25">
        <f t="shared" ca="1" si="3"/>
        <v>42824.541666666664</v>
      </c>
      <c r="F1716" s="25">
        <f t="shared" ca="1" si="4"/>
        <v>42824.583333333336</v>
      </c>
      <c r="G1716" s="26" t="str">
        <f t="shared" ca="1" si="5"/>
        <v>margaux.honore@kheprisante.fr</v>
      </c>
      <c r="H1716" s="24" t="s">
        <v>88</v>
      </c>
      <c r="I1716" s="24">
        <f t="shared" ca="1" si="6"/>
        <v>0</v>
      </c>
      <c r="J1716" s="24">
        <f t="shared" ca="1" si="7"/>
        <v>29719652</v>
      </c>
      <c r="K1716" s="24" t="str">
        <f t="shared" ca="1" si="8"/>
        <v>Mamie</v>
      </c>
      <c r="L1716" s="24" t="str">
        <f t="shared" ca="1" si="9"/>
        <v>01:00 tarif horaire</v>
      </c>
      <c r="M1716" s="24" t="str">
        <f t="shared" ca="1" si="10"/>
        <v>Paiement par crédit</v>
      </c>
      <c r="N1716" s="25">
        <f t="shared" ca="1" si="11"/>
        <v>42817.668055555558</v>
      </c>
      <c r="O1716" s="27">
        <f t="shared" ca="1" si="12"/>
        <v>42817.668055555558</v>
      </c>
      <c r="P1716" s="24">
        <f t="shared" ca="1" si="13"/>
        <v>16.2</v>
      </c>
      <c r="Q1716" s="28" t="str">
        <f t="shared" si="48"/>
        <v/>
      </c>
      <c r="R1716" s="29" t="str">
        <f t="shared" si="14"/>
        <v/>
      </c>
      <c r="S1716" s="29" t="str">
        <f t="shared" si="15"/>
        <v/>
      </c>
      <c r="T1716" s="28" t="str">
        <f t="shared" si="16"/>
        <v/>
      </c>
      <c r="U1716" s="30">
        <f ca="1">VLOOKUP(H1716,variables!J$10:K$130,2,FALSE)</f>
        <v>0.94202898550724634</v>
      </c>
      <c r="V1716" s="28"/>
      <c r="W1716" s="28"/>
      <c r="X1716" s="28"/>
      <c r="Y1716" s="28"/>
      <c r="Z1716" s="28"/>
      <c r="AA1716" s="28"/>
      <c r="AB1716" s="28"/>
      <c r="AC1716" s="28"/>
    </row>
    <row r="1717" spans="1:29" ht="14.25" hidden="1">
      <c r="A1717" s="22" t="b">
        <f t="shared" si="95"/>
        <v>0</v>
      </c>
      <c r="B1717" s="23" t="str">
        <f t="shared" si="96"/>
        <v>salles!</v>
      </c>
      <c r="C1717" s="24">
        <f t="shared" si="97"/>
        <v>1685</v>
      </c>
      <c r="D1717" s="24" t="str">
        <f t="shared" ca="1" si="2"/>
        <v>salle12</v>
      </c>
      <c r="E1717" s="25">
        <f t="shared" ca="1" si="3"/>
        <v>42824.75</v>
      </c>
      <c r="F1717" s="25">
        <f t="shared" ca="1" si="4"/>
        <v>42824.791666666664</v>
      </c>
      <c r="G1717" s="26" t="str">
        <f t="shared" ca="1" si="5"/>
        <v>nathalie.lievoux@kheprisante.fr</v>
      </c>
      <c r="H1717" s="24" t="s">
        <v>784</v>
      </c>
      <c r="I1717" s="24" t="str">
        <f t="shared" ca="1" si="6"/>
        <v>nathalie.lievoux@kheprisante.fr</v>
      </c>
      <c r="J1717" s="24">
        <f t="shared" ca="1" si="7"/>
        <v>29843227</v>
      </c>
      <c r="K1717" s="24" t="str">
        <f t="shared" ca="1" si="8"/>
        <v>réflexologie GROUPON</v>
      </c>
      <c r="L1717" s="24" t="str">
        <f t="shared" ca="1" si="9"/>
        <v>01:00 tarif horaire</v>
      </c>
      <c r="M1717" s="24" t="str">
        <f t="shared" ca="1" si="10"/>
        <v>Paiement par crédit</v>
      </c>
      <c r="N1717" s="25">
        <f t="shared" ca="1" si="11"/>
        <v>42823.513194444444</v>
      </c>
      <c r="O1717" s="27">
        <f t="shared" ca="1" si="12"/>
        <v>42823.593055555553</v>
      </c>
      <c r="P1717" s="24">
        <f t="shared" ca="1" si="13"/>
        <v>18</v>
      </c>
      <c r="Q1717" s="28" t="str">
        <f t="shared" si="48"/>
        <v/>
      </c>
      <c r="R1717" s="29" t="str">
        <f t="shared" si="14"/>
        <v/>
      </c>
      <c r="S1717" s="29" t="str">
        <f t="shared" si="15"/>
        <v/>
      </c>
      <c r="T1717" s="28" t="str">
        <f t="shared" si="16"/>
        <v/>
      </c>
      <c r="U1717" s="30">
        <f ca="1">VLOOKUP(H1717,variables!J$10:K$130,2,FALSE)</f>
        <v>1</v>
      </c>
      <c r="V1717" s="28"/>
      <c r="W1717" s="28"/>
      <c r="X1717" s="28"/>
      <c r="Y1717" s="28"/>
      <c r="Z1717" s="28"/>
      <c r="AA1717" s="28"/>
      <c r="AB1717" s="28"/>
      <c r="AC1717" s="28"/>
    </row>
    <row r="1718" spans="1:29" ht="14.25" hidden="1">
      <c r="A1718" s="22" t="b">
        <f t="shared" si="95"/>
        <v>0</v>
      </c>
      <c r="B1718" s="23" t="str">
        <f t="shared" si="96"/>
        <v>salles!</v>
      </c>
      <c r="C1718" s="24">
        <f t="shared" si="97"/>
        <v>1686</v>
      </c>
      <c r="D1718" s="24" t="str">
        <f t="shared" ca="1" si="2"/>
        <v>salle5</v>
      </c>
      <c r="E1718" s="25">
        <f t="shared" ca="1" si="3"/>
        <v>42824.75</v>
      </c>
      <c r="F1718" s="25">
        <f t="shared" ca="1" si="4"/>
        <v>42824.791666666664</v>
      </c>
      <c r="G1718" s="26" t="str">
        <f t="shared" ca="1" si="5"/>
        <v>resa@seveetpapillon.org</v>
      </c>
      <c r="H1718" s="24" t="s">
        <v>174</v>
      </c>
      <c r="I1718" s="24">
        <f t="shared" ca="1" si="6"/>
        <v>0</v>
      </c>
      <c r="J1718" s="24">
        <f t="shared" ca="1" si="7"/>
        <v>29842538</v>
      </c>
      <c r="K1718" s="24" t="str">
        <f t="shared" ca="1" si="8"/>
        <v>S. Lespinasse - Réflexo SP</v>
      </c>
      <c r="L1718" s="24" t="str">
        <f t="shared" ca="1" si="9"/>
        <v>01:00 tarif horaire</v>
      </c>
      <c r="M1718" s="24" t="str">
        <f t="shared" ca="1" si="10"/>
        <v>Accepté (crédit illimité)</v>
      </c>
      <c r="N1718" s="25">
        <f t="shared" ca="1" si="11"/>
        <v>42823.494444444441</v>
      </c>
      <c r="O1718" s="27">
        <f t="shared" ca="1" si="12"/>
        <v>42823.494444444441</v>
      </c>
      <c r="P1718" s="24">
        <f t="shared" ca="1" si="13"/>
        <v>18</v>
      </c>
      <c r="Q1718" s="28" t="str">
        <f t="shared" si="48"/>
        <v/>
      </c>
      <c r="R1718" s="29" t="str">
        <f t="shared" si="14"/>
        <v/>
      </c>
      <c r="S1718" s="29" t="str">
        <f t="shared" si="15"/>
        <v/>
      </c>
      <c r="T1718" s="28" t="str">
        <f t="shared" si="16"/>
        <v/>
      </c>
      <c r="U1718" s="30">
        <f ca="1">VLOOKUP(H1718,variables!J$10:K$130,2,FALSE)</f>
        <v>0.5</v>
      </c>
      <c r="V1718" s="28"/>
      <c r="W1718" s="28"/>
      <c r="X1718" s="28"/>
      <c r="Y1718" s="28"/>
      <c r="Z1718" s="28"/>
      <c r="AA1718" s="28"/>
      <c r="AB1718" s="28"/>
      <c r="AC1718" s="28"/>
    </row>
    <row r="1719" spans="1:29" ht="14.25" hidden="1">
      <c r="A1719" s="22" t="b">
        <f t="shared" si="95"/>
        <v>0</v>
      </c>
      <c r="B1719" s="23" t="str">
        <f t="shared" si="96"/>
        <v>salles!</v>
      </c>
      <c r="C1719" s="24">
        <f t="shared" si="97"/>
        <v>1687</v>
      </c>
      <c r="D1719" s="24" t="str">
        <f t="shared" ca="1" si="2"/>
        <v>réunion2</v>
      </c>
      <c r="E1719" s="25">
        <f t="shared" ca="1" si="3"/>
        <v>42824.791666666664</v>
      </c>
      <c r="F1719" s="25">
        <f t="shared" ca="1" si="4"/>
        <v>42824.833333333336</v>
      </c>
      <c r="G1719" s="26" t="str">
        <f t="shared" ca="1" si="5"/>
        <v>sonia.langlois@sophrokhepri.fr</v>
      </c>
      <c r="H1719" s="24" t="s">
        <v>437</v>
      </c>
      <c r="I1719" s="24">
        <f t="shared" ca="1" si="6"/>
        <v>0</v>
      </c>
      <c r="J1719" s="24">
        <f t="shared" ca="1" si="7"/>
        <v>26156831</v>
      </c>
      <c r="K1719" s="24" t="str">
        <f t="shared" ca="1" si="8"/>
        <v>cours collectif de sophro</v>
      </c>
      <c r="L1719" s="24" t="str">
        <f t="shared" ca="1" si="9"/>
        <v>01:00 tarif horaire</v>
      </c>
      <c r="M1719" s="24" t="str">
        <f t="shared" ca="1" si="10"/>
        <v>Paiement par crédit</v>
      </c>
      <c r="N1719" s="25">
        <f t="shared" ca="1" si="11"/>
        <v>42650.378472222219</v>
      </c>
      <c r="O1719" s="27">
        <f t="shared" ca="1" si="12"/>
        <v>42650.378472222219</v>
      </c>
      <c r="P1719" s="24">
        <f t="shared" ca="1" si="13"/>
        <v>18.72</v>
      </c>
      <c r="Q1719" s="28" t="str">
        <f t="shared" si="48"/>
        <v/>
      </c>
      <c r="R1719" s="29" t="str">
        <f t="shared" si="14"/>
        <v/>
      </c>
      <c r="S1719" s="29" t="str">
        <f t="shared" si="15"/>
        <v/>
      </c>
      <c r="T1719" s="28" t="str">
        <f t="shared" si="16"/>
        <v/>
      </c>
      <c r="U1719" s="30" t="e">
        <f ca="1">VLOOKUP(H1719,variables!J$10:K$130,2,FALSE)</f>
        <v>#N/A</v>
      </c>
      <c r="V1719" s="28"/>
      <c r="W1719" s="28"/>
      <c r="X1719" s="28"/>
      <c r="Y1719" s="28"/>
      <c r="Z1719" s="28"/>
      <c r="AA1719" s="28"/>
      <c r="AB1719" s="28"/>
      <c r="AC1719" s="28"/>
    </row>
    <row r="1720" spans="1:29" ht="14.25" hidden="1">
      <c r="A1720" s="22" t="b">
        <f t="shared" si="95"/>
        <v>0</v>
      </c>
      <c r="B1720" s="23" t="str">
        <f t="shared" si="96"/>
        <v>salles!</v>
      </c>
      <c r="C1720" s="24">
        <f t="shared" si="97"/>
        <v>1688</v>
      </c>
      <c r="D1720" s="24" t="str">
        <f t="shared" ca="1" si="2"/>
        <v>salle7</v>
      </c>
      <c r="E1720" s="25">
        <f t="shared" ca="1" si="3"/>
        <v>42825.375</v>
      </c>
      <c r="F1720" s="25">
        <f t="shared" ca="1" si="4"/>
        <v>42825.416666666664</v>
      </c>
      <c r="G1720" s="26" t="str">
        <f t="shared" ca="1" si="5"/>
        <v>jessica.font@kheprisante.fr / Administrateur</v>
      </c>
      <c r="H1720" s="24" t="s">
        <v>489</v>
      </c>
      <c r="I1720" s="24" t="str">
        <f t="shared" ca="1" si="6"/>
        <v>jessica.font@kheprisante.fr / Administrateur</v>
      </c>
      <c r="J1720" s="24">
        <f t="shared" ca="1" si="7"/>
        <v>29894341</v>
      </c>
      <c r="K1720" s="24">
        <f t="shared" ca="1" si="8"/>
        <v>0</v>
      </c>
      <c r="L1720" s="24" t="str">
        <f t="shared" ca="1" si="9"/>
        <v>01:00 tarif horaire</v>
      </c>
      <c r="M1720" s="24" t="str">
        <f t="shared" ca="1" si="10"/>
        <v>Paiement par crédit</v>
      </c>
      <c r="N1720" s="25">
        <f t="shared" ca="1" si="11"/>
        <v>42825.345138888886</v>
      </c>
      <c r="O1720" s="27">
        <f t="shared" ca="1" si="12"/>
        <v>42825.354166666664</v>
      </c>
      <c r="P1720" s="24">
        <f t="shared" ca="1" si="13"/>
        <v>14.4</v>
      </c>
      <c r="Q1720" s="28" t="str">
        <f t="shared" si="48"/>
        <v/>
      </c>
      <c r="R1720" s="29" t="str">
        <f t="shared" si="14"/>
        <v/>
      </c>
      <c r="S1720" s="29" t="str">
        <f t="shared" si="15"/>
        <v/>
      </c>
      <c r="T1720" s="28" t="str">
        <f t="shared" si="16"/>
        <v/>
      </c>
      <c r="U1720" s="30">
        <f ca="1">VLOOKUP(H1720,variables!J$10:K$130,2,FALSE)</f>
        <v>1</v>
      </c>
      <c r="V1720" s="28"/>
      <c r="W1720" s="28"/>
      <c r="X1720" s="28"/>
      <c r="Y1720" s="28"/>
      <c r="Z1720" s="28"/>
      <c r="AA1720" s="28"/>
      <c r="AB1720" s="28"/>
      <c r="AC1720" s="28"/>
    </row>
    <row r="1721" spans="1:29" ht="14.25" hidden="1">
      <c r="A1721" s="22" t="b">
        <f t="shared" si="95"/>
        <v>0</v>
      </c>
      <c r="B1721" s="23" t="str">
        <f t="shared" si="96"/>
        <v>salles!</v>
      </c>
      <c r="C1721" s="24">
        <f t="shared" si="97"/>
        <v>1689</v>
      </c>
      <c r="D1721" s="24" t="str">
        <f t="shared" ca="1" si="2"/>
        <v>salle12</v>
      </c>
      <c r="E1721" s="25">
        <f t="shared" ca="1" si="3"/>
        <v>42825.416666666664</v>
      </c>
      <c r="F1721" s="25">
        <f t="shared" ca="1" si="4"/>
        <v>42825.458333333336</v>
      </c>
      <c r="G1721" s="26" t="str">
        <f t="shared" ca="1" si="5"/>
        <v>didier.cuoq@kheprisante.fr</v>
      </c>
      <c r="H1721" s="24" t="s">
        <v>357</v>
      </c>
      <c r="I1721" s="24">
        <f t="shared" ca="1" si="6"/>
        <v>0</v>
      </c>
      <c r="J1721" s="24">
        <f t="shared" ca="1" si="7"/>
        <v>29778964</v>
      </c>
      <c r="K1721" s="24">
        <f t="shared" ca="1" si="8"/>
        <v>0</v>
      </c>
      <c r="L1721" s="24" t="str">
        <f t="shared" ca="1" si="9"/>
        <v>01:00 tarif horaire</v>
      </c>
      <c r="M1721" s="24" t="str">
        <f t="shared" ca="1" si="10"/>
        <v>Paiement par crédit</v>
      </c>
      <c r="N1721" s="25">
        <f t="shared" ca="1" si="11"/>
        <v>42821.462500000001</v>
      </c>
      <c r="O1721" s="27">
        <f t="shared" ca="1" si="12"/>
        <v>42821.462500000001</v>
      </c>
      <c r="P1721" s="24">
        <f t="shared" ca="1" si="13"/>
        <v>14.4</v>
      </c>
      <c r="Q1721" s="28" t="str">
        <f t="shared" si="48"/>
        <v/>
      </c>
      <c r="R1721" s="29" t="str">
        <f t="shared" si="14"/>
        <v/>
      </c>
      <c r="S1721" s="29" t="str">
        <f t="shared" si="15"/>
        <v/>
      </c>
      <c r="T1721" s="28" t="str">
        <f t="shared" si="16"/>
        <v/>
      </c>
      <c r="U1721" s="30">
        <f ca="1">VLOOKUP(H1721,variables!J$10:K$130,2,FALSE)</f>
        <v>0.97058823529411764</v>
      </c>
      <c r="V1721" s="28"/>
      <c r="W1721" s="28"/>
      <c r="X1721" s="28"/>
      <c r="Y1721" s="28"/>
      <c r="Z1721" s="28"/>
      <c r="AA1721" s="28"/>
      <c r="AB1721" s="28"/>
      <c r="AC1721" s="28"/>
    </row>
    <row r="1722" spans="1:29" ht="14.25" hidden="1">
      <c r="A1722" s="22" t="b">
        <f t="shared" si="95"/>
        <v>0</v>
      </c>
      <c r="B1722" s="23" t="str">
        <f t="shared" si="96"/>
        <v>salles!</v>
      </c>
      <c r="C1722" s="24">
        <f t="shared" si="97"/>
        <v>1690</v>
      </c>
      <c r="D1722" s="24" t="str">
        <f t="shared" ca="1" si="2"/>
        <v>salle8</v>
      </c>
      <c r="E1722" s="25">
        <f t="shared" ca="1" si="3"/>
        <v>42825.458333333336</v>
      </c>
      <c r="F1722" s="25">
        <f t="shared" ca="1" si="4"/>
        <v>42825.5</v>
      </c>
      <c r="G1722" s="26" t="str">
        <f t="shared" ca="1" si="5"/>
        <v>fanny.pioffret@kheprisante.fr</v>
      </c>
      <c r="H1722" s="24" t="s">
        <v>881</v>
      </c>
      <c r="I1722" s="24">
        <f t="shared" ca="1" si="6"/>
        <v>0</v>
      </c>
      <c r="J1722" s="24">
        <f t="shared" ca="1" si="7"/>
        <v>29872465</v>
      </c>
      <c r="K1722" s="24" t="str">
        <f t="shared" ca="1" si="8"/>
        <v>séance de shiatsu</v>
      </c>
      <c r="L1722" s="24" t="str">
        <f t="shared" ca="1" si="9"/>
        <v>01:00 tarif horaire</v>
      </c>
      <c r="M1722" s="24" t="str">
        <f t="shared" ca="1" si="10"/>
        <v>Paiement par crédit</v>
      </c>
      <c r="N1722" s="25">
        <f t="shared" ca="1" si="11"/>
        <v>42824.498611111114</v>
      </c>
      <c r="O1722" s="27">
        <f t="shared" ca="1" si="12"/>
        <v>42824.498611111114</v>
      </c>
      <c r="P1722" s="24">
        <f t="shared" ca="1" si="13"/>
        <v>14.4</v>
      </c>
      <c r="Q1722" s="28" t="str">
        <f t="shared" si="48"/>
        <v/>
      </c>
      <c r="R1722" s="29" t="str">
        <f t="shared" si="14"/>
        <v/>
      </c>
      <c r="S1722" s="29" t="str">
        <f t="shared" si="15"/>
        <v/>
      </c>
      <c r="T1722" s="28" t="str">
        <f t="shared" si="16"/>
        <v/>
      </c>
      <c r="U1722" s="30">
        <f ca="1">VLOOKUP(H1722,variables!J$10:K$130,2,FALSE)</f>
        <v>0.96666666666666667</v>
      </c>
      <c r="V1722" s="28"/>
      <c r="W1722" s="28"/>
      <c r="X1722" s="28"/>
      <c r="Y1722" s="28"/>
      <c r="Z1722" s="28"/>
      <c r="AA1722" s="28"/>
      <c r="AB1722" s="28"/>
      <c r="AC1722" s="28"/>
    </row>
    <row r="1723" spans="1:29" ht="14.25" hidden="1">
      <c r="A1723" s="22" t="b">
        <f t="shared" si="95"/>
        <v>0</v>
      </c>
      <c r="B1723" s="23" t="str">
        <f t="shared" si="96"/>
        <v>salles!</v>
      </c>
      <c r="C1723" s="24">
        <f t="shared" si="97"/>
        <v>1691</v>
      </c>
      <c r="D1723" s="24" t="str">
        <f t="shared" ca="1" si="2"/>
        <v>salle7</v>
      </c>
      <c r="E1723" s="25">
        <f t="shared" ca="1" si="3"/>
        <v>42825.625</v>
      </c>
      <c r="F1723" s="25">
        <f t="shared" ca="1" si="4"/>
        <v>42825.666666666664</v>
      </c>
      <c r="G1723" s="26" t="str">
        <f t="shared" ca="1" si="5"/>
        <v>caroline.soussy@kheprisante.fr</v>
      </c>
      <c r="H1723" s="24" t="s">
        <v>773</v>
      </c>
      <c r="I1723" s="24">
        <f t="shared" ca="1" si="6"/>
        <v>0</v>
      </c>
      <c r="J1723" s="24">
        <f t="shared" ca="1" si="7"/>
        <v>29609996</v>
      </c>
      <c r="K1723" s="24">
        <f t="shared" ca="1" si="8"/>
        <v>0</v>
      </c>
      <c r="L1723" s="24" t="str">
        <f t="shared" ca="1" si="9"/>
        <v>01:00 tarif horaire</v>
      </c>
      <c r="M1723" s="24" t="str">
        <f t="shared" ca="1" si="10"/>
        <v>Paiement par crédit</v>
      </c>
      <c r="N1723" s="25">
        <f t="shared" ca="1" si="11"/>
        <v>42814.45208333333</v>
      </c>
      <c r="O1723" s="27">
        <f t="shared" ca="1" si="12"/>
        <v>42814.45208333333</v>
      </c>
      <c r="P1723" s="24">
        <f t="shared" ca="1" si="13"/>
        <v>16.2</v>
      </c>
      <c r="Q1723" s="28" t="str">
        <f t="shared" si="48"/>
        <v/>
      </c>
      <c r="R1723" s="29" t="str">
        <f t="shared" si="14"/>
        <v/>
      </c>
      <c r="S1723" s="29" t="str">
        <f t="shared" si="15"/>
        <v/>
      </c>
      <c r="T1723" s="28" t="str">
        <f t="shared" si="16"/>
        <v/>
      </c>
      <c r="U1723" s="30">
        <f ca="1">VLOOKUP(H1723,variables!J$10:K$130,2,FALSE)</f>
        <v>0.97619047619047616</v>
      </c>
      <c r="V1723" s="28"/>
      <c r="W1723" s="28"/>
      <c r="X1723" s="28"/>
      <c r="Y1723" s="28"/>
      <c r="Z1723" s="28"/>
      <c r="AA1723" s="28"/>
      <c r="AB1723" s="28"/>
      <c r="AC1723" s="28"/>
    </row>
    <row r="1724" spans="1:29" ht="14.25" hidden="1">
      <c r="A1724" s="22" t="b">
        <f t="shared" si="95"/>
        <v>0</v>
      </c>
      <c r="B1724" s="23" t="str">
        <f t="shared" si="96"/>
        <v>salles!</v>
      </c>
      <c r="C1724" s="24">
        <f t="shared" si="97"/>
        <v>1692</v>
      </c>
      <c r="D1724" s="24" t="str">
        <f t="shared" ca="1" si="2"/>
        <v>salle5</v>
      </c>
      <c r="E1724" s="25">
        <f t="shared" ca="1" si="3"/>
        <v>42825.708333333336</v>
      </c>
      <c r="F1724" s="25">
        <f t="shared" ca="1" si="4"/>
        <v>42825.75</v>
      </c>
      <c r="G1724" s="26" t="str">
        <f t="shared" ca="1" si="5"/>
        <v>resa@seveetpapillon.org</v>
      </c>
      <c r="H1724" s="24" t="s">
        <v>174</v>
      </c>
      <c r="I1724" s="24">
        <f t="shared" ca="1" si="6"/>
        <v>0</v>
      </c>
      <c r="J1724" s="24">
        <f t="shared" ca="1" si="7"/>
        <v>29719512</v>
      </c>
      <c r="K1724" s="24" t="str">
        <f t="shared" ca="1" si="8"/>
        <v>S. Lespinasse - Réflexo SP</v>
      </c>
      <c r="L1724" s="24" t="str">
        <f t="shared" ca="1" si="9"/>
        <v>01:00 tarif horaire</v>
      </c>
      <c r="M1724" s="24" t="str">
        <f t="shared" ca="1" si="10"/>
        <v>Accepté (crédit illimité)</v>
      </c>
      <c r="N1724" s="25">
        <f t="shared" ca="1" si="11"/>
        <v>42817.664583333331</v>
      </c>
      <c r="O1724" s="27">
        <f t="shared" ca="1" si="12"/>
        <v>42817.664583333331</v>
      </c>
      <c r="P1724" s="24">
        <f t="shared" ca="1" si="13"/>
        <v>18</v>
      </c>
      <c r="Q1724" s="28" t="str">
        <f t="shared" si="48"/>
        <v/>
      </c>
      <c r="R1724" s="29" t="str">
        <f t="shared" si="14"/>
        <v/>
      </c>
      <c r="S1724" s="29" t="str">
        <f t="shared" si="15"/>
        <v/>
      </c>
      <c r="T1724" s="28" t="str">
        <f t="shared" si="16"/>
        <v/>
      </c>
      <c r="U1724" s="30">
        <f ca="1">VLOOKUP(H1724,variables!J$10:K$130,2,FALSE)</f>
        <v>0.5</v>
      </c>
      <c r="V1724" s="28"/>
      <c r="W1724" s="28"/>
      <c r="X1724" s="28"/>
      <c r="Y1724" s="28"/>
      <c r="Z1724" s="28"/>
      <c r="AA1724" s="28"/>
      <c r="AB1724" s="28"/>
      <c r="AC1724" s="28"/>
    </row>
    <row r="1725" spans="1:29" ht="14.25">
      <c r="A1725" s="22" t="b">
        <f t="shared" si="95"/>
        <v>1</v>
      </c>
      <c r="B1725" s="23" t="str">
        <f t="shared" si="96"/>
        <v>salles!</v>
      </c>
      <c r="C1725" s="24">
        <f t="shared" si="97"/>
        <v>1693</v>
      </c>
      <c r="D1725" s="24" t="str">
        <f t="shared" ca="1" si="2"/>
        <v>salle11</v>
      </c>
      <c r="E1725" s="25">
        <f t="shared" ca="1" si="3"/>
        <v>42825.75</v>
      </c>
      <c r="F1725" s="25">
        <f t="shared" ca="1" si="4"/>
        <v>42825.791666666664</v>
      </c>
      <c r="G1725" s="26" t="str">
        <f t="shared" ca="1" si="5"/>
        <v>sandrine.lopes@kheprisante.fr</v>
      </c>
      <c r="H1725" s="24" t="s">
        <v>140</v>
      </c>
      <c r="I1725" s="24">
        <f t="shared" ca="1" si="6"/>
        <v>0</v>
      </c>
      <c r="J1725" s="24">
        <f t="shared" ca="1" si="7"/>
        <v>29113164</v>
      </c>
      <c r="K1725" s="24" t="str">
        <f t="shared" ca="1" si="8"/>
        <v>Sandrine - Reiki 4C.</v>
      </c>
      <c r="L1725" s="24" t="str">
        <f t="shared" ca="1" si="9"/>
        <v>01:00 tarif horaire</v>
      </c>
      <c r="M1725" s="24" t="str">
        <f t="shared" ca="1" si="10"/>
        <v>Paiement par crédit</v>
      </c>
      <c r="N1725" s="25">
        <f t="shared" ca="1" si="11"/>
        <v>42790.775000000001</v>
      </c>
      <c r="O1725" s="27">
        <f t="shared" ca="1" si="12"/>
        <v>42790.775000000001</v>
      </c>
      <c r="P1725" s="24">
        <f t="shared" ca="1" si="13"/>
        <v>16.2</v>
      </c>
      <c r="Q1725" s="28">
        <f t="shared" ca="1" si="48"/>
        <v>1</v>
      </c>
      <c r="R1725" s="29">
        <f t="shared" ca="1" si="14"/>
        <v>15.10851063829787</v>
      </c>
      <c r="S1725" s="29" t="e">
        <f t="shared" ca="1" si="15"/>
        <v>#VALUE!</v>
      </c>
      <c r="T1725" s="28">
        <f t="shared" ca="1" si="16"/>
        <v>34</v>
      </c>
      <c r="U1725" s="30">
        <f ca="1">VLOOKUP(H1725,variables!J$10:K$130,2,FALSE)</f>
        <v>0.93262411347517726</v>
      </c>
      <c r="V1725" s="28"/>
      <c r="W1725" s="28"/>
      <c r="X1725" s="28"/>
      <c r="Y1725" s="28"/>
      <c r="Z1725" s="28"/>
      <c r="AA1725" s="28"/>
      <c r="AB1725" s="28"/>
      <c r="AC1725" s="28"/>
    </row>
    <row r="1726" spans="1:29" ht="14.25" hidden="1">
      <c r="A1726" s="22" t="b">
        <f t="shared" si="95"/>
        <v>0</v>
      </c>
      <c r="B1726" s="23" t="str">
        <f t="shared" si="96"/>
        <v>salles!</v>
      </c>
      <c r="C1726" s="24">
        <f t="shared" si="97"/>
        <v>1694</v>
      </c>
      <c r="D1726" s="24" t="str">
        <f t="shared" ca="1" si="2"/>
        <v>salle12</v>
      </c>
      <c r="E1726" s="25">
        <f t="shared" ca="1" si="3"/>
        <v>42825.75</v>
      </c>
      <c r="F1726" s="25">
        <f t="shared" ca="1" si="4"/>
        <v>42825.791666666664</v>
      </c>
      <c r="G1726" s="26" t="str">
        <f t="shared" ca="1" si="5"/>
        <v>didier.cuoq@kheprisante.fr</v>
      </c>
      <c r="H1726" s="24" t="s">
        <v>357</v>
      </c>
      <c r="I1726" s="24">
        <f t="shared" ca="1" si="6"/>
        <v>0</v>
      </c>
      <c r="J1726" s="24">
        <f t="shared" ca="1" si="7"/>
        <v>29778956</v>
      </c>
      <c r="K1726" s="24">
        <f t="shared" ca="1" si="8"/>
        <v>0</v>
      </c>
      <c r="L1726" s="24" t="str">
        <f t="shared" ca="1" si="9"/>
        <v>01:00 tarif horaire</v>
      </c>
      <c r="M1726" s="24" t="str">
        <f t="shared" ca="1" si="10"/>
        <v>Paiement par crédit</v>
      </c>
      <c r="N1726" s="25">
        <f t="shared" ca="1" si="11"/>
        <v>42821.462500000001</v>
      </c>
      <c r="O1726" s="27">
        <f t="shared" ca="1" si="12"/>
        <v>42821.462500000001</v>
      </c>
      <c r="P1726" s="24">
        <f t="shared" ca="1" si="13"/>
        <v>18</v>
      </c>
      <c r="Q1726" s="28" t="str">
        <f t="shared" si="48"/>
        <v/>
      </c>
      <c r="R1726" s="29" t="str">
        <f t="shared" si="14"/>
        <v/>
      </c>
      <c r="S1726" s="29" t="str">
        <f t="shared" si="15"/>
        <v/>
      </c>
      <c r="T1726" s="28" t="str">
        <f t="shared" si="16"/>
        <v/>
      </c>
      <c r="U1726" s="30">
        <f ca="1">VLOOKUP(H1726,variables!J$10:K$130,2,FALSE)</f>
        <v>0.97058823529411764</v>
      </c>
      <c r="V1726" s="28"/>
      <c r="W1726" s="28"/>
      <c r="X1726" s="28"/>
      <c r="Y1726" s="28"/>
      <c r="Z1726" s="28"/>
      <c r="AA1726" s="28"/>
      <c r="AB1726" s="28"/>
      <c r="AC1726" s="28"/>
    </row>
    <row r="1727" spans="1:29" ht="14.25" hidden="1">
      <c r="A1727" s="22" t="b">
        <f t="shared" si="95"/>
        <v>0</v>
      </c>
      <c r="B1727" s="23" t="str">
        <f t="shared" si="96"/>
        <v>salles!</v>
      </c>
      <c r="C1727" s="24">
        <f t="shared" si="97"/>
        <v>1695</v>
      </c>
      <c r="D1727" s="24" t="str">
        <f t="shared" ca="1" si="2"/>
        <v>salle8</v>
      </c>
      <c r="E1727" s="25">
        <f t="shared" ca="1" si="3"/>
        <v>42825.75</v>
      </c>
      <c r="F1727" s="25">
        <f t="shared" ca="1" si="4"/>
        <v>42825.791666666664</v>
      </c>
      <c r="G1727" s="26" t="str">
        <f t="shared" ca="1" si="5"/>
        <v>margaux.honore@kheprisante.fr</v>
      </c>
      <c r="H1727" s="24" t="s">
        <v>88</v>
      </c>
      <c r="I1727" s="24">
        <f t="shared" ca="1" si="6"/>
        <v>0</v>
      </c>
      <c r="J1727" s="24">
        <f t="shared" ca="1" si="7"/>
        <v>29820562</v>
      </c>
      <c r="K1727" s="24" t="str">
        <f t="shared" ca="1" si="8"/>
        <v>Mme COULARY</v>
      </c>
      <c r="L1727" s="24" t="str">
        <f t="shared" ca="1" si="9"/>
        <v>01:00 tarif horaire</v>
      </c>
      <c r="M1727" s="24" t="str">
        <f t="shared" ca="1" si="10"/>
        <v>Paiement par crédit</v>
      </c>
      <c r="N1727" s="25">
        <f t="shared" ca="1" si="11"/>
        <v>42822.668055555558</v>
      </c>
      <c r="O1727" s="27">
        <f t="shared" ca="1" si="12"/>
        <v>42822.668055555558</v>
      </c>
      <c r="P1727" s="24">
        <f t="shared" ca="1" si="13"/>
        <v>18</v>
      </c>
      <c r="Q1727" s="28" t="str">
        <f t="shared" si="48"/>
        <v/>
      </c>
      <c r="R1727" s="29" t="str">
        <f t="shared" si="14"/>
        <v/>
      </c>
      <c r="S1727" s="29" t="str">
        <f t="shared" si="15"/>
        <v/>
      </c>
      <c r="T1727" s="28" t="str">
        <f t="shared" si="16"/>
        <v/>
      </c>
      <c r="U1727" s="30">
        <f ca="1">VLOOKUP(H1727,variables!J$10:K$130,2,FALSE)</f>
        <v>0.94202898550724634</v>
      </c>
      <c r="V1727" s="28"/>
      <c r="W1727" s="28"/>
      <c r="X1727" s="28"/>
      <c r="Y1727" s="28"/>
      <c r="Z1727" s="28"/>
      <c r="AA1727" s="28"/>
      <c r="AB1727" s="28"/>
      <c r="AC1727" s="28"/>
    </row>
    <row r="1728" spans="1:29" ht="14.25" hidden="1">
      <c r="A1728" s="22" t="b">
        <f t="shared" si="95"/>
        <v>0</v>
      </c>
      <c r="B1728" s="23" t="str">
        <f t="shared" si="96"/>
        <v>salles!</v>
      </c>
      <c r="C1728" s="24">
        <f t="shared" si="97"/>
        <v>1696</v>
      </c>
      <c r="D1728" s="24" t="str">
        <f t="shared" ca="1" si="2"/>
        <v>salle9</v>
      </c>
      <c r="E1728" s="25">
        <f t="shared" ca="1" si="3"/>
        <v>42825.75</v>
      </c>
      <c r="F1728" s="25">
        <f t="shared" ca="1" si="4"/>
        <v>42825.791666666664</v>
      </c>
      <c r="G1728" s="26" t="str">
        <f t="shared" ca="1" si="5"/>
        <v>lydia.lecusson@kheprisante.fr</v>
      </c>
      <c r="H1728" s="24" t="s">
        <v>829</v>
      </c>
      <c r="I1728" s="24">
        <f t="shared" ca="1" si="6"/>
        <v>0</v>
      </c>
      <c r="J1728" s="24">
        <f t="shared" ca="1" si="7"/>
        <v>29901619</v>
      </c>
      <c r="K1728" s="24">
        <f t="shared" ca="1" si="8"/>
        <v>0</v>
      </c>
      <c r="L1728" s="24" t="str">
        <f t="shared" ca="1" si="9"/>
        <v>01:00 tarif horaire</v>
      </c>
      <c r="M1728" s="24" t="str">
        <f t="shared" ca="1" si="10"/>
        <v>Paiement par crédit</v>
      </c>
      <c r="N1728" s="25">
        <f t="shared" ca="1" si="11"/>
        <v>42825.555555555555</v>
      </c>
      <c r="O1728" s="27">
        <f t="shared" ca="1" si="12"/>
        <v>42825.555555555555</v>
      </c>
      <c r="P1728" s="24">
        <f t="shared" ca="1" si="13"/>
        <v>18</v>
      </c>
      <c r="Q1728" s="28" t="str">
        <f t="shared" si="48"/>
        <v/>
      </c>
      <c r="R1728" s="29" t="str">
        <f t="shared" si="14"/>
        <v/>
      </c>
      <c r="S1728" s="29" t="str">
        <f t="shared" si="15"/>
        <v/>
      </c>
      <c r="T1728" s="28" t="str">
        <f t="shared" si="16"/>
        <v/>
      </c>
      <c r="U1728" s="30">
        <f ca="1">VLOOKUP(H1728,variables!J$10:K$130,2,FALSE)</f>
        <v>0.97619047619047616</v>
      </c>
      <c r="V1728" s="28"/>
      <c r="W1728" s="28"/>
      <c r="X1728" s="28"/>
      <c r="Y1728" s="28"/>
      <c r="Z1728" s="28"/>
      <c r="AA1728" s="28"/>
      <c r="AB1728" s="28"/>
      <c r="AC1728" s="28"/>
    </row>
    <row r="1729" spans="1:29" ht="14.25" hidden="1">
      <c r="A1729" s="22" t="b">
        <f t="shared" si="95"/>
        <v>0</v>
      </c>
      <c r="B1729" s="23" t="str">
        <f t="shared" si="96"/>
        <v>salles!</v>
      </c>
      <c r="C1729" s="24">
        <f t="shared" si="97"/>
        <v>1697</v>
      </c>
      <c r="D1729" s="24" t="str">
        <f t="shared" ca="1" si="2"/>
        <v>salle5</v>
      </c>
      <c r="E1729" s="25">
        <f t="shared" ca="1" si="3"/>
        <v>42825.791666666664</v>
      </c>
      <c r="F1729" s="25">
        <f t="shared" ca="1" si="4"/>
        <v>42825.833333333336</v>
      </c>
      <c r="G1729" s="26" t="str">
        <f t="shared" ca="1" si="5"/>
        <v>resa@seveetpapillon.org</v>
      </c>
      <c r="H1729" s="24" t="s">
        <v>174</v>
      </c>
      <c r="I1729" s="24">
        <f t="shared" ca="1" si="6"/>
        <v>0</v>
      </c>
      <c r="J1729" s="24">
        <f t="shared" ca="1" si="7"/>
        <v>29315278</v>
      </c>
      <c r="K1729" s="24" t="str">
        <f t="shared" ca="1" si="8"/>
        <v>S. LESPINASSE - Réflexo SP</v>
      </c>
      <c r="L1729" s="24" t="str">
        <f t="shared" ca="1" si="9"/>
        <v>01:00 tarif horaire</v>
      </c>
      <c r="M1729" s="24" t="str">
        <f t="shared" ca="1" si="10"/>
        <v>Accepté (crédit illimité)</v>
      </c>
      <c r="N1729" s="25">
        <f t="shared" ca="1" si="11"/>
        <v>42800.748611111114</v>
      </c>
      <c r="O1729" s="27">
        <f t="shared" ca="1" si="12"/>
        <v>42800.748611111114</v>
      </c>
      <c r="P1729" s="24">
        <f t="shared" ca="1" si="13"/>
        <v>18</v>
      </c>
      <c r="Q1729" s="28" t="str">
        <f t="shared" si="48"/>
        <v/>
      </c>
      <c r="R1729" s="29" t="str">
        <f t="shared" si="14"/>
        <v/>
      </c>
      <c r="S1729" s="29" t="str">
        <f t="shared" si="15"/>
        <v/>
      </c>
      <c r="T1729" s="28" t="str">
        <f t="shared" si="16"/>
        <v/>
      </c>
      <c r="U1729" s="30">
        <f ca="1">VLOOKUP(H1729,variables!J$10:K$130,2,FALSE)</f>
        <v>0.5</v>
      </c>
      <c r="V1729" s="28"/>
      <c r="W1729" s="28"/>
      <c r="X1729" s="28"/>
      <c r="Y1729" s="28"/>
      <c r="Z1729" s="28"/>
      <c r="AA1729" s="28"/>
      <c r="AB1729" s="28"/>
      <c r="AC1729" s="28"/>
    </row>
    <row r="1730" spans="1:29" ht="14.25" hidden="1">
      <c r="A1730" s="22" t="b">
        <f t="shared" ref="A1730:A1793" si="98">NOT(IF(ISERR(SEARCH(qui,H1730)),TRUE,FALSE))</f>
        <v>0</v>
      </c>
      <c r="B1730" s="23" t="str">
        <f t="shared" ref="B1730:B1793" si="99">IF(ROW()&lt;=Tun,Oun,IF(ROW()&lt;=(Tun+Tdeux),Odeux,IF(ROW()&lt;=Tun+Tdeux+Ttrois,Otrois,FALSE)))</f>
        <v>salles!</v>
      </c>
      <c r="C1730" s="24">
        <f t="shared" si="97"/>
        <v>1698</v>
      </c>
      <c r="D1730" s="24" t="str">
        <f t="shared" ca="1" si="2"/>
        <v>salle5</v>
      </c>
      <c r="E1730" s="25">
        <f t="shared" ca="1" si="3"/>
        <v>42826.458333333336</v>
      </c>
      <c r="F1730" s="25">
        <f t="shared" ca="1" si="4"/>
        <v>42826.5</v>
      </c>
      <c r="G1730" s="26" t="str">
        <f t="shared" ca="1" si="5"/>
        <v>resa@seveetpapillon.org</v>
      </c>
      <c r="H1730" s="24" t="s">
        <v>174</v>
      </c>
      <c r="I1730" s="24">
        <f t="shared" ca="1" si="6"/>
        <v>0</v>
      </c>
      <c r="J1730" s="24">
        <f t="shared" ca="1" si="7"/>
        <v>29902942</v>
      </c>
      <c r="K1730" s="24" t="str">
        <f t="shared" ca="1" si="8"/>
        <v>S. Lespinasse - Réflexo SP</v>
      </c>
      <c r="L1730" s="24" t="str">
        <f t="shared" ca="1" si="9"/>
        <v>01:00 tarif horaire</v>
      </c>
      <c r="M1730" s="24" t="str">
        <f t="shared" ca="1" si="10"/>
        <v>Accepté (crédit illimité)</v>
      </c>
      <c r="N1730" s="25">
        <f t="shared" ca="1" si="11"/>
        <v>42825.588194444441</v>
      </c>
      <c r="O1730" s="27">
        <f t="shared" ca="1" si="12"/>
        <v>42825.588194444441</v>
      </c>
      <c r="P1730" s="24">
        <f t="shared" ca="1" si="13"/>
        <v>18</v>
      </c>
      <c r="Q1730" s="28" t="str">
        <f t="shared" si="48"/>
        <v/>
      </c>
      <c r="R1730" s="29" t="str">
        <f t="shared" si="14"/>
        <v/>
      </c>
      <c r="S1730" s="29" t="str">
        <f t="shared" si="15"/>
        <v/>
      </c>
      <c r="T1730" s="28" t="str">
        <f t="shared" si="16"/>
        <v/>
      </c>
      <c r="U1730" s="30">
        <f ca="1">VLOOKUP(H1730,variables!J$10:K$130,2,FALSE)</f>
        <v>0.5</v>
      </c>
      <c r="V1730" s="28"/>
      <c r="W1730" s="28"/>
      <c r="X1730" s="28"/>
      <c r="Y1730" s="28"/>
      <c r="Z1730" s="28"/>
      <c r="AA1730" s="28"/>
      <c r="AB1730" s="28"/>
      <c r="AC1730" s="28"/>
    </row>
    <row r="1731" spans="1:29" ht="14.25" hidden="1">
      <c r="A1731" s="22" t="b">
        <f t="shared" si="98"/>
        <v>0</v>
      </c>
      <c r="B1731" s="23" t="str">
        <f t="shared" si="99"/>
        <v>salles!</v>
      </c>
      <c r="C1731" s="24">
        <f t="shared" si="97"/>
        <v>1699</v>
      </c>
      <c r="D1731" s="24" t="str">
        <f t="shared" ca="1" si="2"/>
        <v>salle7</v>
      </c>
      <c r="E1731" s="25">
        <f t="shared" ca="1" si="3"/>
        <v>42826.458333333336</v>
      </c>
      <c r="F1731" s="25">
        <f t="shared" ca="1" si="4"/>
        <v>42826.5</v>
      </c>
      <c r="G1731" s="26" t="str">
        <f t="shared" ca="1" si="5"/>
        <v>lydia.lecusson@kheprisante.fr</v>
      </c>
      <c r="H1731" s="24" t="s">
        <v>829</v>
      </c>
      <c r="I1731" s="24">
        <f t="shared" ca="1" si="6"/>
        <v>0</v>
      </c>
      <c r="J1731" s="24">
        <f t="shared" ca="1" si="7"/>
        <v>29901638</v>
      </c>
      <c r="K1731" s="24">
        <f t="shared" ca="1" si="8"/>
        <v>0</v>
      </c>
      <c r="L1731" s="24" t="str">
        <f t="shared" ca="1" si="9"/>
        <v>01:00 tarif horaire</v>
      </c>
      <c r="M1731" s="24" t="str">
        <f t="shared" ca="1" si="10"/>
        <v>Paiement par crédit</v>
      </c>
      <c r="N1731" s="25">
        <f t="shared" ca="1" si="11"/>
        <v>42825.556250000001</v>
      </c>
      <c r="O1731" s="27">
        <f t="shared" ca="1" si="12"/>
        <v>42825.556250000001</v>
      </c>
      <c r="P1731" s="24">
        <f t="shared" ca="1" si="13"/>
        <v>18</v>
      </c>
      <c r="Q1731" s="28" t="str">
        <f t="shared" si="48"/>
        <v/>
      </c>
      <c r="R1731" s="29" t="str">
        <f t="shared" si="14"/>
        <v/>
      </c>
      <c r="S1731" s="29" t="str">
        <f t="shared" si="15"/>
        <v/>
      </c>
      <c r="T1731" s="28" t="str">
        <f t="shared" si="16"/>
        <v/>
      </c>
      <c r="U1731" s="30">
        <f ca="1">VLOOKUP(H1731,variables!J$10:K$130,2,FALSE)</f>
        <v>0.97619047619047616</v>
      </c>
      <c r="V1731" s="28"/>
      <c r="W1731" s="28"/>
      <c r="X1731" s="28"/>
      <c r="Y1731" s="28"/>
      <c r="Z1731" s="28"/>
      <c r="AA1731" s="28"/>
      <c r="AB1731" s="28"/>
      <c r="AC1731" s="28"/>
    </row>
    <row r="1732" spans="1:29" ht="14.25" hidden="1">
      <c r="A1732" s="22" t="b">
        <f t="shared" si="98"/>
        <v>0</v>
      </c>
      <c r="B1732" s="23" t="str">
        <f t="shared" si="99"/>
        <v>salles!</v>
      </c>
      <c r="C1732" s="24">
        <f t="shared" si="97"/>
        <v>1700</v>
      </c>
      <c r="D1732" s="24" t="str">
        <f t="shared" ca="1" si="2"/>
        <v>salle9</v>
      </c>
      <c r="E1732" s="25">
        <f t="shared" ca="1" si="3"/>
        <v>42826.458333333336</v>
      </c>
      <c r="F1732" s="25">
        <f t="shared" ca="1" si="4"/>
        <v>42826.5</v>
      </c>
      <c r="G1732" s="26" t="str">
        <f t="shared" ca="1" si="5"/>
        <v>chloe.lesage@kheprisante.fr</v>
      </c>
      <c r="H1732" s="24" t="s">
        <v>515</v>
      </c>
      <c r="I1732" s="24">
        <f t="shared" ca="1" si="6"/>
        <v>0</v>
      </c>
      <c r="J1732" s="24">
        <f t="shared" ca="1" si="7"/>
        <v>29917685</v>
      </c>
      <c r="K1732" s="24" t="str">
        <f t="shared" ca="1" si="8"/>
        <v>Eurythmia coaching dirigeant</v>
      </c>
      <c r="L1732" s="24" t="str">
        <f t="shared" ca="1" si="9"/>
        <v>01:00 tarif horaire</v>
      </c>
      <c r="M1732" s="24" t="str">
        <f t="shared" ca="1" si="10"/>
        <v>Paiement par crédit</v>
      </c>
      <c r="N1732" s="25">
        <f t="shared" ca="1" si="11"/>
        <v>42826.452777777777</v>
      </c>
      <c r="O1732" s="27">
        <f t="shared" ca="1" si="12"/>
        <v>42826.452777777777</v>
      </c>
      <c r="P1732" s="24">
        <f t="shared" ca="1" si="13"/>
        <v>18</v>
      </c>
      <c r="Q1732" s="28" t="str">
        <f t="shared" si="48"/>
        <v/>
      </c>
      <c r="R1732" s="29" t="str">
        <f t="shared" si="14"/>
        <v/>
      </c>
      <c r="S1732" s="29" t="str">
        <f t="shared" si="15"/>
        <v/>
      </c>
      <c r="T1732" s="28" t="str">
        <f t="shared" si="16"/>
        <v/>
      </c>
      <c r="U1732" s="30">
        <f ca="1">VLOOKUP(H1732,variables!J$10:K$130,2,FALSE)</f>
        <v>1</v>
      </c>
      <c r="V1732" s="28"/>
      <c r="W1732" s="28"/>
      <c r="X1732" s="28"/>
      <c r="Y1732" s="28"/>
      <c r="Z1732" s="28"/>
      <c r="AA1732" s="28"/>
      <c r="AB1732" s="28"/>
      <c r="AC1732" s="28"/>
    </row>
    <row r="1733" spans="1:29" ht="14.25" hidden="1">
      <c r="A1733" s="22" t="b">
        <f t="shared" si="98"/>
        <v>0</v>
      </c>
      <c r="B1733" s="23" t="str">
        <f t="shared" si="99"/>
        <v>salles!</v>
      </c>
      <c r="C1733" s="24">
        <f t="shared" si="97"/>
        <v>1701</v>
      </c>
      <c r="D1733" s="24" t="str">
        <f t="shared" ca="1" si="2"/>
        <v>salle11</v>
      </c>
      <c r="E1733" s="25">
        <f t="shared" ca="1" si="3"/>
        <v>42826.479166666664</v>
      </c>
      <c r="F1733" s="25">
        <f t="shared" ca="1" si="4"/>
        <v>42826.520833333336</v>
      </c>
      <c r="G1733" s="26" t="str">
        <f t="shared" ca="1" si="5"/>
        <v>gladys.ruffier@kheprisante.fr</v>
      </c>
      <c r="H1733" s="24" t="s">
        <v>100</v>
      </c>
      <c r="I1733" s="24">
        <f t="shared" ca="1" si="6"/>
        <v>0</v>
      </c>
      <c r="J1733" s="24">
        <f t="shared" ca="1" si="7"/>
        <v>29614749</v>
      </c>
      <c r="K1733" s="24">
        <f t="shared" ca="1" si="8"/>
        <v>0</v>
      </c>
      <c r="L1733" s="24" t="str">
        <f t="shared" ca="1" si="9"/>
        <v>01:00 tarif horaire</v>
      </c>
      <c r="M1733" s="24" t="str">
        <f t="shared" ca="1" si="10"/>
        <v>Paiement par crédit</v>
      </c>
      <c r="N1733" s="25">
        <f t="shared" ca="1" si="11"/>
        <v>42814.555555555555</v>
      </c>
      <c r="O1733" s="27">
        <f t="shared" ca="1" si="12"/>
        <v>42814.555555555555</v>
      </c>
      <c r="P1733" s="24">
        <f t="shared" ca="1" si="13"/>
        <v>18</v>
      </c>
      <c r="Q1733" s="28" t="str">
        <f t="shared" si="48"/>
        <v/>
      </c>
      <c r="R1733" s="29" t="str">
        <f t="shared" si="14"/>
        <v/>
      </c>
      <c r="S1733" s="29" t="str">
        <f t="shared" si="15"/>
        <v/>
      </c>
      <c r="T1733" s="28" t="str">
        <f t="shared" si="16"/>
        <v/>
      </c>
      <c r="U1733" s="30">
        <f ca="1">VLOOKUP(H1733,variables!J$10:K$130,2,FALSE)</f>
        <v>1</v>
      </c>
      <c r="V1733" s="28"/>
      <c r="W1733" s="28"/>
      <c r="X1733" s="28"/>
      <c r="Y1733" s="28"/>
      <c r="Z1733" s="28"/>
      <c r="AA1733" s="28"/>
      <c r="AB1733" s="28"/>
      <c r="AC1733" s="28"/>
    </row>
    <row r="1734" spans="1:29" ht="14.25" hidden="1">
      <c r="A1734" s="22" t="b">
        <f t="shared" si="98"/>
        <v>0</v>
      </c>
      <c r="B1734" s="23" t="str">
        <f t="shared" si="99"/>
        <v>salles!</v>
      </c>
      <c r="C1734" s="24">
        <f t="shared" si="97"/>
        <v>1702</v>
      </c>
      <c r="D1734" s="24" t="str">
        <f t="shared" ca="1" si="2"/>
        <v>salle12</v>
      </c>
      <c r="E1734" s="25">
        <f t="shared" ca="1" si="3"/>
        <v>42826.583333333336</v>
      </c>
      <c r="F1734" s="25">
        <f t="shared" ca="1" si="4"/>
        <v>42826.625</v>
      </c>
      <c r="G1734" s="26" t="str">
        <f t="shared" ca="1" si="5"/>
        <v>amelie.brossard@kheprisante.fr</v>
      </c>
      <c r="H1734" s="24" t="s">
        <v>210</v>
      </c>
      <c r="I1734" s="24">
        <f t="shared" ca="1" si="6"/>
        <v>0</v>
      </c>
      <c r="J1734" s="24">
        <f t="shared" ca="1" si="7"/>
        <v>29917239</v>
      </c>
      <c r="K1734" s="24" t="str">
        <f t="shared" ca="1" si="8"/>
        <v>fauconier</v>
      </c>
      <c r="L1734" s="24" t="str">
        <f t="shared" ca="1" si="9"/>
        <v>01:00 tarif horaire</v>
      </c>
      <c r="M1734" s="24" t="str">
        <f t="shared" ca="1" si="10"/>
        <v>Paiement par crédit</v>
      </c>
      <c r="N1734" s="25">
        <f t="shared" ca="1" si="11"/>
        <v>42826.430555555555</v>
      </c>
      <c r="O1734" s="27">
        <f t="shared" ca="1" si="12"/>
        <v>42826.430555555555</v>
      </c>
      <c r="P1734" s="24">
        <f t="shared" ca="1" si="13"/>
        <v>18</v>
      </c>
      <c r="Q1734" s="28" t="str">
        <f t="shared" si="48"/>
        <v/>
      </c>
      <c r="R1734" s="29" t="str">
        <f t="shared" si="14"/>
        <v/>
      </c>
      <c r="S1734" s="29" t="str">
        <f t="shared" si="15"/>
        <v/>
      </c>
      <c r="T1734" s="28" t="str">
        <f t="shared" si="16"/>
        <v/>
      </c>
      <c r="U1734" s="30">
        <f ca="1">VLOOKUP(H1734,variables!J$10:K$130,2,FALSE)</f>
        <v>1</v>
      </c>
      <c r="V1734" s="28"/>
      <c r="W1734" s="28"/>
      <c r="X1734" s="28"/>
      <c r="Y1734" s="28"/>
      <c r="Z1734" s="28"/>
      <c r="AA1734" s="28"/>
      <c r="AB1734" s="28"/>
      <c r="AC1734" s="28"/>
    </row>
    <row r="1735" spans="1:29" ht="14.25" hidden="1">
      <c r="A1735" s="22" t="b">
        <f t="shared" si="98"/>
        <v>0</v>
      </c>
      <c r="B1735" s="23" t="str">
        <f t="shared" si="99"/>
        <v>salles!</v>
      </c>
      <c r="C1735" s="24">
        <f t="shared" si="97"/>
        <v>1703</v>
      </c>
      <c r="D1735" s="24" t="str">
        <f t="shared" ca="1" si="2"/>
        <v>salle10</v>
      </c>
      <c r="E1735" s="25">
        <f t="shared" ca="1" si="3"/>
        <v>42826.625</v>
      </c>
      <c r="F1735" s="25">
        <f t="shared" ca="1" si="4"/>
        <v>42826.666666666664</v>
      </c>
      <c r="G1735" s="26" t="str">
        <f t="shared" ca="1" si="5"/>
        <v>gladys.ruffier@kheprisante.fr</v>
      </c>
      <c r="H1735" s="24" t="s">
        <v>100</v>
      </c>
      <c r="I1735" s="24">
        <f t="shared" ca="1" si="6"/>
        <v>0</v>
      </c>
      <c r="J1735" s="24">
        <f t="shared" ca="1" si="7"/>
        <v>29734886</v>
      </c>
      <c r="K1735" s="24">
        <f t="shared" ca="1" si="8"/>
        <v>0</v>
      </c>
      <c r="L1735" s="24" t="str">
        <f t="shared" ca="1" si="9"/>
        <v>01:00 tarif horaire</v>
      </c>
      <c r="M1735" s="24" t="str">
        <f t="shared" ca="1" si="10"/>
        <v>Paiement par crédit</v>
      </c>
      <c r="N1735" s="25">
        <f t="shared" ca="1" si="11"/>
        <v>42818.414583333331</v>
      </c>
      <c r="O1735" s="27">
        <f t="shared" ca="1" si="12"/>
        <v>42818.414583333331</v>
      </c>
      <c r="P1735" s="24">
        <f t="shared" ca="1" si="13"/>
        <v>18</v>
      </c>
      <c r="Q1735" s="28" t="str">
        <f t="shared" si="48"/>
        <v/>
      </c>
      <c r="R1735" s="29" t="str">
        <f t="shared" si="14"/>
        <v/>
      </c>
      <c r="S1735" s="29" t="str">
        <f t="shared" si="15"/>
        <v/>
      </c>
      <c r="T1735" s="28" t="str">
        <f t="shared" si="16"/>
        <v/>
      </c>
      <c r="U1735" s="30">
        <f ca="1">VLOOKUP(H1735,variables!J$10:K$130,2,FALSE)</f>
        <v>1</v>
      </c>
      <c r="V1735" s="28"/>
      <c r="W1735" s="28"/>
      <c r="X1735" s="28"/>
      <c r="Y1735" s="28"/>
      <c r="Z1735" s="28"/>
      <c r="AA1735" s="28"/>
      <c r="AB1735" s="28"/>
      <c r="AC1735" s="28"/>
    </row>
    <row r="1736" spans="1:29" ht="14.25" hidden="1">
      <c r="A1736" s="22" t="b">
        <f t="shared" si="98"/>
        <v>0</v>
      </c>
      <c r="B1736" s="23" t="str">
        <f t="shared" si="99"/>
        <v>salles!</v>
      </c>
      <c r="C1736" s="24">
        <f t="shared" si="97"/>
        <v>1704</v>
      </c>
      <c r="D1736" s="24" t="str">
        <f t="shared" ca="1" si="2"/>
        <v>salle10</v>
      </c>
      <c r="E1736" s="25">
        <f t="shared" ca="1" si="3"/>
        <v>42826.666666666664</v>
      </c>
      <c r="F1736" s="25">
        <f t="shared" ca="1" si="4"/>
        <v>42826.708333333336</v>
      </c>
      <c r="G1736" s="26" t="str">
        <f t="shared" ca="1" si="5"/>
        <v>rodolphe.bihannic@kheprisante.fr</v>
      </c>
      <c r="H1736" s="24" t="s">
        <v>501</v>
      </c>
      <c r="I1736" s="24">
        <f t="shared" ca="1" si="6"/>
        <v>0</v>
      </c>
      <c r="J1736" s="24">
        <f t="shared" ca="1" si="7"/>
        <v>29854450</v>
      </c>
      <c r="K1736" s="24">
        <f t="shared" ca="1" si="8"/>
        <v>0</v>
      </c>
      <c r="L1736" s="24" t="str">
        <f t="shared" ca="1" si="9"/>
        <v>01:00 tarif horaire</v>
      </c>
      <c r="M1736" s="24" t="str">
        <f t="shared" ca="1" si="10"/>
        <v>Paiement par crédit</v>
      </c>
      <c r="N1736" s="25">
        <f t="shared" ca="1" si="11"/>
        <v>42823.767361111109</v>
      </c>
      <c r="O1736" s="27">
        <f t="shared" ca="1" si="12"/>
        <v>42823.767361111109</v>
      </c>
      <c r="P1736" s="24">
        <f t="shared" ca="1" si="13"/>
        <v>18</v>
      </c>
      <c r="Q1736" s="28" t="str">
        <f t="shared" si="48"/>
        <v/>
      </c>
      <c r="R1736" s="29" t="str">
        <f t="shared" si="14"/>
        <v/>
      </c>
      <c r="S1736" s="29" t="str">
        <f t="shared" si="15"/>
        <v/>
      </c>
      <c r="T1736" s="28" t="str">
        <f t="shared" si="16"/>
        <v/>
      </c>
      <c r="U1736" s="30">
        <f ca="1">VLOOKUP(H1736,variables!J$10:K$130,2,FALSE)</f>
        <v>1</v>
      </c>
      <c r="V1736" s="28"/>
      <c r="W1736" s="28"/>
      <c r="X1736" s="28"/>
      <c r="Y1736" s="28"/>
      <c r="Z1736" s="28"/>
      <c r="AA1736" s="28"/>
      <c r="AB1736" s="28"/>
      <c r="AC1736" s="28"/>
    </row>
    <row r="1737" spans="1:29" ht="14.25">
      <c r="A1737" s="22" t="b">
        <f t="shared" si="98"/>
        <v>1</v>
      </c>
      <c r="B1737" s="23" t="str">
        <f t="shared" si="99"/>
        <v>salles!</v>
      </c>
      <c r="C1737" s="24">
        <f t="shared" si="97"/>
        <v>1705</v>
      </c>
      <c r="D1737" s="24" t="str">
        <f t="shared" ca="1" si="2"/>
        <v>salle11</v>
      </c>
      <c r="E1737" s="25">
        <f t="shared" ca="1" si="3"/>
        <v>42826.666666666664</v>
      </c>
      <c r="F1737" s="25">
        <f t="shared" ca="1" si="4"/>
        <v>42826.729166666664</v>
      </c>
      <c r="G1737" s="26" t="str">
        <f t="shared" ca="1" si="5"/>
        <v>sandrine.lopes@kheprisante.fr</v>
      </c>
      <c r="H1737" s="24" t="s">
        <v>140</v>
      </c>
      <c r="I1737" s="24">
        <f t="shared" ca="1" si="6"/>
        <v>0</v>
      </c>
      <c r="J1737" s="24">
        <f t="shared" ca="1" si="7"/>
        <v>29919275</v>
      </c>
      <c r="K1737" s="24" t="str">
        <f t="shared" ca="1" si="8"/>
        <v>Sandrine</v>
      </c>
      <c r="L1737" s="24" t="str">
        <f t="shared" ca="1" si="9"/>
        <v>01:30 tarif horaire</v>
      </c>
      <c r="M1737" s="24" t="str">
        <f t="shared" ca="1" si="10"/>
        <v>Paiement par crédit</v>
      </c>
      <c r="N1737" s="25">
        <f t="shared" ca="1" si="11"/>
        <v>42826.549305555556</v>
      </c>
      <c r="O1737" s="27">
        <f t="shared" ca="1" si="12"/>
        <v>42826.549305555556</v>
      </c>
      <c r="P1737" s="24">
        <f t="shared" ca="1" si="13"/>
        <v>27</v>
      </c>
      <c r="Q1737" s="28">
        <f t="shared" ca="1" si="48"/>
        <v>1.5</v>
      </c>
      <c r="R1737" s="29">
        <f t="shared" ca="1" si="14"/>
        <v>25.180851063829785</v>
      </c>
      <c r="S1737" s="29" t="e">
        <f t="shared" ca="1" si="15"/>
        <v>#VALUE!</v>
      </c>
      <c r="T1737" s="28">
        <f t="shared" ca="1" si="16"/>
        <v>0</v>
      </c>
      <c r="U1737" s="30">
        <f ca="1">VLOOKUP(H1737,variables!J$10:K$130,2,FALSE)</f>
        <v>0.93262411347517726</v>
      </c>
      <c r="V1737" s="28"/>
      <c r="W1737" s="28"/>
      <c r="X1737" s="28"/>
      <c r="Y1737" s="28"/>
      <c r="Z1737" s="28"/>
      <c r="AA1737" s="28"/>
      <c r="AB1737" s="28"/>
      <c r="AC1737" s="28"/>
    </row>
    <row r="1738" spans="1:29" ht="14.25" hidden="1">
      <c r="A1738" s="22" t="b">
        <f t="shared" si="98"/>
        <v>0</v>
      </c>
      <c r="B1738" s="23" t="str">
        <f t="shared" si="99"/>
        <v>salles!</v>
      </c>
      <c r="C1738" s="24">
        <f t="shared" si="97"/>
        <v>1706</v>
      </c>
      <c r="D1738" s="24" t="str">
        <f t="shared" ca="1" si="2"/>
        <v>salle8</v>
      </c>
      <c r="E1738" s="25">
        <f t="shared" ca="1" si="3"/>
        <v>42826.708333333336</v>
      </c>
      <c r="F1738" s="25">
        <f t="shared" ca="1" si="4"/>
        <v>42826.75</v>
      </c>
      <c r="G1738" s="26" t="str">
        <f t="shared" ca="1" si="5"/>
        <v>louise-laurie.tsobgny@kheprisante.fr</v>
      </c>
      <c r="H1738" s="24" t="s">
        <v>554</v>
      </c>
      <c r="I1738" s="24">
        <f t="shared" ca="1" si="6"/>
        <v>0</v>
      </c>
      <c r="J1738" s="24">
        <f t="shared" ca="1" si="7"/>
        <v>29756922</v>
      </c>
      <c r="K1738" s="24" t="str">
        <f t="shared" ca="1" si="8"/>
        <v>Coaching Gloria</v>
      </c>
      <c r="L1738" s="24" t="str">
        <f t="shared" ca="1" si="9"/>
        <v>01:00 tarif horaire</v>
      </c>
      <c r="M1738" s="24" t="str">
        <f t="shared" ca="1" si="10"/>
        <v>Paiement par crédit</v>
      </c>
      <c r="N1738" s="25">
        <f t="shared" ca="1" si="11"/>
        <v>42819.609722222223</v>
      </c>
      <c r="O1738" s="27">
        <f t="shared" ca="1" si="12"/>
        <v>42819.609722222223</v>
      </c>
      <c r="P1738" s="24">
        <f t="shared" ca="1" si="13"/>
        <v>18</v>
      </c>
      <c r="Q1738" s="28" t="str">
        <f t="shared" si="48"/>
        <v/>
      </c>
      <c r="R1738" s="29" t="str">
        <f t="shared" si="14"/>
        <v/>
      </c>
      <c r="S1738" s="29" t="str">
        <f t="shared" si="15"/>
        <v/>
      </c>
      <c r="T1738" s="28" t="str">
        <f t="shared" si="16"/>
        <v/>
      </c>
      <c r="U1738" s="30">
        <f ca="1">VLOOKUP(H1738,variables!J$10:K$130,2,FALSE)</f>
        <v>1</v>
      </c>
      <c r="V1738" s="28"/>
      <c r="W1738" s="28"/>
      <c r="X1738" s="28"/>
      <c r="Y1738" s="28"/>
      <c r="Z1738" s="28"/>
      <c r="AA1738" s="28"/>
      <c r="AB1738" s="28"/>
      <c r="AC1738" s="28"/>
    </row>
    <row r="1739" spans="1:29" ht="14.25" hidden="1">
      <c r="A1739" s="22" t="b">
        <f t="shared" si="98"/>
        <v>0</v>
      </c>
      <c r="B1739" s="23" t="str">
        <f t="shared" si="99"/>
        <v>salles!</v>
      </c>
      <c r="C1739" s="24">
        <f t="shared" si="97"/>
        <v>1707</v>
      </c>
      <c r="D1739" s="24" t="str">
        <f t="shared" ca="1" si="2"/>
        <v>salle7</v>
      </c>
      <c r="E1739" s="25">
        <f t="shared" ca="1" si="3"/>
        <v>42827.458333333336</v>
      </c>
      <c r="F1739" s="25">
        <f t="shared" ca="1" si="4"/>
        <v>42827.5</v>
      </c>
      <c r="G1739" s="26" t="str">
        <f t="shared" ca="1" si="5"/>
        <v>yann.larue@kheprisante.fr</v>
      </c>
      <c r="H1739" s="24" t="s">
        <v>237</v>
      </c>
      <c r="I1739" s="24">
        <f t="shared" ca="1" si="6"/>
        <v>0</v>
      </c>
      <c r="J1739" s="24">
        <f t="shared" ca="1" si="7"/>
        <v>29600595</v>
      </c>
      <c r="K1739" s="24" t="str">
        <f t="shared" ca="1" si="8"/>
        <v>Antony</v>
      </c>
      <c r="L1739" s="24" t="str">
        <f t="shared" ca="1" si="9"/>
        <v>01:00 tarif horaire</v>
      </c>
      <c r="M1739" s="24" t="str">
        <f t="shared" ca="1" si="10"/>
        <v>Paiement par crédit</v>
      </c>
      <c r="N1739" s="25">
        <f t="shared" ca="1" si="11"/>
        <v>42813.892361111109</v>
      </c>
      <c r="O1739" s="27">
        <f t="shared" ca="1" si="12"/>
        <v>42813.892361111109</v>
      </c>
      <c r="P1739" s="24">
        <f t="shared" ca="1" si="13"/>
        <v>16.2</v>
      </c>
      <c r="Q1739" s="28" t="str">
        <f t="shared" si="48"/>
        <v/>
      </c>
      <c r="R1739" s="29" t="str">
        <f t="shared" si="14"/>
        <v/>
      </c>
      <c r="S1739" s="29" t="str">
        <f t="shared" si="15"/>
        <v/>
      </c>
      <c r="T1739" s="28" t="str">
        <f t="shared" si="16"/>
        <v/>
      </c>
      <c r="U1739" s="30">
        <f ca="1">VLOOKUP(H1739,variables!J$10:K$130,2,FALSE)</f>
        <v>1</v>
      </c>
      <c r="V1739" s="28"/>
      <c r="W1739" s="28"/>
      <c r="X1739" s="28"/>
      <c r="Y1739" s="28"/>
      <c r="Z1739" s="28"/>
      <c r="AA1739" s="28"/>
      <c r="AB1739" s="28"/>
      <c r="AC1739" s="28"/>
    </row>
    <row r="1740" spans="1:29" ht="14.25" hidden="1">
      <c r="A1740" s="22" t="b">
        <f t="shared" si="98"/>
        <v>0</v>
      </c>
      <c r="B1740" s="23" t="str">
        <f t="shared" si="99"/>
        <v>salles!</v>
      </c>
      <c r="C1740" s="24">
        <f t="shared" si="97"/>
        <v>1708</v>
      </c>
      <c r="D1740" s="24" t="str">
        <f t="shared" ca="1" si="2"/>
        <v>salle7</v>
      </c>
      <c r="E1740" s="25">
        <f t="shared" ca="1" si="3"/>
        <v>42827.666666666664</v>
      </c>
      <c r="F1740" s="25">
        <f t="shared" ca="1" si="4"/>
        <v>42827.708333333336</v>
      </c>
      <c r="G1740" s="26" t="str">
        <f t="shared" ca="1" si="5"/>
        <v>yann.larue@kheprisante.fr</v>
      </c>
      <c r="H1740" s="24" t="s">
        <v>237</v>
      </c>
      <c r="I1740" s="24">
        <f t="shared" ca="1" si="6"/>
        <v>0</v>
      </c>
      <c r="J1740" s="24">
        <f t="shared" ca="1" si="7"/>
        <v>29600597</v>
      </c>
      <c r="K1740" s="24" t="str">
        <f t="shared" ca="1" si="8"/>
        <v>Perrine</v>
      </c>
      <c r="L1740" s="24" t="str">
        <f t="shared" ca="1" si="9"/>
        <v>01:00 tarif horaire</v>
      </c>
      <c r="M1740" s="24" t="str">
        <f t="shared" ca="1" si="10"/>
        <v>Paiement par crédit</v>
      </c>
      <c r="N1740" s="25">
        <f t="shared" ca="1" si="11"/>
        <v>42813.892361111109</v>
      </c>
      <c r="O1740" s="27">
        <f t="shared" ca="1" si="12"/>
        <v>42813.892361111109</v>
      </c>
      <c r="P1740" s="24">
        <f t="shared" ca="1" si="13"/>
        <v>16.2</v>
      </c>
      <c r="Q1740" s="28" t="str">
        <f t="shared" si="48"/>
        <v/>
      </c>
      <c r="R1740" s="29" t="str">
        <f t="shared" si="14"/>
        <v/>
      </c>
      <c r="S1740" s="29" t="str">
        <f t="shared" si="15"/>
        <v/>
      </c>
      <c r="T1740" s="28" t="str">
        <f t="shared" si="16"/>
        <v/>
      </c>
      <c r="U1740" s="30">
        <f ca="1">VLOOKUP(H1740,variables!J$10:K$130,2,FALSE)</f>
        <v>1</v>
      </c>
      <c r="V1740" s="28"/>
      <c r="W1740" s="28"/>
      <c r="X1740" s="28"/>
      <c r="Y1740" s="28"/>
      <c r="Z1740" s="28"/>
      <c r="AA1740" s="28"/>
      <c r="AB1740" s="28"/>
      <c r="AC1740" s="28"/>
    </row>
    <row r="1741" spans="1:29" ht="14.25" hidden="1">
      <c r="A1741" s="22" t="b">
        <f t="shared" si="98"/>
        <v>0</v>
      </c>
      <c r="B1741" s="23" t="str">
        <f t="shared" si="99"/>
        <v>salles!</v>
      </c>
      <c r="C1741" s="24">
        <f t="shared" si="97"/>
        <v>1709</v>
      </c>
      <c r="D1741" s="24" t="str">
        <f t="shared" ca="1" si="2"/>
        <v>salle7</v>
      </c>
      <c r="E1741" s="25">
        <f t="shared" ca="1" si="3"/>
        <v>42827.75</v>
      </c>
      <c r="F1741" s="25">
        <f t="shared" ca="1" si="4"/>
        <v>42827.791666666664</v>
      </c>
      <c r="G1741" s="26" t="str">
        <f t="shared" ca="1" si="5"/>
        <v>yann.larue@kheprisante.fr</v>
      </c>
      <c r="H1741" s="24" t="s">
        <v>237</v>
      </c>
      <c r="I1741" s="24">
        <f t="shared" ca="1" si="6"/>
        <v>0</v>
      </c>
      <c r="J1741" s="24">
        <f t="shared" ca="1" si="7"/>
        <v>29600599</v>
      </c>
      <c r="K1741" s="24" t="str">
        <f t="shared" ca="1" si="8"/>
        <v>Chantal</v>
      </c>
      <c r="L1741" s="24" t="str">
        <f t="shared" ca="1" si="9"/>
        <v>01:00 tarif horaire</v>
      </c>
      <c r="M1741" s="24" t="str">
        <f t="shared" ca="1" si="10"/>
        <v>Paiement par crédit</v>
      </c>
      <c r="N1741" s="25">
        <f t="shared" ca="1" si="11"/>
        <v>42813.892361111109</v>
      </c>
      <c r="O1741" s="27">
        <f t="shared" ca="1" si="12"/>
        <v>42813.892361111109</v>
      </c>
      <c r="P1741" s="24">
        <f t="shared" ca="1" si="13"/>
        <v>16.2</v>
      </c>
      <c r="Q1741" s="28" t="str">
        <f t="shared" si="48"/>
        <v/>
      </c>
      <c r="R1741" s="29" t="str">
        <f t="shared" si="14"/>
        <v/>
      </c>
      <c r="S1741" s="29" t="str">
        <f t="shared" si="15"/>
        <v/>
      </c>
      <c r="T1741" s="28" t="str">
        <f t="shared" si="16"/>
        <v/>
      </c>
      <c r="U1741" s="30">
        <f ca="1">VLOOKUP(H1741,variables!J$10:K$130,2,FALSE)</f>
        <v>1</v>
      </c>
      <c r="V1741" s="28"/>
      <c r="W1741" s="28"/>
      <c r="X1741" s="28"/>
      <c r="Y1741" s="28"/>
      <c r="Z1741" s="28"/>
      <c r="AA1741" s="28"/>
      <c r="AB1741" s="28"/>
      <c r="AC1741" s="28"/>
    </row>
    <row r="1742" spans="1:29" ht="14.25">
      <c r="A1742" s="22" t="b">
        <f t="shared" si="98"/>
        <v>1</v>
      </c>
      <c r="B1742" s="23" t="str">
        <f t="shared" si="99"/>
        <v>salles!</v>
      </c>
      <c r="C1742" s="24">
        <f t="shared" si="97"/>
        <v>1710</v>
      </c>
      <c r="D1742" s="24" t="str">
        <f t="shared" ca="1" si="2"/>
        <v>salle11</v>
      </c>
      <c r="E1742" s="25">
        <f t="shared" ca="1" si="3"/>
        <v>42828.416666666664</v>
      </c>
      <c r="F1742" s="25">
        <f t="shared" ca="1" si="4"/>
        <v>42828.458333333336</v>
      </c>
      <c r="G1742" s="26" t="str">
        <f t="shared" ca="1" si="5"/>
        <v>sandrine.lopes@kheprisante.fr</v>
      </c>
      <c r="H1742" s="24" t="s">
        <v>140</v>
      </c>
      <c r="I1742" s="24">
        <f t="shared" ca="1" si="6"/>
        <v>0</v>
      </c>
      <c r="J1742" s="24">
        <f t="shared" ca="1" si="7"/>
        <v>29918781</v>
      </c>
      <c r="K1742" s="24" t="str">
        <f t="shared" ca="1" si="8"/>
        <v>Sandrine - Mbe - Élisabeth</v>
      </c>
      <c r="L1742" s="24" t="str">
        <f t="shared" ca="1" si="9"/>
        <v>01:00 tarif horaire</v>
      </c>
      <c r="M1742" s="24" t="str">
        <f t="shared" ca="1" si="10"/>
        <v>Paiement par crédit</v>
      </c>
      <c r="N1742" s="25">
        <f t="shared" ca="1" si="11"/>
        <v>42826.522222222222</v>
      </c>
      <c r="O1742" s="27">
        <f t="shared" ca="1" si="12"/>
        <v>42826.522222222222</v>
      </c>
      <c r="P1742" s="24">
        <f t="shared" ca="1" si="13"/>
        <v>14.4</v>
      </c>
      <c r="Q1742" s="28">
        <f t="shared" ca="1" si="48"/>
        <v>1</v>
      </c>
      <c r="R1742" s="29">
        <f t="shared" ca="1" si="14"/>
        <v>13.429787234042553</v>
      </c>
      <c r="S1742" s="29" t="e">
        <f t="shared" ca="1" si="15"/>
        <v>#VALUE!</v>
      </c>
      <c r="T1742" s="28">
        <f t="shared" ca="1" si="16"/>
        <v>1</v>
      </c>
      <c r="U1742" s="30">
        <f ca="1">VLOOKUP(H1742,variables!J$10:K$130,2,FALSE)</f>
        <v>0.93262411347517726</v>
      </c>
      <c r="V1742" s="28"/>
      <c r="W1742" s="28"/>
      <c r="X1742" s="28"/>
      <c r="Y1742" s="28"/>
      <c r="Z1742" s="28"/>
      <c r="AA1742" s="28"/>
      <c r="AB1742" s="28"/>
      <c r="AC1742" s="28"/>
    </row>
    <row r="1743" spans="1:29" ht="14.25" hidden="1">
      <c r="A1743" s="22" t="b">
        <f t="shared" si="98"/>
        <v>0</v>
      </c>
      <c r="B1743" s="23" t="str">
        <f t="shared" si="99"/>
        <v>salles!</v>
      </c>
      <c r="C1743" s="24">
        <f t="shared" si="97"/>
        <v>1711</v>
      </c>
      <c r="D1743" s="24" t="str">
        <f t="shared" ca="1" si="2"/>
        <v>Salle0</v>
      </c>
      <c r="E1743" s="25">
        <f t="shared" ca="1" si="3"/>
        <v>42828.416666666664</v>
      </c>
      <c r="F1743" s="25">
        <f t="shared" ca="1" si="4"/>
        <v>42828.5</v>
      </c>
      <c r="G1743" s="26" t="str">
        <f t="shared" ca="1" si="5"/>
        <v>Administrateur</v>
      </c>
      <c r="H1743" s="24" t="s">
        <v>15</v>
      </c>
      <c r="I1743" s="24">
        <f t="shared" ca="1" si="6"/>
        <v>0</v>
      </c>
      <c r="J1743" s="24">
        <f t="shared" ca="1" si="7"/>
        <v>29897348</v>
      </c>
      <c r="K1743" s="24" t="str">
        <f t="shared" ca="1" si="8"/>
        <v>Formation Simplebo</v>
      </c>
      <c r="L1743" s="24" t="str">
        <f t="shared" ca="1" si="9"/>
        <v>02:00 tarif horaire</v>
      </c>
      <c r="M1743" s="24" t="str">
        <f t="shared" ca="1" si="10"/>
        <v>Accepté (crédit illimité)</v>
      </c>
      <c r="N1743" s="25">
        <f t="shared" ca="1" si="11"/>
        <v>42825.438194444447</v>
      </c>
      <c r="O1743" s="27">
        <f t="shared" ca="1" si="12"/>
        <v>42825.438194444447</v>
      </c>
      <c r="P1743" s="24">
        <f t="shared" ca="1" si="13"/>
        <v>37.44</v>
      </c>
      <c r="Q1743" s="28" t="str">
        <f t="shared" si="48"/>
        <v/>
      </c>
      <c r="R1743" s="29" t="str">
        <f t="shared" si="14"/>
        <v/>
      </c>
      <c r="S1743" s="29" t="str">
        <f t="shared" si="15"/>
        <v/>
      </c>
      <c r="T1743" s="28" t="str">
        <f t="shared" si="16"/>
        <v/>
      </c>
      <c r="U1743" s="30">
        <f>VLOOKUP(H1743,variables!J$10:K$130,2,FALSE)</f>
        <v>0</v>
      </c>
      <c r="V1743" s="28"/>
      <c r="W1743" s="28"/>
      <c r="X1743" s="28"/>
      <c r="Y1743" s="28"/>
      <c r="Z1743" s="28"/>
      <c r="AA1743" s="28"/>
      <c r="AB1743" s="28"/>
      <c r="AC1743" s="28"/>
    </row>
    <row r="1744" spans="1:29" ht="14.25" hidden="1">
      <c r="A1744" s="22" t="b">
        <f t="shared" si="98"/>
        <v>0</v>
      </c>
      <c r="B1744" s="23" t="str">
        <f t="shared" si="99"/>
        <v>salles!</v>
      </c>
      <c r="C1744" s="24">
        <f t="shared" ref="C1744:C1807" si="100">IF(ROW()&lt;=Tun,ROW(),IF(ROW()&lt;=(Tun+Tdeux),ROW()-Tun+1,IF(ROW()&lt;=Tun+Tdeux+Ttrois,ROW()-Tdeux,"")))</f>
        <v>1712</v>
      </c>
      <c r="D1744" s="24" t="str">
        <f t="shared" ca="1" si="2"/>
        <v>salle10</v>
      </c>
      <c r="E1744" s="25">
        <f t="shared" ca="1" si="3"/>
        <v>42828.458333333336</v>
      </c>
      <c r="F1744" s="25">
        <f t="shared" ca="1" si="4"/>
        <v>42828.5</v>
      </c>
      <c r="G1744" s="26" t="str">
        <f t="shared" ca="1" si="5"/>
        <v>pascal.fouquet@kheprisante.fr</v>
      </c>
      <c r="H1744" s="24" t="s">
        <v>596</v>
      </c>
      <c r="I1744" s="24">
        <f t="shared" ca="1" si="6"/>
        <v>0</v>
      </c>
      <c r="J1744" s="24">
        <f t="shared" ca="1" si="7"/>
        <v>29827813</v>
      </c>
      <c r="K1744" s="24" t="str">
        <f t="shared" ca="1" si="8"/>
        <v>Marina FOUSSIER</v>
      </c>
      <c r="L1744" s="24" t="str">
        <f t="shared" ca="1" si="9"/>
        <v>01:00 tarif horaire</v>
      </c>
      <c r="M1744" s="24" t="str">
        <f t="shared" ca="1" si="10"/>
        <v>Paiement par crédit</v>
      </c>
      <c r="N1744" s="25">
        <f t="shared" ca="1" si="11"/>
        <v>42822.822916666664</v>
      </c>
      <c r="O1744" s="27">
        <f t="shared" ca="1" si="12"/>
        <v>42822.822916666664</v>
      </c>
      <c r="P1744" s="24">
        <f t="shared" ca="1" si="13"/>
        <v>14.4</v>
      </c>
      <c r="Q1744" s="28" t="str">
        <f t="shared" si="48"/>
        <v/>
      </c>
      <c r="R1744" s="29" t="str">
        <f t="shared" si="14"/>
        <v/>
      </c>
      <c r="S1744" s="29" t="str">
        <f t="shared" si="15"/>
        <v/>
      </c>
      <c r="T1744" s="28" t="str">
        <f t="shared" si="16"/>
        <v/>
      </c>
      <c r="U1744" s="30">
        <f ca="1">VLOOKUP(H1744,variables!J$10:K$130,2,FALSE)</f>
        <v>1</v>
      </c>
      <c r="V1744" s="28"/>
      <c r="W1744" s="28"/>
      <c r="X1744" s="28"/>
      <c r="Y1744" s="28"/>
      <c r="Z1744" s="28"/>
      <c r="AA1744" s="28"/>
      <c r="AB1744" s="28"/>
      <c r="AC1744" s="28"/>
    </row>
    <row r="1745" spans="1:29" ht="14.25" hidden="1">
      <c r="A1745" s="22" t="b">
        <f t="shared" si="98"/>
        <v>0</v>
      </c>
      <c r="B1745" s="23" t="str">
        <f t="shared" si="99"/>
        <v>salles!</v>
      </c>
      <c r="C1745" s="24">
        <f t="shared" si="100"/>
        <v>1713</v>
      </c>
      <c r="D1745" s="24" t="str">
        <f t="shared" ca="1" si="2"/>
        <v>salle8</v>
      </c>
      <c r="E1745" s="25">
        <f t="shared" ca="1" si="3"/>
        <v>42828.583333333336</v>
      </c>
      <c r="F1745" s="25">
        <f t="shared" ca="1" si="4"/>
        <v>42828.625</v>
      </c>
      <c r="G1745" s="26" t="str">
        <f t="shared" ca="1" si="5"/>
        <v>margaux.honore@kheprisante.fr</v>
      </c>
      <c r="H1745" s="24" t="s">
        <v>88</v>
      </c>
      <c r="I1745" s="24">
        <f t="shared" ca="1" si="6"/>
        <v>0</v>
      </c>
      <c r="J1745" s="24">
        <f t="shared" ca="1" si="7"/>
        <v>29746276</v>
      </c>
      <c r="K1745" s="24" t="str">
        <f t="shared" ca="1" si="8"/>
        <v>Marion Inard</v>
      </c>
      <c r="L1745" s="24" t="str">
        <f t="shared" ca="1" si="9"/>
        <v>01:00 tarif horaire</v>
      </c>
      <c r="M1745" s="24" t="str">
        <f t="shared" ca="1" si="10"/>
        <v>Paiement par crédit</v>
      </c>
      <c r="N1745" s="25">
        <f t="shared" ca="1" si="11"/>
        <v>42818.748611111114</v>
      </c>
      <c r="O1745" s="27">
        <f t="shared" ca="1" si="12"/>
        <v>42818.748611111114</v>
      </c>
      <c r="P1745" s="24">
        <f t="shared" ca="1" si="13"/>
        <v>14.4</v>
      </c>
      <c r="Q1745" s="28" t="str">
        <f t="shared" si="48"/>
        <v/>
      </c>
      <c r="R1745" s="29" t="str">
        <f t="shared" si="14"/>
        <v/>
      </c>
      <c r="S1745" s="29" t="str">
        <f t="shared" si="15"/>
        <v/>
      </c>
      <c r="T1745" s="28" t="str">
        <f t="shared" si="16"/>
        <v/>
      </c>
      <c r="U1745" s="30">
        <f ca="1">VLOOKUP(H1745,variables!J$10:K$130,2,FALSE)</f>
        <v>0.94202898550724634</v>
      </c>
      <c r="V1745" s="28"/>
      <c r="W1745" s="28"/>
      <c r="X1745" s="28"/>
      <c r="Y1745" s="28"/>
      <c r="Z1745" s="28"/>
      <c r="AA1745" s="28"/>
      <c r="AB1745" s="28"/>
      <c r="AC1745" s="28"/>
    </row>
    <row r="1746" spans="1:29" ht="14.25" hidden="1">
      <c r="A1746" s="22" t="b">
        <f t="shared" si="98"/>
        <v>0</v>
      </c>
      <c r="B1746" s="23" t="str">
        <f t="shared" si="99"/>
        <v>salles!</v>
      </c>
      <c r="C1746" s="24">
        <f t="shared" si="100"/>
        <v>1714</v>
      </c>
      <c r="D1746" s="24" t="str">
        <f t="shared" ca="1" si="2"/>
        <v>salle9</v>
      </c>
      <c r="E1746" s="25">
        <f t="shared" ca="1" si="3"/>
        <v>42828.583333333336</v>
      </c>
      <c r="F1746" s="25">
        <f t="shared" ca="1" si="4"/>
        <v>42828.75</v>
      </c>
      <c r="G1746" s="26" t="str">
        <f t="shared" ca="1" si="5"/>
        <v>marie-dominique.claire@kheprisante.fr</v>
      </c>
      <c r="H1746" s="24" t="s">
        <v>246</v>
      </c>
      <c r="I1746" s="24" t="str">
        <f t="shared" ca="1" si="6"/>
        <v>marie-dominique.claire@kheprisante.fr</v>
      </c>
      <c r="J1746" s="24">
        <f t="shared" ca="1" si="7"/>
        <v>29946894</v>
      </c>
      <c r="K1746" s="24">
        <f t="shared" ca="1" si="8"/>
        <v>0</v>
      </c>
      <c r="L1746" s="24" t="str">
        <f t="shared" ca="1" si="9"/>
        <v>04:00 tarif ½ journée</v>
      </c>
      <c r="M1746" s="24" t="str">
        <f t="shared" ca="1" si="10"/>
        <v>Paiement par crédit</v>
      </c>
      <c r="N1746" s="25">
        <f t="shared" ca="1" si="11"/>
        <v>42828.484722222223</v>
      </c>
      <c r="O1746" s="27">
        <f t="shared" ca="1" si="12"/>
        <v>42828.48541666667</v>
      </c>
      <c r="P1746" s="24">
        <f t="shared" ca="1" si="13"/>
        <v>50.4</v>
      </c>
      <c r="Q1746" s="28" t="str">
        <f t="shared" si="48"/>
        <v/>
      </c>
      <c r="R1746" s="29" t="str">
        <f t="shared" si="14"/>
        <v/>
      </c>
      <c r="S1746" s="29" t="str">
        <f t="shared" si="15"/>
        <v/>
      </c>
      <c r="T1746" s="28" t="str">
        <f t="shared" si="16"/>
        <v/>
      </c>
      <c r="U1746" s="30">
        <f ca="1">VLOOKUP(H1746,variables!J$10:K$130,2,FALSE)</f>
        <v>0.94444444444444442</v>
      </c>
      <c r="V1746" s="28"/>
      <c r="W1746" s="28"/>
      <c r="X1746" s="28"/>
      <c r="Y1746" s="28"/>
      <c r="Z1746" s="28"/>
      <c r="AA1746" s="28"/>
      <c r="AB1746" s="28"/>
      <c r="AC1746" s="28"/>
    </row>
    <row r="1747" spans="1:29" ht="14.25">
      <c r="A1747" s="22" t="b">
        <f t="shared" si="98"/>
        <v>1</v>
      </c>
      <c r="B1747" s="23" t="str">
        <f t="shared" si="99"/>
        <v>salles!</v>
      </c>
      <c r="C1747" s="24">
        <f t="shared" si="100"/>
        <v>1715</v>
      </c>
      <c r="D1747" s="24" t="str">
        <f t="shared" ca="1" si="2"/>
        <v>salle11</v>
      </c>
      <c r="E1747" s="25">
        <f t="shared" ca="1" si="3"/>
        <v>42828.604166666664</v>
      </c>
      <c r="F1747" s="25">
        <f t="shared" ca="1" si="4"/>
        <v>42828.645833333336</v>
      </c>
      <c r="G1747" s="26" t="str">
        <f t="shared" ca="1" si="5"/>
        <v>sandrine.lopes@kheprisante.fr</v>
      </c>
      <c r="H1747" s="24" t="s">
        <v>140</v>
      </c>
      <c r="I1747" s="24" t="str">
        <f t="shared" ca="1" si="6"/>
        <v>sandrine.lopes@kheprisante.fr</v>
      </c>
      <c r="J1747" s="24">
        <f t="shared" ca="1" si="7"/>
        <v>29763220</v>
      </c>
      <c r="K1747" s="24" t="str">
        <f t="shared" ca="1" si="8"/>
        <v>Sandrine - Mbe Stéphane B</v>
      </c>
      <c r="L1747" s="24" t="str">
        <f t="shared" ca="1" si="9"/>
        <v>01:00 tarif horaire</v>
      </c>
      <c r="M1747" s="24" t="str">
        <f t="shared" ca="1" si="10"/>
        <v>Paiement par crédit</v>
      </c>
      <c r="N1747" s="25">
        <f t="shared" ca="1" si="11"/>
        <v>42820.463194444441</v>
      </c>
      <c r="O1747" s="27">
        <f t="shared" ca="1" si="12"/>
        <v>42821.397916666669</v>
      </c>
      <c r="P1747" s="24">
        <f t="shared" ca="1" si="13"/>
        <v>14.4</v>
      </c>
      <c r="Q1747" s="28">
        <f t="shared" ca="1" si="48"/>
        <v>1</v>
      </c>
      <c r="R1747" s="29">
        <f t="shared" ca="1" si="14"/>
        <v>13.429787234042553</v>
      </c>
      <c r="S1747" s="29" t="e">
        <f t="shared" ca="1" si="15"/>
        <v>#VALUE!</v>
      </c>
      <c r="T1747" s="28">
        <f t="shared" ca="1" si="16"/>
        <v>8</v>
      </c>
      <c r="U1747" s="30">
        <f ca="1">VLOOKUP(H1747,variables!J$10:K$130,2,FALSE)</f>
        <v>0.93262411347517726</v>
      </c>
      <c r="V1747" s="28"/>
      <c r="W1747" s="28"/>
      <c r="X1747" s="28"/>
      <c r="Y1747" s="28"/>
      <c r="Z1747" s="28"/>
      <c r="AA1747" s="28"/>
      <c r="AB1747" s="28"/>
      <c r="AC1747" s="28"/>
    </row>
    <row r="1748" spans="1:29" ht="14.25" hidden="1">
      <c r="A1748" s="22" t="b">
        <f t="shared" si="98"/>
        <v>0</v>
      </c>
      <c r="B1748" s="23" t="str">
        <f t="shared" si="99"/>
        <v>salles!</v>
      </c>
      <c r="C1748" s="24">
        <f t="shared" si="100"/>
        <v>1716</v>
      </c>
      <c r="D1748" s="24" t="str">
        <f t="shared" ca="1" si="2"/>
        <v>salle8</v>
      </c>
      <c r="E1748" s="25">
        <f t="shared" ca="1" si="3"/>
        <v>42828.625</v>
      </c>
      <c r="F1748" s="25">
        <f t="shared" ca="1" si="4"/>
        <v>42828.666666666664</v>
      </c>
      <c r="G1748" s="26" t="str">
        <f t="shared" ca="1" si="5"/>
        <v>margaux.honore@kheprisante.fr</v>
      </c>
      <c r="H1748" s="24" t="s">
        <v>88</v>
      </c>
      <c r="I1748" s="24">
        <f t="shared" ca="1" si="6"/>
        <v>0</v>
      </c>
      <c r="J1748" s="24">
        <f t="shared" ca="1" si="7"/>
        <v>29947281</v>
      </c>
      <c r="K1748" s="24" t="str">
        <f t="shared" ca="1" si="8"/>
        <v>Jean Claude Edmond
1ere visite</v>
      </c>
      <c r="L1748" s="24" t="str">
        <f t="shared" ca="1" si="9"/>
        <v>01:00 tarif horaire</v>
      </c>
      <c r="M1748" s="24" t="str">
        <f t="shared" ca="1" si="10"/>
        <v>Paiement par crédit</v>
      </c>
      <c r="N1748" s="25">
        <f t="shared" ca="1" si="11"/>
        <v>42828.493055555555</v>
      </c>
      <c r="O1748" s="27">
        <f t="shared" ca="1" si="12"/>
        <v>42828.493055555555</v>
      </c>
      <c r="P1748" s="24">
        <f t="shared" ca="1" si="13"/>
        <v>14.4</v>
      </c>
      <c r="Q1748" s="28" t="str">
        <f t="shared" si="48"/>
        <v/>
      </c>
      <c r="R1748" s="29" t="str">
        <f t="shared" si="14"/>
        <v/>
      </c>
      <c r="S1748" s="29" t="str">
        <f t="shared" si="15"/>
        <v/>
      </c>
      <c r="T1748" s="28" t="str">
        <f t="shared" si="16"/>
        <v/>
      </c>
      <c r="U1748" s="30">
        <f ca="1">VLOOKUP(H1748,variables!J$10:K$130,2,FALSE)</f>
        <v>0.94202898550724634</v>
      </c>
      <c r="V1748" s="28"/>
      <c r="W1748" s="28"/>
      <c r="X1748" s="28"/>
      <c r="Y1748" s="28"/>
      <c r="Z1748" s="28"/>
      <c r="AA1748" s="28"/>
      <c r="AB1748" s="28"/>
      <c r="AC1748" s="28"/>
    </row>
    <row r="1749" spans="1:29" ht="14.25">
      <c r="A1749" s="22" t="b">
        <f t="shared" si="98"/>
        <v>1</v>
      </c>
      <c r="B1749" s="23" t="str">
        <f t="shared" si="99"/>
        <v>salles!</v>
      </c>
      <c r="C1749" s="24">
        <f t="shared" si="100"/>
        <v>1717</v>
      </c>
      <c r="D1749" s="24" t="str">
        <f t="shared" ca="1" si="2"/>
        <v>salle11</v>
      </c>
      <c r="E1749" s="25">
        <f t="shared" ca="1" si="3"/>
        <v>42828.666666666664</v>
      </c>
      <c r="F1749" s="25">
        <f t="shared" ca="1" si="4"/>
        <v>42828.729166666664</v>
      </c>
      <c r="G1749" s="26" t="str">
        <f t="shared" ca="1" si="5"/>
        <v>sandrine.lopes@kheprisante.fr</v>
      </c>
      <c r="H1749" s="24" t="s">
        <v>140</v>
      </c>
      <c r="I1749" s="24">
        <f t="shared" ca="1" si="6"/>
        <v>0</v>
      </c>
      <c r="J1749" s="24">
        <f t="shared" ca="1" si="7"/>
        <v>29371373</v>
      </c>
      <c r="K1749" s="24" t="str">
        <f t="shared" ca="1" si="8"/>
        <v>Sandrine - Mbe - M. France</v>
      </c>
      <c r="L1749" s="24" t="str">
        <f t="shared" ca="1" si="9"/>
        <v>01:30 tarif horaire</v>
      </c>
      <c r="M1749" s="24" t="str">
        <f t="shared" ca="1" si="10"/>
        <v>Paiement par crédit</v>
      </c>
      <c r="N1749" s="25">
        <f t="shared" ca="1" si="11"/>
        <v>42802.709027777775</v>
      </c>
      <c r="O1749" s="27">
        <f t="shared" ca="1" si="12"/>
        <v>42802.709027777775</v>
      </c>
      <c r="P1749" s="24">
        <f t="shared" ca="1" si="13"/>
        <v>25.2</v>
      </c>
      <c r="Q1749" s="28">
        <f t="shared" ca="1" si="48"/>
        <v>1.5</v>
      </c>
      <c r="R1749" s="29">
        <f t="shared" ca="1" si="14"/>
        <v>23.502127659574466</v>
      </c>
      <c r="S1749" s="29" t="e">
        <f t="shared" ca="1" si="15"/>
        <v>#VALUE!</v>
      </c>
      <c r="T1749" s="28">
        <f t="shared" ca="1" si="16"/>
        <v>25</v>
      </c>
      <c r="U1749" s="30">
        <f ca="1">VLOOKUP(H1749,variables!J$10:K$130,2,FALSE)</f>
        <v>0.93262411347517726</v>
      </c>
      <c r="V1749" s="28"/>
      <c r="W1749" s="28"/>
      <c r="X1749" s="28"/>
      <c r="Y1749" s="28"/>
      <c r="Z1749" s="28"/>
      <c r="AA1749" s="28"/>
      <c r="AB1749" s="28"/>
      <c r="AC1749" s="28"/>
    </row>
    <row r="1750" spans="1:29" ht="14.25" hidden="1">
      <c r="A1750" s="22" t="b">
        <f t="shared" si="98"/>
        <v>0</v>
      </c>
      <c r="B1750" s="23" t="str">
        <f t="shared" si="99"/>
        <v>salles!</v>
      </c>
      <c r="C1750" s="24">
        <f t="shared" si="100"/>
        <v>1718</v>
      </c>
      <c r="D1750" s="24" t="str">
        <f t="shared" ca="1" si="2"/>
        <v>salle3</v>
      </c>
      <c r="E1750" s="25">
        <f t="shared" ca="1" si="3"/>
        <v>42828.666666666664</v>
      </c>
      <c r="F1750" s="25">
        <f t="shared" ca="1" si="4"/>
        <v>42828.75</v>
      </c>
      <c r="G1750" s="26" t="str">
        <f t="shared" ca="1" si="5"/>
        <v>aurelie.maillet@kheprisante.fr</v>
      </c>
      <c r="H1750" s="24" t="s">
        <v>887</v>
      </c>
      <c r="I1750" s="24">
        <f t="shared" ca="1" si="6"/>
        <v>0</v>
      </c>
      <c r="J1750" s="24">
        <f t="shared" ca="1" si="7"/>
        <v>29905921</v>
      </c>
      <c r="K1750" s="24">
        <f t="shared" ca="1" si="8"/>
        <v>0</v>
      </c>
      <c r="L1750" s="24" t="str">
        <f t="shared" ca="1" si="9"/>
        <v>02:00 tarif horaire</v>
      </c>
      <c r="M1750" s="24" t="str">
        <f t="shared" ca="1" si="10"/>
        <v>Paiement par crédit</v>
      </c>
      <c r="N1750" s="25">
        <f t="shared" ca="1" si="11"/>
        <v>42825.680555555555</v>
      </c>
      <c r="O1750" s="27">
        <f t="shared" ca="1" si="12"/>
        <v>42825.680555555555</v>
      </c>
      <c r="P1750" s="24">
        <f t="shared" ca="1" si="13"/>
        <v>34.200000000000003</v>
      </c>
      <c r="Q1750" s="28" t="str">
        <f t="shared" si="48"/>
        <v/>
      </c>
      <c r="R1750" s="29" t="str">
        <f t="shared" si="14"/>
        <v/>
      </c>
      <c r="S1750" s="29" t="str">
        <f t="shared" si="15"/>
        <v/>
      </c>
      <c r="T1750" s="28" t="str">
        <f t="shared" si="16"/>
        <v/>
      </c>
      <c r="U1750" s="30">
        <f ca="1">VLOOKUP(H1750,variables!J$10:K$130,2,FALSE)</f>
        <v>1</v>
      </c>
      <c r="V1750" s="28"/>
      <c r="W1750" s="28"/>
      <c r="X1750" s="28"/>
      <c r="Y1750" s="28"/>
      <c r="Z1750" s="28"/>
      <c r="AA1750" s="28"/>
      <c r="AB1750" s="28"/>
      <c r="AC1750" s="28"/>
    </row>
    <row r="1751" spans="1:29" ht="14.25" hidden="1">
      <c r="A1751" s="22" t="b">
        <f t="shared" si="98"/>
        <v>0</v>
      </c>
      <c r="B1751" s="23" t="str">
        <f t="shared" si="99"/>
        <v>salles!</v>
      </c>
      <c r="C1751" s="24">
        <f t="shared" si="100"/>
        <v>1719</v>
      </c>
      <c r="D1751" s="24" t="str">
        <f t="shared" ca="1" si="2"/>
        <v>salle7</v>
      </c>
      <c r="E1751" s="25">
        <f t="shared" ca="1" si="3"/>
        <v>42828.75</v>
      </c>
      <c r="F1751" s="25">
        <f t="shared" ca="1" si="4"/>
        <v>42828.791666666664</v>
      </c>
      <c r="G1751" s="26" t="str">
        <f t="shared" ca="1" si="5"/>
        <v>resa@seveetpapillon.org</v>
      </c>
      <c r="H1751" s="24" t="s">
        <v>174</v>
      </c>
      <c r="I1751" s="24" t="str">
        <f t="shared" ca="1" si="6"/>
        <v>resa@seveetpapillon.org</v>
      </c>
      <c r="J1751" s="24">
        <f t="shared" ca="1" si="7"/>
        <v>29756375</v>
      </c>
      <c r="K1751" s="24" t="str">
        <f t="shared" ca="1" si="8"/>
        <v>Marie-Dominique Claire
Lucas</v>
      </c>
      <c r="L1751" s="24" t="str">
        <f t="shared" ca="1" si="9"/>
        <v>01:00 tarif horaire</v>
      </c>
      <c r="M1751" s="24" t="str">
        <f t="shared" ca="1" si="10"/>
        <v>Accepté (crédit illimité)</v>
      </c>
      <c r="N1751" s="25">
        <f t="shared" ca="1" si="11"/>
        <v>42819.563194444447</v>
      </c>
      <c r="O1751" s="27">
        <f t="shared" ca="1" si="12"/>
        <v>42819.56527777778</v>
      </c>
      <c r="P1751" s="24">
        <f t="shared" ca="1" si="13"/>
        <v>18</v>
      </c>
      <c r="Q1751" s="28" t="str">
        <f t="shared" si="48"/>
        <v/>
      </c>
      <c r="R1751" s="29" t="str">
        <f t="shared" si="14"/>
        <v/>
      </c>
      <c r="S1751" s="29" t="str">
        <f t="shared" si="15"/>
        <v/>
      </c>
      <c r="T1751" s="28" t="str">
        <f t="shared" si="16"/>
        <v/>
      </c>
      <c r="U1751" s="30">
        <f ca="1">VLOOKUP(H1751,variables!J$10:K$130,2,FALSE)</f>
        <v>0.5</v>
      </c>
      <c r="V1751" s="28"/>
      <c r="W1751" s="28"/>
      <c r="X1751" s="28"/>
      <c r="Y1751" s="28"/>
      <c r="Z1751" s="28"/>
      <c r="AA1751" s="28"/>
      <c r="AB1751" s="28"/>
      <c r="AC1751" s="28"/>
    </row>
    <row r="1752" spans="1:29" ht="14.25">
      <c r="A1752" s="22" t="b">
        <f t="shared" si="98"/>
        <v>1</v>
      </c>
      <c r="B1752" s="23" t="str">
        <f t="shared" si="99"/>
        <v>salles!</v>
      </c>
      <c r="C1752" s="24">
        <f t="shared" si="100"/>
        <v>1720</v>
      </c>
      <c r="D1752" s="24" t="str">
        <f t="shared" ca="1" si="2"/>
        <v>salle11</v>
      </c>
      <c r="E1752" s="25">
        <f t="shared" ca="1" si="3"/>
        <v>42828.75</v>
      </c>
      <c r="F1752" s="25">
        <f t="shared" ca="1" si="4"/>
        <v>42828.8125</v>
      </c>
      <c r="G1752" s="26" t="str">
        <f t="shared" ca="1" si="5"/>
        <v>sandrine.lopes@kheprisante.fr</v>
      </c>
      <c r="H1752" s="24" t="s">
        <v>140</v>
      </c>
      <c r="I1752" s="24">
        <f t="shared" ca="1" si="6"/>
        <v>0</v>
      </c>
      <c r="J1752" s="24">
        <f t="shared" ca="1" si="7"/>
        <v>29430688</v>
      </c>
      <c r="K1752" s="24" t="str">
        <f t="shared" ca="1" si="8"/>
        <v>Sandrine - Mbe - LD</v>
      </c>
      <c r="L1752" s="24" t="str">
        <f t="shared" ca="1" si="9"/>
        <v>01:30 tarif horaire</v>
      </c>
      <c r="M1752" s="24" t="str">
        <f t="shared" ca="1" si="10"/>
        <v>Paiement par crédit</v>
      </c>
      <c r="N1752" s="25">
        <f t="shared" ca="1" si="11"/>
        <v>42804.888888888891</v>
      </c>
      <c r="O1752" s="27">
        <f t="shared" ca="1" si="12"/>
        <v>42804.888888888891</v>
      </c>
      <c r="P1752" s="24">
        <f t="shared" ca="1" si="13"/>
        <v>27</v>
      </c>
      <c r="Q1752" s="28">
        <f t="shared" ca="1" si="48"/>
        <v>1.5</v>
      </c>
      <c r="R1752" s="29">
        <f t="shared" ca="1" si="14"/>
        <v>25.180851063829785</v>
      </c>
      <c r="S1752" s="29" t="e">
        <f t="shared" ca="1" si="15"/>
        <v>#VALUE!</v>
      </c>
      <c r="T1752" s="28">
        <f t="shared" ca="1" si="16"/>
        <v>23</v>
      </c>
      <c r="U1752" s="30">
        <f ca="1">VLOOKUP(H1752,variables!J$10:K$130,2,FALSE)</f>
        <v>0.93262411347517726</v>
      </c>
      <c r="V1752" s="28"/>
      <c r="W1752" s="28"/>
      <c r="X1752" s="28"/>
      <c r="Y1752" s="28"/>
      <c r="Z1752" s="28"/>
      <c r="AA1752" s="28"/>
      <c r="AB1752" s="28"/>
      <c r="AC1752" s="28"/>
    </row>
    <row r="1753" spans="1:29" ht="14.25" hidden="1">
      <c r="A1753" s="22" t="b">
        <f t="shared" si="98"/>
        <v>0</v>
      </c>
      <c r="B1753" s="23" t="str">
        <f t="shared" si="99"/>
        <v>salles!</v>
      </c>
      <c r="C1753" s="24">
        <f t="shared" si="100"/>
        <v>1721</v>
      </c>
      <c r="D1753" s="24" t="str">
        <f t="shared" ca="1" si="2"/>
        <v>salle8</v>
      </c>
      <c r="E1753" s="25">
        <f t="shared" ca="1" si="3"/>
        <v>42828.770833333336</v>
      </c>
      <c r="F1753" s="25">
        <f t="shared" ca="1" si="4"/>
        <v>42828.8125</v>
      </c>
      <c r="G1753" s="26" t="str">
        <f t="shared" ca="1" si="5"/>
        <v>margaux.honore@kheprisante.fr</v>
      </c>
      <c r="H1753" s="24" t="s">
        <v>88</v>
      </c>
      <c r="I1753" s="24">
        <f t="shared" ca="1" si="6"/>
        <v>0</v>
      </c>
      <c r="J1753" s="24">
        <f t="shared" ca="1" si="7"/>
        <v>29746284</v>
      </c>
      <c r="K1753" s="24" t="str">
        <f t="shared" ca="1" si="8"/>
        <v>Mme Nkounkou Gemma</v>
      </c>
      <c r="L1753" s="24" t="str">
        <f t="shared" ca="1" si="9"/>
        <v>01:00 tarif horaire</v>
      </c>
      <c r="M1753" s="24" t="str">
        <f t="shared" ca="1" si="10"/>
        <v>Paiement par crédit</v>
      </c>
      <c r="N1753" s="25">
        <f t="shared" ca="1" si="11"/>
        <v>42818.749305555553</v>
      </c>
      <c r="O1753" s="27">
        <f t="shared" ca="1" si="12"/>
        <v>42818.749305555553</v>
      </c>
      <c r="P1753" s="24">
        <f t="shared" ca="1" si="13"/>
        <v>18</v>
      </c>
      <c r="Q1753" s="28" t="str">
        <f t="shared" si="48"/>
        <v/>
      </c>
      <c r="R1753" s="29" t="str">
        <f t="shared" si="14"/>
        <v/>
      </c>
      <c r="S1753" s="29" t="str">
        <f t="shared" si="15"/>
        <v/>
      </c>
      <c r="T1753" s="28" t="str">
        <f t="shared" si="16"/>
        <v/>
      </c>
      <c r="U1753" s="30">
        <f ca="1">VLOOKUP(H1753,variables!J$10:K$130,2,FALSE)</f>
        <v>0.94202898550724634</v>
      </c>
      <c r="V1753" s="28"/>
      <c r="W1753" s="28"/>
      <c r="X1753" s="28"/>
      <c r="Y1753" s="28"/>
      <c r="Z1753" s="28"/>
      <c r="AA1753" s="28"/>
      <c r="AB1753" s="28"/>
      <c r="AC1753" s="28"/>
    </row>
    <row r="1754" spans="1:29" ht="14.25" hidden="1">
      <c r="A1754" s="22" t="b">
        <f t="shared" si="98"/>
        <v>0</v>
      </c>
      <c r="B1754" s="23" t="str">
        <f t="shared" si="99"/>
        <v>salles!</v>
      </c>
      <c r="C1754" s="24">
        <f t="shared" si="100"/>
        <v>1722</v>
      </c>
      <c r="D1754" s="24" t="str">
        <f t="shared" ca="1" si="2"/>
        <v>salle10</v>
      </c>
      <c r="E1754" s="25">
        <f t="shared" ca="1" si="3"/>
        <v>42828.770833333336</v>
      </c>
      <c r="F1754" s="25">
        <f t="shared" ca="1" si="4"/>
        <v>42828.8125</v>
      </c>
      <c r="G1754" s="26" t="str">
        <f t="shared" ca="1" si="5"/>
        <v>marion.kinne@kheprisante.fr</v>
      </c>
      <c r="H1754" s="24" t="s">
        <v>60</v>
      </c>
      <c r="I1754" s="24">
        <f t="shared" ca="1" si="6"/>
        <v>0</v>
      </c>
      <c r="J1754" s="24">
        <f t="shared" ca="1" si="7"/>
        <v>29852671</v>
      </c>
      <c r="K1754" s="24">
        <f t="shared" ca="1" si="8"/>
        <v>0</v>
      </c>
      <c r="L1754" s="24" t="str">
        <f t="shared" ca="1" si="9"/>
        <v>01:00 tarif horaire</v>
      </c>
      <c r="M1754" s="24" t="str">
        <f t="shared" ca="1" si="10"/>
        <v>Paiement par crédit</v>
      </c>
      <c r="N1754" s="25">
        <f t="shared" ca="1" si="11"/>
        <v>42823.726388888892</v>
      </c>
      <c r="O1754" s="27">
        <f t="shared" ca="1" si="12"/>
        <v>42823.726388888892</v>
      </c>
      <c r="P1754" s="24">
        <f t="shared" ca="1" si="13"/>
        <v>18</v>
      </c>
      <c r="Q1754" s="28" t="str">
        <f t="shared" si="48"/>
        <v/>
      </c>
      <c r="R1754" s="29" t="str">
        <f t="shared" si="14"/>
        <v/>
      </c>
      <c r="S1754" s="29" t="str">
        <f t="shared" si="15"/>
        <v/>
      </c>
      <c r="T1754" s="28" t="str">
        <f t="shared" si="16"/>
        <v/>
      </c>
      <c r="U1754" s="30">
        <f ca="1">VLOOKUP(H1754,variables!J$10:K$130,2,FALSE)</f>
        <v>1</v>
      </c>
      <c r="V1754" s="28"/>
      <c r="W1754" s="28"/>
      <c r="X1754" s="28"/>
      <c r="Y1754" s="28"/>
      <c r="Z1754" s="28"/>
      <c r="AA1754" s="28"/>
      <c r="AB1754" s="28"/>
      <c r="AC1754" s="28"/>
    </row>
    <row r="1755" spans="1:29" ht="14.25" hidden="1">
      <c r="A1755" s="22" t="b">
        <f t="shared" si="98"/>
        <v>0</v>
      </c>
      <c r="B1755" s="23" t="str">
        <f t="shared" si="99"/>
        <v>salles!</v>
      </c>
      <c r="C1755" s="24">
        <f t="shared" si="100"/>
        <v>1723</v>
      </c>
      <c r="D1755" s="24" t="str">
        <f t="shared" ca="1" si="2"/>
        <v>salle8</v>
      </c>
      <c r="E1755" s="25">
        <f t="shared" ca="1" si="3"/>
        <v>42828.8125</v>
      </c>
      <c r="F1755" s="25">
        <f t="shared" ca="1" si="4"/>
        <v>42828.854166666664</v>
      </c>
      <c r="G1755" s="26" t="str">
        <f t="shared" ca="1" si="5"/>
        <v>margaux.honore@kheprisante.fr</v>
      </c>
      <c r="H1755" s="24" t="s">
        <v>88</v>
      </c>
      <c r="I1755" s="24">
        <f t="shared" ca="1" si="6"/>
        <v>0</v>
      </c>
      <c r="J1755" s="24">
        <f t="shared" ca="1" si="7"/>
        <v>29918335</v>
      </c>
      <c r="K1755" s="24" t="str">
        <f t="shared" ca="1" si="8"/>
        <v>Mme Aubry</v>
      </c>
      <c r="L1755" s="24" t="str">
        <f t="shared" ca="1" si="9"/>
        <v>01:00 tarif horaire</v>
      </c>
      <c r="M1755" s="24" t="str">
        <f t="shared" ca="1" si="10"/>
        <v>Paiement par crédit</v>
      </c>
      <c r="N1755" s="25">
        <f t="shared" ca="1" si="11"/>
        <v>42826.492361111108</v>
      </c>
      <c r="O1755" s="27">
        <f t="shared" ca="1" si="12"/>
        <v>42826.492361111108</v>
      </c>
      <c r="P1755" s="24">
        <f t="shared" ca="1" si="13"/>
        <v>18</v>
      </c>
      <c r="Q1755" s="28" t="str">
        <f t="shared" si="48"/>
        <v/>
      </c>
      <c r="R1755" s="29" t="str">
        <f t="shared" si="14"/>
        <v/>
      </c>
      <c r="S1755" s="29" t="str">
        <f t="shared" si="15"/>
        <v/>
      </c>
      <c r="T1755" s="28" t="str">
        <f t="shared" si="16"/>
        <v/>
      </c>
      <c r="U1755" s="30">
        <f ca="1">VLOOKUP(H1755,variables!J$10:K$130,2,FALSE)</f>
        <v>0.94202898550724634</v>
      </c>
      <c r="V1755" s="28"/>
      <c r="W1755" s="28"/>
      <c r="X1755" s="28"/>
      <c r="Y1755" s="28"/>
      <c r="Z1755" s="28"/>
      <c r="AA1755" s="28"/>
      <c r="AB1755" s="28"/>
      <c r="AC1755" s="28"/>
    </row>
    <row r="1756" spans="1:29" ht="14.25" hidden="1">
      <c r="A1756" s="22" t="b">
        <f t="shared" si="98"/>
        <v>0</v>
      </c>
      <c r="B1756" s="23" t="str">
        <f t="shared" si="99"/>
        <v>salles!</v>
      </c>
      <c r="C1756" s="24">
        <f t="shared" si="100"/>
        <v>1724</v>
      </c>
      <c r="D1756" s="24" t="str">
        <f t="shared" ca="1" si="2"/>
        <v>réunion2</v>
      </c>
      <c r="E1756" s="25">
        <f t="shared" ca="1" si="3"/>
        <v>42828.8125</v>
      </c>
      <c r="F1756" s="25">
        <f t="shared" ca="1" si="4"/>
        <v>42828.854166666664</v>
      </c>
      <c r="G1756" s="26" t="str">
        <f t="shared" ca="1" si="5"/>
        <v>sophie.seveetpapillon@kheprisante.fr</v>
      </c>
      <c r="H1756" s="24" t="s">
        <v>83</v>
      </c>
      <c r="I1756" s="24">
        <f t="shared" ca="1" si="6"/>
        <v>0</v>
      </c>
      <c r="J1756" s="24">
        <f t="shared" ca="1" si="7"/>
        <v>29765990</v>
      </c>
      <c r="K1756" s="24" t="str">
        <f t="shared" ca="1" si="8"/>
        <v>Atelier respiration consciente Jacqueline pour SP</v>
      </c>
      <c r="L1756" s="24" t="str">
        <f t="shared" ca="1" si="9"/>
        <v>01:00 tarif horaire</v>
      </c>
      <c r="M1756" s="24" t="str">
        <f t="shared" ca="1" si="10"/>
        <v>Paiement par crédit</v>
      </c>
      <c r="N1756" s="25">
        <f t="shared" ca="1" si="11"/>
        <v>42820.734722222223</v>
      </c>
      <c r="O1756" s="27">
        <f t="shared" ca="1" si="12"/>
        <v>42820.734722222223</v>
      </c>
      <c r="P1756" s="24">
        <f t="shared" ca="1" si="13"/>
        <v>23.4</v>
      </c>
      <c r="Q1756" s="28" t="str">
        <f t="shared" si="48"/>
        <v/>
      </c>
      <c r="R1756" s="29" t="str">
        <f t="shared" si="14"/>
        <v/>
      </c>
      <c r="S1756" s="29" t="str">
        <f t="shared" si="15"/>
        <v/>
      </c>
      <c r="T1756" s="28" t="str">
        <f t="shared" si="16"/>
        <v/>
      </c>
      <c r="U1756" s="30">
        <f>VLOOKUP(H1756,variables!J$10:K$130,2,FALSE)</f>
        <v>5.3E-3</v>
      </c>
      <c r="V1756" s="28"/>
      <c r="W1756" s="28"/>
      <c r="X1756" s="28"/>
      <c r="Y1756" s="28"/>
      <c r="Z1756" s="28"/>
      <c r="AA1756" s="28"/>
      <c r="AB1756" s="28"/>
      <c r="AC1756" s="28"/>
    </row>
    <row r="1757" spans="1:29" ht="14.25" hidden="1">
      <c r="A1757" s="22" t="b">
        <f t="shared" si="98"/>
        <v>0</v>
      </c>
      <c r="B1757" s="23" t="str">
        <f t="shared" si="99"/>
        <v>salles!</v>
      </c>
      <c r="C1757" s="24">
        <f t="shared" si="100"/>
        <v>1725</v>
      </c>
      <c r="D1757" s="24" t="str">
        <f t="shared" ca="1" si="2"/>
        <v>salle11</v>
      </c>
      <c r="E1757" s="25">
        <f t="shared" ca="1" si="3"/>
        <v>42829.458333333336</v>
      </c>
      <c r="F1757" s="25">
        <f t="shared" ca="1" si="4"/>
        <v>42829.5</v>
      </c>
      <c r="G1757" s="26" t="str">
        <f t="shared" ca="1" si="5"/>
        <v>nathalie.lievoux@kheprisante.fr</v>
      </c>
      <c r="H1757" s="24" t="s">
        <v>784</v>
      </c>
      <c r="I1757" s="24">
        <f t="shared" ca="1" si="6"/>
        <v>0</v>
      </c>
      <c r="J1757" s="24">
        <f t="shared" ca="1" si="7"/>
        <v>29899928</v>
      </c>
      <c r="K1757" s="24">
        <f t="shared" ca="1" si="8"/>
        <v>0</v>
      </c>
      <c r="L1757" s="24" t="str">
        <f t="shared" ca="1" si="9"/>
        <v>01:00 tarif horaire</v>
      </c>
      <c r="M1757" s="24" t="str">
        <f t="shared" ca="1" si="10"/>
        <v>Paiement par crédit</v>
      </c>
      <c r="N1757" s="25">
        <f t="shared" ca="1" si="11"/>
        <v>42825.513888888891</v>
      </c>
      <c r="O1757" s="27">
        <f t="shared" ca="1" si="12"/>
        <v>42825.513888888891</v>
      </c>
      <c r="P1757" s="24">
        <f t="shared" ca="1" si="13"/>
        <v>14.4</v>
      </c>
      <c r="Q1757" s="28" t="str">
        <f t="shared" si="48"/>
        <v/>
      </c>
      <c r="R1757" s="29" t="str">
        <f t="shared" si="14"/>
        <v/>
      </c>
      <c r="S1757" s="29" t="str">
        <f t="shared" si="15"/>
        <v/>
      </c>
      <c r="T1757" s="28" t="str">
        <f t="shared" si="16"/>
        <v/>
      </c>
      <c r="U1757" s="30">
        <f ca="1">VLOOKUP(H1757,variables!J$10:K$130,2,FALSE)</f>
        <v>1</v>
      </c>
      <c r="V1757" s="28"/>
      <c r="W1757" s="28"/>
      <c r="X1757" s="28"/>
      <c r="Y1757" s="28"/>
      <c r="Z1757" s="28"/>
      <c r="AA1757" s="28"/>
      <c r="AB1757" s="28"/>
      <c r="AC1757" s="28"/>
    </row>
    <row r="1758" spans="1:29" ht="14.25">
      <c r="A1758" s="22" t="b">
        <f t="shared" si="98"/>
        <v>1</v>
      </c>
      <c r="B1758" s="23" t="str">
        <f t="shared" si="99"/>
        <v>salles!</v>
      </c>
      <c r="C1758" s="24">
        <f t="shared" si="100"/>
        <v>1726</v>
      </c>
      <c r="D1758" s="24" t="str">
        <f t="shared" ca="1" si="2"/>
        <v>salle11</v>
      </c>
      <c r="E1758" s="25">
        <f t="shared" ca="1" si="3"/>
        <v>42829.604166666664</v>
      </c>
      <c r="F1758" s="25">
        <f t="shared" ca="1" si="4"/>
        <v>42829.645833333336</v>
      </c>
      <c r="G1758" s="26" t="str">
        <f t="shared" ca="1" si="5"/>
        <v>sandrine.lopes@kheprisante.fr</v>
      </c>
      <c r="H1758" s="24" t="s">
        <v>140</v>
      </c>
      <c r="I1758" s="24">
        <f t="shared" ca="1" si="6"/>
        <v>0</v>
      </c>
      <c r="J1758" s="24">
        <f t="shared" ca="1" si="7"/>
        <v>29822171</v>
      </c>
      <c r="K1758" s="24" t="str">
        <f t="shared" ca="1" si="8"/>
        <v>Sandrine - Mbe - Lorraine</v>
      </c>
      <c r="L1758" s="24" t="str">
        <f t="shared" ca="1" si="9"/>
        <v>01:00 tarif horaire</v>
      </c>
      <c r="M1758" s="24" t="str">
        <f t="shared" ca="1" si="10"/>
        <v>Paiement par crédit</v>
      </c>
      <c r="N1758" s="25">
        <f t="shared" ca="1" si="11"/>
        <v>42822.702777777777</v>
      </c>
      <c r="O1758" s="27">
        <f t="shared" ca="1" si="12"/>
        <v>42822.702777777777</v>
      </c>
      <c r="P1758" s="24">
        <f t="shared" ca="1" si="13"/>
        <v>14.4</v>
      </c>
      <c r="Q1758" s="28">
        <f t="shared" ca="1" si="48"/>
        <v>1</v>
      </c>
      <c r="R1758" s="29">
        <f t="shared" ca="1" si="14"/>
        <v>13.429787234042553</v>
      </c>
      <c r="S1758" s="29" t="e">
        <f t="shared" ca="1" si="15"/>
        <v>#VALUE!</v>
      </c>
      <c r="T1758" s="28">
        <f t="shared" ca="1" si="16"/>
        <v>6</v>
      </c>
      <c r="U1758" s="30">
        <f ca="1">VLOOKUP(H1758,variables!J$10:K$130,2,FALSE)</f>
        <v>0.93262411347517726</v>
      </c>
      <c r="V1758" s="28"/>
      <c r="W1758" s="28"/>
      <c r="X1758" s="28"/>
      <c r="Y1758" s="28"/>
      <c r="Z1758" s="28"/>
      <c r="AA1758" s="28"/>
      <c r="AB1758" s="28"/>
      <c r="AC1758" s="28"/>
    </row>
    <row r="1759" spans="1:29" ht="14.25" hidden="1">
      <c r="A1759" s="22" t="b">
        <f t="shared" si="98"/>
        <v>0</v>
      </c>
      <c r="B1759" s="23" t="str">
        <f t="shared" si="99"/>
        <v>salles!</v>
      </c>
      <c r="C1759" s="24">
        <f t="shared" si="100"/>
        <v>1727</v>
      </c>
      <c r="D1759" s="24" t="str">
        <f t="shared" ca="1" si="2"/>
        <v>salle8</v>
      </c>
      <c r="E1759" s="25">
        <f t="shared" ca="1" si="3"/>
        <v>42829.645833333336</v>
      </c>
      <c r="F1759" s="25">
        <f t="shared" ca="1" si="4"/>
        <v>42829.6875</v>
      </c>
      <c r="G1759" s="26" t="str">
        <f t="shared" ca="1" si="5"/>
        <v>margaux.honore@kheprisante.fr</v>
      </c>
      <c r="H1759" s="24" t="s">
        <v>88</v>
      </c>
      <c r="I1759" s="24">
        <f t="shared" ca="1" si="6"/>
        <v>0</v>
      </c>
      <c r="J1759" s="24">
        <f t="shared" ca="1" si="7"/>
        <v>29952161</v>
      </c>
      <c r="K1759" s="24" t="str">
        <f t="shared" ca="1" si="8"/>
        <v xml:space="preserve">VIENCHAREUG Khamnouk
</v>
      </c>
      <c r="L1759" s="24" t="str">
        <f t="shared" ca="1" si="9"/>
        <v>01:00 tarif horaire</v>
      </c>
      <c r="M1759" s="24" t="str">
        <f t="shared" ca="1" si="10"/>
        <v>Paiement par crédit</v>
      </c>
      <c r="N1759" s="25">
        <f t="shared" ca="1" si="11"/>
        <v>42828.597916666666</v>
      </c>
      <c r="O1759" s="27">
        <f t="shared" ca="1" si="12"/>
        <v>42828.597916666666</v>
      </c>
      <c r="P1759" s="24">
        <f t="shared" ca="1" si="13"/>
        <v>15.3</v>
      </c>
      <c r="Q1759" s="28" t="str">
        <f t="shared" si="48"/>
        <v/>
      </c>
      <c r="R1759" s="29" t="str">
        <f t="shared" si="14"/>
        <v/>
      </c>
      <c r="S1759" s="29" t="str">
        <f t="shared" si="15"/>
        <v/>
      </c>
      <c r="T1759" s="28" t="str">
        <f t="shared" si="16"/>
        <v/>
      </c>
      <c r="U1759" s="30">
        <f ca="1">VLOOKUP(H1759,variables!J$10:K$130,2,FALSE)</f>
        <v>0.94202898550724634</v>
      </c>
      <c r="V1759" s="28"/>
      <c r="W1759" s="28"/>
      <c r="X1759" s="28"/>
      <c r="Y1759" s="28"/>
      <c r="Z1759" s="28"/>
      <c r="AA1759" s="28"/>
      <c r="AB1759" s="28"/>
      <c r="AC1759" s="28"/>
    </row>
    <row r="1760" spans="1:29" ht="14.25">
      <c r="A1760" s="22" t="b">
        <f t="shared" si="98"/>
        <v>1</v>
      </c>
      <c r="B1760" s="23" t="str">
        <f t="shared" si="99"/>
        <v>salles!</v>
      </c>
      <c r="C1760" s="24">
        <f t="shared" si="100"/>
        <v>1728</v>
      </c>
      <c r="D1760" s="24" t="str">
        <f t="shared" ca="1" si="2"/>
        <v>salle11</v>
      </c>
      <c r="E1760" s="25">
        <f t="shared" ca="1" si="3"/>
        <v>42829.666666666664</v>
      </c>
      <c r="F1760" s="25">
        <f t="shared" ca="1" si="4"/>
        <v>42829.729166666664</v>
      </c>
      <c r="G1760" s="26" t="str">
        <f t="shared" ca="1" si="5"/>
        <v>sandrine.lopes@kheprisante.fr</v>
      </c>
      <c r="H1760" s="24" t="s">
        <v>140</v>
      </c>
      <c r="I1760" s="24">
        <f t="shared" ca="1" si="6"/>
        <v>0</v>
      </c>
      <c r="J1760" s="24">
        <f t="shared" ca="1" si="7"/>
        <v>29506004</v>
      </c>
      <c r="K1760" s="24" t="str">
        <f t="shared" ca="1" si="8"/>
        <v>Sandrine Mbe Ludivine</v>
      </c>
      <c r="L1760" s="24" t="str">
        <f t="shared" ca="1" si="9"/>
        <v>01:30 tarif horaire</v>
      </c>
      <c r="M1760" s="24" t="str">
        <f t="shared" ca="1" si="10"/>
        <v>Paiement par crédit</v>
      </c>
      <c r="N1760" s="25">
        <f t="shared" ca="1" si="11"/>
        <v>42808.90347222222</v>
      </c>
      <c r="O1760" s="27">
        <f t="shared" ca="1" si="12"/>
        <v>42808.90347222222</v>
      </c>
      <c r="P1760" s="24">
        <f t="shared" ca="1" si="13"/>
        <v>25.2</v>
      </c>
      <c r="Q1760" s="28">
        <f t="shared" ca="1" si="48"/>
        <v>1.5</v>
      </c>
      <c r="R1760" s="29">
        <f t="shared" ca="1" si="14"/>
        <v>23.502127659574466</v>
      </c>
      <c r="S1760" s="29" t="e">
        <f t="shared" ca="1" si="15"/>
        <v>#VALUE!</v>
      </c>
      <c r="T1760" s="28">
        <f t="shared" ca="1" si="16"/>
        <v>20</v>
      </c>
      <c r="U1760" s="30">
        <f ca="1">VLOOKUP(H1760,variables!J$10:K$130,2,FALSE)</f>
        <v>0.93262411347517726</v>
      </c>
      <c r="V1760" s="28"/>
      <c r="W1760" s="28"/>
      <c r="X1760" s="28"/>
      <c r="Y1760" s="28"/>
      <c r="Z1760" s="28"/>
      <c r="AA1760" s="28"/>
      <c r="AB1760" s="28"/>
      <c r="AC1760" s="28"/>
    </row>
    <row r="1761" spans="1:29" ht="14.25" hidden="1">
      <c r="A1761" s="22" t="b">
        <f t="shared" si="98"/>
        <v>0</v>
      </c>
      <c r="B1761" s="23" t="str">
        <f t="shared" si="99"/>
        <v>salles!</v>
      </c>
      <c r="C1761" s="24">
        <f t="shared" si="100"/>
        <v>1729</v>
      </c>
      <c r="D1761" s="24" t="str">
        <f t="shared" ca="1" si="2"/>
        <v>Salle0</v>
      </c>
      <c r="E1761" s="25">
        <f t="shared" ca="1" si="3"/>
        <v>42829.833333333336</v>
      </c>
      <c r="F1761" s="25">
        <f t="shared" ca="1" si="4"/>
        <v>42829.895833333336</v>
      </c>
      <c r="G1761" s="26" t="str">
        <f t="shared" ca="1" si="5"/>
        <v>souad.amrous@kheprisante.fr</v>
      </c>
      <c r="H1761" s="24" t="s">
        <v>852</v>
      </c>
      <c r="I1761" s="24" t="str">
        <f t="shared" ca="1" si="6"/>
        <v>souad.amrous@kheprisante.fr</v>
      </c>
      <c r="J1761" s="24">
        <f t="shared" ca="1" si="7"/>
        <v>29466244</v>
      </c>
      <c r="K1761" s="24" t="str">
        <f t="shared" ca="1" si="8"/>
        <v>Atelier 2 "Sophro-Méditation"</v>
      </c>
      <c r="L1761" s="24" t="str">
        <f t="shared" ca="1" si="9"/>
        <v>01:30 tarif horaire</v>
      </c>
      <c r="M1761" s="24" t="str">
        <f t="shared" ca="1" si="10"/>
        <v>Paiement par crédit</v>
      </c>
      <c r="N1761" s="25">
        <f t="shared" ca="1" si="11"/>
        <v>42807.611805555556</v>
      </c>
      <c r="O1761" s="27">
        <f t="shared" ca="1" si="12"/>
        <v>42809.443749999999</v>
      </c>
      <c r="P1761" s="24">
        <f t="shared" ca="1" si="13"/>
        <v>35.1</v>
      </c>
      <c r="Q1761" s="28" t="str">
        <f t="shared" si="48"/>
        <v/>
      </c>
      <c r="R1761" s="29" t="str">
        <f t="shared" si="14"/>
        <v/>
      </c>
      <c r="S1761" s="29" t="str">
        <f t="shared" si="15"/>
        <v/>
      </c>
      <c r="T1761" s="28" t="str">
        <f t="shared" si="16"/>
        <v/>
      </c>
      <c r="U1761" s="30">
        <f ca="1">VLOOKUP(H1761,variables!J$10:K$130,2,FALSE)</f>
        <v>0.96666666666666667</v>
      </c>
      <c r="V1761" s="28"/>
      <c r="W1761" s="28"/>
      <c r="X1761" s="28"/>
      <c r="Y1761" s="28"/>
      <c r="Z1761" s="28"/>
      <c r="AA1761" s="28"/>
      <c r="AB1761" s="28"/>
      <c r="AC1761" s="28"/>
    </row>
    <row r="1762" spans="1:29" ht="14.25" hidden="1">
      <c r="A1762" s="22" t="b">
        <f t="shared" si="98"/>
        <v>0</v>
      </c>
      <c r="B1762" s="23" t="str">
        <f t="shared" si="99"/>
        <v>salles!</v>
      </c>
      <c r="C1762" s="24">
        <f t="shared" si="100"/>
        <v>1730</v>
      </c>
      <c r="D1762" s="24" t="str">
        <f t="shared" ca="1" si="2"/>
        <v>salle9</v>
      </c>
      <c r="E1762" s="25">
        <f t="shared" ca="1" si="3"/>
        <v>42830.416666666664</v>
      </c>
      <c r="F1762" s="25">
        <f t="shared" ca="1" si="4"/>
        <v>42830.458333333336</v>
      </c>
      <c r="G1762" s="26" t="str">
        <f t="shared" ca="1" si="5"/>
        <v>didier.cuoq@kheprisante.fr</v>
      </c>
      <c r="H1762" s="24" t="s">
        <v>357</v>
      </c>
      <c r="I1762" s="24">
        <f t="shared" ca="1" si="6"/>
        <v>0</v>
      </c>
      <c r="J1762" s="24">
        <f t="shared" ca="1" si="7"/>
        <v>29940376</v>
      </c>
      <c r="K1762" s="24">
        <f t="shared" ca="1" si="8"/>
        <v>0</v>
      </c>
      <c r="L1762" s="24" t="str">
        <f t="shared" ca="1" si="9"/>
        <v>01:00 tarif horaire</v>
      </c>
      <c r="M1762" s="24" t="str">
        <f t="shared" ca="1" si="10"/>
        <v>Paiement par crédit</v>
      </c>
      <c r="N1762" s="25">
        <f t="shared" ca="1" si="11"/>
        <v>42828.365277777775</v>
      </c>
      <c r="O1762" s="27">
        <f t="shared" ca="1" si="12"/>
        <v>42828.365277777775</v>
      </c>
      <c r="P1762" s="24">
        <f t="shared" ca="1" si="13"/>
        <v>14.4</v>
      </c>
      <c r="Q1762" s="28" t="str">
        <f t="shared" si="48"/>
        <v/>
      </c>
      <c r="R1762" s="29" t="str">
        <f t="shared" si="14"/>
        <v/>
      </c>
      <c r="S1762" s="29" t="str">
        <f t="shared" si="15"/>
        <v/>
      </c>
      <c r="T1762" s="28" t="str">
        <f t="shared" si="16"/>
        <v/>
      </c>
      <c r="U1762" s="30">
        <f ca="1">VLOOKUP(H1762,variables!J$10:K$130,2,FALSE)</f>
        <v>0.97058823529411764</v>
      </c>
      <c r="V1762" s="28"/>
      <c r="W1762" s="28"/>
      <c r="X1762" s="28"/>
      <c r="Y1762" s="28"/>
      <c r="Z1762" s="28"/>
      <c r="AA1762" s="28"/>
      <c r="AB1762" s="28"/>
      <c r="AC1762" s="28"/>
    </row>
    <row r="1763" spans="1:29" ht="14.25" hidden="1">
      <c r="A1763" s="22" t="b">
        <f t="shared" si="98"/>
        <v>0</v>
      </c>
      <c r="B1763" s="23" t="str">
        <f t="shared" si="99"/>
        <v>salles!</v>
      </c>
      <c r="C1763" s="24">
        <f t="shared" si="100"/>
        <v>1731</v>
      </c>
      <c r="D1763" s="24" t="str">
        <f t="shared" ca="1" si="2"/>
        <v>salle9</v>
      </c>
      <c r="E1763" s="25">
        <f t="shared" ca="1" si="3"/>
        <v>42830.5625</v>
      </c>
      <c r="F1763" s="25">
        <f t="shared" ca="1" si="4"/>
        <v>42830.604166666664</v>
      </c>
      <c r="G1763" s="26" t="str">
        <f t="shared" ca="1" si="5"/>
        <v>resa@seveetpapillon.org</v>
      </c>
      <c r="H1763" s="24" t="s">
        <v>174</v>
      </c>
      <c r="I1763" s="24">
        <f t="shared" ca="1" si="6"/>
        <v>0</v>
      </c>
      <c r="J1763" s="24">
        <f t="shared" ca="1" si="7"/>
        <v>29982148</v>
      </c>
      <c r="K1763" s="24" t="str">
        <f t="shared" ca="1" si="8"/>
        <v>Mme T.</v>
      </c>
      <c r="L1763" s="24" t="str">
        <f t="shared" ca="1" si="9"/>
        <v>01:00 tarif horaire</v>
      </c>
      <c r="M1763" s="24" t="str">
        <f t="shared" ca="1" si="10"/>
        <v>Accepté (crédit illimité)</v>
      </c>
      <c r="N1763" s="25">
        <f t="shared" ca="1" si="11"/>
        <v>42829.57708333333</v>
      </c>
      <c r="O1763" s="27">
        <f t="shared" ca="1" si="12"/>
        <v>42829.57708333333</v>
      </c>
      <c r="P1763" s="24">
        <f t="shared" ca="1" si="13"/>
        <v>16.2</v>
      </c>
      <c r="Q1763" s="28" t="str">
        <f t="shared" si="48"/>
        <v/>
      </c>
      <c r="R1763" s="29" t="str">
        <f t="shared" si="14"/>
        <v/>
      </c>
      <c r="S1763" s="29" t="str">
        <f t="shared" si="15"/>
        <v/>
      </c>
      <c r="T1763" s="28" t="str">
        <f t="shared" si="16"/>
        <v/>
      </c>
      <c r="U1763" s="30">
        <f ca="1">VLOOKUP(H1763,variables!J$10:K$130,2,FALSE)</f>
        <v>0.5</v>
      </c>
      <c r="V1763" s="28"/>
      <c r="W1763" s="28"/>
      <c r="X1763" s="28"/>
      <c r="Y1763" s="28"/>
      <c r="Z1763" s="28"/>
      <c r="AA1763" s="28"/>
      <c r="AB1763" s="28"/>
      <c r="AC1763" s="28"/>
    </row>
    <row r="1764" spans="1:29" ht="14.25" hidden="1">
      <c r="A1764" s="22" t="b">
        <f t="shared" si="98"/>
        <v>0</v>
      </c>
      <c r="B1764" s="23" t="str">
        <f t="shared" si="99"/>
        <v>salles!</v>
      </c>
      <c r="C1764" s="24">
        <f t="shared" si="100"/>
        <v>1732</v>
      </c>
      <c r="D1764" s="24" t="str">
        <f t="shared" ca="1" si="2"/>
        <v>salle9</v>
      </c>
      <c r="E1764" s="25">
        <f t="shared" ca="1" si="3"/>
        <v>42830.625</v>
      </c>
      <c r="F1764" s="25">
        <f t="shared" ca="1" si="4"/>
        <v>42830.666666666664</v>
      </c>
      <c r="G1764" s="26" t="str">
        <f t="shared" ca="1" si="5"/>
        <v>resa@seveetpapillon.org</v>
      </c>
      <c r="H1764" s="24" t="s">
        <v>174</v>
      </c>
      <c r="I1764" s="24">
        <f t="shared" ca="1" si="6"/>
        <v>0</v>
      </c>
      <c r="J1764" s="24">
        <f t="shared" ca="1" si="7"/>
        <v>30013684</v>
      </c>
      <c r="K1764" s="24" t="str">
        <f t="shared" ca="1" si="8"/>
        <v>Parents Lucas</v>
      </c>
      <c r="L1764" s="24" t="str">
        <f t="shared" ca="1" si="9"/>
        <v>01:00 tarif horaire</v>
      </c>
      <c r="M1764" s="24" t="str">
        <f t="shared" ca="1" si="10"/>
        <v>Accepté (crédit illimité)</v>
      </c>
      <c r="N1764" s="25">
        <f t="shared" ca="1" si="11"/>
        <v>42830.612500000003</v>
      </c>
      <c r="O1764" s="27">
        <f t="shared" ca="1" si="12"/>
        <v>42830.612500000003</v>
      </c>
      <c r="P1764" s="24">
        <f t="shared" ca="1" si="13"/>
        <v>16.2</v>
      </c>
      <c r="Q1764" s="28" t="str">
        <f t="shared" si="48"/>
        <v/>
      </c>
      <c r="R1764" s="29" t="str">
        <f t="shared" si="14"/>
        <v/>
      </c>
      <c r="S1764" s="29" t="str">
        <f t="shared" si="15"/>
        <v/>
      </c>
      <c r="T1764" s="28" t="str">
        <f t="shared" si="16"/>
        <v/>
      </c>
      <c r="U1764" s="30">
        <f ca="1">VLOOKUP(H1764,variables!J$10:K$130,2,FALSE)</f>
        <v>0.5</v>
      </c>
      <c r="V1764" s="28"/>
      <c r="W1764" s="28"/>
      <c r="X1764" s="28"/>
      <c r="Y1764" s="28"/>
      <c r="Z1764" s="28"/>
      <c r="AA1764" s="28"/>
      <c r="AB1764" s="28"/>
      <c r="AC1764" s="28"/>
    </row>
    <row r="1765" spans="1:29" ht="14.25" hidden="1">
      <c r="A1765" s="22" t="b">
        <f t="shared" si="98"/>
        <v>0</v>
      </c>
      <c r="B1765" s="23" t="str">
        <f t="shared" si="99"/>
        <v>salles!</v>
      </c>
      <c r="C1765" s="24">
        <f t="shared" si="100"/>
        <v>1733</v>
      </c>
      <c r="D1765" s="24" t="str">
        <f t="shared" ca="1" si="2"/>
        <v>salle7</v>
      </c>
      <c r="E1765" s="25">
        <f t="shared" ca="1" si="3"/>
        <v>42830.645833333336</v>
      </c>
      <c r="F1765" s="25">
        <f t="shared" ca="1" si="4"/>
        <v>42830.6875</v>
      </c>
      <c r="G1765" s="26" t="str">
        <f t="shared" ca="1" si="5"/>
        <v>nicolas.brinster@kheprisante.fr</v>
      </c>
      <c r="H1765" s="24" t="s">
        <v>299</v>
      </c>
      <c r="I1765" s="24">
        <f t="shared" ca="1" si="6"/>
        <v>0</v>
      </c>
      <c r="J1765" s="24">
        <f t="shared" ca="1" si="7"/>
        <v>29998677</v>
      </c>
      <c r="K1765" s="24" t="str">
        <f t="shared" ca="1" si="8"/>
        <v>Saysomsak</v>
      </c>
      <c r="L1765" s="24" t="str">
        <f t="shared" ca="1" si="9"/>
        <v>01:00 tarif horaire</v>
      </c>
      <c r="M1765" s="24" t="str">
        <f t="shared" ca="1" si="10"/>
        <v>Paiement par crédit</v>
      </c>
      <c r="N1765" s="25">
        <f t="shared" ca="1" si="11"/>
        <v>42830.010416666664</v>
      </c>
      <c r="O1765" s="27">
        <f t="shared" ca="1" si="12"/>
        <v>42830.010416666664</v>
      </c>
      <c r="P1765" s="24">
        <f t="shared" ca="1" si="13"/>
        <v>16.2</v>
      </c>
      <c r="Q1765" s="28" t="str">
        <f t="shared" si="48"/>
        <v/>
      </c>
      <c r="R1765" s="29" t="str">
        <f t="shared" si="14"/>
        <v/>
      </c>
      <c r="S1765" s="29" t="str">
        <f t="shared" si="15"/>
        <v/>
      </c>
      <c r="T1765" s="28" t="str">
        <f t="shared" si="16"/>
        <v/>
      </c>
      <c r="U1765" s="30">
        <f ca="1">VLOOKUP(H1765,variables!J$10:K$130,2,FALSE)</f>
        <v>0.96666666666666667</v>
      </c>
      <c r="V1765" s="28"/>
      <c r="W1765" s="28"/>
      <c r="X1765" s="28"/>
      <c r="Y1765" s="28"/>
      <c r="Z1765" s="28"/>
      <c r="AA1765" s="28"/>
      <c r="AB1765" s="28"/>
      <c r="AC1765" s="28"/>
    </row>
    <row r="1766" spans="1:29" ht="14.25" hidden="1">
      <c r="A1766" s="22" t="b">
        <f t="shared" si="98"/>
        <v>0</v>
      </c>
      <c r="B1766" s="23" t="str">
        <f t="shared" si="99"/>
        <v>salles!</v>
      </c>
      <c r="C1766" s="24">
        <f t="shared" si="100"/>
        <v>1734</v>
      </c>
      <c r="D1766" s="24" t="str">
        <f t="shared" ca="1" si="2"/>
        <v>salle12</v>
      </c>
      <c r="E1766" s="25">
        <f t="shared" ca="1" si="3"/>
        <v>42830.729166666664</v>
      </c>
      <c r="F1766" s="25">
        <f t="shared" ca="1" si="4"/>
        <v>42830.770833333336</v>
      </c>
      <c r="G1766" s="26" t="str">
        <f t="shared" ca="1" si="5"/>
        <v>claudine.soulat@kheprisante.fr / Administrateur</v>
      </c>
      <c r="H1766" s="24" t="s">
        <v>1084</v>
      </c>
      <c r="I1766" s="24">
        <f t="shared" ca="1" si="6"/>
        <v>0</v>
      </c>
      <c r="J1766" s="24">
        <f t="shared" ca="1" si="7"/>
        <v>30078557</v>
      </c>
      <c r="K1766" s="24">
        <f t="shared" ca="1" si="8"/>
        <v>0</v>
      </c>
      <c r="L1766" s="24" t="str">
        <f t="shared" ca="1" si="9"/>
        <v>01:00 tarif horaire</v>
      </c>
      <c r="M1766" s="24" t="str">
        <f t="shared" ca="1" si="10"/>
        <v>Paiement par crédit</v>
      </c>
      <c r="N1766" s="25">
        <f t="shared" ca="1" si="11"/>
        <v>42833.432638888888</v>
      </c>
      <c r="O1766" s="27">
        <f t="shared" ca="1" si="12"/>
        <v>42833.432638888888</v>
      </c>
      <c r="P1766" s="24">
        <f t="shared" ca="1" si="13"/>
        <v>18</v>
      </c>
      <c r="Q1766" s="28" t="str">
        <f t="shared" si="48"/>
        <v/>
      </c>
      <c r="R1766" s="29" t="str">
        <f t="shared" si="14"/>
        <v/>
      </c>
      <c r="S1766" s="29" t="str">
        <f t="shared" si="15"/>
        <v/>
      </c>
      <c r="T1766" s="28" t="str">
        <f t="shared" si="16"/>
        <v/>
      </c>
      <c r="U1766" s="30">
        <f ca="1">VLOOKUP(H1766,variables!J$10:K$130,2,FALSE)</f>
        <v>1</v>
      </c>
      <c r="V1766" s="28"/>
      <c r="W1766" s="28"/>
      <c r="X1766" s="28"/>
      <c r="Y1766" s="28"/>
      <c r="Z1766" s="28"/>
      <c r="AA1766" s="28"/>
      <c r="AB1766" s="28"/>
      <c r="AC1766" s="28"/>
    </row>
    <row r="1767" spans="1:29" ht="14.25" hidden="1">
      <c r="A1767" s="22" t="b">
        <f t="shared" si="98"/>
        <v>0</v>
      </c>
      <c r="B1767" s="23" t="str">
        <f t="shared" si="99"/>
        <v>salles!</v>
      </c>
      <c r="C1767" s="24">
        <f t="shared" si="100"/>
        <v>1735</v>
      </c>
      <c r="D1767" s="24" t="str">
        <f t="shared" ca="1" si="2"/>
        <v>salle5</v>
      </c>
      <c r="E1767" s="25">
        <f t="shared" ca="1" si="3"/>
        <v>42830.729166666664</v>
      </c>
      <c r="F1767" s="25">
        <f t="shared" ca="1" si="4"/>
        <v>42830.770833333336</v>
      </c>
      <c r="G1767" s="26" t="str">
        <f t="shared" ca="1" si="5"/>
        <v>resa@seveetpapillon.org</v>
      </c>
      <c r="H1767" s="24" t="s">
        <v>174</v>
      </c>
      <c r="I1767" s="24">
        <f t="shared" ca="1" si="6"/>
        <v>0</v>
      </c>
      <c r="J1767" s="24">
        <f t="shared" ca="1" si="7"/>
        <v>29923285</v>
      </c>
      <c r="K1767" s="24" t="str">
        <f t="shared" ca="1" si="8"/>
        <v>S. Lespinasse - Réflexo SP</v>
      </c>
      <c r="L1767" s="24" t="str">
        <f t="shared" ca="1" si="9"/>
        <v>01:00 tarif horaire</v>
      </c>
      <c r="M1767" s="24" t="str">
        <f t="shared" ca="1" si="10"/>
        <v>Accepté (crédit illimité)</v>
      </c>
      <c r="N1767" s="25">
        <f t="shared" ca="1" si="11"/>
        <v>42826.835416666669</v>
      </c>
      <c r="O1767" s="27">
        <f t="shared" ca="1" si="12"/>
        <v>42826.835416666669</v>
      </c>
      <c r="P1767" s="24">
        <f t="shared" ca="1" si="13"/>
        <v>18</v>
      </c>
      <c r="Q1767" s="28" t="str">
        <f t="shared" si="48"/>
        <v/>
      </c>
      <c r="R1767" s="29" t="str">
        <f t="shared" si="14"/>
        <v/>
      </c>
      <c r="S1767" s="29" t="str">
        <f t="shared" si="15"/>
        <v/>
      </c>
      <c r="T1767" s="28" t="str">
        <f t="shared" si="16"/>
        <v/>
      </c>
      <c r="U1767" s="30">
        <f ca="1">VLOOKUP(H1767,variables!J$10:K$130,2,FALSE)</f>
        <v>0.5</v>
      </c>
      <c r="V1767" s="28"/>
      <c r="W1767" s="28"/>
      <c r="X1767" s="28"/>
      <c r="Y1767" s="28"/>
      <c r="Z1767" s="28"/>
      <c r="AA1767" s="28"/>
      <c r="AB1767" s="28"/>
      <c r="AC1767" s="28"/>
    </row>
    <row r="1768" spans="1:29" ht="14.25" hidden="1">
      <c r="A1768" s="22" t="b">
        <f t="shared" si="98"/>
        <v>0</v>
      </c>
      <c r="B1768" s="23" t="str">
        <f t="shared" si="99"/>
        <v>salles!</v>
      </c>
      <c r="C1768" s="24">
        <f t="shared" si="100"/>
        <v>1736</v>
      </c>
      <c r="D1768" s="24" t="str">
        <f t="shared" ca="1" si="2"/>
        <v>salle7</v>
      </c>
      <c r="E1768" s="25">
        <f t="shared" ca="1" si="3"/>
        <v>42830.770833333336</v>
      </c>
      <c r="F1768" s="25">
        <f t="shared" ca="1" si="4"/>
        <v>42830.8125</v>
      </c>
      <c r="G1768" s="26" t="str">
        <f t="shared" ca="1" si="5"/>
        <v>jessica.font@kheprisante.fr</v>
      </c>
      <c r="H1768" s="24" t="s">
        <v>489</v>
      </c>
      <c r="I1768" s="24">
        <f t="shared" ca="1" si="6"/>
        <v>0</v>
      </c>
      <c r="J1768" s="24">
        <f t="shared" ca="1" si="7"/>
        <v>30012289</v>
      </c>
      <c r="K1768" s="24">
        <f t="shared" ca="1" si="8"/>
        <v>0</v>
      </c>
      <c r="L1768" s="24" t="str">
        <f t="shared" ca="1" si="9"/>
        <v>01:00 tarif horaire</v>
      </c>
      <c r="M1768" s="24" t="str">
        <f t="shared" ca="1" si="10"/>
        <v>Paiement par crédit</v>
      </c>
      <c r="N1768" s="25">
        <f t="shared" ca="1" si="11"/>
        <v>42830.574305555558</v>
      </c>
      <c r="O1768" s="27">
        <f t="shared" ca="1" si="12"/>
        <v>42830.574305555558</v>
      </c>
      <c r="P1768" s="24">
        <f t="shared" ca="1" si="13"/>
        <v>18</v>
      </c>
      <c r="Q1768" s="28" t="str">
        <f t="shared" si="48"/>
        <v/>
      </c>
      <c r="R1768" s="29" t="str">
        <f t="shared" si="14"/>
        <v/>
      </c>
      <c r="S1768" s="29" t="str">
        <f t="shared" si="15"/>
        <v/>
      </c>
      <c r="T1768" s="28" t="str">
        <f t="shared" si="16"/>
        <v/>
      </c>
      <c r="U1768" s="30">
        <f ca="1">VLOOKUP(H1768,variables!J$10:K$130,2,FALSE)</f>
        <v>1</v>
      </c>
      <c r="V1768" s="28"/>
      <c r="W1768" s="28"/>
      <c r="X1768" s="28"/>
      <c r="Y1768" s="28"/>
      <c r="Z1768" s="28"/>
      <c r="AA1768" s="28"/>
      <c r="AB1768" s="28"/>
      <c r="AC1768" s="28"/>
    </row>
    <row r="1769" spans="1:29" ht="14.25" hidden="1">
      <c r="A1769" s="22" t="b">
        <f t="shared" si="98"/>
        <v>0</v>
      </c>
      <c r="B1769" s="23" t="str">
        <f t="shared" si="99"/>
        <v>salles!</v>
      </c>
      <c r="C1769" s="24">
        <f t="shared" si="100"/>
        <v>1737</v>
      </c>
      <c r="D1769" s="24" t="str">
        <f t="shared" ca="1" si="2"/>
        <v>salle5</v>
      </c>
      <c r="E1769" s="25">
        <f t="shared" ca="1" si="3"/>
        <v>42830.791666666664</v>
      </c>
      <c r="F1769" s="25">
        <f t="shared" ca="1" si="4"/>
        <v>42830.833333333336</v>
      </c>
      <c r="G1769" s="26" t="str">
        <f t="shared" ca="1" si="5"/>
        <v>sophie.seveetpapillon@kheprisante.fr</v>
      </c>
      <c r="H1769" s="24" t="s">
        <v>83</v>
      </c>
      <c r="I1769" s="24">
        <f t="shared" ca="1" si="6"/>
        <v>0</v>
      </c>
      <c r="J1769" s="24">
        <f t="shared" ca="1" si="7"/>
        <v>29916417</v>
      </c>
      <c r="K1769" s="24" t="str">
        <f t="shared" ca="1" si="8"/>
        <v>S. Lespinasse - Réflexo SP</v>
      </c>
      <c r="L1769" s="24" t="str">
        <f t="shared" ca="1" si="9"/>
        <v>01:00 tarif horaire</v>
      </c>
      <c r="M1769" s="24" t="str">
        <f t="shared" ca="1" si="10"/>
        <v>Paiement par crédit</v>
      </c>
      <c r="N1769" s="25">
        <f t="shared" ca="1" si="11"/>
        <v>42826.370138888888</v>
      </c>
      <c r="O1769" s="27">
        <f t="shared" ca="1" si="12"/>
        <v>42826.370138888888</v>
      </c>
      <c r="P1769" s="24">
        <f t="shared" ca="1" si="13"/>
        <v>18</v>
      </c>
      <c r="Q1769" s="28" t="str">
        <f t="shared" si="48"/>
        <v/>
      </c>
      <c r="R1769" s="29" t="str">
        <f t="shared" si="14"/>
        <v/>
      </c>
      <c r="S1769" s="29" t="str">
        <f t="shared" si="15"/>
        <v/>
      </c>
      <c r="T1769" s="28" t="str">
        <f t="shared" si="16"/>
        <v/>
      </c>
      <c r="U1769" s="30">
        <f>VLOOKUP(H1769,variables!J$10:K$130,2,FALSE)</f>
        <v>5.3E-3</v>
      </c>
      <c r="V1769" s="28"/>
      <c r="W1769" s="28"/>
      <c r="X1769" s="28"/>
      <c r="Y1769" s="28"/>
      <c r="Z1769" s="28"/>
      <c r="AA1769" s="28"/>
      <c r="AB1769" s="28"/>
      <c r="AC1769" s="28"/>
    </row>
    <row r="1770" spans="1:29" ht="14.25" hidden="1">
      <c r="A1770" s="22" t="b">
        <f t="shared" si="98"/>
        <v>0</v>
      </c>
      <c r="B1770" s="23" t="str">
        <f t="shared" si="99"/>
        <v>salles!</v>
      </c>
      <c r="C1770" s="24">
        <f t="shared" si="100"/>
        <v>1738</v>
      </c>
      <c r="D1770" s="24" t="str">
        <f t="shared" ca="1" si="2"/>
        <v>salle9</v>
      </c>
      <c r="E1770" s="25">
        <f t="shared" ca="1" si="3"/>
        <v>42831.395833333336</v>
      </c>
      <c r="F1770" s="25">
        <f t="shared" ca="1" si="4"/>
        <v>42831.458333333336</v>
      </c>
      <c r="G1770" s="26" t="str">
        <f t="shared" ca="1" si="5"/>
        <v>sophie.cochet@kheprisante.fr</v>
      </c>
      <c r="H1770" s="24" t="s">
        <v>43</v>
      </c>
      <c r="I1770" s="24">
        <f t="shared" ca="1" si="6"/>
        <v>0</v>
      </c>
      <c r="J1770" s="24">
        <f t="shared" ca="1" si="7"/>
        <v>30030748</v>
      </c>
      <c r="K1770" s="24">
        <f t="shared" ca="1" si="8"/>
        <v>0</v>
      </c>
      <c r="L1770" s="24" t="str">
        <f t="shared" ca="1" si="9"/>
        <v>01:30 tarif horaire</v>
      </c>
      <c r="M1770" s="24" t="str">
        <f t="shared" ca="1" si="10"/>
        <v>Paiement par crédit</v>
      </c>
      <c r="N1770" s="25">
        <f t="shared" ca="1" si="11"/>
        <v>42831.362500000003</v>
      </c>
      <c r="O1770" s="27">
        <f t="shared" ca="1" si="12"/>
        <v>42831.362500000003</v>
      </c>
      <c r="P1770" s="24">
        <f t="shared" ca="1" si="13"/>
        <v>21.6</v>
      </c>
      <c r="Q1770" s="28" t="str">
        <f t="shared" si="48"/>
        <v/>
      </c>
      <c r="R1770" s="29" t="str">
        <f t="shared" si="14"/>
        <v/>
      </c>
      <c r="S1770" s="29" t="str">
        <f t="shared" si="15"/>
        <v/>
      </c>
      <c r="T1770" s="28" t="str">
        <f t="shared" si="16"/>
        <v/>
      </c>
      <c r="U1770" s="30">
        <f ca="1">VLOOKUP(H1770,variables!J$10:K$130,2,FALSE)</f>
        <v>1</v>
      </c>
      <c r="V1770" s="28"/>
      <c r="W1770" s="28"/>
      <c r="X1770" s="28"/>
      <c r="Y1770" s="28"/>
      <c r="Z1770" s="28"/>
      <c r="AA1770" s="28"/>
      <c r="AB1770" s="28"/>
      <c r="AC1770" s="28"/>
    </row>
    <row r="1771" spans="1:29" ht="14.25" hidden="1">
      <c r="A1771" s="22" t="b">
        <f t="shared" si="98"/>
        <v>0</v>
      </c>
      <c r="B1771" s="23" t="str">
        <f t="shared" si="99"/>
        <v>salles!</v>
      </c>
      <c r="C1771" s="24">
        <f t="shared" si="100"/>
        <v>1739</v>
      </c>
      <c r="D1771" s="24" t="str">
        <f t="shared" ca="1" si="2"/>
        <v>salle10</v>
      </c>
      <c r="E1771" s="25">
        <f t="shared" ca="1" si="3"/>
        <v>42831.583333333336</v>
      </c>
      <c r="F1771" s="25">
        <f t="shared" ca="1" si="4"/>
        <v>42831.625</v>
      </c>
      <c r="G1771" s="26" t="str">
        <f t="shared" ca="1" si="5"/>
        <v>jacques.labescat@kheprisante.fr / Administrateur</v>
      </c>
      <c r="H1771" s="24" t="s">
        <v>1113</v>
      </c>
      <c r="I1771" s="24">
        <f t="shared" ca="1" si="6"/>
        <v>0</v>
      </c>
      <c r="J1771" s="24">
        <f t="shared" ca="1" si="7"/>
        <v>30040372</v>
      </c>
      <c r="K1771" s="24">
        <f t="shared" ca="1" si="8"/>
        <v>0</v>
      </c>
      <c r="L1771" s="24" t="str">
        <f t="shared" ca="1" si="9"/>
        <v>01:00 tarif horaire</v>
      </c>
      <c r="M1771" s="24" t="str">
        <f t="shared" ca="1" si="10"/>
        <v>Paiement par crédit</v>
      </c>
      <c r="N1771" s="25">
        <f t="shared" ca="1" si="11"/>
        <v>42831.607638888891</v>
      </c>
      <c r="O1771" s="27">
        <f t="shared" ca="1" si="12"/>
        <v>42831.607638888891</v>
      </c>
      <c r="P1771" s="24">
        <f t="shared" ca="1" si="13"/>
        <v>14.4</v>
      </c>
      <c r="Q1771" s="28" t="str">
        <f t="shared" si="48"/>
        <v/>
      </c>
      <c r="R1771" s="29" t="str">
        <f t="shared" si="14"/>
        <v/>
      </c>
      <c r="S1771" s="29" t="str">
        <f t="shared" si="15"/>
        <v/>
      </c>
      <c r="T1771" s="28" t="str">
        <f t="shared" si="16"/>
        <v/>
      </c>
      <c r="U1771" s="30">
        <f ca="1">VLOOKUP(H1771,variables!J$10:K$130,2,FALSE)</f>
        <v>0.96666666666666667</v>
      </c>
      <c r="V1771" s="28"/>
      <c r="W1771" s="28"/>
      <c r="X1771" s="28"/>
      <c r="Y1771" s="28"/>
      <c r="Z1771" s="28"/>
      <c r="AA1771" s="28"/>
      <c r="AB1771" s="28"/>
      <c r="AC1771" s="28"/>
    </row>
    <row r="1772" spans="1:29" ht="14.25" hidden="1">
      <c r="A1772" s="22" t="b">
        <f t="shared" si="98"/>
        <v>0</v>
      </c>
      <c r="B1772" s="23" t="str">
        <f t="shared" si="99"/>
        <v>salles!</v>
      </c>
      <c r="C1772" s="24">
        <f t="shared" si="100"/>
        <v>1740</v>
      </c>
      <c r="D1772" s="24" t="str">
        <f t="shared" ca="1" si="2"/>
        <v>salle8</v>
      </c>
      <c r="E1772" s="25">
        <f t="shared" ca="1" si="3"/>
        <v>42831.604166666664</v>
      </c>
      <c r="F1772" s="25">
        <f t="shared" ca="1" si="4"/>
        <v>42831.645833333336</v>
      </c>
      <c r="G1772" s="26" t="str">
        <f t="shared" ca="1" si="5"/>
        <v>patrick.plessard@kheprisante.fr</v>
      </c>
      <c r="H1772" s="24" t="s">
        <v>317</v>
      </c>
      <c r="I1772" s="24">
        <f t="shared" ca="1" si="6"/>
        <v>0</v>
      </c>
      <c r="J1772" s="24">
        <f t="shared" ca="1" si="7"/>
        <v>29908778</v>
      </c>
      <c r="K1772" s="24" t="str">
        <f t="shared" ca="1" si="8"/>
        <v>Shiatu Mme richaud</v>
      </c>
      <c r="L1772" s="24" t="str">
        <f t="shared" ca="1" si="9"/>
        <v>01:00 tarif horaire</v>
      </c>
      <c r="M1772" s="24" t="str">
        <f t="shared" ca="1" si="10"/>
        <v>Paiement par crédit</v>
      </c>
      <c r="N1772" s="25">
        <f t="shared" ca="1" si="11"/>
        <v>42825.768055555556</v>
      </c>
      <c r="O1772" s="27">
        <f t="shared" ca="1" si="12"/>
        <v>42825.768055555556</v>
      </c>
      <c r="P1772" s="24">
        <f t="shared" ca="1" si="13"/>
        <v>14.4</v>
      </c>
      <c r="Q1772" s="28" t="str">
        <f t="shared" si="48"/>
        <v/>
      </c>
      <c r="R1772" s="29" t="str">
        <f t="shared" si="14"/>
        <v/>
      </c>
      <c r="S1772" s="29" t="str">
        <f t="shared" si="15"/>
        <v/>
      </c>
      <c r="T1772" s="28" t="str">
        <f t="shared" si="16"/>
        <v/>
      </c>
      <c r="U1772" s="30">
        <f ca="1">VLOOKUP(H1772,variables!J$10:K$130,2,FALSE)</f>
        <v>0.96666666666666667</v>
      </c>
      <c r="V1772" s="28"/>
      <c r="W1772" s="28"/>
      <c r="X1772" s="28"/>
      <c r="Y1772" s="28"/>
      <c r="Z1772" s="28"/>
      <c r="AA1772" s="28"/>
      <c r="AB1772" s="28"/>
      <c r="AC1772" s="28"/>
    </row>
    <row r="1773" spans="1:29" ht="14.25" hidden="1">
      <c r="A1773" s="22" t="b">
        <f t="shared" si="98"/>
        <v>0</v>
      </c>
      <c r="B1773" s="23" t="str">
        <f t="shared" si="99"/>
        <v>salles!</v>
      </c>
      <c r="C1773" s="24">
        <f t="shared" si="100"/>
        <v>1741</v>
      </c>
      <c r="D1773" s="24" t="str">
        <f t="shared" ca="1" si="2"/>
        <v>salle12</v>
      </c>
      <c r="E1773" s="25">
        <f t="shared" ca="1" si="3"/>
        <v>42831.75</v>
      </c>
      <c r="F1773" s="25">
        <f t="shared" ca="1" si="4"/>
        <v>42831.791666666664</v>
      </c>
      <c r="G1773" s="26" t="str">
        <f t="shared" ca="1" si="5"/>
        <v>claudine.soulat@kheprisante.fr / Administrateur</v>
      </c>
      <c r="H1773" s="24" t="s">
        <v>1084</v>
      </c>
      <c r="I1773" s="24">
        <f t="shared" ca="1" si="6"/>
        <v>0</v>
      </c>
      <c r="J1773" s="24">
        <f t="shared" ca="1" si="7"/>
        <v>30078563</v>
      </c>
      <c r="K1773" s="24">
        <f t="shared" ca="1" si="8"/>
        <v>0</v>
      </c>
      <c r="L1773" s="24" t="str">
        <f t="shared" ca="1" si="9"/>
        <v>01:00 tarif horaire</v>
      </c>
      <c r="M1773" s="24" t="str">
        <f t="shared" ca="1" si="10"/>
        <v>Paiement par crédit</v>
      </c>
      <c r="N1773" s="25">
        <f t="shared" ca="1" si="11"/>
        <v>42833.432638888888</v>
      </c>
      <c r="O1773" s="27">
        <f t="shared" ca="1" si="12"/>
        <v>42833.432638888888</v>
      </c>
      <c r="P1773" s="24">
        <f t="shared" ca="1" si="13"/>
        <v>18</v>
      </c>
      <c r="Q1773" s="28" t="str">
        <f t="shared" si="48"/>
        <v/>
      </c>
      <c r="R1773" s="29" t="str">
        <f t="shared" si="14"/>
        <v/>
      </c>
      <c r="S1773" s="29" t="str">
        <f t="shared" si="15"/>
        <v/>
      </c>
      <c r="T1773" s="28" t="str">
        <f t="shared" si="16"/>
        <v/>
      </c>
      <c r="U1773" s="30">
        <f ca="1">VLOOKUP(H1773,variables!J$10:K$130,2,FALSE)</f>
        <v>1</v>
      </c>
      <c r="V1773" s="28"/>
      <c r="W1773" s="28"/>
      <c r="X1773" s="28"/>
      <c r="Y1773" s="28"/>
      <c r="Z1773" s="28"/>
      <c r="AA1773" s="28"/>
      <c r="AB1773" s="28"/>
      <c r="AC1773" s="28"/>
    </row>
    <row r="1774" spans="1:29" ht="14.25" hidden="1">
      <c r="A1774" s="22" t="b">
        <f t="shared" si="98"/>
        <v>0</v>
      </c>
      <c r="B1774" s="23" t="str">
        <f t="shared" si="99"/>
        <v>salles!</v>
      </c>
      <c r="C1774" s="24">
        <f t="shared" si="100"/>
        <v>1742</v>
      </c>
      <c r="D1774" s="24" t="str">
        <f t="shared" ca="1" si="2"/>
        <v>salle5</v>
      </c>
      <c r="E1774" s="25">
        <f t="shared" ca="1" si="3"/>
        <v>42831.75</v>
      </c>
      <c r="F1774" s="25">
        <f t="shared" ca="1" si="4"/>
        <v>42831.791666666664</v>
      </c>
      <c r="G1774" s="26" t="str">
        <f t="shared" ca="1" si="5"/>
        <v>resa@seveetpapillon.org</v>
      </c>
      <c r="H1774" s="24" t="s">
        <v>174</v>
      </c>
      <c r="I1774" s="24">
        <f t="shared" ca="1" si="6"/>
        <v>0</v>
      </c>
      <c r="J1774" s="24">
        <f t="shared" ca="1" si="7"/>
        <v>29923290</v>
      </c>
      <c r="K1774" s="24" t="str">
        <f t="shared" ca="1" si="8"/>
        <v>S. Lespinasse - Réflexo SP</v>
      </c>
      <c r="L1774" s="24" t="str">
        <f t="shared" ca="1" si="9"/>
        <v>01:00 tarif horaire</v>
      </c>
      <c r="M1774" s="24" t="str">
        <f t="shared" ca="1" si="10"/>
        <v>Accepté (crédit illimité)</v>
      </c>
      <c r="N1774" s="25">
        <f t="shared" ca="1" si="11"/>
        <v>42826.836111111108</v>
      </c>
      <c r="O1774" s="27">
        <f t="shared" ca="1" si="12"/>
        <v>42826.836111111108</v>
      </c>
      <c r="P1774" s="24">
        <f t="shared" ca="1" si="13"/>
        <v>18</v>
      </c>
      <c r="Q1774" s="28" t="str">
        <f t="shared" si="48"/>
        <v/>
      </c>
      <c r="R1774" s="29" t="str">
        <f t="shared" si="14"/>
        <v/>
      </c>
      <c r="S1774" s="29" t="str">
        <f t="shared" si="15"/>
        <v/>
      </c>
      <c r="T1774" s="28" t="str">
        <f t="shared" si="16"/>
        <v/>
      </c>
      <c r="U1774" s="30">
        <f ca="1">VLOOKUP(H1774,variables!J$10:K$130,2,FALSE)</f>
        <v>0.5</v>
      </c>
      <c r="V1774" s="28"/>
      <c r="W1774" s="28"/>
      <c r="X1774" s="28"/>
      <c r="Y1774" s="28"/>
      <c r="Z1774" s="28"/>
      <c r="AA1774" s="28"/>
      <c r="AB1774" s="28"/>
      <c r="AC1774" s="28"/>
    </row>
    <row r="1775" spans="1:29" ht="14.25" hidden="1">
      <c r="A1775" s="22" t="b">
        <f t="shared" si="98"/>
        <v>0</v>
      </c>
      <c r="B1775" s="23" t="str">
        <f t="shared" si="99"/>
        <v>salles!</v>
      </c>
      <c r="C1775" s="24">
        <f t="shared" si="100"/>
        <v>1743</v>
      </c>
      <c r="D1775" s="24" t="str">
        <f t="shared" ca="1" si="2"/>
        <v>salle7</v>
      </c>
      <c r="E1775" s="25">
        <f t="shared" ca="1" si="3"/>
        <v>42832.395833333336</v>
      </c>
      <c r="F1775" s="25">
        <f t="shared" ca="1" si="4"/>
        <v>42832.4375</v>
      </c>
      <c r="G1775" s="26" t="str">
        <f t="shared" ca="1" si="5"/>
        <v>caroline.soussy@kheprisante.fr</v>
      </c>
      <c r="H1775" s="24" t="s">
        <v>773</v>
      </c>
      <c r="I1775" s="24">
        <f t="shared" ca="1" si="6"/>
        <v>0</v>
      </c>
      <c r="J1775" s="24">
        <f t="shared" ca="1" si="7"/>
        <v>30034625</v>
      </c>
      <c r="K1775" s="24" t="str">
        <f t="shared" ca="1" si="8"/>
        <v>Consult</v>
      </c>
      <c r="L1775" s="24" t="str">
        <f t="shared" ca="1" si="9"/>
        <v>01:00 tarif horaire</v>
      </c>
      <c r="M1775" s="24" t="str">
        <f t="shared" ca="1" si="10"/>
        <v>Paiement par crédit</v>
      </c>
      <c r="N1775" s="25">
        <f t="shared" ca="1" si="11"/>
        <v>42831.468055555553</v>
      </c>
      <c r="O1775" s="27">
        <f t="shared" ca="1" si="12"/>
        <v>42831.468055555553</v>
      </c>
      <c r="P1775" s="24">
        <f t="shared" ca="1" si="13"/>
        <v>14.4</v>
      </c>
      <c r="Q1775" s="28" t="str">
        <f t="shared" si="48"/>
        <v/>
      </c>
      <c r="R1775" s="29" t="str">
        <f t="shared" si="14"/>
        <v/>
      </c>
      <c r="S1775" s="29" t="str">
        <f t="shared" si="15"/>
        <v/>
      </c>
      <c r="T1775" s="28" t="str">
        <f t="shared" si="16"/>
        <v/>
      </c>
      <c r="U1775" s="30">
        <f ca="1">VLOOKUP(H1775,variables!J$10:K$130,2,FALSE)</f>
        <v>0.97619047619047616</v>
      </c>
      <c r="V1775" s="28"/>
      <c r="W1775" s="28"/>
      <c r="X1775" s="28"/>
      <c r="Y1775" s="28"/>
      <c r="Z1775" s="28"/>
      <c r="AA1775" s="28"/>
      <c r="AB1775" s="28"/>
      <c r="AC1775" s="28"/>
    </row>
    <row r="1776" spans="1:29" ht="14.25" hidden="1">
      <c r="A1776" s="22" t="b">
        <f t="shared" si="98"/>
        <v>0</v>
      </c>
      <c r="B1776" s="23" t="str">
        <f t="shared" si="99"/>
        <v>salles!</v>
      </c>
      <c r="C1776" s="24">
        <f t="shared" si="100"/>
        <v>1744</v>
      </c>
      <c r="D1776" s="24" t="str">
        <f t="shared" ca="1" si="2"/>
        <v>salle8</v>
      </c>
      <c r="E1776" s="25">
        <f t="shared" ca="1" si="3"/>
        <v>42832.416666666664</v>
      </c>
      <c r="F1776" s="25">
        <f t="shared" ca="1" si="4"/>
        <v>42832.458333333336</v>
      </c>
      <c r="G1776" s="26" t="str">
        <f t="shared" ca="1" si="5"/>
        <v>lydia.lecusson@kheprisante.fr</v>
      </c>
      <c r="H1776" s="24" t="s">
        <v>829</v>
      </c>
      <c r="I1776" s="24">
        <f t="shared" ca="1" si="6"/>
        <v>0</v>
      </c>
      <c r="J1776" s="24">
        <f t="shared" ca="1" si="7"/>
        <v>30043959</v>
      </c>
      <c r="K1776" s="24">
        <f t="shared" ca="1" si="8"/>
        <v>0</v>
      </c>
      <c r="L1776" s="24" t="str">
        <f t="shared" ca="1" si="9"/>
        <v>01:00 tarif horaire</v>
      </c>
      <c r="M1776" s="24" t="str">
        <f t="shared" ca="1" si="10"/>
        <v>Paiement par crédit</v>
      </c>
      <c r="N1776" s="25">
        <f t="shared" ca="1" si="11"/>
        <v>42831.689583333333</v>
      </c>
      <c r="O1776" s="27">
        <f t="shared" ca="1" si="12"/>
        <v>42831.689583333333</v>
      </c>
      <c r="P1776" s="24">
        <f t="shared" ca="1" si="13"/>
        <v>14.4</v>
      </c>
      <c r="Q1776" s="28" t="str">
        <f t="shared" si="48"/>
        <v/>
      </c>
      <c r="R1776" s="29" t="str">
        <f t="shared" si="14"/>
        <v/>
      </c>
      <c r="S1776" s="29" t="str">
        <f t="shared" si="15"/>
        <v/>
      </c>
      <c r="T1776" s="28" t="str">
        <f t="shared" si="16"/>
        <v/>
      </c>
      <c r="U1776" s="30">
        <f ca="1">VLOOKUP(H1776,variables!J$10:K$130,2,FALSE)</f>
        <v>0.97619047619047616</v>
      </c>
      <c r="V1776" s="28"/>
      <c r="W1776" s="28"/>
      <c r="X1776" s="28"/>
      <c r="Y1776" s="28"/>
      <c r="Z1776" s="28"/>
      <c r="AA1776" s="28"/>
      <c r="AB1776" s="28"/>
      <c r="AC1776" s="28"/>
    </row>
    <row r="1777" spans="1:29" ht="14.25" hidden="1">
      <c r="A1777" s="22" t="b">
        <f t="shared" si="98"/>
        <v>0</v>
      </c>
      <c r="B1777" s="23" t="str">
        <f t="shared" si="99"/>
        <v>salles!</v>
      </c>
      <c r="C1777" s="24">
        <f t="shared" si="100"/>
        <v>1745</v>
      </c>
      <c r="D1777" s="24" t="str">
        <f t="shared" ca="1" si="2"/>
        <v>salle9</v>
      </c>
      <c r="E1777" s="25">
        <f t="shared" ca="1" si="3"/>
        <v>42832.416666666664</v>
      </c>
      <c r="F1777" s="25">
        <f t="shared" ca="1" si="4"/>
        <v>42832.479166666664</v>
      </c>
      <c r="G1777" s="26" t="str">
        <f t="shared" ca="1" si="5"/>
        <v>resa@seveetpapillon.org</v>
      </c>
      <c r="H1777" s="24" t="s">
        <v>174</v>
      </c>
      <c r="I1777" s="24" t="str">
        <f t="shared" ca="1" si="6"/>
        <v>resa@seveetpapillon.org</v>
      </c>
      <c r="J1777" s="24">
        <f t="shared" ca="1" si="7"/>
        <v>29756402</v>
      </c>
      <c r="K1777" s="24" t="str">
        <f t="shared" ca="1" si="8"/>
        <v>Marie-Dominique Claire
Mme A.</v>
      </c>
      <c r="L1777" s="24" t="str">
        <f t="shared" ca="1" si="9"/>
        <v>01:30 tarif horaire</v>
      </c>
      <c r="M1777" s="24" t="str">
        <f t="shared" ca="1" si="10"/>
        <v>Accepté (crédit illimité)</v>
      </c>
      <c r="N1777" s="25">
        <f t="shared" ca="1" si="11"/>
        <v>42819.564583333333</v>
      </c>
      <c r="O1777" s="27">
        <f t="shared" ca="1" si="12"/>
        <v>42819.564583333333</v>
      </c>
      <c r="P1777" s="24">
        <f t="shared" ca="1" si="13"/>
        <v>21.6</v>
      </c>
      <c r="Q1777" s="28" t="str">
        <f t="shared" si="48"/>
        <v/>
      </c>
      <c r="R1777" s="29" t="str">
        <f t="shared" si="14"/>
        <v/>
      </c>
      <c r="S1777" s="29" t="str">
        <f t="shared" si="15"/>
        <v/>
      </c>
      <c r="T1777" s="28" t="str">
        <f t="shared" si="16"/>
        <v/>
      </c>
      <c r="U1777" s="30">
        <f ca="1">VLOOKUP(H1777,variables!J$10:K$130,2,FALSE)</f>
        <v>0.5</v>
      </c>
      <c r="V1777" s="28"/>
      <c r="W1777" s="28"/>
      <c r="X1777" s="28"/>
      <c r="Y1777" s="28"/>
      <c r="Z1777" s="28"/>
      <c r="AA1777" s="28"/>
      <c r="AB1777" s="28"/>
      <c r="AC1777" s="28"/>
    </row>
    <row r="1778" spans="1:29" ht="14.25" hidden="1">
      <c r="A1778" s="22" t="b">
        <f t="shared" si="98"/>
        <v>0</v>
      </c>
      <c r="B1778" s="23" t="str">
        <f t="shared" si="99"/>
        <v>salles!</v>
      </c>
      <c r="C1778" s="24">
        <f t="shared" si="100"/>
        <v>1746</v>
      </c>
      <c r="D1778" s="24" t="str">
        <f t="shared" ca="1" si="2"/>
        <v>salle12</v>
      </c>
      <c r="E1778" s="25">
        <f t="shared" ca="1" si="3"/>
        <v>42832.4375</v>
      </c>
      <c r="F1778" s="25">
        <f t="shared" ca="1" si="4"/>
        <v>42832.5</v>
      </c>
      <c r="G1778" s="26" t="str">
        <f t="shared" ca="1" si="5"/>
        <v>christelle.dericquebourg@kheprisante.fr</v>
      </c>
      <c r="H1778" s="24" t="s">
        <v>458</v>
      </c>
      <c r="I1778" s="24">
        <f t="shared" ca="1" si="6"/>
        <v>0</v>
      </c>
      <c r="J1778" s="24">
        <f t="shared" ca="1" si="7"/>
        <v>29901002</v>
      </c>
      <c r="K1778" s="24" t="str">
        <f t="shared" ca="1" si="8"/>
        <v>Kaszuba Nicole</v>
      </c>
      <c r="L1778" s="24" t="str">
        <f t="shared" ca="1" si="9"/>
        <v>01:30 tarif horaire</v>
      </c>
      <c r="M1778" s="24" t="str">
        <f t="shared" ca="1" si="10"/>
        <v>Paiement par crédit</v>
      </c>
      <c r="N1778" s="25">
        <f t="shared" ca="1" si="11"/>
        <v>42825.545138888891</v>
      </c>
      <c r="O1778" s="27">
        <f t="shared" ca="1" si="12"/>
        <v>42825.545138888891</v>
      </c>
      <c r="P1778" s="24">
        <f t="shared" ca="1" si="13"/>
        <v>21.6</v>
      </c>
      <c r="Q1778" s="28" t="str">
        <f t="shared" si="48"/>
        <v/>
      </c>
      <c r="R1778" s="29" t="str">
        <f t="shared" si="14"/>
        <v/>
      </c>
      <c r="S1778" s="29" t="str">
        <f t="shared" si="15"/>
        <v/>
      </c>
      <c r="T1778" s="28" t="str">
        <f t="shared" si="16"/>
        <v/>
      </c>
      <c r="U1778" s="30">
        <f ca="1">VLOOKUP(H1778,variables!J$10:K$130,2,FALSE)</f>
        <v>0.95</v>
      </c>
      <c r="V1778" s="28"/>
      <c r="W1778" s="28"/>
      <c r="X1778" s="28"/>
      <c r="Y1778" s="28"/>
      <c r="Z1778" s="28"/>
      <c r="AA1778" s="28"/>
      <c r="AB1778" s="28"/>
      <c r="AC1778" s="28"/>
    </row>
    <row r="1779" spans="1:29" ht="14.25" hidden="1">
      <c r="A1779" s="22" t="b">
        <f t="shared" si="98"/>
        <v>0</v>
      </c>
      <c r="B1779" s="23" t="str">
        <f t="shared" si="99"/>
        <v>salles!</v>
      </c>
      <c r="C1779" s="24">
        <f t="shared" si="100"/>
        <v>1747</v>
      </c>
      <c r="D1779" s="24" t="str">
        <f t="shared" ca="1" si="2"/>
        <v>salle8</v>
      </c>
      <c r="E1779" s="25">
        <f t="shared" ca="1" si="3"/>
        <v>42832.458333333336</v>
      </c>
      <c r="F1779" s="25">
        <f t="shared" ca="1" si="4"/>
        <v>42832.5</v>
      </c>
      <c r="G1779" s="26" t="str">
        <f t="shared" ca="1" si="5"/>
        <v>lydia.lecusson@kheprisante.fr</v>
      </c>
      <c r="H1779" s="24" t="s">
        <v>829</v>
      </c>
      <c r="I1779" s="24">
        <f t="shared" ca="1" si="6"/>
        <v>0</v>
      </c>
      <c r="J1779" s="24">
        <f t="shared" ca="1" si="7"/>
        <v>30217500</v>
      </c>
      <c r="K1779" s="24">
        <f t="shared" ca="1" si="8"/>
        <v>0</v>
      </c>
      <c r="L1779" s="24" t="str">
        <f t="shared" ca="1" si="9"/>
        <v>01:00 tarif horaire</v>
      </c>
      <c r="M1779" s="24" t="str">
        <f t="shared" ca="1" si="10"/>
        <v>Paiement par crédit</v>
      </c>
      <c r="N1779" s="25">
        <f t="shared" ca="1" si="11"/>
        <v>42840.375</v>
      </c>
      <c r="O1779" s="27">
        <f t="shared" ca="1" si="12"/>
        <v>42840.375</v>
      </c>
      <c r="P1779" s="24">
        <f t="shared" ca="1" si="13"/>
        <v>14.4</v>
      </c>
      <c r="Q1779" s="28" t="str">
        <f t="shared" si="48"/>
        <v/>
      </c>
      <c r="R1779" s="29" t="str">
        <f t="shared" si="14"/>
        <v/>
      </c>
      <c r="S1779" s="29" t="str">
        <f t="shared" si="15"/>
        <v/>
      </c>
      <c r="T1779" s="28" t="str">
        <f t="shared" si="16"/>
        <v/>
      </c>
      <c r="U1779" s="30">
        <f ca="1">VLOOKUP(H1779,variables!J$10:K$130,2,FALSE)</f>
        <v>0.97619047619047616</v>
      </c>
      <c r="V1779" s="28"/>
      <c r="W1779" s="28"/>
      <c r="X1779" s="28"/>
      <c r="Y1779" s="28"/>
      <c r="Z1779" s="28"/>
      <c r="AA1779" s="28"/>
      <c r="AB1779" s="28"/>
      <c r="AC1779" s="28"/>
    </row>
    <row r="1780" spans="1:29" ht="14.25" hidden="1">
      <c r="A1780" s="22" t="b">
        <f t="shared" si="98"/>
        <v>0</v>
      </c>
      <c r="B1780" s="23" t="str">
        <f t="shared" si="99"/>
        <v>salles!</v>
      </c>
      <c r="C1780" s="24">
        <f t="shared" si="100"/>
        <v>1748</v>
      </c>
      <c r="D1780" s="24" t="str">
        <f t="shared" ca="1" si="2"/>
        <v>salle3</v>
      </c>
      <c r="E1780" s="25">
        <f t="shared" ca="1" si="3"/>
        <v>42832.458333333336</v>
      </c>
      <c r="F1780" s="25">
        <f t="shared" ca="1" si="4"/>
        <v>42832.5</v>
      </c>
      <c r="G1780" s="26" t="str">
        <f t="shared" ca="1" si="5"/>
        <v>nicolas.brinster@kheprisante.fr</v>
      </c>
      <c r="H1780" s="24" t="s">
        <v>299</v>
      </c>
      <c r="I1780" s="24">
        <f t="shared" ca="1" si="6"/>
        <v>0</v>
      </c>
      <c r="J1780" s="24">
        <f t="shared" ca="1" si="7"/>
        <v>30059491</v>
      </c>
      <c r="K1780" s="24">
        <f t="shared" ca="1" si="8"/>
        <v>0</v>
      </c>
      <c r="L1780" s="24" t="str">
        <f t="shared" ca="1" si="9"/>
        <v>01:00 tarif horaire</v>
      </c>
      <c r="M1780" s="24" t="str">
        <f t="shared" ca="1" si="10"/>
        <v>Paiement par crédit</v>
      </c>
      <c r="N1780" s="25">
        <f t="shared" ca="1" si="11"/>
        <v>42832.427777777775</v>
      </c>
      <c r="O1780" s="27">
        <f t="shared" ca="1" si="12"/>
        <v>42832.427777777775</v>
      </c>
      <c r="P1780" s="24">
        <f t="shared" ca="1" si="13"/>
        <v>14.4</v>
      </c>
      <c r="Q1780" s="28" t="str">
        <f t="shared" si="48"/>
        <v/>
      </c>
      <c r="R1780" s="29" t="str">
        <f t="shared" si="14"/>
        <v/>
      </c>
      <c r="S1780" s="29" t="str">
        <f t="shared" si="15"/>
        <v/>
      </c>
      <c r="T1780" s="28" t="str">
        <f t="shared" si="16"/>
        <v/>
      </c>
      <c r="U1780" s="30">
        <f ca="1">VLOOKUP(H1780,variables!J$10:K$130,2,FALSE)</f>
        <v>0.96666666666666667</v>
      </c>
      <c r="V1780" s="28"/>
      <c r="W1780" s="28"/>
      <c r="X1780" s="28"/>
      <c r="Y1780" s="28"/>
      <c r="Z1780" s="28"/>
      <c r="AA1780" s="28"/>
      <c r="AB1780" s="28"/>
      <c r="AC1780" s="28"/>
    </row>
    <row r="1781" spans="1:29" ht="14.25" hidden="1">
      <c r="A1781" s="22" t="b">
        <f t="shared" si="98"/>
        <v>0</v>
      </c>
      <c r="B1781" s="23" t="str">
        <f t="shared" si="99"/>
        <v>salles!</v>
      </c>
      <c r="C1781" s="24">
        <f t="shared" si="100"/>
        <v>1749</v>
      </c>
      <c r="D1781" s="24" t="str">
        <f t="shared" ca="1" si="2"/>
        <v>salle7</v>
      </c>
      <c r="E1781" s="25">
        <f t="shared" ca="1" si="3"/>
        <v>42832.458333333336</v>
      </c>
      <c r="F1781" s="25">
        <f t="shared" ca="1" si="4"/>
        <v>42832.520833333336</v>
      </c>
      <c r="G1781" s="26" t="str">
        <f t="shared" ca="1" si="5"/>
        <v>carole.contre@kheprisante.fr</v>
      </c>
      <c r="H1781" s="24" t="s">
        <v>1060</v>
      </c>
      <c r="I1781" s="24">
        <f t="shared" ca="1" si="6"/>
        <v>0</v>
      </c>
      <c r="J1781" s="24">
        <f t="shared" ca="1" si="7"/>
        <v>29963652</v>
      </c>
      <c r="K1781" s="24" t="str">
        <f t="shared" ca="1" si="8"/>
        <v>Consultation naturo</v>
      </c>
      <c r="L1781" s="24" t="str">
        <f t="shared" ca="1" si="9"/>
        <v>01:30 tarif horaire</v>
      </c>
      <c r="M1781" s="24" t="str">
        <f t="shared" ca="1" si="10"/>
        <v>Paiement par crédit</v>
      </c>
      <c r="N1781" s="25">
        <f t="shared" ca="1" si="11"/>
        <v>42828.82916666667</v>
      </c>
      <c r="O1781" s="27">
        <f t="shared" ca="1" si="12"/>
        <v>42828.82916666667</v>
      </c>
      <c r="P1781" s="24">
        <f t="shared" ca="1" si="13"/>
        <v>22.5</v>
      </c>
      <c r="Q1781" s="28" t="str">
        <f t="shared" si="48"/>
        <v/>
      </c>
      <c r="R1781" s="29" t="str">
        <f t="shared" si="14"/>
        <v/>
      </c>
      <c r="S1781" s="29" t="str">
        <f t="shared" si="15"/>
        <v/>
      </c>
      <c r="T1781" s="28" t="str">
        <f t="shared" si="16"/>
        <v/>
      </c>
      <c r="U1781" s="30">
        <f ca="1">VLOOKUP(H1781,variables!J$10:K$130,2,FALSE)</f>
        <v>1</v>
      </c>
      <c r="V1781" s="28"/>
      <c r="W1781" s="28"/>
      <c r="X1781" s="28"/>
      <c r="Y1781" s="28"/>
      <c r="Z1781" s="28"/>
      <c r="AA1781" s="28"/>
      <c r="AB1781" s="28"/>
      <c r="AC1781" s="28"/>
    </row>
    <row r="1782" spans="1:29" ht="14.25" hidden="1">
      <c r="A1782" s="22" t="b">
        <f t="shared" si="98"/>
        <v>0</v>
      </c>
      <c r="B1782" s="23" t="str">
        <f t="shared" si="99"/>
        <v>salles!</v>
      </c>
      <c r="C1782" s="24">
        <f t="shared" si="100"/>
        <v>1750</v>
      </c>
      <c r="D1782" s="24" t="str">
        <f t="shared" ca="1" si="2"/>
        <v>salle7</v>
      </c>
      <c r="E1782" s="25">
        <f t="shared" ca="1" si="3"/>
        <v>42832.583333333336</v>
      </c>
      <c r="F1782" s="25">
        <f t="shared" ca="1" si="4"/>
        <v>42832.625</v>
      </c>
      <c r="G1782" s="26" t="str">
        <f t="shared" ca="1" si="5"/>
        <v>caroline.soussy@kheprisante.fr</v>
      </c>
      <c r="H1782" s="24" t="s">
        <v>773</v>
      </c>
      <c r="I1782" s="24">
        <f t="shared" ca="1" si="6"/>
        <v>0</v>
      </c>
      <c r="J1782" s="24">
        <f t="shared" ca="1" si="7"/>
        <v>30034649</v>
      </c>
      <c r="K1782" s="24">
        <f t="shared" ca="1" si="8"/>
        <v>0</v>
      </c>
      <c r="L1782" s="24" t="str">
        <f t="shared" ca="1" si="9"/>
        <v>01:00 tarif horaire</v>
      </c>
      <c r="M1782" s="24" t="str">
        <f t="shared" ca="1" si="10"/>
        <v>Paiement par crédit</v>
      </c>
      <c r="N1782" s="25">
        <f t="shared" ca="1" si="11"/>
        <v>42831.46875</v>
      </c>
      <c r="O1782" s="27">
        <f t="shared" ca="1" si="12"/>
        <v>42831.46875</v>
      </c>
      <c r="P1782" s="24">
        <f t="shared" ca="1" si="13"/>
        <v>16.2</v>
      </c>
      <c r="Q1782" s="28" t="str">
        <f t="shared" si="48"/>
        <v/>
      </c>
      <c r="R1782" s="29" t="str">
        <f t="shared" si="14"/>
        <v/>
      </c>
      <c r="S1782" s="29" t="str">
        <f t="shared" si="15"/>
        <v/>
      </c>
      <c r="T1782" s="28" t="str">
        <f t="shared" si="16"/>
        <v/>
      </c>
      <c r="U1782" s="30">
        <f ca="1">VLOOKUP(H1782,variables!J$10:K$130,2,FALSE)</f>
        <v>0.97619047619047616</v>
      </c>
      <c r="V1782" s="28"/>
      <c r="W1782" s="28"/>
      <c r="X1782" s="28"/>
      <c r="Y1782" s="28"/>
      <c r="Z1782" s="28"/>
      <c r="AA1782" s="28"/>
      <c r="AB1782" s="28"/>
      <c r="AC1782" s="28"/>
    </row>
    <row r="1783" spans="1:29" ht="14.25" hidden="1">
      <c r="A1783" s="22" t="b">
        <f t="shared" si="98"/>
        <v>0</v>
      </c>
      <c r="B1783" s="23" t="str">
        <f t="shared" si="99"/>
        <v>salles!</v>
      </c>
      <c r="C1783" s="24">
        <f t="shared" si="100"/>
        <v>1751</v>
      </c>
      <c r="D1783" s="24" t="str">
        <f t="shared" ca="1" si="2"/>
        <v>salle9</v>
      </c>
      <c r="E1783" s="25">
        <f t="shared" ca="1" si="3"/>
        <v>42832.583333333336</v>
      </c>
      <c r="F1783" s="25">
        <f t="shared" ca="1" si="4"/>
        <v>42832.625</v>
      </c>
      <c r="G1783" s="26" t="str">
        <f t="shared" ca="1" si="5"/>
        <v>jacqueline.vladic@kheprisante.fr</v>
      </c>
      <c r="H1783" s="24" t="s">
        <v>63</v>
      </c>
      <c r="I1783" s="24">
        <f t="shared" ca="1" si="6"/>
        <v>0</v>
      </c>
      <c r="J1783" s="24">
        <f t="shared" ca="1" si="7"/>
        <v>30008873</v>
      </c>
      <c r="K1783" s="24">
        <f t="shared" ca="1" si="8"/>
        <v>0</v>
      </c>
      <c r="L1783" s="24" t="str">
        <f t="shared" ca="1" si="9"/>
        <v>01:00 tarif horaire</v>
      </c>
      <c r="M1783" s="24" t="str">
        <f t="shared" ca="1" si="10"/>
        <v>Paiement par crédit</v>
      </c>
      <c r="N1783" s="25">
        <f t="shared" ca="1" si="11"/>
        <v>42830.484722222223</v>
      </c>
      <c r="O1783" s="27">
        <f t="shared" ca="1" si="12"/>
        <v>42830.484722222223</v>
      </c>
      <c r="P1783" s="24">
        <f t="shared" ca="1" si="13"/>
        <v>16.2</v>
      </c>
      <c r="Q1783" s="28" t="str">
        <f t="shared" si="48"/>
        <v/>
      </c>
      <c r="R1783" s="29" t="str">
        <f t="shared" si="14"/>
        <v/>
      </c>
      <c r="S1783" s="29" t="str">
        <f t="shared" si="15"/>
        <v/>
      </c>
      <c r="T1783" s="28" t="str">
        <f t="shared" si="16"/>
        <v/>
      </c>
      <c r="U1783" s="30">
        <f ca="1">VLOOKUP(H1783,variables!J$10:K$130,2,FALSE)</f>
        <v>1</v>
      </c>
      <c r="V1783" s="28"/>
      <c r="W1783" s="28"/>
      <c r="X1783" s="28"/>
      <c r="Y1783" s="28"/>
      <c r="Z1783" s="28"/>
      <c r="AA1783" s="28"/>
      <c r="AB1783" s="28"/>
      <c r="AC1783" s="28"/>
    </row>
    <row r="1784" spans="1:29" ht="14.25" hidden="1">
      <c r="A1784" s="22" t="b">
        <f t="shared" si="98"/>
        <v>0</v>
      </c>
      <c r="B1784" s="23" t="str">
        <f t="shared" si="99"/>
        <v>salles!</v>
      </c>
      <c r="C1784" s="24">
        <f t="shared" si="100"/>
        <v>1752</v>
      </c>
      <c r="D1784" s="24" t="str">
        <f t="shared" ca="1" si="2"/>
        <v>salle12</v>
      </c>
      <c r="E1784" s="25">
        <f t="shared" ca="1" si="3"/>
        <v>42832.583333333336</v>
      </c>
      <c r="F1784" s="25">
        <f t="shared" ca="1" si="4"/>
        <v>42832.666666666664</v>
      </c>
      <c r="G1784" s="26" t="str">
        <f t="shared" ca="1" si="5"/>
        <v>nathalie.lievoux@kheprisante.fr</v>
      </c>
      <c r="H1784" s="24" t="s">
        <v>784</v>
      </c>
      <c r="I1784" s="24">
        <f t="shared" ca="1" si="6"/>
        <v>0</v>
      </c>
      <c r="J1784" s="24">
        <f t="shared" ca="1" si="7"/>
        <v>29932677</v>
      </c>
      <c r="K1784" s="24" t="str">
        <f t="shared" ca="1" si="8"/>
        <v>réflexologie GROUPON</v>
      </c>
      <c r="L1784" s="24" t="str">
        <f t="shared" ca="1" si="9"/>
        <v>02:00 tarif horaire</v>
      </c>
      <c r="M1784" s="24" t="str">
        <f t="shared" ca="1" si="10"/>
        <v>Paiement par crédit</v>
      </c>
      <c r="N1784" s="25">
        <f t="shared" ca="1" si="11"/>
        <v>42827.870138888888</v>
      </c>
      <c r="O1784" s="27">
        <f t="shared" ca="1" si="12"/>
        <v>42827.870138888888</v>
      </c>
      <c r="P1784" s="24">
        <f t="shared" ca="1" si="13"/>
        <v>32.4</v>
      </c>
      <c r="Q1784" s="28" t="str">
        <f t="shared" si="48"/>
        <v/>
      </c>
      <c r="R1784" s="29" t="str">
        <f t="shared" si="14"/>
        <v/>
      </c>
      <c r="S1784" s="29" t="str">
        <f t="shared" si="15"/>
        <v/>
      </c>
      <c r="T1784" s="28" t="str">
        <f t="shared" si="16"/>
        <v/>
      </c>
      <c r="U1784" s="30">
        <f ca="1">VLOOKUP(H1784,variables!J$10:K$130,2,FALSE)</f>
        <v>1</v>
      </c>
      <c r="V1784" s="28"/>
      <c r="W1784" s="28"/>
      <c r="X1784" s="28"/>
      <c r="Y1784" s="28"/>
      <c r="Z1784" s="28"/>
      <c r="AA1784" s="28"/>
      <c r="AB1784" s="28"/>
      <c r="AC1784" s="28"/>
    </row>
    <row r="1785" spans="1:29" ht="14.25" hidden="1">
      <c r="A1785" s="22" t="b">
        <f t="shared" si="98"/>
        <v>0</v>
      </c>
      <c r="B1785" s="23" t="str">
        <f t="shared" si="99"/>
        <v>salles!</v>
      </c>
      <c r="C1785" s="24">
        <f t="shared" si="100"/>
        <v>1753</v>
      </c>
      <c r="D1785" s="24" t="str">
        <f t="shared" ca="1" si="2"/>
        <v>salle5</v>
      </c>
      <c r="E1785" s="25">
        <f t="shared" ca="1" si="3"/>
        <v>42832.708333333336</v>
      </c>
      <c r="F1785" s="25">
        <f t="shared" ca="1" si="4"/>
        <v>42832.770833333336</v>
      </c>
      <c r="G1785" s="26" t="str">
        <f t="shared" ca="1" si="5"/>
        <v>sophie.seveetpapillon@kheprisante.fr</v>
      </c>
      <c r="H1785" s="24" t="s">
        <v>83</v>
      </c>
      <c r="I1785" s="24">
        <f t="shared" ca="1" si="6"/>
        <v>0</v>
      </c>
      <c r="J1785" s="24">
        <f t="shared" ca="1" si="7"/>
        <v>29758193</v>
      </c>
      <c r="K1785" s="24" t="str">
        <f t="shared" ca="1" si="8"/>
        <v>S. Lespinasse - Massage SP</v>
      </c>
      <c r="L1785" s="24" t="str">
        <f t="shared" ca="1" si="9"/>
        <v>01:30 tarif horaire</v>
      </c>
      <c r="M1785" s="24" t="str">
        <f t="shared" ca="1" si="10"/>
        <v>Paiement par crédit</v>
      </c>
      <c r="N1785" s="25">
        <f t="shared" ca="1" si="11"/>
        <v>42819.701388888891</v>
      </c>
      <c r="O1785" s="27">
        <f t="shared" ca="1" si="12"/>
        <v>42819.701388888891</v>
      </c>
      <c r="P1785" s="24">
        <f t="shared" ca="1" si="13"/>
        <v>27</v>
      </c>
      <c r="Q1785" s="28" t="str">
        <f t="shared" si="48"/>
        <v/>
      </c>
      <c r="R1785" s="29" t="str">
        <f t="shared" si="14"/>
        <v/>
      </c>
      <c r="S1785" s="29" t="str">
        <f t="shared" si="15"/>
        <v/>
      </c>
      <c r="T1785" s="28" t="str">
        <f t="shared" si="16"/>
        <v/>
      </c>
      <c r="U1785" s="30">
        <f>VLOOKUP(H1785,variables!J$10:K$130,2,FALSE)</f>
        <v>5.3E-3</v>
      </c>
      <c r="V1785" s="28"/>
      <c r="W1785" s="28"/>
      <c r="X1785" s="28"/>
      <c r="Y1785" s="28"/>
      <c r="Z1785" s="28"/>
      <c r="AA1785" s="28"/>
      <c r="AB1785" s="28"/>
      <c r="AC1785" s="28"/>
    </row>
    <row r="1786" spans="1:29" ht="14.25">
      <c r="A1786" s="22" t="b">
        <f t="shared" si="98"/>
        <v>1</v>
      </c>
      <c r="B1786" s="23" t="str">
        <f t="shared" si="99"/>
        <v>salles!</v>
      </c>
      <c r="C1786" s="24">
        <f t="shared" si="100"/>
        <v>1754</v>
      </c>
      <c r="D1786" s="24" t="str">
        <f t="shared" ca="1" si="2"/>
        <v>salle11</v>
      </c>
      <c r="E1786" s="25">
        <f t="shared" ca="1" si="3"/>
        <v>42832.75</v>
      </c>
      <c r="F1786" s="25">
        <f t="shared" ca="1" si="4"/>
        <v>42832.791666666664</v>
      </c>
      <c r="G1786" s="26" t="str">
        <f t="shared" ca="1" si="5"/>
        <v>sandrine.lopes@kheprisante.fr</v>
      </c>
      <c r="H1786" s="24" t="s">
        <v>140</v>
      </c>
      <c r="I1786" s="24">
        <f t="shared" ca="1" si="6"/>
        <v>0</v>
      </c>
      <c r="J1786" s="24">
        <f t="shared" ca="1" si="7"/>
        <v>29430716</v>
      </c>
      <c r="K1786" s="24" t="str">
        <f t="shared" ca="1" si="8"/>
        <v>Sandrine - Reiki AC</v>
      </c>
      <c r="L1786" s="24" t="str">
        <f t="shared" ca="1" si="9"/>
        <v>01:00 tarif horaire</v>
      </c>
      <c r="M1786" s="24" t="str">
        <f t="shared" ca="1" si="10"/>
        <v>Paiement par crédit</v>
      </c>
      <c r="N1786" s="25">
        <f t="shared" ca="1" si="11"/>
        <v>42804.890277777777</v>
      </c>
      <c r="O1786" s="27">
        <f t="shared" ca="1" si="12"/>
        <v>42804.890277777777</v>
      </c>
      <c r="P1786" s="24">
        <f t="shared" ca="1" si="13"/>
        <v>18</v>
      </c>
      <c r="Q1786" s="28">
        <f t="shared" ca="1" si="48"/>
        <v>1</v>
      </c>
      <c r="R1786" s="29">
        <f t="shared" ca="1" si="14"/>
        <v>16.787234042553191</v>
      </c>
      <c r="S1786" s="29" t="e">
        <f t="shared" ca="1" si="15"/>
        <v>#VALUE!</v>
      </c>
      <c r="T1786" s="28">
        <f t="shared" ca="1" si="16"/>
        <v>27</v>
      </c>
      <c r="U1786" s="30">
        <f ca="1">VLOOKUP(H1786,variables!J$10:K$130,2,FALSE)</f>
        <v>0.93262411347517726</v>
      </c>
      <c r="V1786" s="28"/>
      <c r="W1786" s="28"/>
      <c r="X1786" s="28"/>
      <c r="Y1786" s="28"/>
      <c r="Z1786" s="28"/>
      <c r="AA1786" s="28"/>
      <c r="AB1786" s="28"/>
      <c r="AC1786" s="28"/>
    </row>
    <row r="1787" spans="1:29" ht="14.25" hidden="1">
      <c r="A1787" s="22" t="b">
        <f t="shared" si="98"/>
        <v>0</v>
      </c>
      <c r="B1787" s="23" t="str">
        <f t="shared" si="99"/>
        <v>salles!</v>
      </c>
      <c r="C1787" s="24">
        <f t="shared" si="100"/>
        <v>1755</v>
      </c>
      <c r="D1787" s="24" t="str">
        <f t="shared" ca="1" si="2"/>
        <v>salle7</v>
      </c>
      <c r="E1787" s="25">
        <f t="shared" ca="1" si="3"/>
        <v>42833.375</v>
      </c>
      <c r="F1787" s="25">
        <f t="shared" ca="1" si="4"/>
        <v>42833.416666666664</v>
      </c>
      <c r="G1787" s="26" t="str">
        <f t="shared" ca="1" si="5"/>
        <v>yann.larue@kheprisante.fr</v>
      </c>
      <c r="H1787" s="24" t="s">
        <v>237</v>
      </c>
      <c r="I1787" s="24">
        <f t="shared" ca="1" si="6"/>
        <v>0</v>
      </c>
      <c r="J1787" s="24">
        <f t="shared" ca="1" si="7"/>
        <v>30071084</v>
      </c>
      <c r="K1787" s="24" t="str">
        <f t="shared" ca="1" si="8"/>
        <v>Bruno</v>
      </c>
      <c r="L1787" s="24" t="str">
        <f t="shared" ca="1" si="9"/>
        <v>01:00 tarif horaire</v>
      </c>
      <c r="M1787" s="24" t="str">
        <f t="shared" ca="1" si="10"/>
        <v>Paiement par crédit</v>
      </c>
      <c r="N1787" s="25">
        <f t="shared" ca="1" si="11"/>
        <v>42832.78125</v>
      </c>
      <c r="O1787" s="27">
        <f t="shared" ca="1" si="12"/>
        <v>42832.78125</v>
      </c>
      <c r="P1787" s="24">
        <f t="shared" ca="1" si="13"/>
        <v>18</v>
      </c>
      <c r="Q1787" s="28" t="str">
        <f t="shared" si="48"/>
        <v/>
      </c>
      <c r="R1787" s="29" t="str">
        <f t="shared" si="14"/>
        <v/>
      </c>
      <c r="S1787" s="29" t="str">
        <f t="shared" si="15"/>
        <v/>
      </c>
      <c r="T1787" s="28" t="str">
        <f t="shared" si="16"/>
        <v/>
      </c>
      <c r="U1787" s="30">
        <f ca="1">VLOOKUP(H1787,variables!J$10:K$130,2,FALSE)</f>
        <v>1</v>
      </c>
      <c r="V1787" s="28"/>
      <c r="W1787" s="28"/>
      <c r="X1787" s="28"/>
      <c r="Y1787" s="28"/>
      <c r="Z1787" s="28"/>
      <c r="AA1787" s="28"/>
      <c r="AB1787" s="28"/>
      <c r="AC1787" s="28"/>
    </row>
    <row r="1788" spans="1:29" ht="14.25" hidden="1">
      <c r="A1788" s="22" t="b">
        <f t="shared" si="98"/>
        <v>0</v>
      </c>
      <c r="B1788" s="23" t="str">
        <f t="shared" si="99"/>
        <v>salles!</v>
      </c>
      <c r="C1788" s="24">
        <f t="shared" si="100"/>
        <v>1756</v>
      </c>
      <c r="D1788" s="24" t="str">
        <f t="shared" ca="1" si="2"/>
        <v>salle8</v>
      </c>
      <c r="E1788" s="25">
        <f t="shared" ca="1" si="3"/>
        <v>42833.416666666664</v>
      </c>
      <c r="F1788" s="25">
        <f t="shared" ca="1" si="4"/>
        <v>42833.458333333336</v>
      </c>
      <c r="G1788" s="26" t="str">
        <f t="shared" ca="1" si="5"/>
        <v>lydia.lecusson@kheprisante.fr</v>
      </c>
      <c r="H1788" s="24" t="s">
        <v>829</v>
      </c>
      <c r="I1788" s="24">
        <f t="shared" ca="1" si="6"/>
        <v>0</v>
      </c>
      <c r="J1788" s="24">
        <f t="shared" ca="1" si="7"/>
        <v>30217493</v>
      </c>
      <c r="K1788" s="24">
        <f t="shared" ca="1" si="8"/>
        <v>0</v>
      </c>
      <c r="L1788" s="24" t="str">
        <f t="shared" ca="1" si="9"/>
        <v>01:00 tarif horaire</v>
      </c>
      <c r="M1788" s="24" t="str">
        <f t="shared" ca="1" si="10"/>
        <v>Paiement par crédit</v>
      </c>
      <c r="N1788" s="25">
        <f t="shared" ca="1" si="11"/>
        <v>42840.373611111114</v>
      </c>
      <c r="O1788" s="27">
        <f t="shared" ca="1" si="12"/>
        <v>42840.373611111114</v>
      </c>
      <c r="P1788" s="24">
        <f t="shared" ca="1" si="13"/>
        <v>18</v>
      </c>
      <c r="Q1788" s="28" t="str">
        <f t="shared" si="48"/>
        <v/>
      </c>
      <c r="R1788" s="29" t="str">
        <f t="shared" si="14"/>
        <v/>
      </c>
      <c r="S1788" s="29" t="str">
        <f t="shared" si="15"/>
        <v/>
      </c>
      <c r="T1788" s="28" t="str">
        <f t="shared" si="16"/>
        <v/>
      </c>
      <c r="U1788" s="30">
        <f ca="1">VLOOKUP(H1788,variables!J$10:K$130,2,FALSE)</f>
        <v>0.97619047619047616</v>
      </c>
      <c r="V1788" s="28"/>
      <c r="W1788" s="28"/>
      <c r="X1788" s="28"/>
      <c r="Y1788" s="28"/>
      <c r="Z1788" s="28"/>
      <c r="AA1788" s="28"/>
      <c r="AB1788" s="28"/>
      <c r="AC1788" s="28"/>
    </row>
    <row r="1789" spans="1:29" ht="14.25" hidden="1">
      <c r="A1789" s="22" t="b">
        <f t="shared" si="98"/>
        <v>0</v>
      </c>
      <c r="B1789" s="23" t="str">
        <f t="shared" si="99"/>
        <v>salles!</v>
      </c>
      <c r="C1789" s="24">
        <f t="shared" si="100"/>
        <v>1757</v>
      </c>
      <c r="D1789" s="24" t="str">
        <f t="shared" ca="1" si="2"/>
        <v>salle12</v>
      </c>
      <c r="E1789" s="25">
        <f t="shared" ca="1" si="3"/>
        <v>42833.458333333336</v>
      </c>
      <c r="F1789" s="25">
        <f t="shared" ca="1" si="4"/>
        <v>42833.5</v>
      </c>
      <c r="G1789" s="26" t="str">
        <f t="shared" ca="1" si="5"/>
        <v>nathalie.lievoux@kheprisante.fr</v>
      </c>
      <c r="H1789" s="24" t="s">
        <v>784</v>
      </c>
      <c r="I1789" s="24">
        <f t="shared" ca="1" si="6"/>
        <v>0</v>
      </c>
      <c r="J1789" s="24">
        <f t="shared" ca="1" si="7"/>
        <v>29719973</v>
      </c>
      <c r="K1789" s="24" t="str">
        <f t="shared" ca="1" si="8"/>
        <v>réflexologie plantaire</v>
      </c>
      <c r="L1789" s="24" t="str">
        <f t="shared" ca="1" si="9"/>
        <v>01:00 tarif horaire</v>
      </c>
      <c r="M1789" s="24" t="str">
        <f t="shared" ca="1" si="10"/>
        <v>Paiement par crédit</v>
      </c>
      <c r="N1789" s="25">
        <f t="shared" ca="1" si="11"/>
        <v>42817.677083333336</v>
      </c>
      <c r="O1789" s="27">
        <f t="shared" ca="1" si="12"/>
        <v>42817.677083333336</v>
      </c>
      <c r="P1789" s="24">
        <f t="shared" ca="1" si="13"/>
        <v>18</v>
      </c>
      <c r="Q1789" s="28" t="str">
        <f t="shared" si="48"/>
        <v/>
      </c>
      <c r="R1789" s="29" t="str">
        <f t="shared" si="14"/>
        <v/>
      </c>
      <c r="S1789" s="29" t="str">
        <f t="shared" si="15"/>
        <v/>
      </c>
      <c r="T1789" s="28" t="str">
        <f t="shared" si="16"/>
        <v/>
      </c>
      <c r="U1789" s="30">
        <f ca="1">VLOOKUP(H1789,variables!J$10:K$130,2,FALSE)</f>
        <v>1</v>
      </c>
      <c r="V1789" s="28"/>
      <c r="W1789" s="28"/>
      <c r="X1789" s="28"/>
      <c r="Y1789" s="28"/>
      <c r="Z1789" s="28"/>
      <c r="AA1789" s="28"/>
      <c r="AB1789" s="28"/>
      <c r="AC1789" s="28"/>
    </row>
    <row r="1790" spans="1:29" ht="14.25" hidden="1">
      <c r="A1790" s="22" t="b">
        <f t="shared" si="98"/>
        <v>0</v>
      </c>
      <c r="B1790" s="23" t="str">
        <f t="shared" si="99"/>
        <v>salles!</v>
      </c>
      <c r="C1790" s="24">
        <f t="shared" si="100"/>
        <v>1758</v>
      </c>
      <c r="D1790" s="24" t="str">
        <f t="shared" ca="1" si="2"/>
        <v>salle8</v>
      </c>
      <c r="E1790" s="25">
        <f t="shared" ca="1" si="3"/>
        <v>42835.375</v>
      </c>
      <c r="F1790" s="25">
        <f t="shared" ca="1" si="4"/>
        <v>42835.416666666664</v>
      </c>
      <c r="G1790" s="26" t="str">
        <f t="shared" ca="1" si="5"/>
        <v>margaux.honore@kheprisante.fr</v>
      </c>
      <c r="H1790" s="24" t="s">
        <v>88</v>
      </c>
      <c r="I1790" s="24">
        <f t="shared" ca="1" si="6"/>
        <v>0</v>
      </c>
      <c r="J1790" s="24">
        <f t="shared" ca="1" si="7"/>
        <v>30033635</v>
      </c>
      <c r="K1790" s="24" t="str">
        <f t="shared" ca="1" si="8"/>
        <v>HAMIDI NADIA</v>
      </c>
      <c r="L1790" s="24" t="str">
        <f t="shared" ca="1" si="9"/>
        <v>01:00 tarif horaire</v>
      </c>
      <c r="M1790" s="24" t="str">
        <f t="shared" ca="1" si="10"/>
        <v>Paiement par crédit</v>
      </c>
      <c r="N1790" s="25">
        <f t="shared" ca="1" si="11"/>
        <v>42831.440972222219</v>
      </c>
      <c r="O1790" s="27">
        <f t="shared" ca="1" si="12"/>
        <v>42831.440972222219</v>
      </c>
      <c r="P1790" s="24">
        <f t="shared" ca="1" si="13"/>
        <v>14.4</v>
      </c>
      <c r="Q1790" s="28" t="str">
        <f t="shared" si="48"/>
        <v/>
      </c>
      <c r="R1790" s="29" t="str">
        <f t="shared" si="14"/>
        <v/>
      </c>
      <c r="S1790" s="29" t="str">
        <f t="shared" si="15"/>
        <v/>
      </c>
      <c r="T1790" s="28" t="str">
        <f t="shared" si="16"/>
        <v/>
      </c>
      <c r="U1790" s="30">
        <f ca="1">VLOOKUP(H1790,variables!J$10:K$130,2,FALSE)</f>
        <v>0.94202898550724634</v>
      </c>
      <c r="V1790" s="28"/>
      <c r="W1790" s="28"/>
      <c r="X1790" s="28"/>
      <c r="Y1790" s="28"/>
      <c r="Z1790" s="28"/>
      <c r="AA1790" s="28"/>
      <c r="AB1790" s="28"/>
      <c r="AC1790" s="28"/>
    </row>
    <row r="1791" spans="1:29" ht="14.25" hidden="1">
      <c r="A1791" s="22" t="b">
        <f t="shared" si="98"/>
        <v>0</v>
      </c>
      <c r="B1791" s="23" t="str">
        <f t="shared" si="99"/>
        <v>salles!</v>
      </c>
      <c r="C1791" s="24">
        <f t="shared" si="100"/>
        <v>1759</v>
      </c>
      <c r="D1791" s="24" t="str">
        <f t="shared" ca="1" si="2"/>
        <v>salle12</v>
      </c>
      <c r="E1791" s="25">
        <f t="shared" ca="1" si="3"/>
        <v>42835.395833333336</v>
      </c>
      <c r="F1791" s="25">
        <f t="shared" ca="1" si="4"/>
        <v>42835.4375</v>
      </c>
      <c r="G1791" s="26" t="str">
        <f t="shared" ca="1" si="5"/>
        <v>amelie.brossard@kheprisante.fr</v>
      </c>
      <c r="H1791" s="24" t="s">
        <v>210</v>
      </c>
      <c r="I1791" s="24">
        <f t="shared" ca="1" si="6"/>
        <v>0</v>
      </c>
      <c r="J1791" s="24">
        <f t="shared" ca="1" si="7"/>
        <v>30091014</v>
      </c>
      <c r="K1791" s="24" t="str">
        <f t="shared" ca="1" si="8"/>
        <v>Perot</v>
      </c>
      <c r="L1791" s="24" t="str">
        <f t="shared" ca="1" si="9"/>
        <v>01:00 tarif horaire</v>
      </c>
      <c r="M1791" s="24" t="str">
        <f t="shared" ca="1" si="10"/>
        <v>Paiement par crédit</v>
      </c>
      <c r="N1791" s="25">
        <f t="shared" ca="1" si="11"/>
        <v>42834.746527777781</v>
      </c>
      <c r="O1791" s="27">
        <f t="shared" ca="1" si="12"/>
        <v>42834.746527777781</v>
      </c>
      <c r="P1791" s="24">
        <f t="shared" ca="1" si="13"/>
        <v>14.4</v>
      </c>
      <c r="Q1791" s="28" t="str">
        <f t="shared" si="48"/>
        <v/>
      </c>
      <c r="R1791" s="29" t="str">
        <f t="shared" si="14"/>
        <v/>
      </c>
      <c r="S1791" s="29" t="str">
        <f t="shared" si="15"/>
        <v/>
      </c>
      <c r="T1791" s="28" t="str">
        <f t="shared" si="16"/>
        <v/>
      </c>
      <c r="U1791" s="30">
        <f ca="1">VLOOKUP(H1791,variables!J$10:K$130,2,FALSE)</f>
        <v>1</v>
      </c>
      <c r="V1791" s="28"/>
      <c r="W1791" s="28"/>
      <c r="X1791" s="28"/>
      <c r="Y1791" s="28"/>
      <c r="Z1791" s="28"/>
      <c r="AA1791" s="28"/>
      <c r="AB1791" s="28"/>
      <c r="AC1791" s="28"/>
    </row>
    <row r="1792" spans="1:29" ht="14.25" hidden="1">
      <c r="A1792" s="22" t="b">
        <f t="shared" si="98"/>
        <v>0</v>
      </c>
      <c r="B1792" s="23" t="str">
        <f t="shared" si="99"/>
        <v>salles!</v>
      </c>
      <c r="C1792" s="24">
        <f t="shared" si="100"/>
        <v>1760</v>
      </c>
      <c r="D1792" s="24" t="str">
        <f t="shared" ca="1" si="2"/>
        <v>salle12</v>
      </c>
      <c r="E1792" s="25">
        <f t="shared" ca="1" si="3"/>
        <v>42835.5</v>
      </c>
      <c r="F1792" s="25">
        <f t="shared" ca="1" si="4"/>
        <v>42835.541666666664</v>
      </c>
      <c r="G1792" s="26" t="str">
        <f t="shared" ca="1" si="5"/>
        <v>nathalie.lievoux@kheprisante.fr</v>
      </c>
      <c r="H1792" s="24" t="s">
        <v>784</v>
      </c>
      <c r="I1792" s="24">
        <f t="shared" ca="1" si="6"/>
        <v>0</v>
      </c>
      <c r="J1792" s="24">
        <f t="shared" ca="1" si="7"/>
        <v>30015901</v>
      </c>
      <c r="K1792" s="24" t="str">
        <f t="shared" ca="1" si="8"/>
        <v>réflexologie GROUPON</v>
      </c>
      <c r="L1792" s="24" t="str">
        <f t="shared" ca="1" si="9"/>
        <v>01:00 tarif horaire</v>
      </c>
      <c r="M1792" s="24" t="str">
        <f t="shared" ca="1" si="10"/>
        <v>Paiement par crédit</v>
      </c>
      <c r="N1792" s="25">
        <f t="shared" ca="1" si="11"/>
        <v>42830.661805555559</v>
      </c>
      <c r="O1792" s="27">
        <f t="shared" ca="1" si="12"/>
        <v>42830.661805555559</v>
      </c>
      <c r="P1792" s="24">
        <f t="shared" ca="1" si="13"/>
        <v>16.2</v>
      </c>
      <c r="Q1792" s="28" t="str">
        <f t="shared" si="48"/>
        <v/>
      </c>
      <c r="R1792" s="29" t="str">
        <f t="shared" si="14"/>
        <v/>
      </c>
      <c r="S1792" s="29" t="str">
        <f t="shared" si="15"/>
        <v/>
      </c>
      <c r="T1792" s="28" t="str">
        <f t="shared" si="16"/>
        <v/>
      </c>
      <c r="U1792" s="30">
        <f ca="1">VLOOKUP(H1792,variables!J$10:K$130,2,FALSE)</f>
        <v>1</v>
      </c>
      <c r="V1792" s="28"/>
      <c r="W1792" s="28"/>
      <c r="X1792" s="28"/>
      <c r="Y1792" s="28"/>
      <c r="Z1792" s="28"/>
      <c r="AA1792" s="28"/>
      <c r="AB1792" s="28"/>
      <c r="AC1792" s="28"/>
    </row>
    <row r="1793" spans="1:29" ht="14.25">
      <c r="A1793" s="22" t="b">
        <f t="shared" si="98"/>
        <v>1</v>
      </c>
      <c r="B1793" s="23" t="str">
        <f t="shared" si="99"/>
        <v>salles!</v>
      </c>
      <c r="C1793" s="24">
        <f t="shared" si="100"/>
        <v>1761</v>
      </c>
      <c r="D1793" s="24" t="str">
        <f t="shared" ca="1" si="2"/>
        <v>salle11</v>
      </c>
      <c r="E1793" s="25">
        <f t="shared" ca="1" si="3"/>
        <v>42835.5</v>
      </c>
      <c r="F1793" s="25">
        <f t="shared" ca="1" si="4"/>
        <v>42835.5625</v>
      </c>
      <c r="G1793" s="26" t="str">
        <f t="shared" ca="1" si="5"/>
        <v>sandrine.lopes@kheprisante.fr</v>
      </c>
      <c r="H1793" s="24" t="s">
        <v>140</v>
      </c>
      <c r="I1793" s="24" t="str">
        <f t="shared" ca="1" si="6"/>
        <v>sandrine.lopes@kheprisante.fr</v>
      </c>
      <c r="J1793" s="24">
        <f t="shared" ca="1" si="7"/>
        <v>29945965</v>
      </c>
      <c r="K1793" s="24" t="str">
        <f t="shared" ca="1" si="8"/>
        <v>Sandrine - Mbe - Élisabeth</v>
      </c>
      <c r="L1793" s="24" t="str">
        <f t="shared" ca="1" si="9"/>
        <v>01:30 tarif horaire</v>
      </c>
      <c r="M1793" s="24" t="str">
        <f t="shared" ca="1" si="10"/>
        <v>Paiement par crédit</v>
      </c>
      <c r="N1793" s="25">
        <f t="shared" ca="1" si="11"/>
        <v>42828.465277777781</v>
      </c>
      <c r="O1793" s="27">
        <f t="shared" ca="1" si="12"/>
        <v>42833.57708333333</v>
      </c>
      <c r="P1793" s="24">
        <f t="shared" ca="1" si="13"/>
        <v>24.3</v>
      </c>
      <c r="Q1793" s="28">
        <f t="shared" ca="1" si="48"/>
        <v>1.5</v>
      </c>
      <c r="R1793" s="29">
        <f t="shared" ca="1" si="14"/>
        <v>22.662765957446808</v>
      </c>
      <c r="S1793" s="29" t="e">
        <f t="shared" ca="1" si="15"/>
        <v>#VALUE!</v>
      </c>
      <c r="T1793" s="28">
        <f t="shared" ca="1" si="16"/>
        <v>7</v>
      </c>
      <c r="U1793" s="30">
        <f ca="1">VLOOKUP(H1793,variables!J$10:K$130,2,FALSE)</f>
        <v>0.93262411347517726</v>
      </c>
      <c r="V1793" s="28"/>
      <c r="W1793" s="28"/>
      <c r="X1793" s="28"/>
      <c r="Y1793" s="28"/>
      <c r="Z1793" s="28"/>
      <c r="AA1793" s="28"/>
      <c r="AB1793" s="28"/>
      <c r="AC1793" s="28"/>
    </row>
    <row r="1794" spans="1:29" ht="14.25" hidden="1">
      <c r="A1794" s="22" t="b">
        <f t="shared" ref="A1794:A1857" si="101">NOT(IF(ISERR(SEARCH(qui,H1794)),TRUE,FALSE))</f>
        <v>0</v>
      </c>
      <c r="B1794" s="23" t="str">
        <f t="shared" ref="B1794:B1857" si="102">IF(ROW()&lt;=Tun,Oun,IF(ROW()&lt;=(Tun+Tdeux),Odeux,IF(ROW()&lt;=Tun+Tdeux+Ttrois,Otrois,FALSE)))</f>
        <v>salles!</v>
      </c>
      <c r="C1794" s="24">
        <f t="shared" si="100"/>
        <v>1762</v>
      </c>
      <c r="D1794" s="24" t="str">
        <f t="shared" ca="1" si="2"/>
        <v>salle8</v>
      </c>
      <c r="E1794" s="25">
        <f t="shared" ca="1" si="3"/>
        <v>42835.541666666664</v>
      </c>
      <c r="F1794" s="25">
        <f t="shared" ca="1" si="4"/>
        <v>42835.583333333336</v>
      </c>
      <c r="G1794" s="26" t="str">
        <f t="shared" ca="1" si="5"/>
        <v>margaux.honore@kheprisante.fr</v>
      </c>
      <c r="H1794" s="24" t="s">
        <v>88</v>
      </c>
      <c r="I1794" s="24">
        <f t="shared" ca="1" si="6"/>
        <v>0</v>
      </c>
      <c r="J1794" s="24">
        <f t="shared" ca="1" si="7"/>
        <v>30040893</v>
      </c>
      <c r="K1794" s="24" t="str">
        <f t="shared" ca="1" si="8"/>
        <v>Jaillet Isabelle</v>
      </c>
      <c r="L1794" s="24" t="str">
        <f t="shared" ca="1" si="9"/>
        <v>01:00 tarif horaire</v>
      </c>
      <c r="M1794" s="24" t="str">
        <f t="shared" ca="1" si="10"/>
        <v>Paiement par crédit</v>
      </c>
      <c r="N1794" s="25">
        <f t="shared" ca="1" si="11"/>
        <v>42831.617361111108</v>
      </c>
      <c r="O1794" s="27">
        <f t="shared" ca="1" si="12"/>
        <v>42831.617361111108</v>
      </c>
      <c r="P1794" s="24">
        <f t="shared" ca="1" si="13"/>
        <v>16.2</v>
      </c>
      <c r="Q1794" s="28" t="str">
        <f t="shared" si="48"/>
        <v/>
      </c>
      <c r="R1794" s="29" t="str">
        <f t="shared" si="14"/>
        <v/>
      </c>
      <c r="S1794" s="29" t="str">
        <f t="shared" si="15"/>
        <v/>
      </c>
      <c r="T1794" s="28" t="str">
        <f t="shared" si="16"/>
        <v/>
      </c>
      <c r="U1794" s="30">
        <f ca="1">VLOOKUP(H1794,variables!J$10:K$130,2,FALSE)</f>
        <v>0.94202898550724634</v>
      </c>
      <c r="V1794" s="28"/>
      <c r="W1794" s="28"/>
      <c r="X1794" s="28"/>
      <c r="Y1794" s="28"/>
      <c r="Z1794" s="28"/>
      <c r="AA1794" s="28"/>
      <c r="AB1794" s="28"/>
      <c r="AC1794" s="28"/>
    </row>
    <row r="1795" spans="1:29" ht="14.25" hidden="1">
      <c r="A1795" s="22" t="b">
        <f t="shared" si="101"/>
        <v>0</v>
      </c>
      <c r="B1795" s="23" t="str">
        <f t="shared" si="102"/>
        <v>salles!</v>
      </c>
      <c r="C1795" s="24">
        <f t="shared" si="100"/>
        <v>1763</v>
      </c>
      <c r="D1795" s="24" t="str">
        <f t="shared" ca="1" si="2"/>
        <v>salle9</v>
      </c>
      <c r="E1795" s="25">
        <f t="shared" ca="1" si="3"/>
        <v>42835.541666666664</v>
      </c>
      <c r="F1795" s="25">
        <f t="shared" ca="1" si="4"/>
        <v>42835.583333333336</v>
      </c>
      <c r="G1795" s="26" t="str">
        <f t="shared" ca="1" si="5"/>
        <v>marie-dominique.claire@kheprisante.fr</v>
      </c>
      <c r="H1795" s="24" t="s">
        <v>246</v>
      </c>
      <c r="I1795" s="24">
        <f t="shared" ca="1" si="6"/>
        <v>0</v>
      </c>
      <c r="J1795" s="24">
        <f t="shared" ca="1" si="7"/>
        <v>29985097</v>
      </c>
      <c r="K1795" s="24" t="str">
        <f t="shared" ca="1" si="8"/>
        <v>Yanis</v>
      </c>
      <c r="L1795" s="24" t="str">
        <f t="shared" ca="1" si="9"/>
        <v>01:00 tarif horaire</v>
      </c>
      <c r="M1795" s="24" t="str">
        <f t="shared" ca="1" si="10"/>
        <v>Paiement par crédit</v>
      </c>
      <c r="N1795" s="25">
        <f t="shared" ca="1" si="11"/>
        <v>42829.638888888891</v>
      </c>
      <c r="O1795" s="27">
        <f t="shared" ca="1" si="12"/>
        <v>42829.638888888891</v>
      </c>
      <c r="P1795" s="24">
        <f t="shared" ca="1" si="13"/>
        <v>16.2</v>
      </c>
      <c r="Q1795" s="28" t="str">
        <f t="shared" si="48"/>
        <v/>
      </c>
      <c r="R1795" s="29" t="str">
        <f t="shared" si="14"/>
        <v/>
      </c>
      <c r="S1795" s="29" t="str">
        <f t="shared" si="15"/>
        <v/>
      </c>
      <c r="T1795" s="28" t="str">
        <f t="shared" si="16"/>
        <v/>
      </c>
      <c r="U1795" s="30">
        <f ca="1">VLOOKUP(H1795,variables!J$10:K$130,2,FALSE)</f>
        <v>0.94444444444444442</v>
      </c>
      <c r="V1795" s="28"/>
      <c r="W1795" s="28"/>
      <c r="X1795" s="28"/>
      <c r="Y1795" s="28"/>
      <c r="Z1795" s="28"/>
      <c r="AA1795" s="28"/>
      <c r="AB1795" s="28"/>
      <c r="AC1795" s="28"/>
    </row>
    <row r="1796" spans="1:29" ht="14.25" hidden="1">
      <c r="A1796" s="22" t="b">
        <f t="shared" si="101"/>
        <v>0</v>
      </c>
      <c r="B1796" s="23" t="str">
        <f t="shared" si="102"/>
        <v>salles!</v>
      </c>
      <c r="C1796" s="24">
        <f t="shared" si="100"/>
        <v>1764</v>
      </c>
      <c r="D1796" s="24" t="str">
        <f t="shared" ca="1" si="2"/>
        <v>salle10</v>
      </c>
      <c r="E1796" s="25">
        <f t="shared" ca="1" si="3"/>
        <v>42835.541666666664</v>
      </c>
      <c r="F1796" s="25">
        <f t="shared" ca="1" si="4"/>
        <v>42835.583333333336</v>
      </c>
      <c r="G1796" s="26" t="str">
        <f t="shared" ca="1" si="5"/>
        <v>sylvie.cayla@kheprisante.fr</v>
      </c>
      <c r="H1796" s="24" t="s">
        <v>359</v>
      </c>
      <c r="I1796" s="24">
        <f t="shared" ca="1" si="6"/>
        <v>0</v>
      </c>
      <c r="J1796" s="24">
        <f t="shared" ca="1" si="7"/>
        <v>29791871</v>
      </c>
      <c r="K1796" s="24">
        <f t="shared" ca="1" si="8"/>
        <v>0</v>
      </c>
      <c r="L1796" s="24" t="str">
        <f t="shared" ca="1" si="9"/>
        <v>01:00 tarif horaire</v>
      </c>
      <c r="M1796" s="24" t="str">
        <f t="shared" ca="1" si="10"/>
        <v>Paiement par crédit</v>
      </c>
      <c r="N1796" s="25">
        <f t="shared" ca="1" si="11"/>
        <v>42821.72152777778</v>
      </c>
      <c r="O1796" s="27">
        <f t="shared" ca="1" si="12"/>
        <v>42821.72152777778</v>
      </c>
      <c r="P1796" s="24">
        <f t="shared" ca="1" si="13"/>
        <v>16.2</v>
      </c>
      <c r="Q1796" s="28" t="str">
        <f t="shared" si="48"/>
        <v/>
      </c>
      <c r="R1796" s="29" t="str">
        <f t="shared" si="14"/>
        <v/>
      </c>
      <c r="S1796" s="29" t="str">
        <f t="shared" si="15"/>
        <v/>
      </c>
      <c r="T1796" s="28" t="str">
        <f t="shared" si="16"/>
        <v/>
      </c>
      <c r="U1796" s="30">
        <f ca="1">VLOOKUP(H1796,variables!J$10:K$130,2,FALSE)</f>
        <v>1</v>
      </c>
      <c r="V1796" s="28"/>
      <c r="W1796" s="28"/>
      <c r="X1796" s="28"/>
      <c r="Y1796" s="28"/>
      <c r="Z1796" s="28"/>
      <c r="AA1796" s="28"/>
      <c r="AB1796" s="28"/>
      <c r="AC1796" s="28"/>
    </row>
    <row r="1797" spans="1:29" ht="14.25" hidden="1">
      <c r="A1797" s="22" t="b">
        <f t="shared" si="101"/>
        <v>0</v>
      </c>
      <c r="B1797" s="23" t="str">
        <f t="shared" si="102"/>
        <v>salles!</v>
      </c>
      <c r="C1797" s="24">
        <f t="shared" si="100"/>
        <v>1765</v>
      </c>
      <c r="D1797" s="24" t="str">
        <f t="shared" ca="1" si="2"/>
        <v>salle9</v>
      </c>
      <c r="E1797" s="25">
        <f t="shared" ca="1" si="3"/>
        <v>42835.583333333336</v>
      </c>
      <c r="F1797" s="25">
        <f t="shared" ca="1" si="4"/>
        <v>42835.645833333336</v>
      </c>
      <c r="G1797" s="26" t="str">
        <f t="shared" ca="1" si="5"/>
        <v>marie-dominique.claire@kheprisante.fr</v>
      </c>
      <c r="H1797" s="24" t="s">
        <v>246</v>
      </c>
      <c r="I1797" s="24">
        <f t="shared" ca="1" si="6"/>
        <v>0</v>
      </c>
      <c r="J1797" s="24">
        <f t="shared" ca="1" si="7"/>
        <v>29985112</v>
      </c>
      <c r="K1797" s="24" t="str">
        <f t="shared" ca="1" si="8"/>
        <v>Laeticia</v>
      </c>
      <c r="L1797" s="24" t="str">
        <f t="shared" ca="1" si="9"/>
        <v>01:30 tarif horaire</v>
      </c>
      <c r="M1797" s="24" t="str">
        <f t="shared" ca="1" si="10"/>
        <v>Paiement par crédit</v>
      </c>
      <c r="N1797" s="25">
        <f t="shared" ca="1" si="11"/>
        <v>42829.63958333333</v>
      </c>
      <c r="O1797" s="27">
        <f t="shared" ca="1" si="12"/>
        <v>42829.63958333333</v>
      </c>
      <c r="P1797" s="24">
        <f t="shared" ca="1" si="13"/>
        <v>21.6</v>
      </c>
      <c r="Q1797" s="28" t="str">
        <f t="shared" si="48"/>
        <v/>
      </c>
      <c r="R1797" s="29" t="str">
        <f t="shared" si="14"/>
        <v/>
      </c>
      <c r="S1797" s="29" t="str">
        <f t="shared" si="15"/>
        <v/>
      </c>
      <c r="T1797" s="28" t="str">
        <f t="shared" si="16"/>
        <v/>
      </c>
      <c r="U1797" s="30">
        <f ca="1">VLOOKUP(H1797,variables!J$10:K$130,2,FALSE)</f>
        <v>0.94444444444444442</v>
      </c>
      <c r="V1797" s="28"/>
      <c r="W1797" s="28"/>
      <c r="X1797" s="28"/>
      <c r="Y1797" s="28"/>
      <c r="Z1797" s="28"/>
      <c r="AA1797" s="28"/>
      <c r="AB1797" s="28"/>
      <c r="AC1797" s="28"/>
    </row>
    <row r="1798" spans="1:29" ht="14.25">
      <c r="A1798" s="22" t="b">
        <f t="shared" si="101"/>
        <v>1</v>
      </c>
      <c r="B1798" s="23" t="str">
        <f t="shared" si="102"/>
        <v>salles!</v>
      </c>
      <c r="C1798" s="24">
        <f t="shared" si="100"/>
        <v>1766</v>
      </c>
      <c r="D1798" s="24" t="str">
        <f t="shared" ca="1" si="2"/>
        <v>salle11</v>
      </c>
      <c r="E1798" s="25">
        <f t="shared" ca="1" si="3"/>
        <v>42835.604166666664</v>
      </c>
      <c r="F1798" s="25">
        <f t="shared" ca="1" si="4"/>
        <v>42835.645833333336</v>
      </c>
      <c r="G1798" s="26" t="str">
        <f t="shared" ca="1" si="5"/>
        <v>sandrine.lopes@kheprisante.fr</v>
      </c>
      <c r="H1798" s="24" t="s">
        <v>140</v>
      </c>
      <c r="I1798" s="24">
        <f t="shared" ca="1" si="6"/>
        <v>0</v>
      </c>
      <c r="J1798" s="24">
        <f t="shared" ca="1" si="7"/>
        <v>28861925</v>
      </c>
      <c r="K1798" s="24" t="str">
        <f t="shared" ca="1" si="8"/>
        <v>Sandrine - Mbe - Danielle C.</v>
      </c>
      <c r="L1798" s="24" t="str">
        <f t="shared" ca="1" si="9"/>
        <v>01:00 tarif horaire</v>
      </c>
      <c r="M1798" s="24" t="str">
        <f t="shared" ca="1" si="10"/>
        <v>Paiement par crédit</v>
      </c>
      <c r="N1798" s="25">
        <f t="shared" ca="1" si="11"/>
        <v>42779.822222222225</v>
      </c>
      <c r="O1798" s="27">
        <f t="shared" ca="1" si="12"/>
        <v>42779.822222222225</v>
      </c>
      <c r="P1798" s="24">
        <f t="shared" ca="1" si="13"/>
        <v>12.96</v>
      </c>
      <c r="Q1798" s="28">
        <f t="shared" ca="1" si="48"/>
        <v>1</v>
      </c>
      <c r="R1798" s="29">
        <f t="shared" ca="1" si="14"/>
        <v>12.086808510638297</v>
      </c>
      <c r="S1798" s="29" t="e">
        <f t="shared" ca="1" si="15"/>
        <v>#VALUE!</v>
      </c>
      <c r="T1798" s="28">
        <f t="shared" ca="1" si="16"/>
        <v>55</v>
      </c>
      <c r="U1798" s="30">
        <f ca="1">VLOOKUP(H1798,variables!J$10:K$130,2,FALSE)</f>
        <v>0.93262411347517726</v>
      </c>
      <c r="V1798" s="28"/>
      <c r="W1798" s="28"/>
      <c r="X1798" s="28"/>
      <c r="Y1798" s="28"/>
      <c r="Z1798" s="28"/>
      <c r="AA1798" s="28"/>
      <c r="AB1798" s="28"/>
      <c r="AC1798" s="28"/>
    </row>
    <row r="1799" spans="1:29" ht="14.25" hidden="1">
      <c r="A1799" s="22" t="b">
        <f t="shared" si="101"/>
        <v>0</v>
      </c>
      <c r="B1799" s="23" t="str">
        <f t="shared" si="102"/>
        <v>salles!</v>
      </c>
      <c r="C1799" s="24">
        <f t="shared" si="100"/>
        <v>1767</v>
      </c>
      <c r="D1799" s="24" t="str">
        <f t="shared" ca="1" si="2"/>
        <v>salle12</v>
      </c>
      <c r="E1799" s="25">
        <f t="shared" ca="1" si="3"/>
        <v>42835.729166666664</v>
      </c>
      <c r="F1799" s="25">
        <f t="shared" ca="1" si="4"/>
        <v>42835.791666666664</v>
      </c>
      <c r="G1799" s="26" t="str">
        <f t="shared" ca="1" si="5"/>
        <v>amelie.brossard@kheprisante.fr</v>
      </c>
      <c r="H1799" s="24" t="s">
        <v>210</v>
      </c>
      <c r="I1799" s="24">
        <f t="shared" ca="1" si="6"/>
        <v>0</v>
      </c>
      <c r="J1799" s="24">
        <f t="shared" ca="1" si="7"/>
        <v>30091029</v>
      </c>
      <c r="K1799" s="24" t="str">
        <f t="shared" ca="1" si="8"/>
        <v>Mariani</v>
      </c>
      <c r="L1799" s="24" t="str">
        <f t="shared" ca="1" si="9"/>
        <v>01:30 tarif horaire</v>
      </c>
      <c r="M1799" s="24" t="str">
        <f t="shared" ca="1" si="10"/>
        <v>Paiement par crédit</v>
      </c>
      <c r="N1799" s="25">
        <f t="shared" ca="1" si="11"/>
        <v>42834.74722222222</v>
      </c>
      <c r="O1799" s="27">
        <f t="shared" ca="1" si="12"/>
        <v>42834.74722222222</v>
      </c>
      <c r="P1799" s="24">
        <f t="shared" ca="1" si="13"/>
        <v>27</v>
      </c>
      <c r="Q1799" s="28" t="str">
        <f t="shared" si="48"/>
        <v/>
      </c>
      <c r="R1799" s="29" t="str">
        <f t="shared" si="14"/>
        <v/>
      </c>
      <c r="S1799" s="29" t="str">
        <f t="shared" si="15"/>
        <v/>
      </c>
      <c r="T1799" s="28" t="str">
        <f t="shared" si="16"/>
        <v/>
      </c>
      <c r="U1799" s="30">
        <f ca="1">VLOOKUP(H1799,variables!J$10:K$130,2,FALSE)</f>
        <v>1</v>
      </c>
      <c r="V1799" s="28"/>
      <c r="W1799" s="28"/>
      <c r="X1799" s="28"/>
      <c r="Y1799" s="28"/>
      <c r="Z1799" s="28"/>
      <c r="AA1799" s="28"/>
      <c r="AB1799" s="28"/>
      <c r="AC1799" s="28"/>
    </row>
    <row r="1800" spans="1:29" ht="14.25" hidden="1">
      <c r="A1800" s="22" t="b">
        <f t="shared" si="101"/>
        <v>0</v>
      </c>
      <c r="B1800" s="23" t="str">
        <f t="shared" si="102"/>
        <v>salles!</v>
      </c>
      <c r="C1800" s="24">
        <f t="shared" si="100"/>
        <v>1768</v>
      </c>
      <c r="D1800" s="24" t="str">
        <f t="shared" ca="1" si="2"/>
        <v>salle5</v>
      </c>
      <c r="E1800" s="25">
        <f t="shared" ca="1" si="3"/>
        <v>42835.75</v>
      </c>
      <c r="F1800" s="25">
        <f t="shared" ca="1" si="4"/>
        <v>42835.791666666664</v>
      </c>
      <c r="G1800" s="26" t="str">
        <f t="shared" ca="1" si="5"/>
        <v>resa@seveetpapillon.org</v>
      </c>
      <c r="H1800" s="24" t="s">
        <v>174</v>
      </c>
      <c r="I1800" s="24">
        <f t="shared" ca="1" si="6"/>
        <v>0</v>
      </c>
      <c r="J1800" s="24">
        <f t="shared" ca="1" si="7"/>
        <v>29842557</v>
      </c>
      <c r="K1800" s="24" t="str">
        <f t="shared" ca="1" si="8"/>
        <v>S. Lespinasse - Réflexo SP</v>
      </c>
      <c r="L1800" s="24" t="str">
        <f t="shared" ca="1" si="9"/>
        <v>01:00 tarif horaire</v>
      </c>
      <c r="M1800" s="24" t="str">
        <f t="shared" ca="1" si="10"/>
        <v>Accepté (crédit illimité)</v>
      </c>
      <c r="N1800" s="25">
        <f t="shared" ca="1" si="11"/>
        <v>42823.495138888888</v>
      </c>
      <c r="O1800" s="27">
        <f t="shared" ca="1" si="12"/>
        <v>42823.495138888888</v>
      </c>
      <c r="P1800" s="24">
        <f t="shared" ca="1" si="13"/>
        <v>18</v>
      </c>
      <c r="Q1800" s="28" t="str">
        <f t="shared" si="48"/>
        <v/>
      </c>
      <c r="R1800" s="29" t="str">
        <f t="shared" si="14"/>
        <v/>
      </c>
      <c r="S1800" s="29" t="str">
        <f t="shared" si="15"/>
        <v/>
      </c>
      <c r="T1800" s="28" t="str">
        <f t="shared" si="16"/>
        <v/>
      </c>
      <c r="U1800" s="30">
        <f ca="1">VLOOKUP(H1800,variables!J$10:K$130,2,FALSE)</f>
        <v>0.5</v>
      </c>
      <c r="V1800" s="28"/>
      <c r="W1800" s="28"/>
      <c r="X1800" s="28"/>
      <c r="Y1800" s="28"/>
      <c r="Z1800" s="28"/>
      <c r="AA1800" s="28"/>
      <c r="AB1800" s="28"/>
      <c r="AC1800" s="28"/>
    </row>
    <row r="1801" spans="1:29" ht="14.25" hidden="1">
      <c r="A1801" s="22" t="b">
        <f t="shared" si="101"/>
        <v>0</v>
      </c>
      <c r="B1801" s="23" t="str">
        <f t="shared" si="102"/>
        <v>salles!</v>
      </c>
      <c r="C1801" s="24">
        <f t="shared" si="100"/>
        <v>1769</v>
      </c>
      <c r="D1801" s="24" t="str">
        <f t="shared" ca="1" si="2"/>
        <v>salle11</v>
      </c>
      <c r="E1801" s="25">
        <f t="shared" ca="1" si="3"/>
        <v>42835.770833333336</v>
      </c>
      <c r="F1801" s="25">
        <f t="shared" ca="1" si="4"/>
        <v>42835.8125</v>
      </c>
      <c r="G1801" s="26" t="str">
        <f t="shared" ca="1" si="5"/>
        <v>gladys.ruffier@kheprisante.fr / Administrateur</v>
      </c>
      <c r="H1801" s="24" t="s">
        <v>100</v>
      </c>
      <c r="I1801" s="24">
        <f t="shared" ca="1" si="6"/>
        <v>0</v>
      </c>
      <c r="J1801" s="24">
        <f t="shared" ca="1" si="7"/>
        <v>30116493</v>
      </c>
      <c r="K1801" s="24">
        <f t="shared" ca="1" si="8"/>
        <v>0</v>
      </c>
      <c r="L1801" s="24" t="str">
        <f t="shared" ca="1" si="9"/>
        <v>01:00 tarif horaire</v>
      </c>
      <c r="M1801" s="24" t="str">
        <f t="shared" ca="1" si="10"/>
        <v>Paiement par crédit</v>
      </c>
      <c r="N1801" s="25">
        <f t="shared" ca="1" si="11"/>
        <v>42835.771527777775</v>
      </c>
      <c r="O1801" s="27">
        <f t="shared" ca="1" si="12"/>
        <v>42835.771527777775</v>
      </c>
      <c r="P1801" s="24">
        <f t="shared" ca="1" si="13"/>
        <v>18</v>
      </c>
      <c r="Q1801" s="28" t="str">
        <f t="shared" si="48"/>
        <v/>
      </c>
      <c r="R1801" s="29" t="str">
        <f t="shared" si="14"/>
        <v/>
      </c>
      <c r="S1801" s="29" t="str">
        <f t="shared" si="15"/>
        <v/>
      </c>
      <c r="T1801" s="28" t="str">
        <f t="shared" si="16"/>
        <v/>
      </c>
      <c r="U1801" s="30">
        <f ca="1">VLOOKUP(H1801,variables!J$10:K$130,2,FALSE)</f>
        <v>1</v>
      </c>
      <c r="V1801" s="28"/>
      <c r="W1801" s="28"/>
      <c r="X1801" s="28"/>
      <c r="Y1801" s="28"/>
      <c r="Z1801" s="28"/>
      <c r="AA1801" s="28"/>
      <c r="AB1801" s="28"/>
      <c r="AC1801" s="28"/>
    </row>
    <row r="1802" spans="1:29" ht="14.25" hidden="1">
      <c r="A1802" s="22" t="b">
        <f t="shared" si="101"/>
        <v>0</v>
      </c>
      <c r="B1802" s="23" t="str">
        <f t="shared" si="102"/>
        <v>salles!</v>
      </c>
      <c r="C1802" s="24">
        <f t="shared" si="100"/>
        <v>1770</v>
      </c>
      <c r="D1802" s="24" t="str">
        <f t="shared" ca="1" si="2"/>
        <v>Salle0</v>
      </c>
      <c r="E1802" s="25">
        <f t="shared" ca="1" si="3"/>
        <v>42835.8125</v>
      </c>
      <c r="F1802" s="25">
        <f t="shared" ca="1" si="4"/>
        <v>42835.875</v>
      </c>
      <c r="G1802" s="26" t="str">
        <f t="shared" ca="1" si="5"/>
        <v>sophie.seveetpapillon@gmail.com</v>
      </c>
      <c r="H1802" s="24" t="s">
        <v>75</v>
      </c>
      <c r="I1802" s="24">
        <f t="shared" ca="1" si="6"/>
        <v>0</v>
      </c>
      <c r="J1802" s="24">
        <f t="shared" ca="1" si="7"/>
        <v>25295619</v>
      </c>
      <c r="K1802" s="24" t="str">
        <f t="shared" ca="1" si="8"/>
        <v>Conférence Naturo - S. COCHET - S&amp;P</v>
      </c>
      <c r="L1802" s="24" t="str">
        <f t="shared" ca="1" si="9"/>
        <v>01:30 tarif horaire</v>
      </c>
      <c r="M1802" s="24" t="str">
        <f t="shared" ca="1" si="10"/>
        <v>Paiement par crédit</v>
      </c>
      <c r="N1802" s="25">
        <f t="shared" ca="1" si="11"/>
        <v>42612.768750000003</v>
      </c>
      <c r="O1802" s="27">
        <f t="shared" ca="1" si="12"/>
        <v>42612.768750000003</v>
      </c>
      <c r="P1802" s="24">
        <f t="shared" ca="1" si="13"/>
        <v>42</v>
      </c>
      <c r="Q1802" s="28" t="str">
        <f t="shared" si="48"/>
        <v/>
      </c>
      <c r="R1802" s="29" t="str">
        <f t="shared" si="14"/>
        <v/>
      </c>
      <c r="S1802" s="29" t="str">
        <f t="shared" si="15"/>
        <v/>
      </c>
      <c r="T1802" s="28" t="str">
        <f t="shared" si="16"/>
        <v/>
      </c>
      <c r="U1802" s="30" t="e">
        <f ca="1">VLOOKUP(H1802,variables!J$10:K$130,2,FALSE)</f>
        <v>#N/A</v>
      </c>
      <c r="V1802" s="28"/>
      <c r="W1802" s="28"/>
      <c r="X1802" s="28"/>
      <c r="Y1802" s="28"/>
      <c r="Z1802" s="28"/>
      <c r="AA1802" s="28"/>
      <c r="AB1802" s="28"/>
      <c r="AC1802" s="28"/>
    </row>
    <row r="1803" spans="1:29" ht="14.25" hidden="1">
      <c r="A1803" s="22" t="b">
        <f t="shared" si="101"/>
        <v>0</v>
      </c>
      <c r="B1803" s="23" t="str">
        <f t="shared" si="102"/>
        <v>salles!</v>
      </c>
      <c r="C1803" s="24">
        <f t="shared" si="100"/>
        <v>1771</v>
      </c>
      <c r="D1803" s="24" t="str">
        <f t="shared" ca="1" si="2"/>
        <v>salle8</v>
      </c>
      <c r="E1803" s="25">
        <f t="shared" ca="1" si="3"/>
        <v>42836.416666666664</v>
      </c>
      <c r="F1803" s="25">
        <f t="shared" ca="1" si="4"/>
        <v>42836.458333333336</v>
      </c>
      <c r="G1803" s="26" t="str">
        <f t="shared" ca="1" si="5"/>
        <v>margaux.honore@kheprisante.fr</v>
      </c>
      <c r="H1803" s="24" t="s">
        <v>88</v>
      </c>
      <c r="I1803" s="24">
        <f t="shared" ca="1" si="6"/>
        <v>0</v>
      </c>
      <c r="J1803" s="24">
        <f t="shared" ca="1" si="7"/>
        <v>30033669</v>
      </c>
      <c r="K1803" s="24" t="str">
        <f t="shared" ca="1" si="8"/>
        <v>Marlène HERNANDEZ</v>
      </c>
      <c r="L1803" s="24" t="str">
        <f t="shared" ca="1" si="9"/>
        <v>01:00 tarif horaire</v>
      </c>
      <c r="M1803" s="24" t="str">
        <f t="shared" ca="1" si="10"/>
        <v>Paiement par crédit</v>
      </c>
      <c r="N1803" s="25">
        <f t="shared" ca="1" si="11"/>
        <v>42831.440972222219</v>
      </c>
      <c r="O1803" s="27">
        <f t="shared" ca="1" si="12"/>
        <v>42831.440972222219</v>
      </c>
      <c r="P1803" s="24">
        <f t="shared" ca="1" si="13"/>
        <v>14.4</v>
      </c>
      <c r="Q1803" s="28" t="str">
        <f t="shared" si="48"/>
        <v/>
      </c>
      <c r="R1803" s="29" t="str">
        <f t="shared" si="14"/>
        <v/>
      </c>
      <c r="S1803" s="29" t="str">
        <f t="shared" si="15"/>
        <v/>
      </c>
      <c r="T1803" s="28" t="str">
        <f t="shared" si="16"/>
        <v/>
      </c>
      <c r="U1803" s="30">
        <f ca="1">VLOOKUP(H1803,variables!J$10:K$130,2,FALSE)</f>
        <v>0.94202898550724634</v>
      </c>
      <c r="V1803" s="28"/>
      <c r="W1803" s="28"/>
      <c r="X1803" s="28"/>
      <c r="Y1803" s="28"/>
      <c r="Z1803" s="28"/>
      <c r="AA1803" s="28"/>
      <c r="AB1803" s="28"/>
      <c r="AC1803" s="28"/>
    </row>
    <row r="1804" spans="1:29" ht="14.25" hidden="1">
      <c r="A1804" s="22" t="b">
        <f t="shared" si="101"/>
        <v>0</v>
      </c>
      <c r="B1804" s="23" t="str">
        <f t="shared" si="102"/>
        <v>salles!</v>
      </c>
      <c r="C1804" s="24">
        <f t="shared" si="100"/>
        <v>1772</v>
      </c>
      <c r="D1804" s="24" t="str">
        <f t="shared" ca="1" si="2"/>
        <v>salle11</v>
      </c>
      <c r="E1804" s="25">
        <f t="shared" ca="1" si="3"/>
        <v>42836.458333333336</v>
      </c>
      <c r="F1804" s="25">
        <f t="shared" ca="1" si="4"/>
        <v>42836.5</v>
      </c>
      <c r="G1804" s="26" t="str">
        <f t="shared" ca="1" si="5"/>
        <v>christelle.dericquebourg@kheprisante.fr</v>
      </c>
      <c r="H1804" s="24" t="s">
        <v>458</v>
      </c>
      <c r="I1804" s="24" t="str">
        <f t="shared" ca="1" si="6"/>
        <v>christelle.dericquebourg@kheprisante.fr</v>
      </c>
      <c r="J1804" s="24">
        <f t="shared" ca="1" si="7"/>
        <v>30105878</v>
      </c>
      <c r="K1804" s="24" t="str">
        <f t="shared" ca="1" si="8"/>
        <v>Safiedine Nathalie</v>
      </c>
      <c r="L1804" s="24" t="str">
        <f t="shared" ca="1" si="9"/>
        <v>01:00 tarif horaire</v>
      </c>
      <c r="M1804" s="24" t="str">
        <f t="shared" ca="1" si="10"/>
        <v>Paiement par crédit</v>
      </c>
      <c r="N1804" s="25">
        <f t="shared" ca="1" si="11"/>
        <v>42835.523611111108</v>
      </c>
      <c r="O1804" s="27">
        <f t="shared" ca="1" si="12"/>
        <v>42835.539583333331</v>
      </c>
      <c r="P1804" s="24">
        <f t="shared" ca="1" si="13"/>
        <v>14.4</v>
      </c>
      <c r="Q1804" s="28" t="str">
        <f t="shared" si="48"/>
        <v/>
      </c>
      <c r="R1804" s="29" t="str">
        <f t="shared" si="14"/>
        <v/>
      </c>
      <c r="S1804" s="29" t="str">
        <f t="shared" si="15"/>
        <v/>
      </c>
      <c r="T1804" s="28" t="str">
        <f t="shared" si="16"/>
        <v/>
      </c>
      <c r="U1804" s="30">
        <f ca="1">VLOOKUP(H1804,variables!J$10:K$130,2,FALSE)</f>
        <v>0.95</v>
      </c>
      <c r="V1804" s="28"/>
      <c r="W1804" s="28"/>
      <c r="X1804" s="28"/>
      <c r="Y1804" s="28"/>
      <c r="Z1804" s="28"/>
      <c r="AA1804" s="28"/>
      <c r="AB1804" s="28"/>
      <c r="AC1804" s="28"/>
    </row>
    <row r="1805" spans="1:29" ht="14.25" hidden="1">
      <c r="A1805" s="22" t="b">
        <f t="shared" si="101"/>
        <v>0</v>
      </c>
      <c r="B1805" s="23" t="str">
        <f t="shared" si="102"/>
        <v>salles!</v>
      </c>
      <c r="C1805" s="24">
        <f t="shared" si="100"/>
        <v>1773</v>
      </c>
      <c r="D1805" s="24" t="str">
        <f t="shared" ca="1" si="2"/>
        <v>salle8</v>
      </c>
      <c r="E1805" s="25">
        <f t="shared" ca="1" si="3"/>
        <v>42836.479166666664</v>
      </c>
      <c r="F1805" s="25">
        <f t="shared" ca="1" si="4"/>
        <v>42836.520833333336</v>
      </c>
      <c r="G1805" s="26" t="str">
        <f t="shared" ca="1" si="5"/>
        <v>margaux.honore@kheprisante.fr</v>
      </c>
      <c r="H1805" s="24" t="s">
        <v>88</v>
      </c>
      <c r="I1805" s="24">
        <f t="shared" ca="1" si="6"/>
        <v>0</v>
      </c>
      <c r="J1805" s="24">
        <f t="shared" ca="1" si="7"/>
        <v>30090227</v>
      </c>
      <c r="K1805" s="24" t="str">
        <f t="shared" ca="1" si="8"/>
        <v>Dominique Giradeau</v>
      </c>
      <c r="L1805" s="24" t="str">
        <f t="shared" ca="1" si="9"/>
        <v>01:00 tarif horaire</v>
      </c>
      <c r="M1805" s="24" t="str">
        <f t="shared" ca="1" si="10"/>
        <v>Paiement par crédit</v>
      </c>
      <c r="N1805" s="25">
        <f t="shared" ca="1" si="11"/>
        <v>42834.672222222223</v>
      </c>
      <c r="O1805" s="27">
        <f t="shared" ca="1" si="12"/>
        <v>42834.672222222223</v>
      </c>
      <c r="P1805" s="24">
        <f t="shared" ca="1" si="13"/>
        <v>15.3</v>
      </c>
      <c r="Q1805" s="28" t="str">
        <f t="shared" si="48"/>
        <v/>
      </c>
      <c r="R1805" s="29" t="str">
        <f t="shared" si="14"/>
        <v/>
      </c>
      <c r="S1805" s="29" t="str">
        <f t="shared" si="15"/>
        <v/>
      </c>
      <c r="T1805" s="28" t="str">
        <f t="shared" si="16"/>
        <v/>
      </c>
      <c r="U1805" s="30">
        <f ca="1">VLOOKUP(H1805,variables!J$10:K$130,2,FALSE)</f>
        <v>0.94202898550724634</v>
      </c>
      <c r="V1805" s="28"/>
      <c r="W1805" s="28"/>
      <c r="X1805" s="28"/>
      <c r="Y1805" s="28"/>
      <c r="Z1805" s="28"/>
      <c r="AA1805" s="28"/>
      <c r="AB1805" s="28"/>
      <c r="AC1805" s="28"/>
    </row>
    <row r="1806" spans="1:29" ht="14.25" hidden="1">
      <c r="A1806" s="22" t="b">
        <f t="shared" si="101"/>
        <v>0</v>
      </c>
      <c r="B1806" s="23" t="str">
        <f t="shared" si="102"/>
        <v>salles!</v>
      </c>
      <c r="C1806" s="24">
        <f t="shared" si="100"/>
        <v>1774</v>
      </c>
      <c r="D1806" s="24" t="str">
        <f t="shared" ca="1" si="2"/>
        <v>salle11</v>
      </c>
      <c r="E1806" s="25">
        <f t="shared" ca="1" si="3"/>
        <v>42836.5</v>
      </c>
      <c r="F1806" s="25">
        <f t="shared" ca="1" si="4"/>
        <v>42836.541666666664</v>
      </c>
      <c r="G1806" s="26" t="str">
        <f t="shared" ca="1" si="5"/>
        <v>christelle.dericquebourg@kheprisante.fr</v>
      </c>
      <c r="H1806" s="24" t="s">
        <v>458</v>
      </c>
      <c r="I1806" s="24">
        <f t="shared" ca="1" si="6"/>
        <v>0</v>
      </c>
      <c r="J1806" s="24">
        <f t="shared" ca="1" si="7"/>
        <v>30106370</v>
      </c>
      <c r="K1806" s="24" t="str">
        <f t="shared" ca="1" si="8"/>
        <v>Emilie amengual</v>
      </c>
      <c r="L1806" s="24" t="str">
        <f t="shared" ca="1" si="9"/>
        <v>01:00 tarif horaire</v>
      </c>
      <c r="M1806" s="24" t="str">
        <f t="shared" ca="1" si="10"/>
        <v>Paiement par crédit</v>
      </c>
      <c r="N1806" s="25">
        <f t="shared" ca="1" si="11"/>
        <v>42835.537499999999</v>
      </c>
      <c r="O1806" s="27">
        <f t="shared" ca="1" si="12"/>
        <v>42835.537499999999</v>
      </c>
      <c r="P1806" s="24">
        <f t="shared" ca="1" si="13"/>
        <v>16.2</v>
      </c>
      <c r="Q1806" s="28" t="str">
        <f t="shared" si="48"/>
        <v/>
      </c>
      <c r="R1806" s="29" t="str">
        <f t="shared" si="14"/>
        <v/>
      </c>
      <c r="S1806" s="29" t="str">
        <f t="shared" si="15"/>
        <v/>
      </c>
      <c r="T1806" s="28" t="str">
        <f t="shared" si="16"/>
        <v/>
      </c>
      <c r="U1806" s="30">
        <f ca="1">VLOOKUP(H1806,variables!J$10:K$130,2,FALSE)</f>
        <v>0.95</v>
      </c>
      <c r="V1806" s="28"/>
      <c r="W1806" s="28"/>
      <c r="X1806" s="28"/>
      <c r="Y1806" s="28"/>
      <c r="Z1806" s="28"/>
      <c r="AA1806" s="28"/>
      <c r="AB1806" s="28"/>
      <c r="AC1806" s="28"/>
    </row>
    <row r="1807" spans="1:29" ht="14.25" hidden="1">
      <c r="A1807" s="22" t="b">
        <f t="shared" si="101"/>
        <v>0</v>
      </c>
      <c r="B1807" s="23" t="str">
        <f t="shared" si="102"/>
        <v>salles!</v>
      </c>
      <c r="C1807" s="24">
        <f t="shared" si="100"/>
        <v>1775</v>
      </c>
      <c r="D1807" s="24" t="str">
        <f t="shared" ca="1" si="2"/>
        <v>salle11</v>
      </c>
      <c r="E1807" s="25">
        <f t="shared" ca="1" si="3"/>
        <v>42836.583333333336</v>
      </c>
      <c r="F1807" s="25">
        <f t="shared" ca="1" si="4"/>
        <v>42836.625</v>
      </c>
      <c r="G1807" s="26" t="str">
        <f t="shared" ca="1" si="5"/>
        <v>christelle.dericquebourg@kheprisante.fr</v>
      </c>
      <c r="H1807" s="24" t="s">
        <v>458</v>
      </c>
      <c r="I1807" s="24">
        <f t="shared" ca="1" si="6"/>
        <v>0</v>
      </c>
      <c r="J1807" s="24">
        <f t="shared" ca="1" si="7"/>
        <v>30106453</v>
      </c>
      <c r="K1807" s="24" t="str">
        <f t="shared" ca="1" si="8"/>
        <v>Romane Hilaire</v>
      </c>
      <c r="L1807" s="24" t="str">
        <f t="shared" ca="1" si="9"/>
        <v>01:00 tarif horaire</v>
      </c>
      <c r="M1807" s="24" t="str">
        <f t="shared" ca="1" si="10"/>
        <v>Paiement par crédit</v>
      </c>
      <c r="N1807" s="25">
        <f t="shared" ca="1" si="11"/>
        <v>42835.539583333331</v>
      </c>
      <c r="O1807" s="27">
        <f t="shared" ca="1" si="12"/>
        <v>42835.539583333331</v>
      </c>
      <c r="P1807" s="24">
        <f t="shared" ca="1" si="13"/>
        <v>14.4</v>
      </c>
      <c r="Q1807" s="28" t="str">
        <f t="shared" si="48"/>
        <v/>
      </c>
      <c r="R1807" s="29" t="str">
        <f t="shared" si="14"/>
        <v/>
      </c>
      <c r="S1807" s="29" t="str">
        <f t="shared" si="15"/>
        <v/>
      </c>
      <c r="T1807" s="28" t="str">
        <f t="shared" si="16"/>
        <v/>
      </c>
      <c r="U1807" s="30">
        <f ca="1">VLOOKUP(H1807,variables!J$10:K$130,2,FALSE)</f>
        <v>0.95</v>
      </c>
      <c r="V1807" s="28"/>
      <c r="W1807" s="28"/>
      <c r="X1807" s="28"/>
      <c r="Y1807" s="28"/>
      <c r="Z1807" s="28"/>
      <c r="AA1807" s="28"/>
      <c r="AB1807" s="28"/>
      <c r="AC1807" s="28"/>
    </row>
    <row r="1808" spans="1:29" ht="14.25" hidden="1">
      <c r="A1808" s="22" t="b">
        <f t="shared" si="101"/>
        <v>0</v>
      </c>
      <c r="B1808" s="23" t="str">
        <f t="shared" si="102"/>
        <v>salles!</v>
      </c>
      <c r="C1808" s="24">
        <f t="shared" ref="C1808:C1871" si="103">IF(ROW()&lt;=Tun,ROW(),IF(ROW()&lt;=(Tun+Tdeux),ROW()-Tun+1,IF(ROW()&lt;=Tun+Tdeux+Ttrois,ROW()-Tdeux,"")))</f>
        <v>1776</v>
      </c>
      <c r="D1808" s="24" t="str">
        <f t="shared" ca="1" si="2"/>
        <v>salle12</v>
      </c>
      <c r="E1808" s="25">
        <f t="shared" ca="1" si="3"/>
        <v>42836.583333333336</v>
      </c>
      <c r="F1808" s="25">
        <f t="shared" ca="1" si="4"/>
        <v>42836.625</v>
      </c>
      <c r="G1808" s="26" t="str">
        <f t="shared" ca="1" si="5"/>
        <v>nathalie.lievoux@kheprisante.fr</v>
      </c>
      <c r="H1808" s="24" t="s">
        <v>784</v>
      </c>
      <c r="I1808" s="24">
        <f t="shared" ca="1" si="6"/>
        <v>0</v>
      </c>
      <c r="J1808" s="24">
        <f t="shared" ca="1" si="7"/>
        <v>30063070</v>
      </c>
      <c r="K1808" s="24" t="str">
        <f t="shared" ca="1" si="8"/>
        <v>réflexologie GROUPON</v>
      </c>
      <c r="L1808" s="24" t="str">
        <f t="shared" ca="1" si="9"/>
        <v>01:00 tarif horaire</v>
      </c>
      <c r="M1808" s="24" t="str">
        <f t="shared" ca="1" si="10"/>
        <v>Paiement par crédit</v>
      </c>
      <c r="N1808" s="25">
        <f t="shared" ca="1" si="11"/>
        <v>42832.532638888886</v>
      </c>
      <c r="O1808" s="27">
        <f t="shared" ca="1" si="12"/>
        <v>42832.532638888886</v>
      </c>
      <c r="P1808" s="24">
        <f t="shared" ca="1" si="13"/>
        <v>14.4</v>
      </c>
      <c r="Q1808" s="28" t="str">
        <f t="shared" si="48"/>
        <v/>
      </c>
      <c r="R1808" s="29" t="str">
        <f t="shared" si="14"/>
        <v/>
      </c>
      <c r="S1808" s="29" t="str">
        <f t="shared" si="15"/>
        <v/>
      </c>
      <c r="T1808" s="28" t="str">
        <f t="shared" si="16"/>
        <v/>
      </c>
      <c r="U1808" s="30">
        <f ca="1">VLOOKUP(H1808,variables!J$10:K$130,2,FALSE)</f>
        <v>1</v>
      </c>
      <c r="V1808" s="28"/>
      <c r="W1808" s="28"/>
      <c r="X1808" s="28"/>
      <c r="Y1808" s="28"/>
      <c r="Z1808" s="28"/>
      <c r="AA1808" s="28"/>
      <c r="AB1808" s="28"/>
      <c r="AC1808" s="28"/>
    </row>
    <row r="1809" spans="1:29" ht="14.25" hidden="1">
      <c r="A1809" s="22" t="b">
        <f t="shared" si="101"/>
        <v>0</v>
      </c>
      <c r="B1809" s="23" t="str">
        <f t="shared" si="102"/>
        <v>salles!</v>
      </c>
      <c r="C1809" s="24">
        <f t="shared" si="103"/>
        <v>1777</v>
      </c>
      <c r="D1809" s="24" t="str">
        <f t="shared" ca="1" si="2"/>
        <v>salle9</v>
      </c>
      <c r="E1809" s="25">
        <f t="shared" ca="1" si="3"/>
        <v>42836.666666666664</v>
      </c>
      <c r="F1809" s="25">
        <f t="shared" ca="1" si="4"/>
        <v>42836.708333333336</v>
      </c>
      <c r="G1809" s="26" t="str">
        <f t="shared" ca="1" si="5"/>
        <v>marc.fallet@kheprisante.fr</v>
      </c>
      <c r="H1809" s="24" t="s">
        <v>472</v>
      </c>
      <c r="I1809" s="24">
        <f t="shared" ca="1" si="6"/>
        <v>0</v>
      </c>
      <c r="J1809" s="24">
        <f t="shared" ca="1" si="7"/>
        <v>29845286</v>
      </c>
      <c r="K1809" s="24">
        <f t="shared" ca="1" si="8"/>
        <v>0</v>
      </c>
      <c r="L1809" s="24" t="str">
        <f t="shared" ca="1" si="9"/>
        <v>01:00 tarif horaire</v>
      </c>
      <c r="M1809" s="24" t="str">
        <f t="shared" ca="1" si="10"/>
        <v>Paiement par crédit</v>
      </c>
      <c r="N1809" s="25">
        <f t="shared" ca="1" si="11"/>
        <v>42823.571527777778</v>
      </c>
      <c r="O1809" s="27">
        <f t="shared" ca="1" si="12"/>
        <v>42823.571527777778</v>
      </c>
      <c r="P1809" s="24">
        <f t="shared" ca="1" si="13"/>
        <v>16.2</v>
      </c>
      <c r="Q1809" s="28" t="str">
        <f t="shared" si="48"/>
        <v/>
      </c>
      <c r="R1809" s="29" t="str">
        <f t="shared" si="14"/>
        <v/>
      </c>
      <c r="S1809" s="29" t="str">
        <f t="shared" si="15"/>
        <v/>
      </c>
      <c r="T1809" s="28" t="str">
        <f t="shared" si="16"/>
        <v/>
      </c>
      <c r="U1809" s="30">
        <f ca="1">VLOOKUP(H1809,variables!J$10:K$130,2,FALSE)</f>
        <v>0.96666666666666667</v>
      </c>
      <c r="V1809" s="28"/>
      <c r="W1809" s="28"/>
      <c r="X1809" s="28"/>
      <c r="Y1809" s="28"/>
      <c r="Z1809" s="28"/>
      <c r="AA1809" s="28"/>
      <c r="AB1809" s="28"/>
      <c r="AC1809" s="28"/>
    </row>
    <row r="1810" spans="1:29" ht="14.25" hidden="1">
      <c r="A1810" s="22" t="b">
        <f t="shared" si="101"/>
        <v>0</v>
      </c>
      <c r="B1810" s="23" t="str">
        <f t="shared" si="102"/>
        <v>salles!</v>
      </c>
      <c r="C1810" s="24">
        <f t="shared" si="103"/>
        <v>1778</v>
      </c>
      <c r="D1810" s="24" t="str">
        <f t="shared" ca="1" si="2"/>
        <v>salle12</v>
      </c>
      <c r="E1810" s="25">
        <f t="shared" ca="1" si="3"/>
        <v>42836.708333333336</v>
      </c>
      <c r="F1810" s="25">
        <f t="shared" ca="1" si="4"/>
        <v>42836.75</v>
      </c>
      <c r="G1810" s="26" t="str">
        <f t="shared" ca="1" si="5"/>
        <v>nathalie.lievoux@kheprisante.fr</v>
      </c>
      <c r="H1810" s="24" t="s">
        <v>784</v>
      </c>
      <c r="I1810" s="24" t="str">
        <f t="shared" ca="1" si="6"/>
        <v>nathalie.lievoux@kheprisante.fr</v>
      </c>
      <c r="J1810" s="24">
        <f t="shared" ca="1" si="7"/>
        <v>29846108</v>
      </c>
      <c r="K1810" s="24" t="str">
        <f t="shared" ca="1" si="8"/>
        <v>réflexologie GROUPON</v>
      </c>
      <c r="L1810" s="24" t="str">
        <f t="shared" ca="1" si="9"/>
        <v>01:00 tarif horaire</v>
      </c>
      <c r="M1810" s="24" t="str">
        <f t="shared" ca="1" si="10"/>
        <v>Paiement par crédit</v>
      </c>
      <c r="N1810" s="25">
        <f t="shared" ca="1" si="11"/>
        <v>42823.592361111114</v>
      </c>
      <c r="O1810" s="27">
        <f t="shared" ca="1" si="12"/>
        <v>42823.592361111114</v>
      </c>
      <c r="P1810" s="24">
        <f t="shared" ca="1" si="13"/>
        <v>18</v>
      </c>
      <c r="Q1810" s="28" t="str">
        <f t="shared" si="48"/>
        <v/>
      </c>
      <c r="R1810" s="29" t="str">
        <f t="shared" si="14"/>
        <v/>
      </c>
      <c r="S1810" s="29" t="str">
        <f t="shared" si="15"/>
        <v/>
      </c>
      <c r="T1810" s="28" t="str">
        <f t="shared" si="16"/>
        <v/>
      </c>
      <c r="U1810" s="30">
        <f ca="1">VLOOKUP(H1810,variables!J$10:K$130,2,FALSE)</f>
        <v>1</v>
      </c>
      <c r="V1810" s="28"/>
      <c r="W1810" s="28"/>
      <c r="X1810" s="28"/>
      <c r="Y1810" s="28"/>
      <c r="Z1810" s="28"/>
      <c r="AA1810" s="28"/>
      <c r="AB1810" s="28"/>
      <c r="AC1810" s="28"/>
    </row>
    <row r="1811" spans="1:29" ht="14.25" hidden="1">
      <c r="A1811" s="22" t="b">
        <f t="shared" si="101"/>
        <v>0</v>
      </c>
      <c r="B1811" s="23" t="str">
        <f t="shared" si="102"/>
        <v>salles!</v>
      </c>
      <c r="C1811" s="24">
        <f t="shared" si="103"/>
        <v>1779</v>
      </c>
      <c r="D1811" s="24" t="str">
        <f t="shared" ca="1" si="2"/>
        <v>salle12</v>
      </c>
      <c r="E1811" s="25">
        <f t="shared" ca="1" si="3"/>
        <v>42836.75</v>
      </c>
      <c r="F1811" s="25">
        <f t="shared" ca="1" si="4"/>
        <v>42836.791666666664</v>
      </c>
      <c r="G1811" s="26" t="str">
        <f t="shared" ca="1" si="5"/>
        <v>nathalie.lievoux@kheprisante.fr</v>
      </c>
      <c r="H1811" s="24" t="s">
        <v>784</v>
      </c>
      <c r="I1811" s="24" t="str">
        <f t="shared" ca="1" si="6"/>
        <v>nathalie.lievoux@kheprisante.fr</v>
      </c>
      <c r="J1811" s="24">
        <f t="shared" ca="1" si="7"/>
        <v>29792531</v>
      </c>
      <c r="K1811" s="24" t="str">
        <f t="shared" ca="1" si="8"/>
        <v>réflexologie GROUPON</v>
      </c>
      <c r="L1811" s="24" t="str">
        <f t="shared" ca="1" si="9"/>
        <v>01:00 tarif horaire</v>
      </c>
      <c r="M1811" s="24" t="str">
        <f t="shared" ca="1" si="10"/>
        <v>Paiement par crédit</v>
      </c>
      <c r="N1811" s="25">
        <f t="shared" ca="1" si="11"/>
        <v>42821.736111111109</v>
      </c>
      <c r="O1811" s="27">
        <f t="shared" ca="1" si="12"/>
        <v>42823.597916666666</v>
      </c>
      <c r="P1811" s="24">
        <f t="shared" ca="1" si="13"/>
        <v>18</v>
      </c>
      <c r="Q1811" s="28" t="str">
        <f t="shared" si="48"/>
        <v/>
      </c>
      <c r="R1811" s="29" t="str">
        <f t="shared" si="14"/>
        <v/>
      </c>
      <c r="S1811" s="29" t="str">
        <f t="shared" si="15"/>
        <v/>
      </c>
      <c r="T1811" s="28" t="str">
        <f t="shared" si="16"/>
        <v/>
      </c>
      <c r="U1811" s="30">
        <f ca="1">VLOOKUP(H1811,variables!J$10:K$130,2,FALSE)</f>
        <v>1</v>
      </c>
      <c r="V1811" s="28"/>
      <c r="W1811" s="28"/>
      <c r="X1811" s="28"/>
      <c r="Y1811" s="28"/>
      <c r="Z1811" s="28"/>
      <c r="AA1811" s="28"/>
      <c r="AB1811" s="28"/>
      <c r="AC1811" s="28"/>
    </row>
    <row r="1812" spans="1:29" ht="14.25" hidden="1">
      <c r="A1812" s="22" t="b">
        <f t="shared" si="101"/>
        <v>0</v>
      </c>
      <c r="B1812" s="23" t="str">
        <f t="shared" si="102"/>
        <v>salles!</v>
      </c>
      <c r="C1812" s="24">
        <f t="shared" si="103"/>
        <v>1780</v>
      </c>
      <c r="D1812" s="24" t="str">
        <f t="shared" ca="1" si="2"/>
        <v>salle12</v>
      </c>
      <c r="E1812" s="25">
        <f t="shared" ca="1" si="3"/>
        <v>42836.8125</v>
      </c>
      <c r="F1812" s="25">
        <f t="shared" ca="1" si="4"/>
        <v>42836.854166666664</v>
      </c>
      <c r="G1812" s="26" t="str">
        <f t="shared" ca="1" si="5"/>
        <v>gladys.ruffier@kheprisante.fr</v>
      </c>
      <c r="H1812" s="24" t="s">
        <v>100</v>
      </c>
      <c r="I1812" s="24" t="str">
        <f t="shared" ca="1" si="6"/>
        <v>gladys.ruffier@kheprisante.fr</v>
      </c>
      <c r="J1812" s="24">
        <f t="shared" ca="1" si="7"/>
        <v>29983474</v>
      </c>
      <c r="K1812" s="24">
        <f t="shared" ca="1" si="8"/>
        <v>0</v>
      </c>
      <c r="L1812" s="24" t="str">
        <f t="shared" ca="1" si="9"/>
        <v>01:00 tarif horaire</v>
      </c>
      <c r="M1812" s="24" t="str">
        <f t="shared" ca="1" si="10"/>
        <v>Paiement par crédit</v>
      </c>
      <c r="N1812" s="25">
        <f t="shared" ca="1" si="11"/>
        <v>42829.609027777777</v>
      </c>
      <c r="O1812" s="27">
        <f t="shared" ca="1" si="12"/>
        <v>42836.742361111108</v>
      </c>
      <c r="P1812" s="24">
        <f t="shared" ca="1" si="13"/>
        <v>18</v>
      </c>
      <c r="Q1812" s="28" t="str">
        <f t="shared" si="48"/>
        <v/>
      </c>
      <c r="R1812" s="29" t="str">
        <f t="shared" si="14"/>
        <v/>
      </c>
      <c r="S1812" s="29" t="str">
        <f t="shared" si="15"/>
        <v/>
      </c>
      <c r="T1812" s="28" t="str">
        <f t="shared" si="16"/>
        <v/>
      </c>
      <c r="U1812" s="30">
        <f ca="1">VLOOKUP(H1812,variables!J$10:K$130,2,FALSE)</f>
        <v>1</v>
      </c>
      <c r="V1812" s="28"/>
      <c r="W1812" s="28"/>
      <c r="X1812" s="28"/>
      <c r="Y1812" s="28"/>
      <c r="Z1812" s="28"/>
      <c r="AA1812" s="28"/>
      <c r="AB1812" s="28"/>
      <c r="AC1812" s="28"/>
    </row>
    <row r="1813" spans="1:29" ht="14.25" hidden="1">
      <c r="A1813" s="22" t="b">
        <f t="shared" si="101"/>
        <v>0</v>
      </c>
      <c r="B1813" s="23" t="str">
        <f t="shared" si="102"/>
        <v>salles!</v>
      </c>
      <c r="C1813" s="24">
        <f t="shared" si="103"/>
        <v>1781</v>
      </c>
      <c r="D1813" s="24" t="str">
        <f t="shared" ca="1" si="2"/>
        <v>Salle0</v>
      </c>
      <c r="E1813" s="25">
        <f t="shared" ca="1" si="3"/>
        <v>42836.833333333336</v>
      </c>
      <c r="F1813" s="25">
        <f t="shared" ca="1" si="4"/>
        <v>42836.895833333336</v>
      </c>
      <c r="G1813" s="26" t="str">
        <f t="shared" ca="1" si="5"/>
        <v>souad.amrous@kheprisante.fr</v>
      </c>
      <c r="H1813" s="24" t="s">
        <v>852</v>
      </c>
      <c r="I1813" s="24" t="str">
        <f t="shared" ca="1" si="6"/>
        <v>souad.amrous@kheprisante.fr</v>
      </c>
      <c r="J1813" s="24">
        <f t="shared" ca="1" si="7"/>
        <v>29466300</v>
      </c>
      <c r="K1813" s="24" t="str">
        <f t="shared" ca="1" si="8"/>
        <v>Atelier 3 "Sophro-Méditation"</v>
      </c>
      <c r="L1813" s="24" t="str">
        <f t="shared" ca="1" si="9"/>
        <v>01:30 tarif horaire</v>
      </c>
      <c r="M1813" s="24" t="str">
        <f t="shared" ca="1" si="10"/>
        <v>Paiement par crédit</v>
      </c>
      <c r="N1813" s="25">
        <f t="shared" ca="1" si="11"/>
        <v>42807.613194444442</v>
      </c>
      <c r="O1813" s="27">
        <f t="shared" ca="1" si="12"/>
        <v>42809.443749999999</v>
      </c>
      <c r="P1813" s="24">
        <f t="shared" ca="1" si="13"/>
        <v>35.1</v>
      </c>
      <c r="Q1813" s="28" t="str">
        <f t="shared" si="48"/>
        <v/>
      </c>
      <c r="R1813" s="29" t="str">
        <f t="shared" si="14"/>
        <v/>
      </c>
      <c r="S1813" s="29" t="str">
        <f t="shared" si="15"/>
        <v/>
      </c>
      <c r="T1813" s="28" t="str">
        <f t="shared" si="16"/>
        <v/>
      </c>
      <c r="U1813" s="30">
        <f ca="1">VLOOKUP(H1813,variables!J$10:K$130,2,FALSE)</f>
        <v>0.96666666666666667</v>
      </c>
      <c r="V1813" s="28"/>
      <c r="W1813" s="28"/>
      <c r="X1813" s="28"/>
      <c r="Y1813" s="28"/>
      <c r="Z1813" s="28"/>
      <c r="AA1813" s="28"/>
      <c r="AB1813" s="28"/>
      <c r="AC1813" s="28"/>
    </row>
    <row r="1814" spans="1:29" ht="14.25" hidden="1">
      <c r="A1814" s="22" t="b">
        <f t="shared" si="101"/>
        <v>0</v>
      </c>
      <c r="B1814" s="23" t="str">
        <f t="shared" si="102"/>
        <v>salles!</v>
      </c>
      <c r="C1814" s="24">
        <f t="shared" si="103"/>
        <v>1782</v>
      </c>
      <c r="D1814" s="24" t="str">
        <f t="shared" ca="1" si="2"/>
        <v>salle12</v>
      </c>
      <c r="E1814" s="25">
        <f t="shared" ca="1" si="3"/>
        <v>42837.395833333336</v>
      </c>
      <c r="F1814" s="25">
        <f t="shared" ca="1" si="4"/>
        <v>42837.458333333336</v>
      </c>
      <c r="G1814" s="26" t="str">
        <f t="shared" ca="1" si="5"/>
        <v>amelie.brossard@kheprisante.fr</v>
      </c>
      <c r="H1814" s="24" t="s">
        <v>210</v>
      </c>
      <c r="I1814" s="24">
        <f t="shared" ca="1" si="6"/>
        <v>0</v>
      </c>
      <c r="J1814" s="24">
        <f t="shared" ca="1" si="7"/>
        <v>30153729</v>
      </c>
      <c r="K1814" s="24" t="str">
        <f t="shared" ca="1" si="8"/>
        <v>Hypno</v>
      </c>
      <c r="L1814" s="24" t="str">
        <f t="shared" ca="1" si="9"/>
        <v>01:30 tarif horaire</v>
      </c>
      <c r="M1814" s="24" t="str">
        <f t="shared" ca="1" si="10"/>
        <v>Paiement par crédit</v>
      </c>
      <c r="N1814" s="25">
        <f t="shared" ca="1" si="11"/>
        <v>42837.006249999999</v>
      </c>
      <c r="O1814" s="27">
        <f t="shared" ca="1" si="12"/>
        <v>42837.006249999999</v>
      </c>
      <c r="P1814" s="24">
        <f t="shared" ca="1" si="13"/>
        <v>21.6</v>
      </c>
      <c r="Q1814" s="28" t="str">
        <f t="shared" si="48"/>
        <v/>
      </c>
      <c r="R1814" s="29" t="str">
        <f t="shared" si="14"/>
        <v/>
      </c>
      <c r="S1814" s="29" t="str">
        <f t="shared" si="15"/>
        <v/>
      </c>
      <c r="T1814" s="28" t="str">
        <f t="shared" si="16"/>
        <v/>
      </c>
      <c r="U1814" s="30">
        <f ca="1">VLOOKUP(H1814,variables!J$10:K$130,2,FALSE)</f>
        <v>1</v>
      </c>
      <c r="V1814" s="28"/>
      <c r="W1814" s="28"/>
      <c r="X1814" s="28"/>
      <c r="Y1814" s="28"/>
      <c r="Z1814" s="28"/>
      <c r="AA1814" s="28"/>
      <c r="AB1814" s="28"/>
      <c r="AC1814" s="28"/>
    </row>
    <row r="1815" spans="1:29" ht="14.25" hidden="1">
      <c r="A1815" s="22" t="b">
        <f t="shared" si="101"/>
        <v>0</v>
      </c>
      <c r="B1815" s="23" t="str">
        <f t="shared" si="102"/>
        <v>salles!</v>
      </c>
      <c r="C1815" s="24">
        <f t="shared" si="103"/>
        <v>1783</v>
      </c>
      <c r="D1815" s="24" t="str">
        <f t="shared" ca="1" si="2"/>
        <v>salle3</v>
      </c>
      <c r="E1815" s="25">
        <f t="shared" ca="1" si="3"/>
        <v>42837.416666666664</v>
      </c>
      <c r="F1815" s="25">
        <f t="shared" ca="1" si="4"/>
        <v>42837.458333333336</v>
      </c>
      <c r="G1815" s="26" t="str">
        <f t="shared" ca="1" si="5"/>
        <v>jessica.font@kheprisante.fr</v>
      </c>
      <c r="H1815" s="24" t="s">
        <v>489</v>
      </c>
      <c r="I1815" s="24">
        <f t="shared" ca="1" si="6"/>
        <v>0</v>
      </c>
      <c r="J1815" s="24">
        <f t="shared" ca="1" si="7"/>
        <v>30158379</v>
      </c>
      <c r="K1815" s="24">
        <f t="shared" ca="1" si="8"/>
        <v>0</v>
      </c>
      <c r="L1815" s="24" t="str">
        <f t="shared" ca="1" si="9"/>
        <v>01:00 tarif horaire</v>
      </c>
      <c r="M1815" s="24" t="str">
        <f t="shared" ca="1" si="10"/>
        <v>Paiement par crédit</v>
      </c>
      <c r="N1815" s="25">
        <f t="shared" ca="1" si="11"/>
        <v>42837.380555555559</v>
      </c>
      <c r="O1815" s="27">
        <f t="shared" ca="1" si="12"/>
        <v>42837.380555555559</v>
      </c>
      <c r="P1815" s="24">
        <f t="shared" ca="1" si="13"/>
        <v>14.4</v>
      </c>
      <c r="Q1815" s="28" t="str">
        <f t="shared" si="48"/>
        <v/>
      </c>
      <c r="R1815" s="29" t="str">
        <f t="shared" si="14"/>
        <v/>
      </c>
      <c r="S1815" s="29" t="str">
        <f t="shared" si="15"/>
        <v/>
      </c>
      <c r="T1815" s="28" t="str">
        <f t="shared" si="16"/>
        <v/>
      </c>
      <c r="U1815" s="30">
        <f ca="1">VLOOKUP(H1815,variables!J$10:K$130,2,FALSE)</f>
        <v>1</v>
      </c>
      <c r="V1815" s="28"/>
      <c r="W1815" s="28"/>
      <c r="X1815" s="28"/>
      <c r="Y1815" s="28"/>
      <c r="Z1815" s="28"/>
      <c r="AA1815" s="28"/>
      <c r="AB1815" s="28"/>
      <c r="AC1815" s="28"/>
    </row>
    <row r="1816" spans="1:29" ht="14.25" hidden="1">
      <c r="A1816" s="22" t="b">
        <f t="shared" si="101"/>
        <v>0</v>
      </c>
      <c r="B1816" s="23" t="str">
        <f t="shared" si="102"/>
        <v>salles!</v>
      </c>
      <c r="C1816" s="24">
        <f t="shared" si="103"/>
        <v>1784</v>
      </c>
      <c r="D1816" s="24" t="str">
        <f t="shared" ca="1" si="2"/>
        <v>salle9</v>
      </c>
      <c r="E1816" s="25">
        <f t="shared" ca="1" si="3"/>
        <v>42837.416666666664</v>
      </c>
      <c r="F1816" s="25">
        <f t="shared" ca="1" si="4"/>
        <v>42837.5</v>
      </c>
      <c r="G1816" s="26" t="str">
        <f t="shared" ca="1" si="5"/>
        <v>sophie.vieillard@kheprisante.fr</v>
      </c>
      <c r="H1816" s="24" t="s">
        <v>464</v>
      </c>
      <c r="I1816" s="24">
        <f t="shared" ca="1" si="6"/>
        <v>0</v>
      </c>
      <c r="J1816" s="24">
        <f t="shared" ca="1" si="7"/>
        <v>29951224</v>
      </c>
      <c r="K1816" s="24" t="str">
        <f t="shared" ca="1" si="8"/>
        <v>Coaching Parental</v>
      </c>
      <c r="L1816" s="24" t="str">
        <f t="shared" ca="1" si="9"/>
        <v>02:00 tarif horaire</v>
      </c>
      <c r="M1816" s="24" t="str">
        <f t="shared" ca="1" si="10"/>
        <v>Paiement par crédit</v>
      </c>
      <c r="N1816" s="25">
        <f t="shared" ca="1" si="11"/>
        <v>42828.581944444442</v>
      </c>
      <c r="O1816" s="27">
        <f t="shared" ca="1" si="12"/>
        <v>42828.581944444442</v>
      </c>
      <c r="P1816" s="24">
        <f t="shared" ca="1" si="13"/>
        <v>28.8</v>
      </c>
      <c r="Q1816" s="28" t="str">
        <f t="shared" si="48"/>
        <v/>
      </c>
      <c r="R1816" s="29" t="str">
        <f t="shared" si="14"/>
        <v/>
      </c>
      <c r="S1816" s="29" t="str">
        <f t="shared" si="15"/>
        <v/>
      </c>
      <c r="T1816" s="28" t="str">
        <f t="shared" si="16"/>
        <v/>
      </c>
      <c r="U1816" s="30">
        <f ca="1">VLOOKUP(H1816,variables!J$10:K$130,2,FALSE)</f>
        <v>0.98148148148148151</v>
      </c>
      <c r="V1816" s="28"/>
      <c r="W1816" s="28"/>
      <c r="X1816" s="28"/>
      <c r="Y1816" s="28"/>
      <c r="Z1816" s="28"/>
      <c r="AA1816" s="28"/>
      <c r="AB1816" s="28"/>
      <c r="AC1816" s="28"/>
    </row>
    <row r="1817" spans="1:29" ht="14.25" hidden="1">
      <c r="A1817" s="22" t="b">
        <f t="shared" si="101"/>
        <v>0</v>
      </c>
      <c r="B1817" s="23" t="str">
        <f t="shared" si="102"/>
        <v>salles!</v>
      </c>
      <c r="C1817" s="24">
        <f t="shared" si="103"/>
        <v>1785</v>
      </c>
      <c r="D1817" s="24" t="str">
        <f t="shared" ca="1" si="2"/>
        <v>salle7</v>
      </c>
      <c r="E1817" s="25">
        <f t="shared" ca="1" si="3"/>
        <v>42837.4375</v>
      </c>
      <c r="F1817" s="25">
        <f t="shared" ca="1" si="4"/>
        <v>42837.479166666664</v>
      </c>
      <c r="G1817" s="26" t="str">
        <f t="shared" ca="1" si="5"/>
        <v>nicolas.brinster@kheprisante.fr</v>
      </c>
      <c r="H1817" s="24" t="s">
        <v>299</v>
      </c>
      <c r="I1817" s="24">
        <f t="shared" ca="1" si="6"/>
        <v>0</v>
      </c>
      <c r="J1817" s="24">
        <f t="shared" ca="1" si="7"/>
        <v>30148780</v>
      </c>
      <c r="K1817" s="24" t="str">
        <f t="shared" ca="1" si="8"/>
        <v>Mme Girard S8</v>
      </c>
      <c r="L1817" s="24" t="str">
        <f t="shared" ca="1" si="9"/>
        <v>01:00 tarif horaire</v>
      </c>
      <c r="M1817" s="24" t="str">
        <f t="shared" ca="1" si="10"/>
        <v>Paiement par crédit</v>
      </c>
      <c r="N1817" s="25">
        <f t="shared" ca="1" si="11"/>
        <v>42836.809027777781</v>
      </c>
      <c r="O1817" s="27">
        <f t="shared" ca="1" si="12"/>
        <v>42836.809027777781</v>
      </c>
      <c r="P1817" s="24">
        <f t="shared" ca="1" si="13"/>
        <v>14.4</v>
      </c>
      <c r="Q1817" s="28" t="str">
        <f t="shared" si="48"/>
        <v/>
      </c>
      <c r="R1817" s="29" t="str">
        <f t="shared" si="14"/>
        <v/>
      </c>
      <c r="S1817" s="29" t="str">
        <f t="shared" si="15"/>
        <v/>
      </c>
      <c r="T1817" s="28" t="str">
        <f t="shared" si="16"/>
        <v/>
      </c>
      <c r="U1817" s="30">
        <f ca="1">VLOOKUP(H1817,variables!J$10:K$130,2,FALSE)</f>
        <v>0.96666666666666667</v>
      </c>
      <c r="V1817" s="28"/>
      <c r="W1817" s="28"/>
      <c r="X1817" s="28"/>
      <c r="Y1817" s="28"/>
      <c r="Z1817" s="28"/>
      <c r="AA1817" s="28"/>
      <c r="AB1817" s="28"/>
      <c r="AC1817" s="28"/>
    </row>
    <row r="1818" spans="1:29" ht="14.25" hidden="1">
      <c r="A1818" s="22" t="b">
        <f t="shared" si="101"/>
        <v>0</v>
      </c>
      <c r="B1818" s="23" t="str">
        <f t="shared" si="102"/>
        <v>salles!</v>
      </c>
      <c r="C1818" s="24">
        <f t="shared" si="103"/>
        <v>1786</v>
      </c>
      <c r="D1818" s="24" t="str">
        <f t="shared" ca="1" si="2"/>
        <v>salle9</v>
      </c>
      <c r="E1818" s="25">
        <f t="shared" ca="1" si="3"/>
        <v>42837.583333333336</v>
      </c>
      <c r="F1818" s="25">
        <f t="shared" ca="1" si="4"/>
        <v>42837.625</v>
      </c>
      <c r="G1818" s="26" t="str">
        <f t="shared" ca="1" si="5"/>
        <v>jean-jacques.benhayoun@kheprisante.fr</v>
      </c>
      <c r="H1818" s="24" t="s">
        <v>1080</v>
      </c>
      <c r="I1818" s="24" t="str">
        <f t="shared" ca="1" si="6"/>
        <v>cap@revellat.com / Administrateur</v>
      </c>
      <c r="J1818" s="24">
        <f t="shared" ca="1" si="7"/>
        <v>30113583</v>
      </c>
      <c r="K1818" s="24">
        <f t="shared" ca="1" si="8"/>
        <v>0</v>
      </c>
      <c r="L1818" s="24" t="str">
        <f t="shared" ca="1" si="9"/>
        <v>01:00 tarif horaire</v>
      </c>
      <c r="M1818" s="24" t="str">
        <f t="shared" ca="1" si="10"/>
        <v>Paiement par crédit</v>
      </c>
      <c r="N1818" s="25">
        <f t="shared" ca="1" si="11"/>
        <v>42835.700694444444</v>
      </c>
      <c r="O1818" s="27">
        <f t="shared" ca="1" si="12"/>
        <v>42837.572222222225</v>
      </c>
      <c r="P1818" s="24">
        <f t="shared" ca="1" si="13"/>
        <v>16.2</v>
      </c>
      <c r="Q1818" s="28" t="str">
        <f t="shared" si="48"/>
        <v/>
      </c>
      <c r="R1818" s="29" t="str">
        <f t="shared" si="14"/>
        <v/>
      </c>
      <c r="S1818" s="29" t="str">
        <f t="shared" si="15"/>
        <v/>
      </c>
      <c r="T1818" s="28" t="str">
        <f t="shared" si="16"/>
        <v/>
      </c>
      <c r="U1818" s="30">
        <f ca="1">VLOOKUP(H1818,variables!J$10:K$130,2,FALSE)</f>
        <v>1</v>
      </c>
      <c r="V1818" s="28"/>
      <c r="W1818" s="28"/>
      <c r="X1818" s="28"/>
      <c r="Y1818" s="28"/>
      <c r="Z1818" s="28"/>
      <c r="AA1818" s="28"/>
      <c r="AB1818" s="28"/>
      <c r="AC1818" s="28"/>
    </row>
    <row r="1819" spans="1:29" ht="14.25" hidden="1">
      <c r="A1819" s="22" t="b">
        <f t="shared" si="101"/>
        <v>0</v>
      </c>
      <c r="B1819" s="23" t="str">
        <f t="shared" si="102"/>
        <v>salles!</v>
      </c>
      <c r="C1819" s="24">
        <f t="shared" si="103"/>
        <v>1787</v>
      </c>
      <c r="D1819" s="24" t="str">
        <f t="shared" ca="1" si="2"/>
        <v>salle7</v>
      </c>
      <c r="E1819" s="25">
        <f t="shared" ca="1" si="3"/>
        <v>42837.645833333336</v>
      </c>
      <c r="F1819" s="25">
        <f t="shared" ca="1" si="4"/>
        <v>42837.6875</v>
      </c>
      <c r="G1819" s="26" t="str">
        <f t="shared" ca="1" si="5"/>
        <v>nicolas.brinster@kheprisante.fr</v>
      </c>
      <c r="H1819" s="24" t="s">
        <v>299</v>
      </c>
      <c r="I1819" s="24">
        <f t="shared" ca="1" si="6"/>
        <v>0</v>
      </c>
      <c r="J1819" s="24">
        <f t="shared" ca="1" si="7"/>
        <v>30148785</v>
      </c>
      <c r="K1819" s="24" t="str">
        <f t="shared" ca="1" si="8"/>
        <v>Mme Saysomsak S9</v>
      </c>
      <c r="L1819" s="24" t="str">
        <f t="shared" ca="1" si="9"/>
        <v>01:00 tarif horaire</v>
      </c>
      <c r="M1819" s="24" t="str">
        <f t="shared" ca="1" si="10"/>
        <v>Paiement par crédit</v>
      </c>
      <c r="N1819" s="25">
        <f t="shared" ca="1" si="11"/>
        <v>42836.809027777781</v>
      </c>
      <c r="O1819" s="27">
        <f t="shared" ca="1" si="12"/>
        <v>42836.809027777781</v>
      </c>
      <c r="P1819" s="24">
        <f t="shared" ca="1" si="13"/>
        <v>16.2</v>
      </c>
      <c r="Q1819" s="28" t="str">
        <f t="shared" si="48"/>
        <v/>
      </c>
      <c r="R1819" s="29" t="str">
        <f t="shared" si="14"/>
        <v/>
      </c>
      <c r="S1819" s="29" t="str">
        <f t="shared" si="15"/>
        <v/>
      </c>
      <c r="T1819" s="28" t="str">
        <f t="shared" si="16"/>
        <v/>
      </c>
      <c r="U1819" s="30">
        <f ca="1">VLOOKUP(H1819,variables!J$10:K$130,2,FALSE)</f>
        <v>0.96666666666666667</v>
      </c>
      <c r="V1819" s="28"/>
      <c r="W1819" s="28"/>
      <c r="X1819" s="28"/>
      <c r="Y1819" s="28"/>
      <c r="Z1819" s="28"/>
      <c r="AA1819" s="28"/>
      <c r="AB1819" s="28"/>
      <c r="AC1819" s="28"/>
    </row>
    <row r="1820" spans="1:29" ht="14.25" hidden="1">
      <c r="A1820" s="22" t="b">
        <f t="shared" si="101"/>
        <v>0</v>
      </c>
      <c r="B1820" s="23" t="str">
        <f t="shared" si="102"/>
        <v>salles!</v>
      </c>
      <c r="C1820" s="24">
        <f t="shared" si="103"/>
        <v>1788</v>
      </c>
      <c r="D1820" s="24" t="str">
        <f t="shared" ca="1" si="2"/>
        <v>salle10</v>
      </c>
      <c r="E1820" s="25">
        <f t="shared" ca="1" si="3"/>
        <v>42837.666666666664</v>
      </c>
      <c r="F1820" s="25">
        <f t="shared" ca="1" si="4"/>
        <v>42837.708333333336</v>
      </c>
      <c r="G1820" s="26" t="str">
        <f t="shared" ca="1" si="5"/>
        <v>sylvie.cayla@kheprisante.fr</v>
      </c>
      <c r="H1820" s="24" t="s">
        <v>359</v>
      </c>
      <c r="I1820" s="24">
        <f t="shared" ca="1" si="6"/>
        <v>0</v>
      </c>
      <c r="J1820" s="24">
        <f t="shared" ca="1" si="7"/>
        <v>30147977</v>
      </c>
      <c r="K1820" s="24">
        <f t="shared" ca="1" si="8"/>
        <v>0</v>
      </c>
      <c r="L1820" s="24" t="str">
        <f t="shared" ca="1" si="9"/>
        <v>01:00 tarif horaire</v>
      </c>
      <c r="M1820" s="24" t="str">
        <f t="shared" ca="1" si="10"/>
        <v>Paiement par crédit</v>
      </c>
      <c r="N1820" s="25">
        <f t="shared" ca="1" si="11"/>
        <v>42836.78402777778</v>
      </c>
      <c r="O1820" s="27">
        <f t="shared" ca="1" si="12"/>
        <v>42836.78402777778</v>
      </c>
      <c r="P1820" s="24">
        <f t="shared" ca="1" si="13"/>
        <v>16.2</v>
      </c>
      <c r="Q1820" s="28" t="str">
        <f t="shared" si="48"/>
        <v/>
      </c>
      <c r="R1820" s="29" t="str">
        <f t="shared" si="14"/>
        <v/>
      </c>
      <c r="S1820" s="29" t="str">
        <f t="shared" si="15"/>
        <v/>
      </c>
      <c r="T1820" s="28" t="str">
        <f t="shared" si="16"/>
        <v/>
      </c>
      <c r="U1820" s="30">
        <f ca="1">VLOOKUP(H1820,variables!J$10:K$130,2,FALSE)</f>
        <v>1</v>
      </c>
      <c r="V1820" s="28"/>
      <c r="W1820" s="28"/>
      <c r="X1820" s="28"/>
      <c r="Y1820" s="28"/>
      <c r="Z1820" s="28"/>
      <c r="AA1820" s="28"/>
      <c r="AB1820" s="28"/>
      <c r="AC1820" s="28"/>
    </row>
    <row r="1821" spans="1:29" ht="14.25" hidden="1">
      <c r="A1821" s="22" t="b">
        <f t="shared" si="101"/>
        <v>0</v>
      </c>
      <c r="B1821" s="23" t="str">
        <f t="shared" si="102"/>
        <v>salles!</v>
      </c>
      <c r="C1821" s="24">
        <f t="shared" si="103"/>
        <v>1789</v>
      </c>
      <c r="D1821" s="24" t="str">
        <f t="shared" ca="1" si="2"/>
        <v>salle5</v>
      </c>
      <c r="E1821" s="25">
        <f t="shared" ca="1" si="3"/>
        <v>42837.708333333336</v>
      </c>
      <c r="F1821" s="25">
        <f t="shared" ca="1" si="4"/>
        <v>42837.75</v>
      </c>
      <c r="G1821" s="26" t="str">
        <f t="shared" ca="1" si="5"/>
        <v>sophie.seveetpapillon@kheprisante.fr</v>
      </c>
      <c r="H1821" s="24" t="s">
        <v>83</v>
      </c>
      <c r="I1821" s="24">
        <f t="shared" ca="1" si="6"/>
        <v>0</v>
      </c>
      <c r="J1821" s="24">
        <f t="shared" ca="1" si="7"/>
        <v>29916444</v>
      </c>
      <c r="K1821" s="24" t="str">
        <f t="shared" ca="1" si="8"/>
        <v>S. Lespinasse - Réflexo SP</v>
      </c>
      <c r="L1821" s="24" t="str">
        <f t="shared" ca="1" si="9"/>
        <v>01:00 tarif horaire</v>
      </c>
      <c r="M1821" s="24" t="str">
        <f t="shared" ca="1" si="10"/>
        <v>Paiement par crédit</v>
      </c>
      <c r="N1821" s="25">
        <f t="shared" ca="1" si="11"/>
        <v>42826.372916666667</v>
      </c>
      <c r="O1821" s="27">
        <f t="shared" ca="1" si="12"/>
        <v>42826.372916666667</v>
      </c>
      <c r="P1821" s="24">
        <f t="shared" ca="1" si="13"/>
        <v>18</v>
      </c>
      <c r="Q1821" s="28" t="str">
        <f t="shared" si="48"/>
        <v/>
      </c>
      <c r="R1821" s="29" t="str">
        <f t="shared" si="14"/>
        <v/>
      </c>
      <c r="S1821" s="29" t="str">
        <f t="shared" si="15"/>
        <v/>
      </c>
      <c r="T1821" s="28" t="str">
        <f t="shared" si="16"/>
        <v/>
      </c>
      <c r="U1821" s="30">
        <f>VLOOKUP(H1821,variables!J$10:K$130,2,FALSE)</f>
        <v>5.3E-3</v>
      </c>
      <c r="V1821" s="28"/>
      <c r="W1821" s="28"/>
      <c r="X1821" s="28"/>
      <c r="Y1821" s="28"/>
      <c r="Z1821" s="28"/>
      <c r="AA1821" s="28"/>
      <c r="AB1821" s="28"/>
      <c r="AC1821" s="28"/>
    </row>
    <row r="1822" spans="1:29" ht="14.25" hidden="1">
      <c r="A1822" s="22" t="b">
        <f t="shared" si="101"/>
        <v>0</v>
      </c>
      <c r="B1822" s="23" t="str">
        <f t="shared" si="102"/>
        <v>salles!</v>
      </c>
      <c r="C1822" s="24">
        <f t="shared" si="103"/>
        <v>1790</v>
      </c>
      <c r="D1822" s="24" t="str">
        <f t="shared" ca="1" si="2"/>
        <v>salle9</v>
      </c>
      <c r="E1822" s="25">
        <f t="shared" ca="1" si="3"/>
        <v>42837.708333333336</v>
      </c>
      <c r="F1822" s="25">
        <f t="shared" ca="1" si="4"/>
        <v>42837.75</v>
      </c>
      <c r="G1822" s="26" t="str">
        <f t="shared" ca="1" si="5"/>
        <v>resa@seveetpapillon.org</v>
      </c>
      <c r="H1822" s="24" t="s">
        <v>174</v>
      </c>
      <c r="I1822" s="24">
        <f t="shared" ca="1" si="6"/>
        <v>0</v>
      </c>
      <c r="J1822" s="24">
        <f t="shared" ca="1" si="7"/>
        <v>30144614</v>
      </c>
      <c r="K1822" s="24" t="str">
        <f t="shared" ca="1" si="8"/>
        <v>MD Claire
Amelie Sourcet</v>
      </c>
      <c r="L1822" s="24" t="str">
        <f t="shared" ca="1" si="9"/>
        <v>01:00 tarif horaire</v>
      </c>
      <c r="M1822" s="24" t="str">
        <f t="shared" ca="1" si="10"/>
        <v>Accepté (crédit illimité)</v>
      </c>
      <c r="N1822" s="25">
        <f t="shared" ca="1" si="11"/>
        <v>42836.708333333336</v>
      </c>
      <c r="O1822" s="27">
        <f t="shared" ca="1" si="12"/>
        <v>42836.708333333336</v>
      </c>
      <c r="P1822" s="24">
        <f t="shared" ca="1" si="13"/>
        <v>18</v>
      </c>
      <c r="Q1822" s="28" t="str">
        <f t="shared" si="48"/>
        <v/>
      </c>
      <c r="R1822" s="29" t="str">
        <f t="shared" si="14"/>
        <v/>
      </c>
      <c r="S1822" s="29" t="str">
        <f t="shared" si="15"/>
        <v/>
      </c>
      <c r="T1822" s="28" t="str">
        <f t="shared" si="16"/>
        <v/>
      </c>
      <c r="U1822" s="30">
        <f ca="1">VLOOKUP(H1822,variables!J$10:K$130,2,FALSE)</f>
        <v>0.5</v>
      </c>
      <c r="V1822" s="28"/>
      <c r="W1822" s="28"/>
      <c r="X1822" s="28"/>
      <c r="Y1822" s="28"/>
      <c r="Z1822" s="28"/>
      <c r="AA1822" s="28"/>
      <c r="AB1822" s="28"/>
      <c r="AC1822" s="28"/>
    </row>
    <row r="1823" spans="1:29" ht="14.25" hidden="1">
      <c r="A1823" s="22" t="b">
        <f t="shared" si="101"/>
        <v>0</v>
      </c>
      <c r="B1823" s="23" t="str">
        <f t="shared" si="102"/>
        <v>salles!</v>
      </c>
      <c r="C1823" s="24">
        <f t="shared" si="103"/>
        <v>1791</v>
      </c>
      <c r="D1823" s="24" t="str">
        <f t="shared" ca="1" si="2"/>
        <v>salle10</v>
      </c>
      <c r="E1823" s="25">
        <f t="shared" ca="1" si="3"/>
        <v>42837.729166666664</v>
      </c>
      <c r="F1823" s="25">
        <f t="shared" ca="1" si="4"/>
        <v>42837.770833333336</v>
      </c>
      <c r="G1823" s="26" t="str">
        <f t="shared" ca="1" si="5"/>
        <v>claudine.soulat@kheprisante.fr / Administrateur</v>
      </c>
      <c r="H1823" s="24" t="s">
        <v>1084</v>
      </c>
      <c r="I1823" s="24">
        <f t="shared" ca="1" si="6"/>
        <v>0</v>
      </c>
      <c r="J1823" s="24">
        <f t="shared" ca="1" si="7"/>
        <v>30078642</v>
      </c>
      <c r="K1823" s="24">
        <f t="shared" ca="1" si="8"/>
        <v>0</v>
      </c>
      <c r="L1823" s="24" t="str">
        <f t="shared" ca="1" si="9"/>
        <v>01:00 tarif horaire</v>
      </c>
      <c r="M1823" s="24" t="str">
        <f t="shared" ca="1" si="10"/>
        <v>Paiement par crédit</v>
      </c>
      <c r="N1823" s="25">
        <f t="shared" ca="1" si="11"/>
        <v>42833.436111111114</v>
      </c>
      <c r="O1823" s="27">
        <f t="shared" ca="1" si="12"/>
        <v>42833.436111111114</v>
      </c>
      <c r="P1823" s="24">
        <f t="shared" ca="1" si="13"/>
        <v>18</v>
      </c>
      <c r="Q1823" s="28" t="str">
        <f t="shared" si="48"/>
        <v/>
      </c>
      <c r="R1823" s="29" t="str">
        <f t="shared" si="14"/>
        <v/>
      </c>
      <c r="S1823" s="29" t="str">
        <f t="shared" si="15"/>
        <v/>
      </c>
      <c r="T1823" s="28" t="str">
        <f t="shared" si="16"/>
        <v/>
      </c>
      <c r="U1823" s="30">
        <f ca="1">VLOOKUP(H1823,variables!J$10:K$130,2,FALSE)</f>
        <v>1</v>
      </c>
      <c r="V1823" s="28"/>
      <c r="W1823" s="28"/>
      <c r="X1823" s="28"/>
      <c r="Y1823" s="28"/>
      <c r="Z1823" s="28"/>
      <c r="AA1823" s="28"/>
      <c r="AB1823" s="28"/>
      <c r="AC1823" s="28"/>
    </row>
    <row r="1824" spans="1:29" ht="14.25" hidden="1">
      <c r="A1824" s="22" t="b">
        <f t="shared" si="101"/>
        <v>0</v>
      </c>
      <c r="B1824" s="23" t="str">
        <f t="shared" si="102"/>
        <v>salles!</v>
      </c>
      <c r="C1824" s="24">
        <f t="shared" si="103"/>
        <v>1792</v>
      </c>
      <c r="D1824" s="24" t="str">
        <f t="shared" ca="1" si="2"/>
        <v>salle5</v>
      </c>
      <c r="E1824" s="25">
        <f t="shared" ca="1" si="3"/>
        <v>42837.770833333336</v>
      </c>
      <c r="F1824" s="25">
        <f t="shared" ca="1" si="4"/>
        <v>42837.8125</v>
      </c>
      <c r="G1824" s="26" t="str">
        <f t="shared" ca="1" si="5"/>
        <v>sophie.seveetpapillon@kheprisante.fr</v>
      </c>
      <c r="H1824" s="24" t="s">
        <v>83</v>
      </c>
      <c r="I1824" s="24">
        <f t="shared" ca="1" si="6"/>
        <v>0</v>
      </c>
      <c r="J1824" s="24">
        <f t="shared" ca="1" si="7"/>
        <v>29916445</v>
      </c>
      <c r="K1824" s="24" t="str">
        <f t="shared" ca="1" si="8"/>
        <v>S. Lespinasse - Réflexo SP</v>
      </c>
      <c r="L1824" s="24" t="str">
        <f t="shared" ca="1" si="9"/>
        <v>01:00 tarif horaire</v>
      </c>
      <c r="M1824" s="24" t="str">
        <f t="shared" ca="1" si="10"/>
        <v>Paiement par crédit</v>
      </c>
      <c r="N1824" s="25">
        <f t="shared" ca="1" si="11"/>
        <v>42826.372916666667</v>
      </c>
      <c r="O1824" s="27">
        <f t="shared" ca="1" si="12"/>
        <v>42826.372916666667</v>
      </c>
      <c r="P1824" s="24">
        <f t="shared" ca="1" si="13"/>
        <v>18</v>
      </c>
      <c r="Q1824" s="28" t="str">
        <f t="shared" si="48"/>
        <v/>
      </c>
      <c r="R1824" s="29" t="str">
        <f t="shared" si="14"/>
        <v/>
      </c>
      <c r="S1824" s="29" t="str">
        <f t="shared" si="15"/>
        <v/>
      </c>
      <c r="T1824" s="28" t="str">
        <f t="shared" si="16"/>
        <v/>
      </c>
      <c r="U1824" s="30">
        <f>VLOOKUP(H1824,variables!J$10:K$130,2,FALSE)</f>
        <v>5.3E-3</v>
      </c>
      <c r="V1824" s="28"/>
      <c r="W1824" s="28"/>
      <c r="X1824" s="28"/>
      <c r="Y1824" s="28"/>
      <c r="Z1824" s="28"/>
      <c r="AA1824" s="28"/>
      <c r="AB1824" s="28"/>
      <c r="AC1824" s="28"/>
    </row>
    <row r="1825" spans="1:29" ht="14.25" hidden="1">
      <c r="A1825" s="22" t="b">
        <f t="shared" si="101"/>
        <v>0</v>
      </c>
      <c r="B1825" s="23" t="str">
        <f t="shared" si="102"/>
        <v>salles!</v>
      </c>
      <c r="C1825" s="24">
        <f t="shared" si="103"/>
        <v>1793</v>
      </c>
      <c r="D1825" s="24" t="str">
        <f t="shared" ca="1" si="2"/>
        <v>salle12</v>
      </c>
      <c r="E1825" s="25">
        <f t="shared" ca="1" si="3"/>
        <v>42838.395833333336</v>
      </c>
      <c r="F1825" s="25">
        <f t="shared" ca="1" si="4"/>
        <v>42838.458333333336</v>
      </c>
      <c r="G1825" s="26" t="str">
        <f t="shared" ca="1" si="5"/>
        <v>amelie.brossard@kheprisante.fr</v>
      </c>
      <c r="H1825" s="24" t="s">
        <v>210</v>
      </c>
      <c r="I1825" s="24">
        <f t="shared" ca="1" si="6"/>
        <v>0</v>
      </c>
      <c r="J1825" s="24">
        <f t="shared" ca="1" si="7"/>
        <v>30153751</v>
      </c>
      <c r="K1825" s="24" t="str">
        <f t="shared" ca="1" si="8"/>
        <v>Hypno</v>
      </c>
      <c r="L1825" s="24" t="str">
        <f t="shared" ca="1" si="9"/>
        <v>01:30 tarif horaire</v>
      </c>
      <c r="M1825" s="24" t="str">
        <f t="shared" ca="1" si="10"/>
        <v>Paiement par crédit</v>
      </c>
      <c r="N1825" s="25">
        <f t="shared" ca="1" si="11"/>
        <v>42837.007638888892</v>
      </c>
      <c r="O1825" s="27">
        <f t="shared" ca="1" si="12"/>
        <v>42837.007638888892</v>
      </c>
      <c r="P1825" s="24">
        <f t="shared" ca="1" si="13"/>
        <v>21.6</v>
      </c>
      <c r="Q1825" s="28" t="str">
        <f t="shared" si="48"/>
        <v/>
      </c>
      <c r="R1825" s="29" t="str">
        <f t="shared" si="14"/>
        <v/>
      </c>
      <c r="S1825" s="29" t="str">
        <f t="shared" si="15"/>
        <v/>
      </c>
      <c r="T1825" s="28" t="str">
        <f t="shared" si="16"/>
        <v/>
      </c>
      <c r="U1825" s="30">
        <f ca="1">VLOOKUP(H1825,variables!J$10:K$130,2,FALSE)</f>
        <v>1</v>
      </c>
      <c r="V1825" s="28"/>
      <c r="W1825" s="28"/>
      <c r="X1825" s="28"/>
      <c r="Y1825" s="28"/>
      <c r="Z1825" s="28"/>
      <c r="AA1825" s="28"/>
      <c r="AB1825" s="28"/>
      <c r="AC1825" s="28"/>
    </row>
    <row r="1826" spans="1:29" ht="14.25" hidden="1">
      <c r="A1826" s="22" t="b">
        <f t="shared" si="101"/>
        <v>0</v>
      </c>
      <c r="B1826" s="23" t="str">
        <f t="shared" si="102"/>
        <v>salles!</v>
      </c>
      <c r="C1826" s="24">
        <f t="shared" si="103"/>
        <v>1794</v>
      </c>
      <c r="D1826" s="24" t="str">
        <f t="shared" ca="1" si="2"/>
        <v>salle10</v>
      </c>
      <c r="E1826" s="25">
        <f t="shared" ca="1" si="3"/>
        <v>42838.4375</v>
      </c>
      <c r="F1826" s="25">
        <f t="shared" ca="1" si="4"/>
        <v>42838.479166666664</v>
      </c>
      <c r="G1826" s="26" t="str">
        <f t="shared" ca="1" si="5"/>
        <v>rodolphe.bihannic@kheprisante.fr</v>
      </c>
      <c r="H1826" s="24" t="s">
        <v>501</v>
      </c>
      <c r="I1826" s="24">
        <f t="shared" ca="1" si="6"/>
        <v>0</v>
      </c>
      <c r="J1826" s="24">
        <f t="shared" ca="1" si="7"/>
        <v>30168538</v>
      </c>
      <c r="K1826" s="24">
        <f t="shared" ca="1" si="8"/>
        <v>0</v>
      </c>
      <c r="L1826" s="24" t="str">
        <f t="shared" ca="1" si="9"/>
        <v>01:00 tarif horaire</v>
      </c>
      <c r="M1826" s="24" t="str">
        <f t="shared" ca="1" si="10"/>
        <v>Paiement par crédit</v>
      </c>
      <c r="N1826" s="25">
        <f t="shared" ca="1" si="11"/>
        <v>42837.628472222219</v>
      </c>
      <c r="O1826" s="27">
        <f t="shared" ca="1" si="12"/>
        <v>42837.628472222219</v>
      </c>
      <c r="P1826" s="24">
        <f t="shared" ca="1" si="13"/>
        <v>14.4</v>
      </c>
      <c r="Q1826" s="28" t="str">
        <f t="shared" si="48"/>
        <v/>
      </c>
      <c r="R1826" s="29" t="str">
        <f t="shared" si="14"/>
        <v/>
      </c>
      <c r="S1826" s="29" t="str">
        <f t="shared" si="15"/>
        <v/>
      </c>
      <c r="T1826" s="28" t="str">
        <f t="shared" si="16"/>
        <v/>
      </c>
      <c r="U1826" s="30">
        <f ca="1">VLOOKUP(H1826,variables!J$10:K$130,2,FALSE)</f>
        <v>1</v>
      </c>
      <c r="V1826" s="28"/>
      <c r="W1826" s="28"/>
      <c r="X1826" s="28"/>
      <c r="Y1826" s="28"/>
      <c r="Z1826" s="28"/>
      <c r="AA1826" s="28"/>
      <c r="AB1826" s="28"/>
      <c r="AC1826" s="28"/>
    </row>
    <row r="1827" spans="1:29" ht="14.25" hidden="1">
      <c r="A1827" s="22" t="b">
        <f t="shared" si="101"/>
        <v>0</v>
      </c>
      <c r="B1827" s="23" t="str">
        <f t="shared" si="102"/>
        <v>salles!</v>
      </c>
      <c r="C1827" s="24">
        <f t="shared" si="103"/>
        <v>1795</v>
      </c>
      <c r="D1827" s="24" t="str">
        <f t="shared" ca="1" si="2"/>
        <v>salle7</v>
      </c>
      <c r="E1827" s="25">
        <f t="shared" ca="1" si="3"/>
        <v>42838.541666666664</v>
      </c>
      <c r="F1827" s="25">
        <f t="shared" ca="1" si="4"/>
        <v>42838.583333333336</v>
      </c>
      <c r="G1827" s="26" t="str">
        <f t="shared" ca="1" si="5"/>
        <v>carole.contre@kheprisante.fr</v>
      </c>
      <c r="H1827" s="24" t="s">
        <v>1060</v>
      </c>
      <c r="I1827" s="24" t="str">
        <f t="shared" ca="1" si="6"/>
        <v>carole.contre@kheprisante.fr</v>
      </c>
      <c r="J1827" s="24">
        <f t="shared" ca="1" si="7"/>
        <v>29963685</v>
      </c>
      <c r="K1827" s="24" t="str">
        <f t="shared" ca="1" si="8"/>
        <v>suivi naturo</v>
      </c>
      <c r="L1827" s="24" t="str">
        <f t="shared" ca="1" si="9"/>
        <v>01:00 tarif horaire</v>
      </c>
      <c r="M1827" s="24" t="str">
        <f t="shared" ca="1" si="10"/>
        <v>Paiement par crédit</v>
      </c>
      <c r="N1827" s="25">
        <f t="shared" ca="1" si="11"/>
        <v>42828.829861111109</v>
      </c>
      <c r="O1827" s="27">
        <f t="shared" ca="1" si="12"/>
        <v>42828.829861111109</v>
      </c>
      <c r="P1827" s="24">
        <f t="shared" ca="1" si="13"/>
        <v>16.2</v>
      </c>
      <c r="Q1827" s="28" t="str">
        <f t="shared" si="48"/>
        <v/>
      </c>
      <c r="R1827" s="29" t="str">
        <f t="shared" si="14"/>
        <v/>
      </c>
      <c r="S1827" s="29" t="str">
        <f t="shared" si="15"/>
        <v/>
      </c>
      <c r="T1827" s="28" t="str">
        <f t="shared" si="16"/>
        <v/>
      </c>
      <c r="U1827" s="30">
        <f ca="1">VLOOKUP(H1827,variables!J$10:K$130,2,FALSE)</f>
        <v>1</v>
      </c>
      <c r="V1827" s="28"/>
      <c r="W1827" s="28"/>
      <c r="X1827" s="28"/>
      <c r="Y1827" s="28"/>
      <c r="Z1827" s="28"/>
      <c r="AA1827" s="28"/>
      <c r="AB1827" s="28"/>
      <c r="AC1827" s="28"/>
    </row>
    <row r="1828" spans="1:29" ht="14.25" hidden="1">
      <c r="A1828" s="22" t="b">
        <f t="shared" si="101"/>
        <v>0</v>
      </c>
      <c r="B1828" s="23" t="str">
        <f t="shared" si="102"/>
        <v>salles!</v>
      </c>
      <c r="C1828" s="24">
        <f t="shared" si="103"/>
        <v>1796</v>
      </c>
      <c r="D1828" s="24" t="str">
        <f t="shared" ca="1" si="2"/>
        <v>salle8</v>
      </c>
      <c r="E1828" s="25">
        <f t="shared" ca="1" si="3"/>
        <v>42838.583333333336</v>
      </c>
      <c r="F1828" s="25">
        <f t="shared" ca="1" si="4"/>
        <v>42838.625</v>
      </c>
      <c r="G1828" s="26" t="str">
        <f t="shared" ca="1" si="5"/>
        <v>margaux.honore@kheprisante.fr</v>
      </c>
      <c r="H1828" s="24" t="s">
        <v>88</v>
      </c>
      <c r="I1828" s="24">
        <f t="shared" ca="1" si="6"/>
        <v>0</v>
      </c>
      <c r="J1828" s="24">
        <f t="shared" ca="1" si="7"/>
        <v>29828988</v>
      </c>
      <c r="K1828" s="24" t="str">
        <f t="shared" ca="1" si="8"/>
        <v>Mme Dos Santos</v>
      </c>
      <c r="L1828" s="24" t="str">
        <f t="shared" ca="1" si="9"/>
        <v>01:00 tarif horaire</v>
      </c>
      <c r="M1828" s="24" t="str">
        <f t="shared" ca="1" si="10"/>
        <v>Paiement par crédit</v>
      </c>
      <c r="N1828" s="25">
        <f t="shared" ca="1" si="11"/>
        <v>42822.859722222223</v>
      </c>
      <c r="O1828" s="27">
        <f t="shared" ca="1" si="12"/>
        <v>42822.859722222223</v>
      </c>
      <c r="P1828" s="24">
        <f t="shared" ca="1" si="13"/>
        <v>14.4</v>
      </c>
      <c r="Q1828" s="28" t="str">
        <f t="shared" si="48"/>
        <v/>
      </c>
      <c r="R1828" s="29" t="str">
        <f t="shared" si="14"/>
        <v/>
      </c>
      <c r="S1828" s="29" t="str">
        <f t="shared" si="15"/>
        <v/>
      </c>
      <c r="T1828" s="28" t="str">
        <f t="shared" si="16"/>
        <v/>
      </c>
      <c r="U1828" s="30">
        <f ca="1">VLOOKUP(H1828,variables!J$10:K$130,2,FALSE)</f>
        <v>0.94202898550724634</v>
      </c>
      <c r="V1828" s="28"/>
      <c r="W1828" s="28"/>
      <c r="X1828" s="28"/>
      <c r="Y1828" s="28"/>
      <c r="Z1828" s="28"/>
      <c r="AA1828" s="28"/>
      <c r="AB1828" s="28"/>
      <c r="AC1828" s="28"/>
    </row>
    <row r="1829" spans="1:29" ht="14.25" hidden="1">
      <c r="A1829" s="22" t="b">
        <f t="shared" si="101"/>
        <v>0</v>
      </c>
      <c r="B1829" s="23" t="str">
        <f t="shared" si="102"/>
        <v>salles!</v>
      </c>
      <c r="C1829" s="24">
        <f t="shared" si="103"/>
        <v>1797</v>
      </c>
      <c r="D1829" s="24" t="str">
        <f t="shared" ca="1" si="2"/>
        <v>salle9</v>
      </c>
      <c r="E1829" s="25">
        <f t="shared" ca="1" si="3"/>
        <v>42838.583333333336</v>
      </c>
      <c r="F1829" s="25">
        <f t="shared" ca="1" si="4"/>
        <v>42838.625</v>
      </c>
      <c r="G1829" s="26" t="str">
        <f t="shared" ca="1" si="5"/>
        <v>sandrine.mareschal@kheprisante.fr</v>
      </c>
      <c r="H1829" s="24" t="s">
        <v>951</v>
      </c>
      <c r="I1829" s="24">
        <f t="shared" ca="1" si="6"/>
        <v>0</v>
      </c>
      <c r="J1829" s="24">
        <f t="shared" ca="1" si="7"/>
        <v>29855963</v>
      </c>
      <c r="K1829" s="24" t="str">
        <f t="shared" ca="1" si="8"/>
        <v>M. Blouet</v>
      </c>
      <c r="L1829" s="24" t="str">
        <f t="shared" ca="1" si="9"/>
        <v>01:00 tarif horaire</v>
      </c>
      <c r="M1829" s="24" t="str">
        <f t="shared" ca="1" si="10"/>
        <v>Paiement par crédit</v>
      </c>
      <c r="N1829" s="25">
        <f t="shared" ca="1" si="11"/>
        <v>42823.80972222222</v>
      </c>
      <c r="O1829" s="27">
        <f t="shared" ca="1" si="12"/>
        <v>42823.80972222222</v>
      </c>
      <c r="P1829" s="24">
        <f t="shared" ca="1" si="13"/>
        <v>14.4</v>
      </c>
      <c r="Q1829" s="28" t="str">
        <f t="shared" si="48"/>
        <v/>
      </c>
      <c r="R1829" s="29" t="str">
        <f t="shared" si="14"/>
        <v/>
      </c>
      <c r="S1829" s="29" t="str">
        <f t="shared" si="15"/>
        <v/>
      </c>
      <c r="T1829" s="28" t="str">
        <f t="shared" si="16"/>
        <v/>
      </c>
      <c r="U1829" s="30" t="e">
        <f ca="1">VLOOKUP(H1829,variables!J$10:K$130,2,FALSE)</f>
        <v>#N/A</v>
      </c>
      <c r="V1829" s="28"/>
      <c r="W1829" s="28"/>
      <c r="X1829" s="28"/>
      <c r="Y1829" s="28"/>
      <c r="Z1829" s="28"/>
      <c r="AA1829" s="28"/>
      <c r="AB1829" s="28"/>
      <c r="AC1829" s="28"/>
    </row>
    <row r="1830" spans="1:29" ht="14.25" hidden="1">
      <c r="A1830" s="22" t="b">
        <f t="shared" si="101"/>
        <v>0</v>
      </c>
      <c r="B1830" s="23" t="str">
        <f t="shared" si="102"/>
        <v>salles!</v>
      </c>
      <c r="C1830" s="24">
        <f t="shared" si="103"/>
        <v>1798</v>
      </c>
      <c r="D1830" s="24" t="str">
        <f t="shared" ca="1" si="2"/>
        <v>salle5</v>
      </c>
      <c r="E1830" s="25">
        <f t="shared" ca="1" si="3"/>
        <v>42838.625</v>
      </c>
      <c r="F1830" s="25">
        <f t="shared" ca="1" si="4"/>
        <v>42838.666666666664</v>
      </c>
      <c r="G1830" s="26" t="str">
        <f t="shared" ca="1" si="5"/>
        <v>nathalie.lievoux@kheprisante.fr</v>
      </c>
      <c r="H1830" s="24" t="s">
        <v>784</v>
      </c>
      <c r="I1830" s="24" t="str">
        <f t="shared" ca="1" si="6"/>
        <v>Administrateur</v>
      </c>
      <c r="J1830" s="24">
        <f t="shared" ca="1" si="7"/>
        <v>29759478</v>
      </c>
      <c r="K1830" s="24">
        <f t="shared" ca="1" si="8"/>
        <v>0</v>
      </c>
      <c r="L1830" s="24" t="str">
        <f t="shared" ca="1" si="9"/>
        <v>01:00 tarif horaire</v>
      </c>
      <c r="M1830" s="24" t="str">
        <f t="shared" ca="1" si="10"/>
        <v>Paiement par crédit</v>
      </c>
      <c r="N1830" s="25">
        <f t="shared" ca="1" si="11"/>
        <v>42819.804861111108</v>
      </c>
      <c r="O1830" s="27">
        <f t="shared" ca="1" si="12"/>
        <v>42838.612500000003</v>
      </c>
      <c r="P1830" s="24">
        <f t="shared" ca="1" si="13"/>
        <v>14.4</v>
      </c>
      <c r="Q1830" s="28" t="str">
        <f t="shared" si="48"/>
        <v/>
      </c>
      <c r="R1830" s="29" t="str">
        <f t="shared" si="14"/>
        <v/>
      </c>
      <c r="S1830" s="29" t="str">
        <f t="shared" si="15"/>
        <v/>
      </c>
      <c r="T1830" s="28" t="str">
        <f t="shared" si="16"/>
        <v/>
      </c>
      <c r="U1830" s="30">
        <f ca="1">VLOOKUP(H1830,variables!J$10:K$130,2,FALSE)</f>
        <v>1</v>
      </c>
      <c r="V1830" s="28"/>
      <c r="W1830" s="28"/>
      <c r="X1830" s="28"/>
      <c r="Y1830" s="28"/>
      <c r="Z1830" s="28"/>
      <c r="AA1830" s="28"/>
      <c r="AB1830" s="28"/>
      <c r="AC1830" s="28"/>
    </row>
    <row r="1831" spans="1:29" ht="14.25" hidden="1">
      <c r="A1831" s="22" t="b">
        <f t="shared" si="101"/>
        <v>0</v>
      </c>
      <c r="B1831" s="23" t="str">
        <f t="shared" si="102"/>
        <v>salles!</v>
      </c>
      <c r="C1831" s="24">
        <f t="shared" si="103"/>
        <v>1799</v>
      </c>
      <c r="D1831" s="24" t="str">
        <f t="shared" ca="1" si="2"/>
        <v>salle10</v>
      </c>
      <c r="E1831" s="25">
        <f t="shared" ca="1" si="3"/>
        <v>42838.666666666664</v>
      </c>
      <c r="F1831" s="25">
        <f t="shared" ca="1" si="4"/>
        <v>42838.708333333336</v>
      </c>
      <c r="G1831" s="26" t="str">
        <f t="shared" ca="1" si="5"/>
        <v>sylvie.cayla@kheprisante.fr</v>
      </c>
      <c r="H1831" s="24" t="s">
        <v>359</v>
      </c>
      <c r="I1831" s="24">
        <f t="shared" ca="1" si="6"/>
        <v>0</v>
      </c>
      <c r="J1831" s="24">
        <f t="shared" ca="1" si="7"/>
        <v>30168758</v>
      </c>
      <c r="K1831" s="24">
        <f t="shared" ca="1" si="8"/>
        <v>0</v>
      </c>
      <c r="L1831" s="24" t="str">
        <f t="shared" ca="1" si="9"/>
        <v>01:00 tarif horaire</v>
      </c>
      <c r="M1831" s="24" t="str">
        <f t="shared" ca="1" si="10"/>
        <v>Paiement par crédit</v>
      </c>
      <c r="N1831" s="25">
        <f t="shared" ca="1" si="11"/>
        <v>42837.634722222225</v>
      </c>
      <c r="O1831" s="27">
        <f t="shared" ca="1" si="12"/>
        <v>42837.634722222225</v>
      </c>
      <c r="P1831" s="24">
        <f t="shared" ca="1" si="13"/>
        <v>16.2</v>
      </c>
      <c r="Q1831" s="28" t="str">
        <f t="shared" si="48"/>
        <v/>
      </c>
      <c r="R1831" s="29" t="str">
        <f t="shared" si="14"/>
        <v/>
      </c>
      <c r="S1831" s="29" t="str">
        <f t="shared" si="15"/>
        <v/>
      </c>
      <c r="T1831" s="28" t="str">
        <f t="shared" si="16"/>
        <v/>
      </c>
      <c r="U1831" s="30">
        <f ca="1">VLOOKUP(H1831,variables!J$10:K$130,2,FALSE)</f>
        <v>1</v>
      </c>
      <c r="V1831" s="28"/>
      <c r="W1831" s="28"/>
      <c r="X1831" s="28"/>
      <c r="Y1831" s="28"/>
      <c r="Z1831" s="28"/>
      <c r="AA1831" s="28"/>
      <c r="AB1831" s="28"/>
      <c r="AC1831" s="28"/>
    </row>
    <row r="1832" spans="1:29" ht="14.25" hidden="1">
      <c r="A1832" s="22" t="b">
        <f t="shared" si="101"/>
        <v>0</v>
      </c>
      <c r="B1832" s="23" t="str">
        <f t="shared" si="102"/>
        <v>salles!</v>
      </c>
      <c r="C1832" s="24">
        <f t="shared" si="103"/>
        <v>1800</v>
      </c>
      <c r="D1832" s="24" t="str">
        <f t="shared" ca="1" si="2"/>
        <v>salle12</v>
      </c>
      <c r="E1832" s="25">
        <f t="shared" ca="1" si="3"/>
        <v>42838.75</v>
      </c>
      <c r="F1832" s="25">
        <f t="shared" ca="1" si="4"/>
        <v>42838.791666666664</v>
      </c>
      <c r="G1832" s="26" t="str">
        <f t="shared" ca="1" si="5"/>
        <v>nathalie.lievoux@kheprisante.fr</v>
      </c>
      <c r="H1832" s="24" t="s">
        <v>784</v>
      </c>
      <c r="I1832" s="24">
        <f t="shared" ca="1" si="6"/>
        <v>0</v>
      </c>
      <c r="J1832" s="24">
        <f t="shared" ca="1" si="7"/>
        <v>30161445</v>
      </c>
      <c r="K1832" s="24" t="str">
        <f t="shared" ca="1" si="8"/>
        <v>réflexologie plantaire</v>
      </c>
      <c r="L1832" s="24" t="str">
        <f t="shared" ca="1" si="9"/>
        <v>01:00 tarif horaire</v>
      </c>
      <c r="M1832" s="24" t="str">
        <f t="shared" ca="1" si="10"/>
        <v>Paiement par crédit</v>
      </c>
      <c r="N1832" s="25">
        <f t="shared" ca="1" si="11"/>
        <v>42837.439583333333</v>
      </c>
      <c r="O1832" s="27">
        <f t="shared" ca="1" si="12"/>
        <v>42837.439583333333</v>
      </c>
      <c r="P1832" s="24">
        <f t="shared" ca="1" si="13"/>
        <v>18</v>
      </c>
      <c r="Q1832" s="28" t="str">
        <f t="shared" si="48"/>
        <v/>
      </c>
      <c r="R1832" s="29" t="str">
        <f t="shared" si="14"/>
        <v/>
      </c>
      <c r="S1832" s="29" t="str">
        <f t="shared" si="15"/>
        <v/>
      </c>
      <c r="T1832" s="28" t="str">
        <f t="shared" si="16"/>
        <v/>
      </c>
      <c r="U1832" s="30">
        <f ca="1">VLOOKUP(H1832,variables!J$10:K$130,2,FALSE)</f>
        <v>1</v>
      </c>
      <c r="V1832" s="28"/>
      <c r="W1832" s="28"/>
      <c r="X1832" s="28"/>
      <c r="Y1832" s="28"/>
      <c r="Z1832" s="28"/>
      <c r="AA1832" s="28"/>
      <c r="AB1832" s="28"/>
      <c r="AC1832" s="28"/>
    </row>
    <row r="1833" spans="1:29" ht="14.25" hidden="1">
      <c r="A1833" s="22" t="b">
        <f t="shared" si="101"/>
        <v>0</v>
      </c>
      <c r="B1833" s="23" t="str">
        <f t="shared" si="102"/>
        <v>salles!</v>
      </c>
      <c r="C1833" s="24">
        <f t="shared" si="103"/>
        <v>1801</v>
      </c>
      <c r="D1833" s="24" t="str">
        <f t="shared" ca="1" si="2"/>
        <v>salle5</v>
      </c>
      <c r="E1833" s="25">
        <f t="shared" ca="1" si="3"/>
        <v>42838.75</v>
      </c>
      <c r="F1833" s="25">
        <f t="shared" ca="1" si="4"/>
        <v>42838.791666666664</v>
      </c>
      <c r="G1833" s="26" t="str">
        <f t="shared" ca="1" si="5"/>
        <v>sophie.seveetpapillon@kheprisante.fr</v>
      </c>
      <c r="H1833" s="24" t="s">
        <v>83</v>
      </c>
      <c r="I1833" s="24">
        <f t="shared" ca="1" si="6"/>
        <v>0</v>
      </c>
      <c r="J1833" s="24">
        <f t="shared" ca="1" si="7"/>
        <v>29916452</v>
      </c>
      <c r="K1833" s="24" t="str">
        <f t="shared" ca="1" si="8"/>
        <v>S. Lespinasse - Réflexo SP</v>
      </c>
      <c r="L1833" s="24" t="str">
        <f t="shared" ca="1" si="9"/>
        <v>01:00 tarif horaire</v>
      </c>
      <c r="M1833" s="24" t="str">
        <f t="shared" ca="1" si="10"/>
        <v>Paiement par crédit</v>
      </c>
      <c r="N1833" s="25">
        <f t="shared" ca="1" si="11"/>
        <v>42826.373611111114</v>
      </c>
      <c r="O1833" s="27">
        <f t="shared" ca="1" si="12"/>
        <v>42826.373611111114</v>
      </c>
      <c r="P1833" s="24">
        <f t="shared" ca="1" si="13"/>
        <v>18</v>
      </c>
      <c r="Q1833" s="28" t="str">
        <f t="shared" si="48"/>
        <v/>
      </c>
      <c r="R1833" s="29" t="str">
        <f t="shared" si="14"/>
        <v/>
      </c>
      <c r="S1833" s="29" t="str">
        <f t="shared" si="15"/>
        <v/>
      </c>
      <c r="T1833" s="28" t="str">
        <f t="shared" si="16"/>
        <v/>
      </c>
      <c r="U1833" s="30">
        <f>VLOOKUP(H1833,variables!J$10:K$130,2,FALSE)</f>
        <v>5.3E-3</v>
      </c>
      <c r="V1833" s="28"/>
      <c r="W1833" s="28"/>
      <c r="X1833" s="28"/>
      <c r="Y1833" s="28"/>
      <c r="Z1833" s="28"/>
      <c r="AA1833" s="28"/>
      <c r="AB1833" s="28"/>
      <c r="AC1833" s="28"/>
    </row>
    <row r="1834" spans="1:29" ht="14.25" hidden="1">
      <c r="A1834" s="22" t="b">
        <f t="shared" si="101"/>
        <v>0</v>
      </c>
      <c r="B1834" s="23" t="str">
        <f t="shared" si="102"/>
        <v>salles!</v>
      </c>
      <c r="C1834" s="24">
        <f t="shared" si="103"/>
        <v>1802</v>
      </c>
      <c r="D1834" s="24" t="str">
        <f t="shared" ca="1" si="2"/>
        <v>salle10</v>
      </c>
      <c r="E1834" s="25">
        <f t="shared" ca="1" si="3"/>
        <v>42838.75</v>
      </c>
      <c r="F1834" s="25">
        <f t="shared" ca="1" si="4"/>
        <v>42838.791666666664</v>
      </c>
      <c r="G1834" s="26" t="str">
        <f t="shared" ca="1" si="5"/>
        <v>claudine.soulat@kheprisante.fr / Administrateur</v>
      </c>
      <c r="H1834" s="24" t="s">
        <v>1084</v>
      </c>
      <c r="I1834" s="24" t="str">
        <f t="shared" ca="1" si="6"/>
        <v>claudine.soulat@kheprisante.fr</v>
      </c>
      <c r="J1834" s="24">
        <f t="shared" ca="1" si="7"/>
        <v>30078648</v>
      </c>
      <c r="K1834" s="24">
        <f t="shared" ca="1" si="8"/>
        <v>0</v>
      </c>
      <c r="L1834" s="24" t="str">
        <f t="shared" ca="1" si="9"/>
        <v>01:00 tarif horaire</v>
      </c>
      <c r="M1834" s="24" t="str">
        <f t="shared" ca="1" si="10"/>
        <v>Paiement par crédit</v>
      </c>
      <c r="N1834" s="25">
        <f t="shared" ca="1" si="11"/>
        <v>42833.436805555553</v>
      </c>
      <c r="O1834" s="27">
        <f t="shared" ca="1" si="12"/>
        <v>42838.60833333333</v>
      </c>
      <c r="P1834" s="24">
        <f t="shared" ca="1" si="13"/>
        <v>18</v>
      </c>
      <c r="Q1834" s="28" t="str">
        <f t="shared" si="48"/>
        <v/>
      </c>
      <c r="R1834" s="29" t="str">
        <f t="shared" si="14"/>
        <v/>
      </c>
      <c r="S1834" s="29" t="str">
        <f t="shared" si="15"/>
        <v/>
      </c>
      <c r="T1834" s="28" t="str">
        <f t="shared" si="16"/>
        <v/>
      </c>
      <c r="U1834" s="30">
        <f ca="1">VLOOKUP(H1834,variables!J$10:K$130,2,FALSE)</f>
        <v>1</v>
      </c>
      <c r="V1834" s="28"/>
      <c r="W1834" s="28"/>
      <c r="X1834" s="28"/>
      <c r="Y1834" s="28"/>
      <c r="Z1834" s="28"/>
      <c r="AA1834" s="28"/>
      <c r="AB1834" s="28"/>
      <c r="AC1834" s="28"/>
    </row>
    <row r="1835" spans="1:29" ht="14.25" hidden="1">
      <c r="A1835" s="22" t="b">
        <f t="shared" si="101"/>
        <v>0</v>
      </c>
      <c r="B1835" s="23" t="str">
        <f t="shared" si="102"/>
        <v>salles!</v>
      </c>
      <c r="C1835" s="24">
        <f t="shared" si="103"/>
        <v>1803</v>
      </c>
      <c r="D1835" s="24" t="str">
        <f t="shared" ca="1" si="2"/>
        <v>salle8</v>
      </c>
      <c r="E1835" s="25">
        <f t="shared" ca="1" si="3"/>
        <v>42839.375</v>
      </c>
      <c r="F1835" s="25">
        <f t="shared" ca="1" si="4"/>
        <v>42839.416666666664</v>
      </c>
      <c r="G1835" s="26" t="str">
        <f t="shared" ca="1" si="5"/>
        <v>margaux.honore@kheprisante.fr</v>
      </c>
      <c r="H1835" s="24" t="s">
        <v>88</v>
      </c>
      <c r="I1835" s="24">
        <f t="shared" ca="1" si="6"/>
        <v>0</v>
      </c>
      <c r="J1835" s="24">
        <f t="shared" ca="1" si="7"/>
        <v>30192911</v>
      </c>
      <c r="K1835" s="24" t="str">
        <f t="shared" ca="1" si="8"/>
        <v>Morgane Oizel</v>
      </c>
      <c r="L1835" s="24" t="str">
        <f t="shared" ca="1" si="9"/>
        <v>01:00 tarif horaire</v>
      </c>
      <c r="M1835" s="24" t="str">
        <f t="shared" ca="1" si="10"/>
        <v>Paiement par crédit</v>
      </c>
      <c r="N1835" s="25">
        <f t="shared" ca="1" si="11"/>
        <v>42838.654861111114</v>
      </c>
      <c r="O1835" s="27">
        <f t="shared" ca="1" si="12"/>
        <v>42838.654861111114</v>
      </c>
      <c r="P1835" s="24">
        <f t="shared" ca="1" si="13"/>
        <v>14.4</v>
      </c>
      <c r="Q1835" s="28" t="str">
        <f t="shared" si="48"/>
        <v/>
      </c>
      <c r="R1835" s="29" t="str">
        <f t="shared" si="14"/>
        <v/>
      </c>
      <c r="S1835" s="29" t="str">
        <f t="shared" si="15"/>
        <v/>
      </c>
      <c r="T1835" s="28" t="str">
        <f t="shared" si="16"/>
        <v/>
      </c>
      <c r="U1835" s="30">
        <f ca="1">VLOOKUP(H1835,variables!J$10:K$130,2,FALSE)</f>
        <v>0.94202898550724634</v>
      </c>
      <c r="V1835" s="28"/>
      <c r="W1835" s="28"/>
      <c r="X1835" s="28"/>
      <c r="Y1835" s="28"/>
      <c r="Z1835" s="28"/>
      <c r="AA1835" s="28"/>
      <c r="AB1835" s="28"/>
      <c r="AC1835" s="28"/>
    </row>
    <row r="1836" spans="1:29" ht="14.25" hidden="1">
      <c r="A1836" s="22" t="b">
        <f t="shared" si="101"/>
        <v>0</v>
      </c>
      <c r="B1836" s="23" t="str">
        <f t="shared" si="102"/>
        <v>salles!</v>
      </c>
      <c r="C1836" s="24">
        <f t="shared" si="103"/>
        <v>1804</v>
      </c>
      <c r="D1836" s="24" t="str">
        <f t="shared" ca="1" si="2"/>
        <v>salle5</v>
      </c>
      <c r="E1836" s="25">
        <f t="shared" ca="1" si="3"/>
        <v>42839.416666666664</v>
      </c>
      <c r="F1836" s="25">
        <f t="shared" ca="1" si="4"/>
        <v>42839.479166666664</v>
      </c>
      <c r="G1836" s="26" t="str">
        <f t="shared" ca="1" si="5"/>
        <v>aurelie.rosier@kheprisante.fr</v>
      </c>
      <c r="H1836" s="24" t="s">
        <v>37</v>
      </c>
      <c r="I1836" s="24">
        <f t="shared" ca="1" si="6"/>
        <v>0</v>
      </c>
      <c r="J1836" s="24">
        <f t="shared" ca="1" si="7"/>
        <v>30186061</v>
      </c>
      <c r="K1836" s="24">
        <f t="shared" ca="1" si="8"/>
        <v>0</v>
      </c>
      <c r="L1836" s="24" t="str">
        <f t="shared" ca="1" si="9"/>
        <v>01:30 tarif horaire</v>
      </c>
      <c r="M1836" s="24" t="str">
        <f t="shared" ca="1" si="10"/>
        <v>Paiement par crédit</v>
      </c>
      <c r="N1836" s="25">
        <f t="shared" ca="1" si="11"/>
        <v>42838.429166666669</v>
      </c>
      <c r="O1836" s="27">
        <f t="shared" ca="1" si="12"/>
        <v>42838.429166666669</v>
      </c>
      <c r="P1836" s="24">
        <f t="shared" ca="1" si="13"/>
        <v>21.6</v>
      </c>
      <c r="Q1836" s="28" t="str">
        <f t="shared" si="48"/>
        <v/>
      </c>
      <c r="R1836" s="29" t="str">
        <f t="shared" si="14"/>
        <v/>
      </c>
      <c r="S1836" s="29" t="str">
        <f t="shared" si="15"/>
        <v/>
      </c>
      <c r="T1836" s="28" t="str">
        <f t="shared" si="16"/>
        <v/>
      </c>
      <c r="U1836" s="30">
        <f ca="1">VLOOKUP(H1836,variables!J$10:K$130,2,FALSE)</f>
        <v>1</v>
      </c>
      <c r="V1836" s="28"/>
      <c r="W1836" s="28"/>
      <c r="X1836" s="28"/>
      <c r="Y1836" s="28"/>
      <c r="Z1836" s="28"/>
      <c r="AA1836" s="28"/>
      <c r="AB1836" s="28"/>
      <c r="AC1836" s="28"/>
    </row>
    <row r="1837" spans="1:29" ht="14.25" hidden="1">
      <c r="A1837" s="22" t="b">
        <f t="shared" si="101"/>
        <v>0</v>
      </c>
      <c r="B1837" s="23" t="str">
        <f t="shared" si="102"/>
        <v>salles!</v>
      </c>
      <c r="C1837" s="24">
        <f t="shared" si="103"/>
        <v>1805</v>
      </c>
      <c r="D1837" s="24" t="str">
        <f t="shared" ca="1" si="2"/>
        <v>salle6</v>
      </c>
      <c r="E1837" s="25">
        <f t="shared" ca="1" si="3"/>
        <v>42839.416666666664</v>
      </c>
      <c r="F1837" s="25">
        <f t="shared" ca="1" si="4"/>
        <v>42839.479166666664</v>
      </c>
      <c r="G1837" s="26" t="str">
        <f t="shared" ca="1" si="5"/>
        <v>sophie.cochet@kheprisante.fr</v>
      </c>
      <c r="H1837" s="24" t="s">
        <v>43</v>
      </c>
      <c r="I1837" s="24" t="str">
        <f t="shared" ca="1" si="6"/>
        <v>sophie.cochet@kheprisante.fr / Administrateur</v>
      </c>
      <c r="J1837" s="24">
        <f t="shared" ca="1" si="7"/>
        <v>30179470</v>
      </c>
      <c r="K1837" s="24" t="str">
        <f t="shared" ca="1" si="8"/>
        <v>Je te prête mon bureau car j'ai la stagiaire.</v>
      </c>
      <c r="L1837" s="24" t="str">
        <f t="shared" ca="1" si="9"/>
        <v>01:30 tarif horaire</v>
      </c>
      <c r="M1837" s="24" t="str">
        <f t="shared" ca="1" si="10"/>
        <v>Paiement par crédit</v>
      </c>
      <c r="N1837" s="25">
        <f t="shared" ca="1" si="11"/>
        <v>42837.969444444447</v>
      </c>
      <c r="O1837" s="27">
        <f t="shared" ca="1" si="12"/>
        <v>42838.720833333333</v>
      </c>
      <c r="P1837" s="24">
        <f t="shared" ca="1" si="13"/>
        <v>21.6</v>
      </c>
      <c r="Q1837" s="28" t="str">
        <f t="shared" si="48"/>
        <v/>
      </c>
      <c r="R1837" s="29" t="str">
        <f t="shared" si="14"/>
        <v/>
      </c>
      <c r="S1837" s="29" t="str">
        <f t="shared" si="15"/>
        <v/>
      </c>
      <c r="T1837" s="28" t="str">
        <f t="shared" si="16"/>
        <v/>
      </c>
      <c r="U1837" s="30">
        <f ca="1">VLOOKUP(H1837,variables!J$10:K$130,2,FALSE)</f>
        <v>1</v>
      </c>
      <c r="V1837" s="28"/>
      <c r="W1837" s="28"/>
      <c r="X1837" s="28"/>
      <c r="Y1837" s="28"/>
      <c r="Z1837" s="28"/>
      <c r="AA1837" s="28"/>
      <c r="AB1837" s="28"/>
      <c r="AC1837" s="28"/>
    </row>
    <row r="1838" spans="1:29" ht="14.25" hidden="1">
      <c r="A1838" s="22" t="b">
        <f t="shared" si="101"/>
        <v>0</v>
      </c>
      <c r="B1838" s="23" t="str">
        <f t="shared" si="102"/>
        <v>salles!</v>
      </c>
      <c r="C1838" s="24">
        <f t="shared" si="103"/>
        <v>1806</v>
      </c>
      <c r="D1838" s="24" t="str">
        <f t="shared" ca="1" si="2"/>
        <v>salle7</v>
      </c>
      <c r="E1838" s="25">
        <f t="shared" ca="1" si="3"/>
        <v>42839.458333333336</v>
      </c>
      <c r="F1838" s="25">
        <f t="shared" ca="1" si="4"/>
        <v>42839.5</v>
      </c>
      <c r="G1838" s="26" t="str">
        <f t="shared" ca="1" si="5"/>
        <v>nicolas.brinster@kheprisante.fr</v>
      </c>
      <c r="H1838" s="24" t="s">
        <v>299</v>
      </c>
      <c r="I1838" s="24">
        <f t="shared" ca="1" si="6"/>
        <v>0</v>
      </c>
      <c r="J1838" s="24">
        <f t="shared" ca="1" si="7"/>
        <v>30148792</v>
      </c>
      <c r="K1838" s="24" t="str">
        <f t="shared" ca="1" si="8"/>
        <v>Mme Arnoult S5</v>
      </c>
      <c r="L1838" s="24" t="str">
        <f t="shared" ca="1" si="9"/>
        <v>01:00 tarif horaire</v>
      </c>
      <c r="M1838" s="24" t="str">
        <f t="shared" ca="1" si="10"/>
        <v>Paiement par crédit</v>
      </c>
      <c r="N1838" s="25">
        <f t="shared" ca="1" si="11"/>
        <v>42836.80972222222</v>
      </c>
      <c r="O1838" s="27">
        <f t="shared" ca="1" si="12"/>
        <v>42836.80972222222</v>
      </c>
      <c r="P1838" s="24">
        <f t="shared" ca="1" si="13"/>
        <v>14.4</v>
      </c>
      <c r="Q1838" s="28" t="str">
        <f t="shared" si="48"/>
        <v/>
      </c>
      <c r="R1838" s="29" t="str">
        <f t="shared" si="14"/>
        <v/>
      </c>
      <c r="S1838" s="29" t="str">
        <f t="shared" si="15"/>
        <v/>
      </c>
      <c r="T1838" s="28" t="str">
        <f t="shared" si="16"/>
        <v/>
      </c>
      <c r="U1838" s="30">
        <f ca="1">VLOOKUP(H1838,variables!J$10:K$130,2,FALSE)</f>
        <v>0.96666666666666667</v>
      </c>
      <c r="V1838" s="28"/>
      <c r="W1838" s="28"/>
      <c r="X1838" s="28"/>
      <c r="Y1838" s="28"/>
      <c r="Z1838" s="28"/>
      <c r="AA1838" s="28"/>
      <c r="AB1838" s="28"/>
      <c r="AC1838" s="28"/>
    </row>
    <row r="1839" spans="1:29" ht="14.25" hidden="1">
      <c r="A1839" s="22" t="b">
        <f t="shared" si="101"/>
        <v>0</v>
      </c>
      <c r="B1839" s="23" t="str">
        <f t="shared" si="102"/>
        <v>salles!</v>
      </c>
      <c r="C1839" s="24">
        <f t="shared" si="103"/>
        <v>1807</v>
      </c>
      <c r="D1839" s="24" t="str">
        <f t="shared" ca="1" si="2"/>
        <v>salle8</v>
      </c>
      <c r="E1839" s="25">
        <f t="shared" ca="1" si="3"/>
        <v>42839.5</v>
      </c>
      <c r="F1839" s="25">
        <f t="shared" ca="1" si="4"/>
        <v>42839.541666666664</v>
      </c>
      <c r="G1839" s="26" t="str">
        <f t="shared" ca="1" si="5"/>
        <v>margaux.honore@kheprisante.fr</v>
      </c>
      <c r="H1839" s="24" t="s">
        <v>88</v>
      </c>
      <c r="I1839" s="24">
        <f t="shared" ca="1" si="6"/>
        <v>0</v>
      </c>
      <c r="J1839" s="24">
        <f t="shared" ca="1" si="7"/>
        <v>30111150</v>
      </c>
      <c r="K1839" s="24" t="str">
        <f t="shared" ca="1" si="8"/>
        <v>POWELL Brice</v>
      </c>
      <c r="L1839" s="24" t="str">
        <f t="shared" ca="1" si="9"/>
        <v>01:00 tarif horaire</v>
      </c>
      <c r="M1839" s="24" t="str">
        <f t="shared" ca="1" si="10"/>
        <v>Paiement par crédit</v>
      </c>
      <c r="N1839" s="25">
        <f t="shared" ca="1" si="11"/>
        <v>42835.647916666669</v>
      </c>
      <c r="O1839" s="27">
        <f t="shared" ca="1" si="12"/>
        <v>42835.647916666669</v>
      </c>
      <c r="P1839" s="24">
        <f t="shared" ca="1" si="13"/>
        <v>16.2</v>
      </c>
      <c r="Q1839" s="28" t="str">
        <f t="shared" si="48"/>
        <v/>
      </c>
      <c r="R1839" s="29" t="str">
        <f t="shared" si="14"/>
        <v/>
      </c>
      <c r="S1839" s="29" t="str">
        <f t="shared" si="15"/>
        <v/>
      </c>
      <c r="T1839" s="28" t="str">
        <f t="shared" si="16"/>
        <v/>
      </c>
      <c r="U1839" s="30">
        <f ca="1">VLOOKUP(H1839,variables!J$10:K$130,2,FALSE)</f>
        <v>0.94202898550724634</v>
      </c>
      <c r="V1839" s="28"/>
      <c r="W1839" s="28"/>
      <c r="X1839" s="28"/>
      <c r="Y1839" s="28"/>
      <c r="Z1839" s="28"/>
      <c r="AA1839" s="28"/>
      <c r="AB1839" s="28"/>
      <c r="AC1839" s="28"/>
    </row>
    <row r="1840" spans="1:29" ht="14.25" hidden="1">
      <c r="A1840" s="22" t="b">
        <f t="shared" si="101"/>
        <v>0</v>
      </c>
      <c r="B1840" s="23" t="str">
        <f t="shared" si="102"/>
        <v>salles!</v>
      </c>
      <c r="C1840" s="24">
        <f t="shared" si="103"/>
        <v>1808</v>
      </c>
      <c r="D1840" s="24" t="str">
        <f t="shared" ca="1" si="2"/>
        <v>salle12</v>
      </c>
      <c r="E1840" s="25">
        <f t="shared" ca="1" si="3"/>
        <v>42839.541666666664</v>
      </c>
      <c r="F1840" s="25">
        <f t="shared" ca="1" si="4"/>
        <v>42839.625</v>
      </c>
      <c r="G1840" s="26" t="str">
        <f t="shared" ca="1" si="5"/>
        <v>nathalie.lievoux@kheprisante.fr</v>
      </c>
      <c r="H1840" s="24" t="s">
        <v>784</v>
      </c>
      <c r="I1840" s="24">
        <f t="shared" ca="1" si="6"/>
        <v>0</v>
      </c>
      <c r="J1840" s="24">
        <f t="shared" ca="1" si="7"/>
        <v>30010659</v>
      </c>
      <c r="K1840" s="24" t="str">
        <f t="shared" ca="1" si="8"/>
        <v>réflexologie GROUPON</v>
      </c>
      <c r="L1840" s="24" t="str">
        <f t="shared" ca="1" si="9"/>
        <v>02:00 tarif horaire</v>
      </c>
      <c r="M1840" s="24" t="str">
        <f t="shared" ca="1" si="10"/>
        <v>Paiement par crédit</v>
      </c>
      <c r="N1840" s="25">
        <f t="shared" ca="1" si="11"/>
        <v>42830.522222222222</v>
      </c>
      <c r="O1840" s="27">
        <f t="shared" ca="1" si="12"/>
        <v>42830.522222222222</v>
      </c>
      <c r="P1840" s="24">
        <f t="shared" ca="1" si="13"/>
        <v>32.4</v>
      </c>
      <c r="Q1840" s="28" t="str">
        <f t="shared" si="48"/>
        <v/>
      </c>
      <c r="R1840" s="29" t="str">
        <f t="shared" si="14"/>
        <v/>
      </c>
      <c r="S1840" s="29" t="str">
        <f t="shared" si="15"/>
        <v/>
      </c>
      <c r="T1840" s="28" t="str">
        <f t="shared" si="16"/>
        <v/>
      </c>
      <c r="U1840" s="30">
        <f ca="1">VLOOKUP(H1840,variables!J$10:K$130,2,FALSE)</f>
        <v>1</v>
      </c>
      <c r="V1840" s="28"/>
      <c r="W1840" s="28"/>
      <c r="X1840" s="28"/>
      <c r="Y1840" s="28"/>
      <c r="Z1840" s="28"/>
      <c r="AA1840" s="28"/>
      <c r="AB1840" s="28"/>
      <c r="AC1840" s="28"/>
    </row>
    <row r="1841" spans="1:29" ht="14.25">
      <c r="A1841" s="22" t="b">
        <f t="shared" si="101"/>
        <v>1</v>
      </c>
      <c r="B1841" s="23" t="str">
        <f t="shared" si="102"/>
        <v>salles!</v>
      </c>
      <c r="C1841" s="24">
        <f t="shared" si="103"/>
        <v>1809</v>
      </c>
      <c r="D1841" s="24" t="str">
        <f t="shared" ca="1" si="2"/>
        <v>salle11</v>
      </c>
      <c r="E1841" s="25">
        <f t="shared" ca="1" si="3"/>
        <v>42839.583333333336</v>
      </c>
      <c r="F1841" s="25">
        <f t="shared" ca="1" si="4"/>
        <v>42839.625</v>
      </c>
      <c r="G1841" s="26" t="str">
        <f t="shared" ca="1" si="5"/>
        <v>sandrine.lopes@kheprisante.fr</v>
      </c>
      <c r="H1841" s="24" t="s">
        <v>140</v>
      </c>
      <c r="I1841" s="24">
        <f t="shared" ca="1" si="6"/>
        <v>0</v>
      </c>
      <c r="J1841" s="24">
        <f t="shared" ca="1" si="7"/>
        <v>29762582</v>
      </c>
      <c r="K1841" s="24" t="str">
        <f t="shared" ca="1" si="8"/>
        <v>Sandrine - Mbe- Aurélie</v>
      </c>
      <c r="L1841" s="24" t="str">
        <f t="shared" ca="1" si="9"/>
        <v>01:00 tarif horaire</v>
      </c>
      <c r="M1841" s="24" t="str">
        <f t="shared" ca="1" si="10"/>
        <v>Paiement par crédit</v>
      </c>
      <c r="N1841" s="25">
        <f t="shared" ca="1" si="11"/>
        <v>42820.382638888892</v>
      </c>
      <c r="O1841" s="27">
        <f t="shared" ca="1" si="12"/>
        <v>42820.382638888892</v>
      </c>
      <c r="P1841" s="24">
        <f t="shared" ca="1" si="13"/>
        <v>16.2</v>
      </c>
      <c r="Q1841" s="28">
        <f t="shared" ca="1" si="48"/>
        <v>1</v>
      </c>
      <c r="R1841" s="29">
        <f t="shared" ca="1" si="14"/>
        <v>15.10851063829787</v>
      </c>
      <c r="S1841" s="29" t="e">
        <f t="shared" ca="1" si="15"/>
        <v>#VALUE!</v>
      </c>
      <c r="T1841" s="28">
        <f t="shared" ca="1" si="16"/>
        <v>19</v>
      </c>
      <c r="U1841" s="30">
        <f ca="1">VLOOKUP(H1841,variables!J$10:K$130,2,FALSE)</f>
        <v>0.93262411347517726</v>
      </c>
      <c r="V1841" s="28"/>
      <c r="W1841" s="28"/>
      <c r="X1841" s="28"/>
      <c r="Y1841" s="28"/>
      <c r="Z1841" s="28"/>
      <c r="AA1841" s="28"/>
      <c r="AB1841" s="28"/>
      <c r="AC1841" s="28"/>
    </row>
    <row r="1842" spans="1:29" ht="14.25" hidden="1">
      <c r="A1842" s="22" t="b">
        <f t="shared" si="101"/>
        <v>0</v>
      </c>
      <c r="B1842" s="23" t="str">
        <f t="shared" si="102"/>
        <v>salles!</v>
      </c>
      <c r="C1842" s="24">
        <f t="shared" si="103"/>
        <v>1810</v>
      </c>
      <c r="D1842" s="24" t="str">
        <f t="shared" ca="1" si="2"/>
        <v>salle5</v>
      </c>
      <c r="E1842" s="25">
        <f t="shared" ca="1" si="3"/>
        <v>42839.583333333336</v>
      </c>
      <c r="F1842" s="25">
        <f t="shared" ca="1" si="4"/>
        <v>42839.645833333336</v>
      </c>
      <c r="G1842" s="26" t="str">
        <f t="shared" ca="1" si="5"/>
        <v>aurelie.rosier@kheprisante.fr</v>
      </c>
      <c r="H1842" s="24" t="s">
        <v>37</v>
      </c>
      <c r="I1842" s="24" t="str">
        <f t="shared" ca="1" si="6"/>
        <v>aurelie.rosier@kheprisante.fr</v>
      </c>
      <c r="J1842" s="24">
        <f t="shared" ca="1" si="7"/>
        <v>30186066</v>
      </c>
      <c r="K1842" s="24">
        <f t="shared" ca="1" si="8"/>
        <v>0</v>
      </c>
      <c r="L1842" s="24" t="str">
        <f t="shared" ca="1" si="9"/>
        <v>01:30 tarif horaire</v>
      </c>
      <c r="M1842" s="24" t="str">
        <f t="shared" ca="1" si="10"/>
        <v>Paiement par crédit</v>
      </c>
      <c r="N1842" s="25">
        <f t="shared" ca="1" si="11"/>
        <v>42838.429166666669</v>
      </c>
      <c r="O1842" s="27">
        <f t="shared" ca="1" si="12"/>
        <v>42839.506249999999</v>
      </c>
      <c r="P1842" s="24">
        <f t="shared" ca="1" si="13"/>
        <v>24.3</v>
      </c>
      <c r="Q1842" s="28" t="str">
        <f t="shared" si="48"/>
        <v/>
      </c>
      <c r="R1842" s="29" t="str">
        <f t="shared" si="14"/>
        <v/>
      </c>
      <c r="S1842" s="29" t="str">
        <f t="shared" si="15"/>
        <v/>
      </c>
      <c r="T1842" s="28" t="str">
        <f t="shared" si="16"/>
        <v/>
      </c>
      <c r="U1842" s="30">
        <f ca="1">VLOOKUP(H1842,variables!J$10:K$130,2,FALSE)</f>
        <v>1</v>
      </c>
      <c r="V1842" s="28"/>
      <c r="W1842" s="28"/>
      <c r="X1842" s="28"/>
      <c r="Y1842" s="28"/>
      <c r="Z1842" s="28"/>
      <c r="AA1842" s="28"/>
      <c r="AB1842" s="28"/>
      <c r="AC1842" s="28"/>
    </row>
    <row r="1843" spans="1:29" ht="14.25" hidden="1">
      <c r="A1843" s="22" t="b">
        <f t="shared" si="101"/>
        <v>0</v>
      </c>
      <c r="B1843" s="23" t="str">
        <f t="shared" si="102"/>
        <v>salles!</v>
      </c>
      <c r="C1843" s="24">
        <f t="shared" si="103"/>
        <v>1811</v>
      </c>
      <c r="D1843" s="24" t="str">
        <f t="shared" ca="1" si="2"/>
        <v>salle11</v>
      </c>
      <c r="E1843" s="25">
        <f t="shared" ca="1" si="3"/>
        <v>42839.645833333336</v>
      </c>
      <c r="F1843" s="25">
        <f t="shared" ca="1" si="4"/>
        <v>42839.6875</v>
      </c>
      <c r="G1843" s="26" t="str">
        <f t="shared" ca="1" si="5"/>
        <v>resa@seveetpapillon.org</v>
      </c>
      <c r="H1843" s="24" t="s">
        <v>174</v>
      </c>
      <c r="I1843" s="24" t="str">
        <f t="shared" ca="1" si="6"/>
        <v>resa@seveetpapillon.org</v>
      </c>
      <c r="J1843" s="24">
        <f t="shared" ca="1" si="7"/>
        <v>29568082</v>
      </c>
      <c r="K1843" s="24" t="str">
        <f t="shared" ca="1" si="8"/>
        <v>Sandrine pour Mme Amandrut</v>
      </c>
      <c r="L1843" s="24" t="str">
        <f t="shared" ca="1" si="9"/>
        <v>01:00 tarif horaire</v>
      </c>
      <c r="M1843" s="24" t="str">
        <f t="shared" ca="1" si="10"/>
        <v>Accepté (crédit illimité)</v>
      </c>
      <c r="N1843" s="25">
        <f t="shared" ca="1" si="11"/>
        <v>42811.506944444445</v>
      </c>
      <c r="O1843" s="27">
        <f t="shared" ca="1" si="12"/>
        <v>42820.381944444445</v>
      </c>
      <c r="P1843" s="24">
        <f t="shared" ca="1" si="13"/>
        <v>16.2</v>
      </c>
      <c r="Q1843" s="28" t="str">
        <f t="shared" si="48"/>
        <v/>
      </c>
      <c r="R1843" s="29" t="str">
        <f t="shared" si="14"/>
        <v/>
      </c>
      <c r="S1843" s="29" t="str">
        <f t="shared" si="15"/>
        <v/>
      </c>
      <c r="T1843" s="28" t="str">
        <f t="shared" si="16"/>
        <v/>
      </c>
      <c r="U1843" s="30">
        <f ca="1">VLOOKUP(H1843,variables!J$10:K$130,2,FALSE)</f>
        <v>0.5</v>
      </c>
      <c r="V1843" s="28"/>
      <c r="W1843" s="28"/>
      <c r="X1843" s="28"/>
      <c r="Y1843" s="28"/>
      <c r="Z1843" s="28"/>
      <c r="AA1843" s="28"/>
      <c r="AB1843" s="28"/>
      <c r="AC1843" s="28"/>
    </row>
    <row r="1844" spans="1:29" ht="14.25" hidden="1">
      <c r="A1844" s="22" t="b">
        <f t="shared" si="101"/>
        <v>0</v>
      </c>
      <c r="B1844" s="23" t="str">
        <f t="shared" si="102"/>
        <v>salles!</v>
      </c>
      <c r="C1844" s="24">
        <f t="shared" si="103"/>
        <v>1812</v>
      </c>
      <c r="D1844" s="24" t="str">
        <f t="shared" ca="1" si="2"/>
        <v>salle8</v>
      </c>
      <c r="E1844" s="25">
        <f t="shared" ca="1" si="3"/>
        <v>42839.645833333336</v>
      </c>
      <c r="F1844" s="25">
        <f t="shared" ca="1" si="4"/>
        <v>42839.6875</v>
      </c>
      <c r="G1844" s="26" t="str">
        <f t="shared" ca="1" si="5"/>
        <v>margaux.honore@kheprisante.fr</v>
      </c>
      <c r="H1844" s="24" t="s">
        <v>88</v>
      </c>
      <c r="I1844" s="24">
        <f t="shared" ca="1" si="6"/>
        <v>0</v>
      </c>
      <c r="J1844" s="24">
        <f t="shared" ca="1" si="7"/>
        <v>30177738</v>
      </c>
      <c r="K1844" s="24" t="str">
        <f t="shared" ca="1" si="8"/>
        <v>Mamie</v>
      </c>
      <c r="L1844" s="24" t="str">
        <f t="shared" ca="1" si="9"/>
        <v>01:00 tarif horaire</v>
      </c>
      <c r="M1844" s="24" t="str">
        <f t="shared" ca="1" si="10"/>
        <v>Paiement par crédit</v>
      </c>
      <c r="N1844" s="25">
        <f t="shared" ca="1" si="11"/>
        <v>42837.88958333333</v>
      </c>
      <c r="O1844" s="27">
        <f t="shared" ca="1" si="12"/>
        <v>42837.88958333333</v>
      </c>
      <c r="P1844" s="24">
        <f t="shared" ca="1" si="13"/>
        <v>16.2</v>
      </c>
      <c r="Q1844" s="28" t="str">
        <f t="shared" si="48"/>
        <v/>
      </c>
      <c r="R1844" s="29" t="str">
        <f t="shared" si="14"/>
        <v/>
      </c>
      <c r="S1844" s="29" t="str">
        <f t="shared" si="15"/>
        <v/>
      </c>
      <c r="T1844" s="28" t="str">
        <f t="shared" si="16"/>
        <v/>
      </c>
      <c r="U1844" s="30">
        <f ca="1">VLOOKUP(H1844,variables!J$10:K$130,2,FALSE)</f>
        <v>0.94202898550724634</v>
      </c>
      <c r="V1844" s="28"/>
      <c r="W1844" s="28"/>
      <c r="X1844" s="28"/>
      <c r="Y1844" s="28"/>
      <c r="Z1844" s="28"/>
      <c r="AA1844" s="28"/>
      <c r="AB1844" s="28"/>
      <c r="AC1844" s="28"/>
    </row>
    <row r="1845" spans="1:29" ht="14.25">
      <c r="A1845" s="22" t="b">
        <f t="shared" si="101"/>
        <v>1</v>
      </c>
      <c r="B1845" s="23" t="str">
        <f t="shared" si="102"/>
        <v>salles!</v>
      </c>
      <c r="C1845" s="24">
        <f t="shared" si="103"/>
        <v>1813</v>
      </c>
      <c r="D1845" s="24" t="str">
        <f t="shared" ca="1" si="2"/>
        <v>salle11</v>
      </c>
      <c r="E1845" s="25">
        <f t="shared" ca="1" si="3"/>
        <v>42839.75</v>
      </c>
      <c r="F1845" s="25">
        <f t="shared" ca="1" si="4"/>
        <v>42839.791666666664</v>
      </c>
      <c r="G1845" s="26" t="str">
        <f t="shared" ca="1" si="5"/>
        <v>sandrine.lopes@kheprisante.fr</v>
      </c>
      <c r="H1845" s="24" t="s">
        <v>140</v>
      </c>
      <c r="I1845" s="24">
        <f t="shared" ca="1" si="6"/>
        <v>0</v>
      </c>
      <c r="J1845" s="24">
        <f t="shared" ca="1" si="7"/>
        <v>29430732</v>
      </c>
      <c r="K1845" s="24" t="str">
        <f t="shared" ca="1" si="8"/>
        <v>Sandrine - Reiki Ac</v>
      </c>
      <c r="L1845" s="24" t="str">
        <f t="shared" ca="1" si="9"/>
        <v>01:00 tarif horaire</v>
      </c>
      <c r="M1845" s="24" t="str">
        <f t="shared" ca="1" si="10"/>
        <v>Paiement par crédit</v>
      </c>
      <c r="N1845" s="25">
        <f t="shared" ca="1" si="11"/>
        <v>42804.890972222223</v>
      </c>
      <c r="O1845" s="27">
        <f t="shared" ca="1" si="12"/>
        <v>42804.890972222223</v>
      </c>
      <c r="P1845" s="24">
        <f t="shared" ca="1" si="13"/>
        <v>16.2</v>
      </c>
      <c r="Q1845" s="28">
        <f t="shared" ca="1" si="48"/>
        <v>1</v>
      </c>
      <c r="R1845" s="29">
        <f t="shared" ca="1" si="14"/>
        <v>15.10851063829787</v>
      </c>
      <c r="S1845" s="29" t="e">
        <f t="shared" ca="1" si="15"/>
        <v>#VALUE!</v>
      </c>
      <c r="T1845" s="28">
        <f t="shared" ca="1" si="16"/>
        <v>34</v>
      </c>
      <c r="U1845" s="30">
        <f ca="1">VLOOKUP(H1845,variables!J$10:K$130,2,FALSE)</f>
        <v>0.93262411347517726</v>
      </c>
      <c r="V1845" s="28"/>
      <c r="W1845" s="28"/>
      <c r="X1845" s="28"/>
      <c r="Y1845" s="28"/>
      <c r="Z1845" s="28"/>
      <c r="AA1845" s="28"/>
      <c r="AB1845" s="28"/>
      <c r="AC1845" s="28"/>
    </row>
    <row r="1846" spans="1:29" ht="14.25" hidden="1">
      <c r="A1846" s="22" t="b">
        <f t="shared" si="101"/>
        <v>0</v>
      </c>
      <c r="B1846" s="23" t="str">
        <f t="shared" si="102"/>
        <v>salles!</v>
      </c>
      <c r="C1846" s="24">
        <f t="shared" si="103"/>
        <v>1814</v>
      </c>
      <c r="D1846" s="24" t="str">
        <f t="shared" ca="1" si="2"/>
        <v>salle9</v>
      </c>
      <c r="E1846" s="25">
        <f t="shared" ca="1" si="3"/>
        <v>42839.791666666664</v>
      </c>
      <c r="F1846" s="25">
        <f t="shared" ca="1" si="4"/>
        <v>42839.833333333336</v>
      </c>
      <c r="G1846" s="26" t="str">
        <f t="shared" ca="1" si="5"/>
        <v>sophie.cochet@kheprisante.fr</v>
      </c>
      <c r="H1846" s="24" t="s">
        <v>43</v>
      </c>
      <c r="I1846" s="24">
        <f t="shared" ca="1" si="6"/>
        <v>0</v>
      </c>
      <c r="J1846" s="24">
        <f t="shared" ca="1" si="7"/>
        <v>30212851</v>
      </c>
      <c r="K1846" s="24">
        <f t="shared" ca="1" si="8"/>
        <v>0</v>
      </c>
      <c r="L1846" s="24" t="str">
        <f t="shared" ca="1" si="9"/>
        <v>01:00 tarif horaire</v>
      </c>
      <c r="M1846" s="24" t="str">
        <f t="shared" ca="1" si="10"/>
        <v>Paiement par crédit</v>
      </c>
      <c r="N1846" s="25">
        <f t="shared" ca="1" si="11"/>
        <v>42839.777083333334</v>
      </c>
      <c r="O1846" s="27">
        <f t="shared" ca="1" si="12"/>
        <v>42839.777083333334</v>
      </c>
      <c r="P1846" s="24">
        <f t="shared" ca="1" si="13"/>
        <v>18</v>
      </c>
      <c r="Q1846" s="28" t="str">
        <f t="shared" si="48"/>
        <v/>
      </c>
      <c r="R1846" s="29" t="str">
        <f t="shared" si="14"/>
        <v/>
      </c>
      <c r="S1846" s="29" t="str">
        <f t="shared" si="15"/>
        <v/>
      </c>
      <c r="T1846" s="28" t="str">
        <f t="shared" si="16"/>
        <v/>
      </c>
      <c r="U1846" s="30">
        <f ca="1">VLOOKUP(H1846,variables!J$10:K$130,2,FALSE)</f>
        <v>1</v>
      </c>
      <c r="V1846" s="28"/>
      <c r="W1846" s="28"/>
      <c r="X1846" s="28"/>
      <c r="Y1846" s="28"/>
      <c r="Z1846" s="28"/>
      <c r="AA1846" s="28"/>
      <c r="AB1846" s="28"/>
      <c r="AC1846" s="28"/>
    </row>
    <row r="1847" spans="1:29" ht="14.25" hidden="1">
      <c r="A1847" s="22" t="b">
        <f t="shared" si="101"/>
        <v>0</v>
      </c>
      <c r="B1847" s="23" t="str">
        <f t="shared" si="102"/>
        <v>salles!</v>
      </c>
      <c r="C1847" s="24">
        <f t="shared" si="103"/>
        <v>1815</v>
      </c>
      <c r="D1847" s="24" t="str">
        <f t="shared" ca="1" si="2"/>
        <v>salle9</v>
      </c>
      <c r="E1847" s="25">
        <f t="shared" ca="1" si="3"/>
        <v>42840.395833333336</v>
      </c>
      <c r="F1847" s="25">
        <f t="shared" ca="1" si="4"/>
        <v>42840.458333333336</v>
      </c>
      <c r="G1847" s="26" t="str">
        <f t="shared" ca="1" si="5"/>
        <v>marie-dominique.claire@kheprisante.fr</v>
      </c>
      <c r="H1847" s="24" t="s">
        <v>246</v>
      </c>
      <c r="I1847" s="24">
        <f t="shared" ca="1" si="6"/>
        <v>0</v>
      </c>
      <c r="J1847" s="24">
        <f t="shared" ca="1" si="7"/>
        <v>30144674</v>
      </c>
      <c r="K1847" s="24" t="str">
        <f t="shared" ca="1" si="8"/>
        <v>Laéttia</v>
      </c>
      <c r="L1847" s="24" t="str">
        <f t="shared" ca="1" si="9"/>
        <v>01:30 tarif horaire</v>
      </c>
      <c r="M1847" s="24" t="str">
        <f t="shared" ca="1" si="10"/>
        <v>Paiement par crédit</v>
      </c>
      <c r="N1847" s="25">
        <f t="shared" ca="1" si="11"/>
        <v>42836.709722222222</v>
      </c>
      <c r="O1847" s="27">
        <f t="shared" ca="1" si="12"/>
        <v>42836.709722222222</v>
      </c>
      <c r="P1847" s="24">
        <f t="shared" ca="1" si="13"/>
        <v>27</v>
      </c>
      <c r="Q1847" s="28" t="str">
        <f t="shared" si="48"/>
        <v/>
      </c>
      <c r="R1847" s="29" t="str">
        <f t="shared" si="14"/>
        <v/>
      </c>
      <c r="S1847" s="29" t="str">
        <f t="shared" si="15"/>
        <v/>
      </c>
      <c r="T1847" s="28" t="str">
        <f t="shared" si="16"/>
        <v/>
      </c>
      <c r="U1847" s="30">
        <f ca="1">VLOOKUP(H1847,variables!J$10:K$130,2,FALSE)</f>
        <v>0.94444444444444442</v>
      </c>
      <c r="V1847" s="28"/>
      <c r="W1847" s="28"/>
      <c r="X1847" s="28"/>
      <c r="Y1847" s="28"/>
      <c r="Z1847" s="28"/>
      <c r="AA1847" s="28"/>
      <c r="AB1847" s="28"/>
      <c r="AC1847" s="28"/>
    </row>
    <row r="1848" spans="1:29" ht="14.25" hidden="1">
      <c r="A1848" s="22" t="b">
        <f t="shared" si="101"/>
        <v>0</v>
      </c>
      <c r="B1848" s="23" t="str">
        <f t="shared" si="102"/>
        <v>salles!</v>
      </c>
      <c r="C1848" s="24">
        <f t="shared" si="103"/>
        <v>1816</v>
      </c>
      <c r="D1848" s="24" t="str">
        <f t="shared" ca="1" si="2"/>
        <v>salle11</v>
      </c>
      <c r="E1848" s="25">
        <f t="shared" ca="1" si="3"/>
        <v>42840.458333333336</v>
      </c>
      <c r="F1848" s="25">
        <f t="shared" ca="1" si="4"/>
        <v>42840.5</v>
      </c>
      <c r="G1848" s="26" t="str">
        <f t="shared" ca="1" si="5"/>
        <v>gladys.ruffier@kheprisante.fr</v>
      </c>
      <c r="H1848" s="24" t="s">
        <v>100</v>
      </c>
      <c r="I1848" s="24">
        <f t="shared" ca="1" si="6"/>
        <v>0</v>
      </c>
      <c r="J1848" s="24">
        <f t="shared" ca="1" si="7"/>
        <v>29614799</v>
      </c>
      <c r="K1848" s="24">
        <f t="shared" ca="1" si="8"/>
        <v>0</v>
      </c>
      <c r="L1848" s="24" t="str">
        <f t="shared" ca="1" si="9"/>
        <v>01:00 tarif horaire</v>
      </c>
      <c r="M1848" s="24" t="str">
        <f t="shared" ca="1" si="10"/>
        <v>Paiement par crédit</v>
      </c>
      <c r="N1848" s="25">
        <f t="shared" ca="1" si="11"/>
        <v>42814.556250000001</v>
      </c>
      <c r="O1848" s="27">
        <f t="shared" ca="1" si="12"/>
        <v>42814.556250000001</v>
      </c>
      <c r="P1848" s="24">
        <f t="shared" ca="1" si="13"/>
        <v>18</v>
      </c>
      <c r="Q1848" s="28" t="str">
        <f t="shared" si="48"/>
        <v/>
      </c>
      <c r="R1848" s="29" t="str">
        <f t="shared" si="14"/>
        <v/>
      </c>
      <c r="S1848" s="29" t="str">
        <f t="shared" si="15"/>
        <v/>
      </c>
      <c r="T1848" s="28" t="str">
        <f t="shared" si="16"/>
        <v/>
      </c>
      <c r="U1848" s="30">
        <f ca="1">VLOOKUP(H1848,variables!J$10:K$130,2,FALSE)</f>
        <v>1</v>
      </c>
      <c r="V1848" s="28"/>
      <c r="W1848" s="28"/>
      <c r="X1848" s="28"/>
      <c r="Y1848" s="28"/>
      <c r="Z1848" s="28"/>
      <c r="AA1848" s="28"/>
      <c r="AB1848" s="28"/>
      <c r="AC1848" s="28"/>
    </row>
    <row r="1849" spans="1:29" ht="14.25" hidden="1">
      <c r="A1849" s="22" t="b">
        <f t="shared" si="101"/>
        <v>0</v>
      </c>
      <c r="B1849" s="23" t="str">
        <f t="shared" si="102"/>
        <v>salles!</v>
      </c>
      <c r="C1849" s="24">
        <f t="shared" si="103"/>
        <v>1817</v>
      </c>
      <c r="D1849" s="24" t="str">
        <f t="shared" ca="1" si="2"/>
        <v>salle8</v>
      </c>
      <c r="E1849" s="25">
        <f t="shared" ca="1" si="3"/>
        <v>42840.458333333336</v>
      </c>
      <c r="F1849" s="25">
        <f t="shared" ca="1" si="4"/>
        <v>42840.5</v>
      </c>
      <c r="G1849" s="26" t="str">
        <f t="shared" ca="1" si="5"/>
        <v>lydia.lecusson@kheprisante.fr</v>
      </c>
      <c r="H1849" s="24" t="s">
        <v>829</v>
      </c>
      <c r="I1849" s="24">
        <f t="shared" ca="1" si="6"/>
        <v>0</v>
      </c>
      <c r="J1849" s="24">
        <f t="shared" ca="1" si="7"/>
        <v>30217483</v>
      </c>
      <c r="K1849" s="24">
        <f t="shared" ca="1" si="8"/>
        <v>0</v>
      </c>
      <c r="L1849" s="24" t="str">
        <f t="shared" ca="1" si="9"/>
        <v>01:00 tarif horaire</v>
      </c>
      <c r="M1849" s="24" t="str">
        <f t="shared" ca="1" si="10"/>
        <v>Paiement par crédit</v>
      </c>
      <c r="N1849" s="25">
        <f t="shared" ca="1" si="11"/>
        <v>42840.371527777781</v>
      </c>
      <c r="O1849" s="27">
        <f t="shared" ca="1" si="12"/>
        <v>42840.371527777781</v>
      </c>
      <c r="P1849" s="24">
        <f t="shared" ca="1" si="13"/>
        <v>18</v>
      </c>
      <c r="Q1849" s="28" t="str">
        <f t="shared" si="48"/>
        <v/>
      </c>
      <c r="R1849" s="29" t="str">
        <f t="shared" si="14"/>
        <v/>
      </c>
      <c r="S1849" s="29" t="str">
        <f t="shared" si="15"/>
        <v/>
      </c>
      <c r="T1849" s="28" t="str">
        <f t="shared" si="16"/>
        <v/>
      </c>
      <c r="U1849" s="30">
        <f ca="1">VLOOKUP(H1849,variables!J$10:K$130,2,FALSE)</f>
        <v>0.97619047619047616</v>
      </c>
      <c r="V1849" s="28"/>
      <c r="W1849" s="28"/>
      <c r="X1849" s="28"/>
      <c r="Y1849" s="28"/>
      <c r="Z1849" s="28"/>
      <c r="AA1849" s="28"/>
      <c r="AB1849" s="28"/>
      <c r="AC1849" s="28"/>
    </row>
    <row r="1850" spans="1:29" ht="14.25" hidden="1">
      <c r="A1850" s="22" t="b">
        <f t="shared" si="101"/>
        <v>0</v>
      </c>
      <c r="B1850" s="23" t="str">
        <f t="shared" si="102"/>
        <v>salles!</v>
      </c>
      <c r="C1850" s="24">
        <f t="shared" si="103"/>
        <v>1818</v>
      </c>
      <c r="D1850" s="24" t="str">
        <f t="shared" ca="1" si="2"/>
        <v>salle9</v>
      </c>
      <c r="E1850" s="25">
        <f t="shared" ca="1" si="3"/>
        <v>42840.458333333336</v>
      </c>
      <c r="F1850" s="25">
        <f t="shared" ca="1" si="4"/>
        <v>42840.5</v>
      </c>
      <c r="G1850" s="26" t="str">
        <f t="shared" ca="1" si="5"/>
        <v>marie-dominique.claire@kheprisante.fr</v>
      </c>
      <c r="H1850" s="24" t="s">
        <v>246</v>
      </c>
      <c r="I1850" s="24">
        <f t="shared" ca="1" si="6"/>
        <v>0</v>
      </c>
      <c r="J1850" s="24">
        <f t="shared" ca="1" si="7"/>
        <v>29616327</v>
      </c>
      <c r="K1850" s="24" t="str">
        <f t="shared" ca="1" si="8"/>
        <v>Laurence</v>
      </c>
      <c r="L1850" s="24" t="str">
        <f t="shared" ca="1" si="9"/>
        <v>01:00 tarif horaire</v>
      </c>
      <c r="M1850" s="24" t="str">
        <f t="shared" ca="1" si="10"/>
        <v>Paiement par crédit</v>
      </c>
      <c r="N1850" s="25">
        <f t="shared" ca="1" si="11"/>
        <v>42814.579861111109</v>
      </c>
      <c r="O1850" s="27">
        <f t="shared" ca="1" si="12"/>
        <v>42814.579861111109</v>
      </c>
      <c r="P1850" s="24">
        <f t="shared" ca="1" si="13"/>
        <v>18</v>
      </c>
      <c r="Q1850" s="28" t="str">
        <f t="shared" si="48"/>
        <v/>
      </c>
      <c r="R1850" s="29" t="str">
        <f t="shared" si="14"/>
        <v/>
      </c>
      <c r="S1850" s="29" t="str">
        <f t="shared" si="15"/>
        <v/>
      </c>
      <c r="T1850" s="28" t="str">
        <f t="shared" si="16"/>
        <v/>
      </c>
      <c r="U1850" s="30">
        <f ca="1">VLOOKUP(H1850,variables!J$10:K$130,2,FALSE)</f>
        <v>0.94444444444444442</v>
      </c>
      <c r="V1850" s="28"/>
      <c r="W1850" s="28"/>
      <c r="X1850" s="28"/>
      <c r="Y1850" s="28"/>
      <c r="Z1850" s="28"/>
      <c r="AA1850" s="28"/>
      <c r="AB1850" s="28"/>
      <c r="AC1850" s="28"/>
    </row>
    <row r="1851" spans="1:29" ht="14.25" hidden="1">
      <c r="A1851" s="22" t="b">
        <f t="shared" si="101"/>
        <v>0</v>
      </c>
      <c r="B1851" s="23" t="str">
        <f t="shared" si="102"/>
        <v>salles!</v>
      </c>
      <c r="C1851" s="24">
        <f t="shared" si="103"/>
        <v>1819</v>
      </c>
      <c r="D1851" s="24" t="str">
        <f t="shared" ca="1" si="2"/>
        <v>salle12</v>
      </c>
      <c r="E1851" s="25">
        <f t="shared" ca="1" si="3"/>
        <v>42840.479166666664</v>
      </c>
      <c r="F1851" s="25">
        <f t="shared" ca="1" si="4"/>
        <v>42840.541666666664</v>
      </c>
      <c r="G1851" s="26" t="str">
        <f t="shared" ca="1" si="5"/>
        <v>amelie.brossard@kheprisante.fr</v>
      </c>
      <c r="H1851" s="24" t="s">
        <v>210</v>
      </c>
      <c r="I1851" s="24">
        <f t="shared" ca="1" si="6"/>
        <v>0</v>
      </c>
      <c r="J1851" s="24">
        <f t="shared" ca="1" si="7"/>
        <v>30091050</v>
      </c>
      <c r="K1851" s="24" t="str">
        <f t="shared" ca="1" si="8"/>
        <v>Pierrebloque</v>
      </c>
      <c r="L1851" s="24" t="str">
        <f t="shared" ca="1" si="9"/>
        <v>01:30 tarif horaire</v>
      </c>
      <c r="M1851" s="24" t="str">
        <f t="shared" ca="1" si="10"/>
        <v>Paiement par crédit</v>
      </c>
      <c r="N1851" s="25">
        <f t="shared" ca="1" si="11"/>
        <v>42834.75</v>
      </c>
      <c r="O1851" s="27">
        <f t="shared" ca="1" si="12"/>
        <v>42834.75</v>
      </c>
      <c r="P1851" s="24">
        <f t="shared" ca="1" si="13"/>
        <v>27</v>
      </c>
      <c r="Q1851" s="28" t="str">
        <f t="shared" si="48"/>
        <v/>
      </c>
      <c r="R1851" s="29" t="str">
        <f t="shared" si="14"/>
        <v/>
      </c>
      <c r="S1851" s="29" t="str">
        <f t="shared" si="15"/>
        <v/>
      </c>
      <c r="T1851" s="28" t="str">
        <f t="shared" si="16"/>
        <v/>
      </c>
      <c r="U1851" s="30">
        <f ca="1">VLOOKUP(H1851,variables!J$10:K$130,2,FALSE)</f>
        <v>1</v>
      </c>
      <c r="V1851" s="28"/>
      <c r="W1851" s="28"/>
      <c r="X1851" s="28"/>
      <c r="Y1851" s="28"/>
      <c r="Z1851" s="28"/>
      <c r="AA1851" s="28"/>
      <c r="AB1851" s="28"/>
      <c r="AC1851" s="28"/>
    </row>
    <row r="1852" spans="1:29" ht="14.25" hidden="1">
      <c r="A1852" s="22" t="b">
        <f t="shared" si="101"/>
        <v>0</v>
      </c>
      <c r="B1852" s="23" t="str">
        <f t="shared" si="102"/>
        <v>salles!</v>
      </c>
      <c r="C1852" s="24">
        <f t="shared" si="103"/>
        <v>1820</v>
      </c>
      <c r="D1852" s="24" t="str">
        <f t="shared" ca="1" si="2"/>
        <v>salle9</v>
      </c>
      <c r="E1852" s="25">
        <f t="shared" ca="1" si="3"/>
        <v>42840.520833333336</v>
      </c>
      <c r="F1852" s="25">
        <f t="shared" ca="1" si="4"/>
        <v>42840.5625</v>
      </c>
      <c r="G1852" s="26" t="str">
        <f t="shared" ca="1" si="5"/>
        <v>resa@seveetpapillon.org</v>
      </c>
      <c r="H1852" s="24" t="s">
        <v>174</v>
      </c>
      <c r="I1852" s="24">
        <f t="shared" ca="1" si="6"/>
        <v>0</v>
      </c>
      <c r="J1852" s="24">
        <f t="shared" ca="1" si="7"/>
        <v>30091352</v>
      </c>
      <c r="K1852" s="24" t="str">
        <f t="shared" ca="1" si="8"/>
        <v>MD Claire
Pauline</v>
      </c>
      <c r="L1852" s="24" t="str">
        <f t="shared" ca="1" si="9"/>
        <v>01:00 tarif horaire</v>
      </c>
      <c r="M1852" s="24" t="str">
        <f t="shared" ca="1" si="10"/>
        <v>Accepté (crédit illimité)</v>
      </c>
      <c r="N1852" s="25">
        <f t="shared" ca="1" si="11"/>
        <v>42834.781944444447</v>
      </c>
      <c r="O1852" s="27">
        <f t="shared" ca="1" si="12"/>
        <v>42834.781944444447</v>
      </c>
      <c r="P1852" s="24">
        <f t="shared" ca="1" si="13"/>
        <v>18</v>
      </c>
      <c r="Q1852" s="28" t="str">
        <f t="shared" si="48"/>
        <v/>
      </c>
      <c r="R1852" s="29" t="str">
        <f t="shared" si="14"/>
        <v/>
      </c>
      <c r="S1852" s="29" t="str">
        <f t="shared" si="15"/>
        <v/>
      </c>
      <c r="T1852" s="28" t="str">
        <f t="shared" si="16"/>
        <v/>
      </c>
      <c r="U1852" s="30">
        <f ca="1">VLOOKUP(H1852,variables!J$10:K$130,2,FALSE)</f>
        <v>0.5</v>
      </c>
      <c r="V1852" s="28"/>
      <c r="W1852" s="28"/>
      <c r="X1852" s="28"/>
      <c r="Y1852" s="28"/>
      <c r="Z1852" s="28"/>
      <c r="AA1852" s="28"/>
      <c r="AB1852" s="28"/>
      <c r="AC1852" s="28"/>
    </row>
    <row r="1853" spans="1:29" ht="14.25" hidden="1">
      <c r="A1853" s="22" t="b">
        <f t="shared" si="101"/>
        <v>0</v>
      </c>
      <c r="B1853" s="23" t="str">
        <f t="shared" si="102"/>
        <v>salles!</v>
      </c>
      <c r="C1853" s="24">
        <f t="shared" si="103"/>
        <v>1821</v>
      </c>
      <c r="D1853" s="24" t="str">
        <f t="shared" ca="1" si="2"/>
        <v>salle8</v>
      </c>
      <c r="E1853" s="25">
        <f t="shared" ca="1" si="3"/>
        <v>42840.708333333336</v>
      </c>
      <c r="F1853" s="25">
        <f t="shared" ca="1" si="4"/>
        <v>42840.791666666664</v>
      </c>
      <c r="G1853" s="26" t="str">
        <f t="shared" ca="1" si="5"/>
        <v>lydia.lecusson@kheprisante.fr</v>
      </c>
      <c r="H1853" s="24" t="s">
        <v>829</v>
      </c>
      <c r="I1853" s="24">
        <f t="shared" ca="1" si="6"/>
        <v>0</v>
      </c>
      <c r="J1853" s="24">
        <f t="shared" ca="1" si="7"/>
        <v>30217489</v>
      </c>
      <c r="K1853" s="24">
        <f t="shared" ca="1" si="8"/>
        <v>0</v>
      </c>
      <c r="L1853" s="24" t="str">
        <f t="shared" ca="1" si="9"/>
        <v>02:00 tarif horaire</v>
      </c>
      <c r="M1853" s="24" t="str">
        <f t="shared" ca="1" si="10"/>
        <v>Paiement par crédit</v>
      </c>
      <c r="N1853" s="25">
        <f t="shared" ca="1" si="11"/>
        <v>42840.372916666667</v>
      </c>
      <c r="O1853" s="27">
        <f t="shared" ca="1" si="12"/>
        <v>42840.372916666667</v>
      </c>
      <c r="P1853" s="24">
        <f t="shared" ca="1" si="13"/>
        <v>36</v>
      </c>
      <c r="Q1853" s="28" t="str">
        <f t="shared" si="48"/>
        <v/>
      </c>
      <c r="R1853" s="29" t="str">
        <f t="shared" si="14"/>
        <v/>
      </c>
      <c r="S1853" s="29" t="str">
        <f t="shared" si="15"/>
        <v/>
      </c>
      <c r="T1853" s="28" t="str">
        <f t="shared" si="16"/>
        <v/>
      </c>
      <c r="U1853" s="30">
        <f ca="1">VLOOKUP(H1853,variables!J$10:K$130,2,FALSE)</f>
        <v>0.97619047619047616</v>
      </c>
      <c r="V1853" s="28"/>
      <c r="W1853" s="28"/>
      <c r="X1853" s="28"/>
      <c r="Y1853" s="28"/>
      <c r="Z1853" s="28"/>
      <c r="AA1853" s="28"/>
      <c r="AB1853" s="28"/>
      <c r="AC1853" s="28"/>
    </row>
    <row r="1854" spans="1:29" ht="14.25" hidden="1">
      <c r="A1854" s="22" t="b">
        <f t="shared" si="101"/>
        <v>0</v>
      </c>
      <c r="B1854" s="23" t="str">
        <f t="shared" si="102"/>
        <v>salles!</v>
      </c>
      <c r="C1854" s="24">
        <f t="shared" si="103"/>
        <v>1822</v>
      </c>
      <c r="D1854" s="24" t="str">
        <f t="shared" ca="1" si="2"/>
        <v>salle8</v>
      </c>
      <c r="E1854" s="25">
        <f t="shared" ca="1" si="3"/>
        <v>42841.416666666664</v>
      </c>
      <c r="F1854" s="25">
        <f t="shared" ca="1" si="4"/>
        <v>42841.541666666664</v>
      </c>
      <c r="G1854" s="26" t="str">
        <f t="shared" ca="1" si="5"/>
        <v>Administrateur</v>
      </c>
      <c r="H1854" s="24" t="s">
        <v>15</v>
      </c>
      <c r="I1854" s="24" t="str">
        <f t="shared" ca="1" si="6"/>
        <v>Administrateur</v>
      </c>
      <c r="J1854" s="24">
        <f t="shared" ca="1" si="7"/>
        <v>30171215</v>
      </c>
      <c r="K1854" s="24">
        <f t="shared" ca="1" si="8"/>
        <v>0</v>
      </c>
      <c r="L1854" s="24" t="str">
        <f t="shared" ca="1" si="9"/>
        <v>08:00 tarif journée</v>
      </c>
      <c r="M1854" s="24" t="str">
        <f t="shared" ca="1" si="10"/>
        <v>Accepté (crédit illimité)</v>
      </c>
      <c r="N1854" s="25">
        <f t="shared" ca="1" si="11"/>
        <v>42837.68472222222</v>
      </c>
      <c r="O1854" s="27">
        <f t="shared" ca="1" si="12"/>
        <v>42837.685416666667</v>
      </c>
      <c r="P1854" s="24">
        <f t="shared" ca="1" si="13"/>
        <v>48.6</v>
      </c>
      <c r="Q1854" s="28" t="str">
        <f t="shared" si="48"/>
        <v/>
      </c>
      <c r="R1854" s="29" t="str">
        <f t="shared" si="14"/>
        <v/>
      </c>
      <c r="S1854" s="29" t="str">
        <f t="shared" si="15"/>
        <v/>
      </c>
      <c r="T1854" s="28" t="str">
        <f t="shared" si="16"/>
        <v/>
      </c>
      <c r="U1854" s="30">
        <f>VLOOKUP(H1854,variables!J$10:K$130,2,FALSE)</f>
        <v>0</v>
      </c>
      <c r="V1854" s="28"/>
      <c r="W1854" s="28"/>
      <c r="X1854" s="28"/>
      <c r="Y1854" s="28"/>
      <c r="Z1854" s="28"/>
      <c r="AA1854" s="28"/>
      <c r="AB1854" s="28"/>
      <c r="AC1854" s="28"/>
    </row>
    <row r="1855" spans="1:29" ht="14.25" hidden="1">
      <c r="A1855" s="22" t="b">
        <f t="shared" si="101"/>
        <v>0</v>
      </c>
      <c r="B1855" s="23" t="str">
        <f t="shared" si="102"/>
        <v>salles!</v>
      </c>
      <c r="C1855" s="24">
        <f t="shared" si="103"/>
        <v>1823</v>
      </c>
      <c r="D1855" s="24" t="str">
        <f t="shared" ca="1" si="2"/>
        <v>salle7</v>
      </c>
      <c r="E1855" s="25">
        <f t="shared" ca="1" si="3"/>
        <v>42841.75</v>
      </c>
      <c r="F1855" s="25">
        <f t="shared" ca="1" si="4"/>
        <v>42841.791666666664</v>
      </c>
      <c r="G1855" s="26" t="str">
        <f t="shared" ca="1" si="5"/>
        <v>yann.larue@kheprisante.fr</v>
      </c>
      <c r="H1855" s="24" t="s">
        <v>237</v>
      </c>
      <c r="I1855" s="24">
        <f t="shared" ca="1" si="6"/>
        <v>0</v>
      </c>
      <c r="J1855" s="24">
        <f t="shared" ca="1" si="7"/>
        <v>29600605</v>
      </c>
      <c r="K1855" s="24" t="str">
        <f t="shared" ca="1" si="8"/>
        <v>Chantal</v>
      </c>
      <c r="L1855" s="24" t="str">
        <f t="shared" ca="1" si="9"/>
        <v>01:00 tarif horaire</v>
      </c>
      <c r="M1855" s="24" t="str">
        <f t="shared" ca="1" si="10"/>
        <v>Paiement par crédit</v>
      </c>
      <c r="N1855" s="25">
        <f t="shared" ca="1" si="11"/>
        <v>42813.893055555556</v>
      </c>
      <c r="O1855" s="27">
        <f t="shared" ca="1" si="12"/>
        <v>42813.893055555556</v>
      </c>
      <c r="P1855" s="24">
        <f t="shared" ca="1" si="13"/>
        <v>16.2</v>
      </c>
      <c r="Q1855" s="28" t="str">
        <f t="shared" si="48"/>
        <v/>
      </c>
      <c r="R1855" s="29" t="str">
        <f t="shared" si="14"/>
        <v/>
      </c>
      <c r="S1855" s="29" t="str">
        <f t="shared" si="15"/>
        <v/>
      </c>
      <c r="T1855" s="28" t="str">
        <f t="shared" si="16"/>
        <v/>
      </c>
      <c r="U1855" s="30">
        <f ca="1">VLOOKUP(H1855,variables!J$10:K$130,2,FALSE)</f>
        <v>1</v>
      </c>
      <c r="V1855" s="28"/>
      <c r="W1855" s="28"/>
      <c r="X1855" s="28"/>
      <c r="Y1855" s="28"/>
      <c r="Z1855" s="28"/>
      <c r="AA1855" s="28"/>
      <c r="AB1855" s="28"/>
      <c r="AC1855" s="28"/>
    </row>
    <row r="1856" spans="1:29" ht="14.25">
      <c r="A1856" s="22" t="b">
        <f t="shared" si="101"/>
        <v>1</v>
      </c>
      <c r="B1856" s="23" t="str">
        <f t="shared" si="102"/>
        <v>salles!</v>
      </c>
      <c r="C1856" s="24">
        <f t="shared" si="103"/>
        <v>1824</v>
      </c>
      <c r="D1856" s="24" t="str">
        <f t="shared" ca="1" si="2"/>
        <v>salle11</v>
      </c>
      <c r="E1856" s="25">
        <f t="shared" ca="1" si="3"/>
        <v>42842.583333333336</v>
      </c>
      <c r="F1856" s="25">
        <f t="shared" ca="1" si="4"/>
        <v>42842.645833333336</v>
      </c>
      <c r="G1856" s="26" t="str">
        <f t="shared" ca="1" si="5"/>
        <v>sandrine.lopes@kheprisante.fr</v>
      </c>
      <c r="H1856" s="24" t="s">
        <v>140</v>
      </c>
      <c r="I1856" s="24">
        <f t="shared" ca="1" si="6"/>
        <v>0</v>
      </c>
      <c r="J1856" s="24">
        <f t="shared" ca="1" si="7"/>
        <v>29946002</v>
      </c>
      <c r="K1856" s="24" t="str">
        <f t="shared" ca="1" si="8"/>
        <v>Sandrine - Mbe- Élisabeth</v>
      </c>
      <c r="L1856" s="24" t="str">
        <f t="shared" ca="1" si="9"/>
        <v>01:30 tarif horaire</v>
      </c>
      <c r="M1856" s="24" t="str">
        <f t="shared" ca="1" si="10"/>
        <v>Paiement par crédit</v>
      </c>
      <c r="N1856" s="25">
        <f t="shared" ca="1" si="11"/>
        <v>42828.46597222222</v>
      </c>
      <c r="O1856" s="27">
        <f t="shared" ca="1" si="12"/>
        <v>42828.46597222222</v>
      </c>
      <c r="P1856" s="24">
        <f t="shared" ca="1" si="13"/>
        <v>21.6</v>
      </c>
      <c r="Q1856" s="28">
        <f t="shared" ca="1" si="48"/>
        <v>1.5</v>
      </c>
      <c r="R1856" s="29">
        <f t="shared" ca="1" si="14"/>
        <v>20.144680851063828</v>
      </c>
      <c r="S1856" s="29" t="e">
        <f t="shared" ca="1" si="15"/>
        <v>#VALUE!</v>
      </c>
      <c r="T1856" s="28">
        <f t="shared" ca="1" si="16"/>
        <v>14</v>
      </c>
      <c r="U1856" s="30">
        <f ca="1">VLOOKUP(H1856,variables!J$10:K$130,2,FALSE)</f>
        <v>0.93262411347517726</v>
      </c>
      <c r="V1856" s="28"/>
      <c r="W1856" s="28"/>
      <c r="X1856" s="28"/>
      <c r="Y1856" s="28"/>
      <c r="Z1856" s="28"/>
      <c r="AA1856" s="28"/>
      <c r="AB1856" s="28"/>
      <c r="AC1856" s="28"/>
    </row>
    <row r="1857" spans="1:29" ht="14.25" hidden="1">
      <c r="A1857" s="22" t="b">
        <f t="shared" si="101"/>
        <v>0</v>
      </c>
      <c r="B1857" s="23" t="str">
        <f t="shared" si="102"/>
        <v>salles!</v>
      </c>
      <c r="C1857" s="24">
        <f t="shared" si="103"/>
        <v>1825</v>
      </c>
      <c r="D1857" s="24" t="str">
        <f t="shared" ca="1" si="2"/>
        <v>salle7</v>
      </c>
      <c r="E1857" s="25">
        <f t="shared" ca="1" si="3"/>
        <v>42842.791666666664</v>
      </c>
      <c r="F1857" s="25">
        <f t="shared" ca="1" si="4"/>
        <v>42842.833333333336</v>
      </c>
      <c r="G1857" s="26" t="str">
        <f t="shared" ca="1" si="5"/>
        <v>yann.larue@kheprisante.fr</v>
      </c>
      <c r="H1857" s="24" t="s">
        <v>237</v>
      </c>
      <c r="I1857" s="24">
        <f t="shared" ca="1" si="6"/>
        <v>0</v>
      </c>
      <c r="J1857" s="24">
        <f t="shared" ca="1" si="7"/>
        <v>29656912</v>
      </c>
      <c r="K1857" s="24" t="str">
        <f t="shared" ca="1" si="8"/>
        <v>Laure</v>
      </c>
      <c r="L1857" s="24" t="str">
        <f t="shared" ca="1" si="9"/>
        <v>01:00 tarif horaire</v>
      </c>
      <c r="M1857" s="24" t="str">
        <f t="shared" ca="1" si="10"/>
        <v>Paiement par crédit</v>
      </c>
      <c r="N1857" s="25">
        <f t="shared" ca="1" si="11"/>
        <v>42815.789583333331</v>
      </c>
      <c r="O1857" s="27">
        <f t="shared" ca="1" si="12"/>
        <v>42815.789583333331</v>
      </c>
      <c r="P1857" s="24">
        <f t="shared" ca="1" si="13"/>
        <v>18</v>
      </c>
      <c r="Q1857" s="28" t="str">
        <f t="shared" si="48"/>
        <v/>
      </c>
      <c r="R1857" s="29" t="str">
        <f t="shared" si="14"/>
        <v/>
      </c>
      <c r="S1857" s="29" t="str">
        <f t="shared" si="15"/>
        <v/>
      </c>
      <c r="T1857" s="28" t="str">
        <f t="shared" si="16"/>
        <v/>
      </c>
      <c r="U1857" s="30">
        <f ca="1">VLOOKUP(H1857,variables!J$10:K$130,2,FALSE)</f>
        <v>1</v>
      </c>
      <c r="V1857" s="28"/>
      <c r="W1857" s="28"/>
      <c r="X1857" s="28"/>
      <c r="Y1857" s="28"/>
      <c r="Z1857" s="28"/>
      <c r="AA1857" s="28"/>
      <c r="AB1857" s="28"/>
      <c r="AC1857" s="28"/>
    </row>
    <row r="1858" spans="1:29" ht="14.25" hidden="1">
      <c r="A1858" s="22" t="b">
        <f t="shared" ref="A1858:A1921" si="104">NOT(IF(ISERR(SEARCH(qui,H1858)),TRUE,FALSE))</f>
        <v>0</v>
      </c>
      <c r="B1858" s="23" t="str">
        <f t="shared" ref="B1858:B1921" si="105">IF(ROW()&lt;=Tun,Oun,IF(ROW()&lt;=(Tun+Tdeux),Odeux,IF(ROW()&lt;=Tun+Tdeux+Ttrois,Otrois,FALSE)))</f>
        <v>salles!</v>
      </c>
      <c r="C1858" s="24">
        <f t="shared" si="103"/>
        <v>1826</v>
      </c>
      <c r="D1858" s="24" t="str">
        <f t="shared" ca="1" si="2"/>
        <v>salle9</v>
      </c>
      <c r="E1858" s="25">
        <f t="shared" ca="1" si="3"/>
        <v>42843.375</v>
      </c>
      <c r="F1858" s="25">
        <f t="shared" ca="1" si="4"/>
        <v>42843.416666666664</v>
      </c>
      <c r="G1858" s="26" t="str">
        <f t="shared" ca="1" si="5"/>
        <v>sophie.vieillard@kheprisante.fr</v>
      </c>
      <c r="H1858" s="24" t="s">
        <v>464</v>
      </c>
      <c r="I1858" s="24">
        <f t="shared" ca="1" si="6"/>
        <v>0</v>
      </c>
      <c r="J1858" s="24">
        <f t="shared" ca="1" si="7"/>
        <v>30244562</v>
      </c>
      <c r="K1858" s="24" t="str">
        <f t="shared" ca="1" si="8"/>
        <v>Coaching Parental</v>
      </c>
      <c r="L1858" s="24" t="str">
        <f t="shared" ca="1" si="9"/>
        <v>01:00 tarif horaire</v>
      </c>
      <c r="M1858" s="24" t="str">
        <f t="shared" ca="1" si="10"/>
        <v>Paiement par crédit</v>
      </c>
      <c r="N1858" s="25">
        <f t="shared" ca="1" si="11"/>
        <v>42842.823611111111</v>
      </c>
      <c r="O1858" s="27">
        <f t="shared" ca="1" si="12"/>
        <v>42842.823611111111</v>
      </c>
      <c r="P1858" s="24">
        <f t="shared" ca="1" si="13"/>
        <v>14.4</v>
      </c>
      <c r="Q1858" s="28" t="str">
        <f t="shared" si="48"/>
        <v/>
      </c>
      <c r="R1858" s="29" t="str">
        <f t="shared" si="14"/>
        <v/>
      </c>
      <c r="S1858" s="29" t="str">
        <f t="shared" si="15"/>
        <v/>
      </c>
      <c r="T1858" s="28" t="str">
        <f t="shared" si="16"/>
        <v/>
      </c>
      <c r="U1858" s="30">
        <f ca="1">VLOOKUP(H1858,variables!J$10:K$130,2,FALSE)</f>
        <v>0.98148148148148151</v>
      </c>
      <c r="V1858" s="28"/>
      <c r="W1858" s="28"/>
      <c r="X1858" s="28"/>
      <c r="Y1858" s="28"/>
      <c r="Z1858" s="28"/>
      <c r="AA1858" s="28"/>
      <c r="AB1858" s="28"/>
      <c r="AC1858" s="28"/>
    </row>
    <row r="1859" spans="1:29" ht="14.25" hidden="1">
      <c r="A1859" s="22" t="b">
        <f t="shared" si="104"/>
        <v>0</v>
      </c>
      <c r="B1859" s="23" t="str">
        <f t="shared" si="105"/>
        <v>salles!</v>
      </c>
      <c r="C1859" s="24">
        <f t="shared" si="103"/>
        <v>1827</v>
      </c>
      <c r="D1859" s="24" t="str">
        <f t="shared" ca="1" si="2"/>
        <v>salle12</v>
      </c>
      <c r="E1859" s="25">
        <f t="shared" ca="1" si="3"/>
        <v>42843.416666666664</v>
      </c>
      <c r="F1859" s="25">
        <f t="shared" ca="1" si="4"/>
        <v>42843.541666666664</v>
      </c>
      <c r="G1859" s="26" t="str">
        <f t="shared" ca="1" si="5"/>
        <v>christelle.dericquebourg@kheprisante.fr</v>
      </c>
      <c r="H1859" s="24" t="s">
        <v>458</v>
      </c>
      <c r="I1859" s="24">
        <f t="shared" ca="1" si="6"/>
        <v>0</v>
      </c>
      <c r="J1859" s="24">
        <f t="shared" ca="1" si="7"/>
        <v>30146719</v>
      </c>
      <c r="K1859" s="24" t="str">
        <f t="shared" ca="1" si="8"/>
        <v>sofia gomez
nathalie safiedine et emilie amenghal</v>
      </c>
      <c r="L1859" s="24" t="str">
        <f t="shared" ca="1" si="9"/>
        <v>03:00 tarif horaire</v>
      </c>
      <c r="M1859" s="24" t="str">
        <f t="shared" ca="1" si="10"/>
        <v>Paiement par crédit</v>
      </c>
      <c r="N1859" s="25">
        <f t="shared" ca="1" si="11"/>
        <v>42836.75277777778</v>
      </c>
      <c r="O1859" s="27">
        <f t="shared" ca="1" si="12"/>
        <v>42836.75277777778</v>
      </c>
      <c r="P1859" s="24">
        <f t="shared" ca="1" si="13"/>
        <v>45</v>
      </c>
      <c r="Q1859" s="28" t="str">
        <f t="shared" si="48"/>
        <v/>
      </c>
      <c r="R1859" s="29" t="str">
        <f t="shared" si="14"/>
        <v/>
      </c>
      <c r="S1859" s="29" t="str">
        <f t="shared" si="15"/>
        <v/>
      </c>
      <c r="T1859" s="28" t="str">
        <f t="shared" si="16"/>
        <v/>
      </c>
      <c r="U1859" s="30">
        <f ca="1">VLOOKUP(H1859,variables!J$10:K$130,2,FALSE)</f>
        <v>0.95</v>
      </c>
      <c r="V1859" s="28"/>
      <c r="W1859" s="28"/>
      <c r="X1859" s="28"/>
      <c r="Y1859" s="28"/>
      <c r="Z1859" s="28"/>
      <c r="AA1859" s="28"/>
      <c r="AB1859" s="28"/>
      <c r="AC1859" s="28"/>
    </row>
    <row r="1860" spans="1:29" ht="14.25" hidden="1">
      <c r="A1860" s="22" t="b">
        <f t="shared" si="104"/>
        <v>0</v>
      </c>
      <c r="B1860" s="23" t="str">
        <f t="shared" si="105"/>
        <v>salles!</v>
      </c>
      <c r="C1860" s="24">
        <f t="shared" si="103"/>
        <v>1828</v>
      </c>
      <c r="D1860" s="24" t="str">
        <f t="shared" ca="1" si="2"/>
        <v>salle8</v>
      </c>
      <c r="E1860" s="25">
        <f t="shared" ca="1" si="3"/>
        <v>42843.5</v>
      </c>
      <c r="F1860" s="25">
        <f t="shared" ca="1" si="4"/>
        <v>42843.541666666664</v>
      </c>
      <c r="G1860" s="26" t="str">
        <f t="shared" ca="1" si="5"/>
        <v>margaux.honore@kheprisante.fr</v>
      </c>
      <c r="H1860" s="24" t="s">
        <v>88</v>
      </c>
      <c r="I1860" s="24">
        <f t="shared" ca="1" si="6"/>
        <v>0</v>
      </c>
      <c r="J1860" s="24">
        <f t="shared" ca="1" si="7"/>
        <v>30210987</v>
      </c>
      <c r="K1860" s="24" t="str">
        <f t="shared" ca="1" si="8"/>
        <v>Huguette Edmond</v>
      </c>
      <c r="L1860" s="24" t="str">
        <f t="shared" ca="1" si="9"/>
        <v>01:00 tarif horaire</v>
      </c>
      <c r="M1860" s="24" t="str">
        <f t="shared" ca="1" si="10"/>
        <v>Paiement par crédit</v>
      </c>
      <c r="N1860" s="25">
        <f t="shared" ca="1" si="11"/>
        <v>42839.688888888886</v>
      </c>
      <c r="O1860" s="27">
        <f t="shared" ca="1" si="12"/>
        <v>42839.688888888886</v>
      </c>
      <c r="P1860" s="24">
        <f t="shared" ca="1" si="13"/>
        <v>16.2</v>
      </c>
      <c r="Q1860" s="28" t="str">
        <f t="shared" si="48"/>
        <v/>
      </c>
      <c r="R1860" s="29" t="str">
        <f t="shared" si="14"/>
        <v/>
      </c>
      <c r="S1860" s="29" t="str">
        <f t="shared" si="15"/>
        <v/>
      </c>
      <c r="T1860" s="28" t="str">
        <f t="shared" si="16"/>
        <v/>
      </c>
      <c r="U1860" s="30">
        <f ca="1">VLOOKUP(H1860,variables!J$10:K$130,2,FALSE)</f>
        <v>0.94202898550724634</v>
      </c>
      <c r="V1860" s="28"/>
      <c r="W1860" s="28"/>
      <c r="X1860" s="28"/>
      <c r="Y1860" s="28"/>
      <c r="Z1860" s="28"/>
      <c r="AA1860" s="28"/>
      <c r="AB1860" s="28"/>
      <c r="AC1860" s="28"/>
    </row>
    <row r="1861" spans="1:29" ht="14.25" hidden="1">
      <c r="A1861" s="22" t="b">
        <f t="shared" si="104"/>
        <v>0</v>
      </c>
      <c r="B1861" s="23" t="str">
        <f t="shared" si="105"/>
        <v>salles!</v>
      </c>
      <c r="C1861" s="24">
        <f t="shared" si="103"/>
        <v>1829</v>
      </c>
      <c r="D1861" s="24" t="str">
        <f t="shared" ca="1" si="2"/>
        <v>salle8</v>
      </c>
      <c r="E1861" s="25">
        <f t="shared" ca="1" si="3"/>
        <v>42843.5625</v>
      </c>
      <c r="F1861" s="25">
        <f t="shared" ca="1" si="4"/>
        <v>42843.604166666664</v>
      </c>
      <c r="G1861" s="26" t="str">
        <f t="shared" ca="1" si="5"/>
        <v>margaux.honore@kheprisante.fr</v>
      </c>
      <c r="H1861" s="24" t="s">
        <v>88</v>
      </c>
      <c r="I1861" s="24">
        <f t="shared" ca="1" si="6"/>
        <v>0</v>
      </c>
      <c r="J1861" s="24">
        <f t="shared" ca="1" si="7"/>
        <v>30239487</v>
      </c>
      <c r="K1861" s="24" t="str">
        <f t="shared" ca="1" si="8"/>
        <v>Mme EMILIE Poggi née Robaldo 
23 juin 1986 (30 ans)
0619070773
robaldo.emilie@gmail.com
52 bd Souchet
93160, Noisy-le-Grand</v>
      </c>
      <c r="L1861" s="24" t="str">
        <f t="shared" ca="1" si="9"/>
        <v>01:00 tarif horaire</v>
      </c>
      <c r="M1861" s="24" t="str">
        <f t="shared" ca="1" si="10"/>
        <v>Paiement par crédit</v>
      </c>
      <c r="N1861" s="25">
        <f t="shared" ca="1" si="11"/>
        <v>42842.643055555556</v>
      </c>
      <c r="O1861" s="27">
        <f t="shared" ca="1" si="12"/>
        <v>42842.643055555556</v>
      </c>
      <c r="P1861" s="24">
        <f t="shared" ca="1" si="13"/>
        <v>15.3</v>
      </c>
      <c r="Q1861" s="28" t="str">
        <f t="shared" si="48"/>
        <v/>
      </c>
      <c r="R1861" s="29" t="str">
        <f t="shared" si="14"/>
        <v/>
      </c>
      <c r="S1861" s="29" t="str">
        <f t="shared" si="15"/>
        <v/>
      </c>
      <c r="T1861" s="28" t="str">
        <f t="shared" si="16"/>
        <v/>
      </c>
      <c r="U1861" s="30">
        <f ca="1">VLOOKUP(H1861,variables!J$10:K$130,2,FALSE)</f>
        <v>0.94202898550724634</v>
      </c>
      <c r="V1861" s="28"/>
      <c r="W1861" s="28"/>
      <c r="X1861" s="28"/>
      <c r="Y1861" s="28"/>
      <c r="Z1861" s="28"/>
      <c r="AA1861" s="28"/>
      <c r="AB1861" s="28"/>
      <c r="AC1861" s="28"/>
    </row>
    <row r="1862" spans="1:29" ht="14.25" hidden="1">
      <c r="A1862" s="22" t="b">
        <f t="shared" si="104"/>
        <v>0</v>
      </c>
      <c r="B1862" s="23" t="str">
        <f t="shared" si="105"/>
        <v>salles!</v>
      </c>
      <c r="C1862" s="24">
        <f t="shared" si="103"/>
        <v>1830</v>
      </c>
      <c r="D1862" s="24" t="str">
        <f t="shared" ca="1" si="2"/>
        <v>salle9</v>
      </c>
      <c r="E1862" s="25">
        <f t="shared" ca="1" si="3"/>
        <v>42843.583333333336</v>
      </c>
      <c r="F1862" s="25">
        <f t="shared" ca="1" si="4"/>
        <v>42843.625</v>
      </c>
      <c r="G1862" s="26" t="str">
        <f t="shared" ca="1" si="5"/>
        <v>lydia.lecusson@kheprisante.fr</v>
      </c>
      <c r="H1862" s="24" t="s">
        <v>829</v>
      </c>
      <c r="I1862" s="24">
        <f t="shared" ca="1" si="6"/>
        <v>0</v>
      </c>
      <c r="J1862" s="24">
        <f t="shared" ca="1" si="7"/>
        <v>30262953</v>
      </c>
      <c r="K1862" s="24">
        <f t="shared" ca="1" si="8"/>
        <v>0</v>
      </c>
      <c r="L1862" s="24" t="str">
        <f t="shared" ca="1" si="9"/>
        <v>01:00 tarif horaire</v>
      </c>
      <c r="M1862" s="24" t="str">
        <f t="shared" ca="1" si="10"/>
        <v>Paiement par crédit</v>
      </c>
      <c r="N1862" s="25">
        <f t="shared" ca="1" si="11"/>
        <v>42843.54583333333</v>
      </c>
      <c r="O1862" s="27">
        <f t="shared" ca="1" si="12"/>
        <v>42843.54583333333</v>
      </c>
      <c r="P1862" s="24">
        <f t="shared" ca="1" si="13"/>
        <v>14.4</v>
      </c>
      <c r="Q1862" s="28" t="str">
        <f t="shared" si="48"/>
        <v/>
      </c>
      <c r="R1862" s="29" t="str">
        <f t="shared" si="14"/>
        <v/>
      </c>
      <c r="S1862" s="29" t="str">
        <f t="shared" si="15"/>
        <v/>
      </c>
      <c r="T1862" s="28" t="str">
        <f t="shared" si="16"/>
        <v/>
      </c>
      <c r="U1862" s="30">
        <f ca="1">VLOOKUP(H1862,variables!J$10:K$130,2,FALSE)</f>
        <v>0.97619047619047616</v>
      </c>
      <c r="V1862" s="28"/>
      <c r="W1862" s="28"/>
      <c r="X1862" s="28"/>
      <c r="Y1862" s="28"/>
      <c r="Z1862" s="28"/>
      <c r="AA1862" s="28"/>
      <c r="AB1862" s="28"/>
      <c r="AC1862" s="28"/>
    </row>
    <row r="1863" spans="1:29" ht="14.25" hidden="1">
      <c r="A1863" s="22" t="b">
        <f t="shared" si="104"/>
        <v>0</v>
      </c>
      <c r="B1863" s="23" t="str">
        <f t="shared" si="105"/>
        <v>salles!</v>
      </c>
      <c r="C1863" s="24">
        <f t="shared" si="103"/>
        <v>1831</v>
      </c>
      <c r="D1863" s="24" t="str">
        <f t="shared" ca="1" si="2"/>
        <v>salle10</v>
      </c>
      <c r="E1863" s="25">
        <f t="shared" ca="1" si="3"/>
        <v>42843.645833333336</v>
      </c>
      <c r="F1863" s="25">
        <f t="shared" ca="1" si="4"/>
        <v>42843.6875</v>
      </c>
      <c r="G1863" s="26" t="str">
        <f t="shared" ca="1" si="5"/>
        <v>sylvie.cayla@kheprisante.fr</v>
      </c>
      <c r="H1863" s="24" t="s">
        <v>359</v>
      </c>
      <c r="I1863" s="24">
        <f t="shared" ca="1" si="6"/>
        <v>0</v>
      </c>
      <c r="J1863" s="24">
        <f t="shared" ca="1" si="7"/>
        <v>30253256</v>
      </c>
      <c r="K1863" s="24">
        <f t="shared" ca="1" si="8"/>
        <v>0</v>
      </c>
      <c r="L1863" s="24" t="str">
        <f t="shared" ca="1" si="9"/>
        <v>01:00 tarif horaire</v>
      </c>
      <c r="M1863" s="24" t="str">
        <f t="shared" ca="1" si="10"/>
        <v>Paiement par crédit</v>
      </c>
      <c r="N1863" s="25">
        <f t="shared" ca="1" si="11"/>
        <v>42843.363888888889</v>
      </c>
      <c r="O1863" s="27">
        <f t="shared" ca="1" si="12"/>
        <v>42843.363888888889</v>
      </c>
      <c r="P1863" s="24">
        <f t="shared" ca="1" si="13"/>
        <v>15.3</v>
      </c>
      <c r="Q1863" s="28" t="str">
        <f t="shared" si="48"/>
        <v/>
      </c>
      <c r="R1863" s="29" t="str">
        <f t="shared" si="14"/>
        <v/>
      </c>
      <c r="S1863" s="29" t="str">
        <f t="shared" si="15"/>
        <v/>
      </c>
      <c r="T1863" s="28" t="str">
        <f t="shared" si="16"/>
        <v/>
      </c>
      <c r="U1863" s="30">
        <f ca="1">VLOOKUP(H1863,variables!J$10:K$130,2,FALSE)</f>
        <v>1</v>
      </c>
      <c r="V1863" s="28"/>
      <c r="W1863" s="28"/>
      <c r="X1863" s="28"/>
      <c r="Y1863" s="28"/>
      <c r="Z1863" s="28"/>
      <c r="AA1863" s="28"/>
      <c r="AB1863" s="28"/>
      <c r="AC1863" s="28"/>
    </row>
    <row r="1864" spans="1:29" ht="14.25" hidden="1">
      <c r="A1864" s="22" t="b">
        <f t="shared" si="104"/>
        <v>0</v>
      </c>
      <c r="B1864" s="23" t="str">
        <f t="shared" si="105"/>
        <v>salles!</v>
      </c>
      <c r="C1864" s="24">
        <f t="shared" si="103"/>
        <v>1832</v>
      </c>
      <c r="D1864" s="24" t="str">
        <f t="shared" ca="1" si="2"/>
        <v>salle12</v>
      </c>
      <c r="E1864" s="25">
        <f t="shared" ca="1" si="3"/>
        <v>42843.729166666664</v>
      </c>
      <c r="F1864" s="25">
        <f t="shared" ca="1" si="4"/>
        <v>42843.770833333336</v>
      </c>
      <c r="G1864" s="26" t="str">
        <f t="shared" ca="1" si="5"/>
        <v>claudine.soulat@kheprisante.fr</v>
      </c>
      <c r="H1864" s="24" t="s">
        <v>1084</v>
      </c>
      <c r="I1864" s="24">
        <f t="shared" ca="1" si="6"/>
        <v>0</v>
      </c>
      <c r="J1864" s="24">
        <f t="shared" ca="1" si="7"/>
        <v>30225702</v>
      </c>
      <c r="K1864" s="24">
        <f t="shared" ca="1" si="8"/>
        <v>0</v>
      </c>
      <c r="L1864" s="24" t="str">
        <f t="shared" ca="1" si="9"/>
        <v>01:00 tarif horaire</v>
      </c>
      <c r="M1864" s="24" t="str">
        <f t="shared" ca="1" si="10"/>
        <v>Paiement par crédit</v>
      </c>
      <c r="N1864" s="25">
        <f t="shared" ca="1" si="11"/>
        <v>42841.415277777778</v>
      </c>
      <c r="O1864" s="27">
        <f t="shared" ca="1" si="12"/>
        <v>42841.415277777778</v>
      </c>
      <c r="P1864" s="24">
        <f t="shared" ca="1" si="13"/>
        <v>18</v>
      </c>
      <c r="Q1864" s="28" t="str">
        <f t="shared" si="48"/>
        <v/>
      </c>
      <c r="R1864" s="29" t="str">
        <f t="shared" si="14"/>
        <v/>
      </c>
      <c r="S1864" s="29" t="str">
        <f t="shared" si="15"/>
        <v/>
      </c>
      <c r="T1864" s="28" t="str">
        <f t="shared" si="16"/>
        <v/>
      </c>
      <c r="U1864" s="30">
        <f ca="1">VLOOKUP(H1864,variables!J$10:K$130,2,FALSE)</f>
        <v>1</v>
      </c>
      <c r="V1864" s="28"/>
      <c r="W1864" s="28"/>
      <c r="X1864" s="28"/>
      <c r="Y1864" s="28"/>
      <c r="Z1864" s="28"/>
      <c r="AA1864" s="28"/>
      <c r="AB1864" s="28"/>
      <c r="AC1864" s="28"/>
    </row>
    <row r="1865" spans="1:29" ht="14.25">
      <c r="A1865" s="22" t="b">
        <f t="shared" si="104"/>
        <v>1</v>
      </c>
      <c r="B1865" s="23" t="str">
        <f t="shared" si="105"/>
        <v>salles!</v>
      </c>
      <c r="C1865" s="24">
        <f t="shared" si="103"/>
        <v>1833</v>
      </c>
      <c r="D1865" s="24" t="str">
        <f t="shared" ca="1" si="2"/>
        <v>salle11</v>
      </c>
      <c r="E1865" s="25">
        <f t="shared" ca="1" si="3"/>
        <v>42843.770833333336</v>
      </c>
      <c r="F1865" s="25">
        <f t="shared" ca="1" si="4"/>
        <v>42843.833333333336</v>
      </c>
      <c r="G1865" s="26" t="str">
        <f t="shared" ca="1" si="5"/>
        <v>sandrine.lopes@kheprisante.fr</v>
      </c>
      <c r="H1865" s="24" t="s">
        <v>140</v>
      </c>
      <c r="I1865" s="24">
        <f t="shared" ca="1" si="6"/>
        <v>0</v>
      </c>
      <c r="J1865" s="24">
        <f t="shared" ca="1" si="7"/>
        <v>30135220</v>
      </c>
      <c r="K1865" s="24" t="str">
        <f t="shared" ca="1" si="8"/>
        <v>Sandrine - Mbe - Laetitia</v>
      </c>
      <c r="L1865" s="24" t="str">
        <f t="shared" ca="1" si="9"/>
        <v>01:30 tarif horaire</v>
      </c>
      <c r="M1865" s="24" t="str">
        <f t="shared" ca="1" si="10"/>
        <v>Paiement par crédit</v>
      </c>
      <c r="N1865" s="25">
        <f t="shared" ca="1" si="11"/>
        <v>42836.511805555558</v>
      </c>
      <c r="O1865" s="27">
        <f t="shared" ca="1" si="12"/>
        <v>42836.511805555558</v>
      </c>
      <c r="P1865" s="24">
        <f t="shared" ca="1" si="13"/>
        <v>27</v>
      </c>
      <c r="Q1865" s="28">
        <f t="shared" ca="1" si="48"/>
        <v>1.5</v>
      </c>
      <c r="R1865" s="29">
        <f t="shared" ca="1" si="14"/>
        <v>25.180851063829785</v>
      </c>
      <c r="S1865" s="29" t="e">
        <f t="shared" ca="1" si="15"/>
        <v>#VALUE!</v>
      </c>
      <c r="T1865" s="28">
        <f t="shared" ca="1" si="16"/>
        <v>7</v>
      </c>
      <c r="U1865" s="30">
        <f ca="1">VLOOKUP(H1865,variables!J$10:K$130,2,FALSE)</f>
        <v>0.93262411347517726</v>
      </c>
      <c r="V1865" s="28"/>
      <c r="W1865" s="28"/>
      <c r="X1865" s="28"/>
      <c r="Y1865" s="28"/>
      <c r="Z1865" s="28"/>
      <c r="AA1865" s="28"/>
      <c r="AB1865" s="28"/>
      <c r="AC1865" s="28"/>
    </row>
    <row r="1866" spans="1:29" ht="14.25" hidden="1">
      <c r="A1866" s="22" t="b">
        <f t="shared" si="104"/>
        <v>0</v>
      </c>
      <c r="B1866" s="23" t="str">
        <f t="shared" si="105"/>
        <v>salles!</v>
      </c>
      <c r="C1866" s="24">
        <f t="shared" si="103"/>
        <v>1834</v>
      </c>
      <c r="D1866" s="24" t="str">
        <f t="shared" ca="1" si="2"/>
        <v>Salle0</v>
      </c>
      <c r="E1866" s="25">
        <f t="shared" ca="1" si="3"/>
        <v>42843.833333333336</v>
      </c>
      <c r="F1866" s="25">
        <f t="shared" ca="1" si="4"/>
        <v>42843.895833333336</v>
      </c>
      <c r="G1866" s="26" t="str">
        <f t="shared" ca="1" si="5"/>
        <v>souad.amrous@kheprisante.fr</v>
      </c>
      <c r="H1866" s="24" t="s">
        <v>852</v>
      </c>
      <c r="I1866" s="24" t="str">
        <f t="shared" ca="1" si="6"/>
        <v>souad.amrous@kheprisante.fr</v>
      </c>
      <c r="J1866" s="24">
        <f t="shared" ca="1" si="7"/>
        <v>29466316</v>
      </c>
      <c r="K1866" s="24" t="str">
        <f t="shared" ca="1" si="8"/>
        <v>Atelier 4 "Sophro-Méditation"</v>
      </c>
      <c r="L1866" s="24" t="str">
        <f t="shared" ca="1" si="9"/>
        <v>01:30 tarif horaire</v>
      </c>
      <c r="M1866" s="24" t="str">
        <f t="shared" ca="1" si="10"/>
        <v>Paiement par crédit</v>
      </c>
      <c r="N1866" s="25">
        <f t="shared" ca="1" si="11"/>
        <v>42807.613194444442</v>
      </c>
      <c r="O1866" s="27">
        <f t="shared" ca="1" si="12"/>
        <v>42809.443749999999</v>
      </c>
      <c r="P1866" s="24">
        <f t="shared" ca="1" si="13"/>
        <v>31.59</v>
      </c>
      <c r="Q1866" s="28" t="str">
        <f t="shared" si="48"/>
        <v/>
      </c>
      <c r="R1866" s="29" t="str">
        <f t="shared" si="14"/>
        <v/>
      </c>
      <c r="S1866" s="29" t="str">
        <f t="shared" si="15"/>
        <v/>
      </c>
      <c r="T1866" s="28" t="str">
        <f t="shared" si="16"/>
        <v/>
      </c>
      <c r="U1866" s="30">
        <f ca="1">VLOOKUP(H1866,variables!J$10:K$130,2,FALSE)</f>
        <v>0.96666666666666667</v>
      </c>
      <c r="V1866" s="28"/>
      <c r="W1866" s="28"/>
      <c r="X1866" s="28"/>
      <c r="Y1866" s="28"/>
      <c r="Z1866" s="28"/>
      <c r="AA1866" s="28"/>
      <c r="AB1866" s="28"/>
      <c r="AC1866" s="28"/>
    </row>
    <row r="1867" spans="1:29" ht="14.25">
      <c r="A1867" s="22" t="b">
        <f t="shared" si="104"/>
        <v>1</v>
      </c>
      <c r="B1867" s="23" t="str">
        <f t="shared" si="105"/>
        <v>salles!</v>
      </c>
      <c r="C1867" s="24">
        <f t="shared" si="103"/>
        <v>1835</v>
      </c>
      <c r="D1867" s="24" t="str">
        <f t="shared" ca="1" si="2"/>
        <v>salle11</v>
      </c>
      <c r="E1867" s="25">
        <f t="shared" ca="1" si="3"/>
        <v>42844.416666666664</v>
      </c>
      <c r="F1867" s="25">
        <f t="shared" ca="1" si="4"/>
        <v>42844.458333333336</v>
      </c>
      <c r="G1867" s="26" t="str">
        <f t="shared" ca="1" si="5"/>
        <v>sandrine.lopes@kheprisante.fr</v>
      </c>
      <c r="H1867" s="24" t="s">
        <v>140</v>
      </c>
      <c r="I1867" s="24">
        <f t="shared" ca="1" si="6"/>
        <v>0</v>
      </c>
      <c r="J1867" s="24">
        <f t="shared" ca="1" si="7"/>
        <v>29417442</v>
      </c>
      <c r="K1867" s="24" t="str">
        <f t="shared" ca="1" si="8"/>
        <v>Sandrine -reiki 1 manu</v>
      </c>
      <c r="L1867" s="24" t="str">
        <f t="shared" ca="1" si="9"/>
        <v>01:00 tarif horaire</v>
      </c>
      <c r="M1867" s="24" t="str">
        <f t="shared" ca="1" si="10"/>
        <v>Paiement par crédit</v>
      </c>
      <c r="N1867" s="25">
        <f t="shared" ca="1" si="11"/>
        <v>42804.473611111112</v>
      </c>
      <c r="O1867" s="27">
        <f t="shared" ca="1" si="12"/>
        <v>42804.473611111112</v>
      </c>
      <c r="P1867" s="24">
        <f t="shared" ca="1" si="13"/>
        <v>12.96</v>
      </c>
      <c r="Q1867" s="28">
        <f t="shared" ca="1" si="48"/>
        <v>1</v>
      </c>
      <c r="R1867" s="29">
        <f t="shared" ca="1" si="14"/>
        <v>12.086808510638297</v>
      </c>
      <c r="S1867" s="29" t="e">
        <f t="shared" ca="1" si="15"/>
        <v>#VALUE!</v>
      </c>
      <c r="T1867" s="28">
        <f t="shared" ca="1" si="16"/>
        <v>39</v>
      </c>
      <c r="U1867" s="30">
        <f ca="1">VLOOKUP(H1867,variables!J$10:K$130,2,FALSE)</f>
        <v>0.93262411347517726</v>
      </c>
      <c r="V1867" s="28"/>
      <c r="W1867" s="28"/>
      <c r="X1867" s="28"/>
      <c r="Y1867" s="28"/>
      <c r="Z1867" s="28"/>
      <c r="AA1867" s="28"/>
      <c r="AB1867" s="28"/>
      <c r="AC1867" s="28"/>
    </row>
    <row r="1868" spans="1:29" ht="14.25" hidden="1">
      <c r="A1868" s="22" t="b">
        <f t="shared" si="104"/>
        <v>0</v>
      </c>
      <c r="B1868" s="23" t="str">
        <f t="shared" si="105"/>
        <v>salles!</v>
      </c>
      <c r="C1868" s="24">
        <f t="shared" si="103"/>
        <v>1836</v>
      </c>
      <c r="D1868" s="24" t="str">
        <f t="shared" ca="1" si="2"/>
        <v>salle7</v>
      </c>
      <c r="E1868" s="25">
        <f t="shared" ca="1" si="3"/>
        <v>42844.4375</v>
      </c>
      <c r="F1868" s="25">
        <f t="shared" ca="1" si="4"/>
        <v>42844.479166666664</v>
      </c>
      <c r="G1868" s="26" t="str">
        <f t="shared" ca="1" si="5"/>
        <v>nicolas.brinster@kheprisante.fr</v>
      </c>
      <c r="H1868" s="24" t="s">
        <v>299</v>
      </c>
      <c r="I1868" s="24">
        <f t="shared" ca="1" si="6"/>
        <v>0</v>
      </c>
      <c r="J1868" s="24">
        <f t="shared" ca="1" si="7"/>
        <v>30284624</v>
      </c>
      <c r="K1868" s="24" t="str">
        <f t="shared" ca="1" si="8"/>
        <v>Girard</v>
      </c>
      <c r="L1868" s="24" t="str">
        <f t="shared" ca="1" si="9"/>
        <v>01:00 tarif horaire</v>
      </c>
      <c r="M1868" s="24" t="str">
        <f t="shared" ca="1" si="10"/>
        <v>Paiement par crédit</v>
      </c>
      <c r="N1868" s="25">
        <f t="shared" ca="1" si="11"/>
        <v>42844.145138888889</v>
      </c>
      <c r="O1868" s="27">
        <f t="shared" ca="1" si="12"/>
        <v>42844.145138888889</v>
      </c>
      <c r="P1868" s="24">
        <f t="shared" ca="1" si="13"/>
        <v>14.4</v>
      </c>
      <c r="Q1868" s="28" t="str">
        <f t="shared" si="48"/>
        <v/>
      </c>
      <c r="R1868" s="29" t="str">
        <f t="shared" si="14"/>
        <v/>
      </c>
      <c r="S1868" s="29" t="str">
        <f t="shared" si="15"/>
        <v/>
      </c>
      <c r="T1868" s="28" t="str">
        <f t="shared" si="16"/>
        <v/>
      </c>
      <c r="U1868" s="30">
        <f ca="1">VLOOKUP(H1868,variables!J$10:K$130,2,FALSE)</f>
        <v>0.96666666666666667</v>
      </c>
      <c r="V1868" s="28"/>
      <c r="W1868" s="28"/>
      <c r="X1868" s="28"/>
      <c r="Y1868" s="28"/>
      <c r="Z1868" s="28"/>
      <c r="AA1868" s="28"/>
      <c r="AB1868" s="28"/>
      <c r="AC1868" s="28"/>
    </row>
    <row r="1869" spans="1:29" ht="14.25" hidden="1">
      <c r="A1869" s="22" t="b">
        <f t="shared" si="104"/>
        <v>0</v>
      </c>
      <c r="B1869" s="23" t="str">
        <f t="shared" si="105"/>
        <v>salles!</v>
      </c>
      <c r="C1869" s="24">
        <f t="shared" si="103"/>
        <v>1837</v>
      </c>
      <c r="D1869" s="24" t="str">
        <f t="shared" ca="1" si="2"/>
        <v>salle8</v>
      </c>
      <c r="E1869" s="25">
        <f t="shared" ca="1" si="3"/>
        <v>42844.458333333336</v>
      </c>
      <c r="F1869" s="25">
        <f t="shared" ca="1" si="4"/>
        <v>42844.5</v>
      </c>
      <c r="G1869" s="26" t="str">
        <f t="shared" ca="1" si="5"/>
        <v>margaux.honore@kheprisante.fr</v>
      </c>
      <c r="H1869" s="24" t="s">
        <v>88</v>
      </c>
      <c r="I1869" s="24">
        <f t="shared" ca="1" si="6"/>
        <v>0</v>
      </c>
      <c r="J1869" s="24">
        <f t="shared" ca="1" si="7"/>
        <v>30228962</v>
      </c>
      <c r="K1869" s="24" t="str">
        <f t="shared" ca="1" si="8"/>
        <v>M.Lopes</v>
      </c>
      <c r="L1869" s="24" t="str">
        <f t="shared" ca="1" si="9"/>
        <v>01:00 tarif horaire</v>
      </c>
      <c r="M1869" s="24" t="str">
        <f t="shared" ca="1" si="10"/>
        <v>Paiement par crédit</v>
      </c>
      <c r="N1869" s="25">
        <f t="shared" ca="1" si="11"/>
        <v>42841.696527777778</v>
      </c>
      <c r="O1869" s="27">
        <f t="shared" ca="1" si="12"/>
        <v>42841.696527777778</v>
      </c>
      <c r="P1869" s="24">
        <f t="shared" ca="1" si="13"/>
        <v>14.4</v>
      </c>
      <c r="Q1869" s="28" t="str">
        <f t="shared" si="48"/>
        <v/>
      </c>
      <c r="R1869" s="29" t="str">
        <f t="shared" si="14"/>
        <v/>
      </c>
      <c r="S1869" s="29" t="str">
        <f t="shared" si="15"/>
        <v/>
      </c>
      <c r="T1869" s="28" t="str">
        <f t="shared" si="16"/>
        <v/>
      </c>
      <c r="U1869" s="30">
        <f ca="1">VLOOKUP(H1869,variables!J$10:K$130,2,FALSE)</f>
        <v>0.94202898550724634</v>
      </c>
      <c r="V1869" s="28"/>
      <c r="W1869" s="28"/>
      <c r="X1869" s="28"/>
      <c r="Y1869" s="28"/>
      <c r="Z1869" s="28"/>
      <c r="AA1869" s="28"/>
      <c r="AB1869" s="28"/>
      <c r="AC1869" s="28"/>
    </row>
    <row r="1870" spans="1:29" ht="14.25" hidden="1">
      <c r="A1870" s="22" t="b">
        <f t="shared" si="104"/>
        <v>0</v>
      </c>
      <c r="B1870" s="23" t="str">
        <f t="shared" si="105"/>
        <v>salles!</v>
      </c>
      <c r="C1870" s="24">
        <f t="shared" si="103"/>
        <v>1838</v>
      </c>
      <c r="D1870" s="24" t="str">
        <f t="shared" ca="1" si="2"/>
        <v>salle8</v>
      </c>
      <c r="E1870" s="25">
        <f t="shared" ca="1" si="3"/>
        <v>42844.5</v>
      </c>
      <c r="F1870" s="25">
        <f t="shared" ca="1" si="4"/>
        <v>42844.541666666664</v>
      </c>
      <c r="G1870" s="26" t="str">
        <f t="shared" ca="1" si="5"/>
        <v>margaux.honore@kheprisante.fr</v>
      </c>
      <c r="H1870" s="24" t="s">
        <v>88</v>
      </c>
      <c r="I1870" s="24">
        <f t="shared" ca="1" si="6"/>
        <v>0</v>
      </c>
      <c r="J1870" s="24">
        <f t="shared" ca="1" si="7"/>
        <v>30237947</v>
      </c>
      <c r="K1870" s="24" t="str">
        <f t="shared" ca="1" si="8"/>
        <v>Mme SELIMI a pris RDV le mer 19 avr. à 12h00.
En cas d'imprévu, merci d'appeler le patient au 0603605684 pour modifier le RDV.</v>
      </c>
      <c r="L1870" s="24" t="str">
        <f t="shared" ca="1" si="9"/>
        <v>01:00 tarif horaire</v>
      </c>
      <c r="M1870" s="24" t="str">
        <f t="shared" ca="1" si="10"/>
        <v>Paiement par crédit</v>
      </c>
      <c r="N1870" s="25">
        <f t="shared" ca="1" si="11"/>
        <v>42842.576388888891</v>
      </c>
      <c r="O1870" s="27">
        <f t="shared" ca="1" si="12"/>
        <v>42842.576388888891</v>
      </c>
      <c r="P1870" s="24">
        <f t="shared" ca="1" si="13"/>
        <v>16.2</v>
      </c>
      <c r="Q1870" s="28" t="str">
        <f t="shared" si="48"/>
        <v/>
      </c>
      <c r="R1870" s="29" t="str">
        <f t="shared" si="14"/>
        <v/>
      </c>
      <c r="S1870" s="29" t="str">
        <f t="shared" si="15"/>
        <v/>
      </c>
      <c r="T1870" s="28" t="str">
        <f t="shared" si="16"/>
        <v/>
      </c>
      <c r="U1870" s="30">
        <f ca="1">VLOOKUP(H1870,variables!J$10:K$130,2,FALSE)</f>
        <v>0.94202898550724634</v>
      </c>
      <c r="V1870" s="28"/>
      <c r="W1870" s="28"/>
      <c r="X1870" s="28"/>
      <c r="Y1870" s="28"/>
      <c r="Z1870" s="28"/>
      <c r="AA1870" s="28"/>
      <c r="AB1870" s="28"/>
      <c r="AC1870" s="28"/>
    </row>
    <row r="1871" spans="1:29" ht="14.25" hidden="1">
      <c r="A1871" s="22" t="b">
        <f t="shared" si="104"/>
        <v>0</v>
      </c>
      <c r="B1871" s="23" t="str">
        <f t="shared" si="105"/>
        <v>salles!</v>
      </c>
      <c r="C1871" s="24">
        <f t="shared" si="103"/>
        <v>1839</v>
      </c>
      <c r="D1871" s="24" t="str">
        <f t="shared" ca="1" si="2"/>
        <v>salle8</v>
      </c>
      <c r="E1871" s="25">
        <f t="shared" ca="1" si="3"/>
        <v>42844.541666666664</v>
      </c>
      <c r="F1871" s="25">
        <f t="shared" ca="1" si="4"/>
        <v>42844.583333333336</v>
      </c>
      <c r="G1871" s="26" t="str">
        <f t="shared" ca="1" si="5"/>
        <v>margaux.honore@kheprisante.fr</v>
      </c>
      <c r="H1871" s="24" t="s">
        <v>88</v>
      </c>
      <c r="I1871" s="24">
        <f t="shared" ca="1" si="6"/>
        <v>0</v>
      </c>
      <c r="J1871" s="24">
        <f t="shared" ca="1" si="7"/>
        <v>30257618</v>
      </c>
      <c r="K1871" s="24" t="str">
        <f t="shared" ca="1" si="8"/>
        <v>M. Sabani a pris RDV le mer 19 avr. à 13h00.
En cas d'imprévu, merci d'appeler le patient au 0606426268 pour modifier le RDV.</v>
      </c>
      <c r="L1871" s="24" t="str">
        <f t="shared" ca="1" si="9"/>
        <v>01:00 tarif horaire</v>
      </c>
      <c r="M1871" s="24" t="str">
        <f t="shared" ca="1" si="10"/>
        <v>Paiement par crédit</v>
      </c>
      <c r="N1871" s="25">
        <f t="shared" ca="1" si="11"/>
        <v>42843.445833333331</v>
      </c>
      <c r="O1871" s="27">
        <f t="shared" ca="1" si="12"/>
        <v>42843.445833333331</v>
      </c>
      <c r="P1871" s="24">
        <f t="shared" ca="1" si="13"/>
        <v>16.2</v>
      </c>
      <c r="Q1871" s="28" t="str">
        <f t="shared" si="48"/>
        <v/>
      </c>
      <c r="R1871" s="29" t="str">
        <f t="shared" si="14"/>
        <v/>
      </c>
      <c r="S1871" s="29" t="str">
        <f t="shared" si="15"/>
        <v/>
      </c>
      <c r="T1871" s="28" t="str">
        <f t="shared" si="16"/>
        <v/>
      </c>
      <c r="U1871" s="30">
        <f ca="1">VLOOKUP(H1871,variables!J$10:K$130,2,FALSE)</f>
        <v>0.94202898550724634</v>
      </c>
      <c r="V1871" s="28"/>
      <c r="W1871" s="28"/>
      <c r="X1871" s="28"/>
      <c r="Y1871" s="28"/>
      <c r="Z1871" s="28"/>
      <c r="AA1871" s="28"/>
      <c r="AB1871" s="28"/>
      <c r="AC1871" s="28"/>
    </row>
    <row r="1872" spans="1:29" ht="14.25" hidden="1">
      <c r="A1872" s="22" t="b">
        <f t="shared" si="104"/>
        <v>0</v>
      </c>
      <c r="B1872" s="23" t="str">
        <f t="shared" si="105"/>
        <v>salles!</v>
      </c>
      <c r="C1872" s="24">
        <f t="shared" ref="C1872:C1935" si="106">IF(ROW()&lt;=Tun,ROW(),IF(ROW()&lt;=(Tun+Tdeux),ROW()-Tun+1,IF(ROW()&lt;=Tun+Tdeux+Ttrois,ROW()-Tdeux,"")))</f>
        <v>1840</v>
      </c>
      <c r="D1872" s="24" t="str">
        <f t="shared" ca="1" si="2"/>
        <v>salle8</v>
      </c>
      <c r="E1872" s="25">
        <f t="shared" ca="1" si="3"/>
        <v>42844.625</v>
      </c>
      <c r="F1872" s="25">
        <f t="shared" ca="1" si="4"/>
        <v>42844.666666666664</v>
      </c>
      <c r="G1872" s="26" t="str">
        <f t="shared" ca="1" si="5"/>
        <v>margaux.honore@kheprisante.fr</v>
      </c>
      <c r="H1872" s="24" t="s">
        <v>88</v>
      </c>
      <c r="I1872" s="24">
        <f t="shared" ca="1" si="6"/>
        <v>0</v>
      </c>
      <c r="J1872" s="24">
        <f t="shared" ca="1" si="7"/>
        <v>29574044</v>
      </c>
      <c r="K1872" s="24" t="str">
        <f t="shared" ca="1" si="8"/>
        <v>Mme Roulleau</v>
      </c>
      <c r="L1872" s="24" t="str">
        <f t="shared" ca="1" si="9"/>
        <v>01:00 tarif horaire</v>
      </c>
      <c r="M1872" s="24" t="str">
        <f t="shared" ca="1" si="10"/>
        <v>Paiement par crédit</v>
      </c>
      <c r="N1872" s="25">
        <f t="shared" ca="1" si="11"/>
        <v>42811.681250000001</v>
      </c>
      <c r="O1872" s="27">
        <f t="shared" ca="1" si="12"/>
        <v>42811.681250000001</v>
      </c>
      <c r="P1872" s="24">
        <f t="shared" ca="1" si="13"/>
        <v>14.58</v>
      </c>
      <c r="Q1872" s="28" t="str">
        <f t="shared" si="48"/>
        <v/>
      </c>
      <c r="R1872" s="29" t="str">
        <f t="shared" si="14"/>
        <v/>
      </c>
      <c r="S1872" s="29" t="str">
        <f t="shared" si="15"/>
        <v/>
      </c>
      <c r="T1872" s="28" t="str">
        <f t="shared" si="16"/>
        <v/>
      </c>
      <c r="U1872" s="30">
        <f ca="1">VLOOKUP(H1872,variables!J$10:K$130,2,FALSE)</f>
        <v>0.94202898550724634</v>
      </c>
      <c r="V1872" s="28"/>
      <c r="W1872" s="28"/>
      <c r="X1872" s="28"/>
      <c r="Y1872" s="28"/>
      <c r="Z1872" s="28"/>
      <c r="AA1872" s="28"/>
      <c r="AB1872" s="28"/>
      <c r="AC1872" s="28"/>
    </row>
    <row r="1873" spans="1:29" ht="14.25" hidden="1">
      <c r="A1873" s="22" t="b">
        <f t="shared" si="104"/>
        <v>0</v>
      </c>
      <c r="B1873" s="23" t="str">
        <f t="shared" si="105"/>
        <v>salles!</v>
      </c>
      <c r="C1873" s="24">
        <f t="shared" si="106"/>
        <v>1841</v>
      </c>
      <c r="D1873" s="24" t="str">
        <f t="shared" ca="1" si="2"/>
        <v>salle9</v>
      </c>
      <c r="E1873" s="25">
        <f t="shared" ca="1" si="3"/>
        <v>42844.625</v>
      </c>
      <c r="F1873" s="25">
        <f t="shared" ca="1" si="4"/>
        <v>42844.666666666664</v>
      </c>
      <c r="G1873" s="26" t="str">
        <f t="shared" ca="1" si="5"/>
        <v>resa@seveetpapillon.org</v>
      </c>
      <c r="H1873" s="24" t="s">
        <v>174</v>
      </c>
      <c r="I1873" s="24" t="str">
        <f t="shared" ca="1" si="6"/>
        <v>resa@seveetpapillon.org</v>
      </c>
      <c r="J1873" s="24">
        <f t="shared" ca="1" si="7"/>
        <v>30091357</v>
      </c>
      <c r="K1873" s="24" t="str">
        <f t="shared" ca="1" si="8"/>
        <v>MD Claire
Maud</v>
      </c>
      <c r="L1873" s="24" t="str">
        <f t="shared" ca="1" si="9"/>
        <v>01:00 tarif horaire</v>
      </c>
      <c r="M1873" s="24" t="str">
        <f t="shared" ca="1" si="10"/>
        <v>Accepté (crédit illimité)</v>
      </c>
      <c r="N1873" s="25">
        <f t="shared" ca="1" si="11"/>
        <v>42834.782638888886</v>
      </c>
      <c r="O1873" s="27">
        <f t="shared" ca="1" si="12"/>
        <v>42843.734027777777</v>
      </c>
      <c r="P1873" s="24">
        <f t="shared" ca="1" si="13"/>
        <v>16.2</v>
      </c>
      <c r="Q1873" s="28" t="str">
        <f t="shared" si="48"/>
        <v/>
      </c>
      <c r="R1873" s="29" t="str">
        <f t="shared" si="14"/>
        <v/>
      </c>
      <c r="S1873" s="29" t="str">
        <f t="shared" si="15"/>
        <v/>
      </c>
      <c r="T1873" s="28" t="str">
        <f t="shared" si="16"/>
        <v/>
      </c>
      <c r="U1873" s="30">
        <f ca="1">VLOOKUP(H1873,variables!J$10:K$130,2,FALSE)</f>
        <v>0.5</v>
      </c>
      <c r="V1873" s="28"/>
      <c r="W1873" s="28"/>
      <c r="X1873" s="28"/>
      <c r="Y1873" s="28"/>
      <c r="Z1873" s="28"/>
      <c r="AA1873" s="28"/>
      <c r="AB1873" s="28"/>
      <c r="AC1873" s="28"/>
    </row>
    <row r="1874" spans="1:29" ht="14.25" hidden="1">
      <c r="A1874" s="22" t="b">
        <f t="shared" si="104"/>
        <v>0</v>
      </c>
      <c r="B1874" s="23" t="str">
        <f t="shared" si="105"/>
        <v>salles!</v>
      </c>
      <c r="C1874" s="24">
        <f t="shared" si="106"/>
        <v>1842</v>
      </c>
      <c r="D1874" s="24" t="str">
        <f t="shared" ca="1" si="2"/>
        <v>salle7</v>
      </c>
      <c r="E1874" s="25">
        <f t="shared" ca="1" si="3"/>
        <v>42844.645833333336</v>
      </c>
      <c r="F1874" s="25">
        <f t="shared" ca="1" si="4"/>
        <v>42844.6875</v>
      </c>
      <c r="G1874" s="26" t="str">
        <f t="shared" ca="1" si="5"/>
        <v>nicolas.brinster@kheprisante.fr</v>
      </c>
      <c r="H1874" s="24" t="s">
        <v>299</v>
      </c>
      <c r="I1874" s="24">
        <f t="shared" ca="1" si="6"/>
        <v>0</v>
      </c>
      <c r="J1874" s="24">
        <f t="shared" ca="1" si="7"/>
        <v>30284625</v>
      </c>
      <c r="K1874" s="24" t="str">
        <f t="shared" ca="1" si="8"/>
        <v>Saysomsak</v>
      </c>
      <c r="L1874" s="24" t="str">
        <f t="shared" ca="1" si="9"/>
        <v>01:00 tarif horaire</v>
      </c>
      <c r="M1874" s="24" t="str">
        <f t="shared" ca="1" si="10"/>
        <v>Paiement par crédit</v>
      </c>
      <c r="N1874" s="25">
        <f t="shared" ca="1" si="11"/>
        <v>42844.145833333336</v>
      </c>
      <c r="O1874" s="27">
        <f t="shared" ca="1" si="12"/>
        <v>42844.145833333336</v>
      </c>
      <c r="P1874" s="24">
        <f t="shared" ca="1" si="13"/>
        <v>16.2</v>
      </c>
      <c r="Q1874" s="28" t="str">
        <f t="shared" si="48"/>
        <v/>
      </c>
      <c r="R1874" s="29" t="str">
        <f t="shared" si="14"/>
        <v/>
      </c>
      <c r="S1874" s="29" t="str">
        <f t="shared" si="15"/>
        <v/>
      </c>
      <c r="T1874" s="28" t="str">
        <f t="shared" si="16"/>
        <v/>
      </c>
      <c r="U1874" s="30">
        <f ca="1">VLOOKUP(H1874,variables!J$10:K$130,2,FALSE)</f>
        <v>0.96666666666666667</v>
      </c>
      <c r="V1874" s="28"/>
      <c r="W1874" s="28"/>
      <c r="X1874" s="28"/>
      <c r="Y1874" s="28"/>
      <c r="Z1874" s="28"/>
      <c r="AA1874" s="28"/>
      <c r="AB1874" s="28"/>
      <c r="AC1874" s="28"/>
    </row>
    <row r="1875" spans="1:29" ht="14.25" hidden="1">
      <c r="A1875" s="22" t="b">
        <f t="shared" si="104"/>
        <v>0</v>
      </c>
      <c r="B1875" s="23" t="str">
        <f t="shared" si="105"/>
        <v>salles!</v>
      </c>
      <c r="C1875" s="24">
        <f t="shared" si="106"/>
        <v>1843</v>
      </c>
      <c r="D1875" s="24" t="str">
        <f t="shared" ca="1" si="2"/>
        <v>salle10</v>
      </c>
      <c r="E1875" s="25">
        <f t="shared" ca="1" si="3"/>
        <v>42844.645833333336</v>
      </c>
      <c r="F1875" s="25">
        <f t="shared" ca="1" si="4"/>
        <v>42844.6875</v>
      </c>
      <c r="G1875" s="26" t="str">
        <f t="shared" ca="1" si="5"/>
        <v>sylvie.cayla@kheprisante.fr</v>
      </c>
      <c r="H1875" s="24" t="s">
        <v>359</v>
      </c>
      <c r="I1875" s="24">
        <f t="shared" ca="1" si="6"/>
        <v>0</v>
      </c>
      <c r="J1875" s="24">
        <f t="shared" ca="1" si="7"/>
        <v>30192246</v>
      </c>
      <c r="K1875" s="24">
        <f t="shared" ca="1" si="8"/>
        <v>0</v>
      </c>
      <c r="L1875" s="24" t="str">
        <f t="shared" ca="1" si="9"/>
        <v>01:00 tarif horaire</v>
      </c>
      <c r="M1875" s="24" t="str">
        <f t="shared" ca="1" si="10"/>
        <v>Paiement par crédit</v>
      </c>
      <c r="N1875" s="25">
        <f t="shared" ca="1" si="11"/>
        <v>42838.632638888892</v>
      </c>
      <c r="O1875" s="27">
        <f t="shared" ca="1" si="12"/>
        <v>42838.632638888892</v>
      </c>
      <c r="P1875" s="24">
        <f t="shared" ca="1" si="13"/>
        <v>16.2</v>
      </c>
      <c r="Q1875" s="28" t="str">
        <f t="shared" si="48"/>
        <v/>
      </c>
      <c r="R1875" s="29" t="str">
        <f t="shared" si="14"/>
        <v/>
      </c>
      <c r="S1875" s="29" t="str">
        <f t="shared" si="15"/>
        <v/>
      </c>
      <c r="T1875" s="28" t="str">
        <f t="shared" si="16"/>
        <v/>
      </c>
      <c r="U1875" s="30">
        <f ca="1">VLOOKUP(H1875,variables!J$10:K$130,2,FALSE)</f>
        <v>1</v>
      </c>
      <c r="V1875" s="28"/>
      <c r="W1875" s="28"/>
      <c r="X1875" s="28"/>
      <c r="Y1875" s="28"/>
      <c r="Z1875" s="28"/>
      <c r="AA1875" s="28"/>
      <c r="AB1875" s="28"/>
      <c r="AC1875" s="28"/>
    </row>
    <row r="1876" spans="1:29" ht="14.25" hidden="1">
      <c r="A1876" s="22" t="b">
        <f t="shared" si="104"/>
        <v>0</v>
      </c>
      <c r="B1876" s="23" t="str">
        <f t="shared" si="105"/>
        <v>salles!</v>
      </c>
      <c r="C1876" s="24">
        <f t="shared" si="106"/>
        <v>1844</v>
      </c>
      <c r="D1876" s="24" t="str">
        <f t="shared" ca="1" si="2"/>
        <v>salle8</v>
      </c>
      <c r="E1876" s="25">
        <f t="shared" ca="1" si="3"/>
        <v>42844.666666666664</v>
      </c>
      <c r="F1876" s="25">
        <f t="shared" ca="1" si="4"/>
        <v>42844.708333333336</v>
      </c>
      <c r="G1876" s="26" t="str">
        <f t="shared" ca="1" si="5"/>
        <v>margaux.honore@kheprisante.fr</v>
      </c>
      <c r="H1876" s="24" t="s">
        <v>88</v>
      </c>
      <c r="I1876" s="24">
        <f t="shared" ca="1" si="6"/>
        <v>0</v>
      </c>
      <c r="J1876" s="24">
        <f t="shared" ca="1" si="7"/>
        <v>29373774</v>
      </c>
      <c r="K1876" s="24" t="str">
        <f t="shared" ca="1" si="8"/>
        <v>Ismail Hami</v>
      </c>
      <c r="L1876" s="24" t="str">
        <f t="shared" ca="1" si="9"/>
        <v>01:00 tarif horaire</v>
      </c>
      <c r="M1876" s="24" t="str">
        <f t="shared" ca="1" si="10"/>
        <v>Paiement par crédit</v>
      </c>
      <c r="N1876" s="25">
        <f t="shared" ca="1" si="11"/>
        <v>42802.762499999997</v>
      </c>
      <c r="O1876" s="27">
        <f t="shared" ca="1" si="12"/>
        <v>42802.762499999997</v>
      </c>
      <c r="P1876" s="24">
        <f t="shared" ca="1" si="13"/>
        <v>14.58</v>
      </c>
      <c r="Q1876" s="28" t="str">
        <f t="shared" si="48"/>
        <v/>
      </c>
      <c r="R1876" s="29" t="str">
        <f t="shared" si="14"/>
        <v/>
      </c>
      <c r="S1876" s="29" t="str">
        <f t="shared" si="15"/>
        <v/>
      </c>
      <c r="T1876" s="28" t="str">
        <f t="shared" si="16"/>
        <v/>
      </c>
      <c r="U1876" s="30">
        <f ca="1">VLOOKUP(H1876,variables!J$10:K$130,2,FALSE)</f>
        <v>0.94202898550724634</v>
      </c>
      <c r="V1876" s="28"/>
      <c r="W1876" s="28"/>
      <c r="X1876" s="28"/>
      <c r="Y1876" s="28"/>
      <c r="Z1876" s="28"/>
      <c r="AA1876" s="28"/>
      <c r="AB1876" s="28"/>
      <c r="AC1876" s="28"/>
    </row>
    <row r="1877" spans="1:29" ht="14.25" hidden="1">
      <c r="A1877" s="22" t="b">
        <f t="shared" si="104"/>
        <v>0</v>
      </c>
      <c r="B1877" s="23" t="str">
        <f t="shared" si="105"/>
        <v>salles!</v>
      </c>
      <c r="C1877" s="24">
        <f t="shared" si="106"/>
        <v>1845</v>
      </c>
      <c r="D1877" s="24" t="str">
        <f t="shared" ca="1" si="2"/>
        <v>salle12</v>
      </c>
      <c r="E1877" s="25">
        <f t="shared" ca="1" si="3"/>
        <v>42844.708333333336</v>
      </c>
      <c r="F1877" s="25">
        <f t="shared" ca="1" si="4"/>
        <v>42844.75</v>
      </c>
      <c r="G1877" s="26" t="str">
        <f t="shared" ca="1" si="5"/>
        <v>nathalie.lievoux@kheprisante.fr</v>
      </c>
      <c r="H1877" s="24" t="s">
        <v>784</v>
      </c>
      <c r="I1877" s="24">
        <f t="shared" ca="1" si="6"/>
        <v>0</v>
      </c>
      <c r="J1877" s="24">
        <f t="shared" ca="1" si="7"/>
        <v>30025720</v>
      </c>
      <c r="K1877" s="24" t="str">
        <f t="shared" ca="1" si="8"/>
        <v>réflexologie GROUPON</v>
      </c>
      <c r="L1877" s="24" t="str">
        <f t="shared" ca="1" si="9"/>
        <v>01:00 tarif horaire</v>
      </c>
      <c r="M1877" s="24" t="str">
        <f t="shared" ca="1" si="10"/>
        <v>Paiement par crédit</v>
      </c>
      <c r="N1877" s="25">
        <f t="shared" ca="1" si="11"/>
        <v>42830.974305555559</v>
      </c>
      <c r="O1877" s="27">
        <f t="shared" ca="1" si="12"/>
        <v>42830.974305555559</v>
      </c>
      <c r="P1877" s="24">
        <f t="shared" ca="1" si="13"/>
        <v>18</v>
      </c>
      <c r="Q1877" s="28" t="str">
        <f t="shared" si="48"/>
        <v/>
      </c>
      <c r="R1877" s="29" t="str">
        <f t="shared" si="14"/>
        <v/>
      </c>
      <c r="S1877" s="29" t="str">
        <f t="shared" si="15"/>
        <v/>
      </c>
      <c r="T1877" s="28" t="str">
        <f t="shared" si="16"/>
        <v/>
      </c>
      <c r="U1877" s="30">
        <f ca="1">VLOOKUP(H1877,variables!J$10:K$130,2,FALSE)</f>
        <v>1</v>
      </c>
      <c r="V1877" s="28"/>
      <c r="W1877" s="28"/>
      <c r="X1877" s="28"/>
      <c r="Y1877" s="28"/>
      <c r="Z1877" s="28"/>
      <c r="AA1877" s="28"/>
      <c r="AB1877" s="28"/>
      <c r="AC1877" s="28"/>
    </row>
    <row r="1878" spans="1:29" ht="14.25" hidden="1">
      <c r="A1878" s="22" t="b">
        <f t="shared" si="104"/>
        <v>0</v>
      </c>
      <c r="B1878" s="23" t="str">
        <f t="shared" si="105"/>
        <v>salles!</v>
      </c>
      <c r="C1878" s="24">
        <f t="shared" si="106"/>
        <v>1846</v>
      </c>
      <c r="D1878" s="24" t="str">
        <f t="shared" ca="1" si="2"/>
        <v>salle5</v>
      </c>
      <c r="E1878" s="25">
        <f t="shared" ca="1" si="3"/>
        <v>42844.708333333336</v>
      </c>
      <c r="F1878" s="25">
        <f t="shared" ca="1" si="4"/>
        <v>42844.75</v>
      </c>
      <c r="G1878" s="26" t="str">
        <f t="shared" ca="1" si="5"/>
        <v>sophie.seveetpapillon@kheprisante.fr</v>
      </c>
      <c r="H1878" s="24" t="s">
        <v>83</v>
      </c>
      <c r="I1878" s="24">
        <f t="shared" ca="1" si="6"/>
        <v>0</v>
      </c>
      <c r="J1878" s="24">
        <f t="shared" ca="1" si="7"/>
        <v>29916458</v>
      </c>
      <c r="K1878" s="24" t="str">
        <f t="shared" ca="1" si="8"/>
        <v>S. Lespinasse - Réflexo SP</v>
      </c>
      <c r="L1878" s="24" t="str">
        <f t="shared" ca="1" si="9"/>
        <v>01:00 tarif horaire</v>
      </c>
      <c r="M1878" s="24" t="str">
        <f t="shared" ca="1" si="10"/>
        <v>Paiement par crédit</v>
      </c>
      <c r="N1878" s="25">
        <f t="shared" ca="1" si="11"/>
        <v>42826.374305555553</v>
      </c>
      <c r="O1878" s="27">
        <f t="shared" ca="1" si="12"/>
        <v>42826.374305555553</v>
      </c>
      <c r="P1878" s="24">
        <f t="shared" ca="1" si="13"/>
        <v>18</v>
      </c>
      <c r="Q1878" s="28" t="str">
        <f t="shared" si="48"/>
        <v/>
      </c>
      <c r="R1878" s="29" t="str">
        <f t="shared" si="14"/>
        <v/>
      </c>
      <c r="S1878" s="29" t="str">
        <f t="shared" si="15"/>
        <v/>
      </c>
      <c r="T1878" s="28" t="str">
        <f t="shared" si="16"/>
        <v/>
      </c>
      <c r="U1878" s="30">
        <f>VLOOKUP(H1878,variables!J$10:K$130,2,FALSE)</f>
        <v>5.3E-3</v>
      </c>
      <c r="V1878" s="28"/>
      <c r="W1878" s="28"/>
      <c r="X1878" s="28"/>
      <c r="Y1878" s="28"/>
      <c r="Z1878" s="28"/>
      <c r="AA1878" s="28"/>
      <c r="AB1878" s="28"/>
      <c r="AC1878" s="28"/>
    </row>
    <row r="1879" spans="1:29" ht="14.25" hidden="1">
      <c r="A1879" s="22" t="b">
        <f t="shared" si="104"/>
        <v>0</v>
      </c>
      <c r="B1879" s="23" t="str">
        <f t="shared" si="105"/>
        <v>salles!</v>
      </c>
      <c r="C1879" s="24">
        <f t="shared" si="106"/>
        <v>1847</v>
      </c>
      <c r="D1879" s="24" t="str">
        <f t="shared" ca="1" si="2"/>
        <v>salle11</v>
      </c>
      <c r="E1879" s="25">
        <f t="shared" ca="1" si="3"/>
        <v>42844.729166666664</v>
      </c>
      <c r="F1879" s="25">
        <f t="shared" ca="1" si="4"/>
        <v>42844.770833333336</v>
      </c>
      <c r="G1879" s="26" t="str">
        <f t="shared" ca="1" si="5"/>
        <v>Administrateur</v>
      </c>
      <c r="H1879" s="24" t="s">
        <v>15</v>
      </c>
      <c r="I1879" s="24">
        <f t="shared" ca="1" si="6"/>
        <v>0</v>
      </c>
      <c r="J1879" s="24">
        <f t="shared" ca="1" si="7"/>
        <v>30026395</v>
      </c>
      <c r="K1879" s="24" t="str">
        <f t="shared" ca="1" si="8"/>
        <v>soulat</v>
      </c>
      <c r="L1879" s="24" t="str">
        <f t="shared" ca="1" si="9"/>
        <v>01:00 tarif horaire</v>
      </c>
      <c r="M1879" s="24" t="str">
        <f t="shared" ca="1" si="10"/>
        <v>Accepté (crédit illimité)</v>
      </c>
      <c r="N1879" s="25">
        <f t="shared" ca="1" si="11"/>
        <v>42831.004861111112</v>
      </c>
      <c r="O1879" s="27">
        <f t="shared" ca="1" si="12"/>
        <v>42831.004861111112</v>
      </c>
      <c r="P1879" s="24">
        <f t="shared" ca="1" si="13"/>
        <v>18</v>
      </c>
      <c r="Q1879" s="28" t="str">
        <f t="shared" si="48"/>
        <v/>
      </c>
      <c r="R1879" s="29" t="str">
        <f t="shared" si="14"/>
        <v/>
      </c>
      <c r="S1879" s="29" t="str">
        <f t="shared" si="15"/>
        <v/>
      </c>
      <c r="T1879" s="28" t="str">
        <f t="shared" si="16"/>
        <v/>
      </c>
      <c r="U1879" s="30">
        <f>VLOOKUP(H1879,variables!J$10:K$130,2,FALSE)</f>
        <v>0</v>
      </c>
      <c r="V1879" s="28"/>
      <c r="W1879" s="28"/>
      <c r="X1879" s="28"/>
      <c r="Y1879" s="28"/>
      <c r="Z1879" s="28"/>
      <c r="AA1879" s="28"/>
      <c r="AB1879" s="28"/>
      <c r="AC1879" s="28"/>
    </row>
    <row r="1880" spans="1:29" ht="14.25" hidden="1">
      <c r="A1880" s="22" t="b">
        <f t="shared" si="104"/>
        <v>0</v>
      </c>
      <c r="B1880" s="23" t="str">
        <f t="shared" si="105"/>
        <v>salles!</v>
      </c>
      <c r="C1880" s="24">
        <f t="shared" si="106"/>
        <v>1848</v>
      </c>
      <c r="D1880" s="24" t="str">
        <f t="shared" ca="1" si="2"/>
        <v>salle8</v>
      </c>
      <c r="E1880" s="25">
        <f t="shared" ca="1" si="3"/>
        <v>42844.729166666664</v>
      </c>
      <c r="F1880" s="25">
        <f t="shared" ca="1" si="4"/>
        <v>42844.770833333336</v>
      </c>
      <c r="G1880" s="26" t="str">
        <f t="shared" ca="1" si="5"/>
        <v>margaux.honore@kheprisante.fr</v>
      </c>
      <c r="H1880" s="24" t="s">
        <v>88</v>
      </c>
      <c r="I1880" s="24">
        <f t="shared" ca="1" si="6"/>
        <v>0</v>
      </c>
      <c r="J1880" s="24">
        <f t="shared" ca="1" si="7"/>
        <v>29909329</v>
      </c>
      <c r="K1880" s="24" t="str">
        <f t="shared" ca="1" si="8"/>
        <v>Julie Coulary</v>
      </c>
      <c r="L1880" s="24" t="str">
        <f t="shared" ca="1" si="9"/>
        <v>01:00 tarif horaire</v>
      </c>
      <c r="M1880" s="24" t="str">
        <f t="shared" ca="1" si="10"/>
        <v>Paiement par crédit</v>
      </c>
      <c r="N1880" s="25">
        <f t="shared" ca="1" si="11"/>
        <v>42825.784722222219</v>
      </c>
      <c r="O1880" s="27">
        <f t="shared" ca="1" si="12"/>
        <v>42825.784722222219</v>
      </c>
      <c r="P1880" s="24">
        <f t="shared" ca="1" si="13"/>
        <v>18</v>
      </c>
      <c r="Q1880" s="28" t="str">
        <f t="shared" si="48"/>
        <v/>
      </c>
      <c r="R1880" s="29" t="str">
        <f t="shared" si="14"/>
        <v/>
      </c>
      <c r="S1880" s="29" t="str">
        <f t="shared" si="15"/>
        <v/>
      </c>
      <c r="T1880" s="28" t="str">
        <f t="shared" si="16"/>
        <v/>
      </c>
      <c r="U1880" s="30">
        <f ca="1">VLOOKUP(H1880,variables!J$10:K$130,2,FALSE)</f>
        <v>0.94202898550724634</v>
      </c>
      <c r="V1880" s="28"/>
      <c r="W1880" s="28"/>
      <c r="X1880" s="28"/>
      <c r="Y1880" s="28"/>
      <c r="Z1880" s="28"/>
      <c r="AA1880" s="28"/>
      <c r="AB1880" s="28"/>
      <c r="AC1880" s="28"/>
    </row>
    <row r="1881" spans="1:29" ht="14.25" hidden="1">
      <c r="A1881" s="22" t="b">
        <f t="shared" si="104"/>
        <v>0</v>
      </c>
      <c r="B1881" s="23" t="str">
        <f t="shared" si="105"/>
        <v>salles!</v>
      </c>
      <c r="C1881" s="24">
        <f t="shared" si="106"/>
        <v>1849</v>
      </c>
      <c r="D1881" s="24" t="str">
        <f t="shared" ca="1" si="2"/>
        <v>salle8</v>
      </c>
      <c r="E1881" s="25">
        <f t="shared" ca="1" si="3"/>
        <v>42844.770833333336</v>
      </c>
      <c r="F1881" s="25">
        <f t="shared" ca="1" si="4"/>
        <v>42844.8125</v>
      </c>
      <c r="G1881" s="26" t="str">
        <f t="shared" ca="1" si="5"/>
        <v>margaux.honore@kheprisante.fr</v>
      </c>
      <c r="H1881" s="24" t="s">
        <v>88</v>
      </c>
      <c r="I1881" s="24">
        <f t="shared" ca="1" si="6"/>
        <v>0</v>
      </c>
      <c r="J1881" s="24">
        <f t="shared" ca="1" si="7"/>
        <v>30193179</v>
      </c>
      <c r="K1881" s="24" t="str">
        <f t="shared" ca="1" si="8"/>
        <v>Fille de Khammouk</v>
      </c>
      <c r="L1881" s="24" t="str">
        <f t="shared" ca="1" si="9"/>
        <v>01:00 tarif horaire</v>
      </c>
      <c r="M1881" s="24" t="str">
        <f t="shared" ca="1" si="10"/>
        <v>Paiement par crédit</v>
      </c>
      <c r="N1881" s="25">
        <f t="shared" ca="1" si="11"/>
        <v>42838.662499999999</v>
      </c>
      <c r="O1881" s="27">
        <f t="shared" ca="1" si="12"/>
        <v>42838.662499999999</v>
      </c>
      <c r="P1881" s="24">
        <f t="shared" ca="1" si="13"/>
        <v>18</v>
      </c>
      <c r="Q1881" s="28" t="str">
        <f t="shared" si="48"/>
        <v/>
      </c>
      <c r="R1881" s="29" t="str">
        <f t="shared" si="14"/>
        <v/>
      </c>
      <c r="S1881" s="29" t="str">
        <f t="shared" si="15"/>
        <v/>
      </c>
      <c r="T1881" s="28" t="str">
        <f t="shared" si="16"/>
        <v/>
      </c>
      <c r="U1881" s="30">
        <f ca="1">VLOOKUP(H1881,variables!J$10:K$130,2,FALSE)</f>
        <v>0.94202898550724634</v>
      </c>
      <c r="V1881" s="28"/>
      <c r="W1881" s="28"/>
      <c r="X1881" s="28"/>
      <c r="Y1881" s="28"/>
      <c r="Z1881" s="28"/>
      <c r="AA1881" s="28"/>
      <c r="AB1881" s="28"/>
      <c r="AC1881" s="28"/>
    </row>
    <row r="1882" spans="1:29" ht="14.25" hidden="1">
      <c r="A1882" s="22" t="b">
        <f t="shared" si="104"/>
        <v>0</v>
      </c>
      <c r="B1882" s="23" t="str">
        <f t="shared" si="105"/>
        <v>salles!</v>
      </c>
      <c r="C1882" s="24">
        <f t="shared" si="106"/>
        <v>1850</v>
      </c>
      <c r="D1882" s="24" t="str">
        <f t="shared" ca="1" si="2"/>
        <v>salle10</v>
      </c>
      <c r="E1882" s="25">
        <f t="shared" ca="1" si="3"/>
        <v>42844.8125</v>
      </c>
      <c r="F1882" s="25">
        <f t="shared" ca="1" si="4"/>
        <v>42844.854166666664</v>
      </c>
      <c r="G1882" s="26" t="str">
        <f t="shared" ca="1" si="5"/>
        <v>rodolphe.bihannic@kheprisante.fr</v>
      </c>
      <c r="H1882" s="24" t="s">
        <v>501</v>
      </c>
      <c r="I1882" s="24" t="str">
        <f t="shared" ca="1" si="6"/>
        <v>rodolphe.bihannic@kheprisante.fr</v>
      </c>
      <c r="J1882" s="24">
        <f t="shared" ca="1" si="7"/>
        <v>30287782</v>
      </c>
      <c r="K1882" s="24">
        <f t="shared" ca="1" si="8"/>
        <v>0</v>
      </c>
      <c r="L1882" s="24" t="str">
        <f t="shared" ca="1" si="9"/>
        <v>01:00 tarif horaire</v>
      </c>
      <c r="M1882" s="24" t="str">
        <f t="shared" ca="1" si="10"/>
        <v>Paiement par crédit</v>
      </c>
      <c r="N1882" s="25">
        <f t="shared" ca="1" si="11"/>
        <v>42844.370138888888</v>
      </c>
      <c r="O1882" s="27">
        <f t="shared" ca="1" si="12"/>
        <v>42844.790277777778</v>
      </c>
      <c r="P1882" s="24">
        <f t="shared" ca="1" si="13"/>
        <v>18</v>
      </c>
      <c r="Q1882" s="28" t="str">
        <f t="shared" si="48"/>
        <v/>
      </c>
      <c r="R1882" s="29" t="str">
        <f t="shared" si="14"/>
        <v/>
      </c>
      <c r="S1882" s="29" t="str">
        <f t="shared" si="15"/>
        <v/>
      </c>
      <c r="T1882" s="28" t="str">
        <f t="shared" si="16"/>
        <v/>
      </c>
      <c r="U1882" s="30">
        <f ca="1">VLOOKUP(H1882,variables!J$10:K$130,2,FALSE)</f>
        <v>1</v>
      </c>
      <c r="V1882" s="28"/>
      <c r="W1882" s="28"/>
      <c r="X1882" s="28"/>
      <c r="Y1882" s="28"/>
      <c r="Z1882" s="28"/>
      <c r="AA1882" s="28"/>
      <c r="AB1882" s="28"/>
      <c r="AC1882" s="28"/>
    </row>
    <row r="1883" spans="1:29" ht="14.25" hidden="1">
      <c r="A1883" s="22" t="b">
        <f t="shared" si="104"/>
        <v>0</v>
      </c>
      <c r="B1883" s="23" t="str">
        <f t="shared" si="105"/>
        <v>salles!</v>
      </c>
      <c r="C1883" s="24">
        <f t="shared" si="106"/>
        <v>1851</v>
      </c>
      <c r="D1883" s="24" t="str">
        <f t="shared" ca="1" si="2"/>
        <v>salle11</v>
      </c>
      <c r="E1883" s="25">
        <f t="shared" ca="1" si="3"/>
        <v>42845.416666666664</v>
      </c>
      <c r="F1883" s="25">
        <f t="shared" ca="1" si="4"/>
        <v>42845.458333333336</v>
      </c>
      <c r="G1883" s="26" t="str">
        <f t="shared" ca="1" si="5"/>
        <v>pascal.fouquet@kheprisante.fr</v>
      </c>
      <c r="H1883" s="24" t="s">
        <v>596</v>
      </c>
      <c r="I1883" s="24">
        <f t="shared" ca="1" si="6"/>
        <v>0</v>
      </c>
      <c r="J1883" s="24">
        <f t="shared" ca="1" si="7"/>
        <v>30301576</v>
      </c>
      <c r="K1883" s="24" t="str">
        <f t="shared" ca="1" si="8"/>
        <v>Séance Kinésio Enfant</v>
      </c>
      <c r="L1883" s="24" t="str">
        <f t="shared" ca="1" si="9"/>
        <v>01:00 tarif horaire</v>
      </c>
      <c r="M1883" s="24" t="str">
        <f t="shared" ca="1" si="10"/>
        <v>Paiement par crédit</v>
      </c>
      <c r="N1883" s="25">
        <f t="shared" ca="1" si="11"/>
        <v>42844.696527777778</v>
      </c>
      <c r="O1883" s="27">
        <f t="shared" ca="1" si="12"/>
        <v>42844.696527777778</v>
      </c>
      <c r="P1883" s="24">
        <f t="shared" ca="1" si="13"/>
        <v>14.4</v>
      </c>
      <c r="Q1883" s="28" t="str">
        <f t="shared" si="48"/>
        <v/>
      </c>
      <c r="R1883" s="29" t="str">
        <f t="shared" si="14"/>
        <v/>
      </c>
      <c r="S1883" s="29" t="str">
        <f t="shared" si="15"/>
        <v/>
      </c>
      <c r="T1883" s="28" t="str">
        <f t="shared" si="16"/>
        <v/>
      </c>
      <c r="U1883" s="30">
        <f ca="1">VLOOKUP(H1883,variables!J$10:K$130,2,FALSE)</f>
        <v>1</v>
      </c>
      <c r="V1883" s="28"/>
      <c r="W1883" s="28"/>
      <c r="X1883" s="28"/>
      <c r="Y1883" s="28"/>
      <c r="Z1883" s="28"/>
      <c r="AA1883" s="28"/>
      <c r="AB1883" s="28"/>
      <c r="AC1883" s="28"/>
    </row>
    <row r="1884" spans="1:29" ht="14.25" hidden="1">
      <c r="A1884" s="22" t="b">
        <f t="shared" si="104"/>
        <v>0</v>
      </c>
      <c r="B1884" s="23" t="str">
        <f t="shared" si="105"/>
        <v>salles!</v>
      </c>
      <c r="C1884" s="24">
        <f t="shared" si="106"/>
        <v>1852</v>
      </c>
      <c r="D1884" s="24" t="str">
        <f t="shared" ca="1" si="2"/>
        <v>salle12</v>
      </c>
      <c r="E1884" s="25">
        <f t="shared" ca="1" si="3"/>
        <v>42845.458333333336</v>
      </c>
      <c r="F1884" s="25">
        <f t="shared" ca="1" si="4"/>
        <v>42845.5</v>
      </c>
      <c r="G1884" s="26" t="str">
        <f t="shared" ca="1" si="5"/>
        <v>nathalie.lievoux@kheprisante.fr</v>
      </c>
      <c r="H1884" s="24" t="s">
        <v>784</v>
      </c>
      <c r="I1884" s="24">
        <f t="shared" ca="1" si="6"/>
        <v>0</v>
      </c>
      <c r="J1884" s="24">
        <f t="shared" ca="1" si="7"/>
        <v>30153870</v>
      </c>
      <c r="K1884" s="24" t="str">
        <f t="shared" ca="1" si="8"/>
        <v>réflexologie GROUPON</v>
      </c>
      <c r="L1884" s="24" t="str">
        <f t="shared" ca="1" si="9"/>
        <v>01:00 tarif horaire</v>
      </c>
      <c r="M1884" s="24" t="str">
        <f t="shared" ca="1" si="10"/>
        <v>Paiement par crédit</v>
      </c>
      <c r="N1884" s="25">
        <f t="shared" ca="1" si="11"/>
        <v>42837.013194444444</v>
      </c>
      <c r="O1884" s="27">
        <f t="shared" ca="1" si="12"/>
        <v>42837.013194444444</v>
      </c>
      <c r="P1884" s="24">
        <f t="shared" ca="1" si="13"/>
        <v>14.4</v>
      </c>
      <c r="Q1884" s="28" t="str">
        <f t="shared" si="48"/>
        <v/>
      </c>
      <c r="R1884" s="29" t="str">
        <f t="shared" si="14"/>
        <v/>
      </c>
      <c r="S1884" s="29" t="str">
        <f t="shared" si="15"/>
        <v/>
      </c>
      <c r="T1884" s="28" t="str">
        <f t="shared" si="16"/>
        <v/>
      </c>
      <c r="U1884" s="30">
        <f ca="1">VLOOKUP(H1884,variables!J$10:K$130,2,FALSE)</f>
        <v>1</v>
      </c>
      <c r="V1884" s="28"/>
      <c r="W1884" s="28"/>
      <c r="X1884" s="28"/>
      <c r="Y1884" s="28"/>
      <c r="Z1884" s="28"/>
      <c r="AA1884" s="28"/>
      <c r="AB1884" s="28"/>
      <c r="AC1884" s="28"/>
    </row>
    <row r="1885" spans="1:29" ht="14.25" hidden="1">
      <c r="A1885" s="22" t="b">
        <f t="shared" si="104"/>
        <v>0</v>
      </c>
      <c r="B1885" s="23" t="str">
        <f t="shared" si="105"/>
        <v>salles!</v>
      </c>
      <c r="C1885" s="24">
        <f t="shared" si="106"/>
        <v>1853</v>
      </c>
      <c r="D1885" s="24" t="str">
        <f t="shared" ca="1" si="2"/>
        <v>salle9</v>
      </c>
      <c r="E1885" s="25">
        <f t="shared" ca="1" si="3"/>
        <v>42845.5</v>
      </c>
      <c r="F1885" s="25">
        <f t="shared" ca="1" si="4"/>
        <v>42845.541666666664</v>
      </c>
      <c r="G1885" s="26" t="str">
        <f t="shared" ca="1" si="5"/>
        <v>jean-jacques.benhayoun@kheprisante.fr</v>
      </c>
      <c r="H1885" s="24" t="s">
        <v>1080</v>
      </c>
      <c r="I1885" s="24">
        <f t="shared" ca="1" si="6"/>
        <v>0</v>
      </c>
      <c r="J1885" s="24">
        <f t="shared" ca="1" si="7"/>
        <v>30242578</v>
      </c>
      <c r="K1885" s="24">
        <f t="shared" ca="1" si="8"/>
        <v>0</v>
      </c>
      <c r="L1885" s="24" t="str">
        <f t="shared" ca="1" si="9"/>
        <v>01:00 tarif horaire</v>
      </c>
      <c r="M1885" s="24" t="str">
        <f t="shared" ca="1" si="10"/>
        <v>Paiement par crédit</v>
      </c>
      <c r="N1885" s="25">
        <f t="shared" ca="1" si="11"/>
        <v>42842.751388888886</v>
      </c>
      <c r="O1885" s="27">
        <f t="shared" ca="1" si="12"/>
        <v>42842.751388888886</v>
      </c>
      <c r="P1885" s="24">
        <f t="shared" ca="1" si="13"/>
        <v>16.2</v>
      </c>
      <c r="Q1885" s="28" t="str">
        <f t="shared" si="48"/>
        <v/>
      </c>
      <c r="R1885" s="29" t="str">
        <f t="shared" si="14"/>
        <v/>
      </c>
      <c r="S1885" s="29" t="str">
        <f t="shared" si="15"/>
        <v/>
      </c>
      <c r="T1885" s="28" t="str">
        <f t="shared" si="16"/>
        <v/>
      </c>
      <c r="U1885" s="30">
        <f ca="1">VLOOKUP(H1885,variables!J$10:K$130,2,FALSE)</f>
        <v>1</v>
      </c>
      <c r="V1885" s="28"/>
      <c r="W1885" s="28"/>
      <c r="X1885" s="28"/>
      <c r="Y1885" s="28"/>
      <c r="Z1885" s="28"/>
      <c r="AA1885" s="28"/>
      <c r="AB1885" s="28"/>
      <c r="AC1885" s="28"/>
    </row>
    <row r="1886" spans="1:29" ht="14.25" hidden="1">
      <c r="A1886" s="22" t="b">
        <f t="shared" si="104"/>
        <v>0</v>
      </c>
      <c r="B1886" s="23" t="str">
        <f t="shared" si="105"/>
        <v>salles!</v>
      </c>
      <c r="C1886" s="24">
        <f t="shared" si="106"/>
        <v>1854</v>
      </c>
      <c r="D1886" s="24" t="str">
        <f t="shared" ca="1" si="2"/>
        <v>salle8</v>
      </c>
      <c r="E1886" s="25">
        <f t="shared" ca="1" si="3"/>
        <v>42845.583333333336</v>
      </c>
      <c r="F1886" s="25">
        <f t="shared" ca="1" si="4"/>
        <v>42845.625</v>
      </c>
      <c r="G1886" s="26" t="str">
        <f t="shared" ca="1" si="5"/>
        <v>margaux.honore@kheprisante.fr</v>
      </c>
      <c r="H1886" s="24" t="s">
        <v>88</v>
      </c>
      <c r="I1886" s="24">
        <f t="shared" ca="1" si="6"/>
        <v>0</v>
      </c>
      <c r="J1886" s="24">
        <f t="shared" ca="1" si="7"/>
        <v>30289771</v>
      </c>
      <c r="K1886" s="24" t="str">
        <f t="shared" ca="1" si="8"/>
        <v>Keita Mélanie</v>
      </c>
      <c r="L1886" s="24" t="str">
        <f t="shared" ca="1" si="9"/>
        <v>01:00 tarif horaire</v>
      </c>
      <c r="M1886" s="24" t="str">
        <f t="shared" ca="1" si="10"/>
        <v>Paiement par crédit</v>
      </c>
      <c r="N1886" s="25">
        <f t="shared" ca="1" si="11"/>
        <v>42844.416666666664</v>
      </c>
      <c r="O1886" s="27">
        <f t="shared" ca="1" si="12"/>
        <v>42844.416666666664</v>
      </c>
      <c r="P1886" s="24">
        <f t="shared" ca="1" si="13"/>
        <v>14.4</v>
      </c>
      <c r="Q1886" s="28" t="str">
        <f t="shared" si="48"/>
        <v/>
      </c>
      <c r="R1886" s="29" t="str">
        <f t="shared" si="14"/>
        <v/>
      </c>
      <c r="S1886" s="29" t="str">
        <f t="shared" si="15"/>
        <v/>
      </c>
      <c r="T1886" s="28" t="str">
        <f t="shared" si="16"/>
        <v/>
      </c>
      <c r="U1886" s="30">
        <f ca="1">VLOOKUP(H1886,variables!J$10:K$130,2,FALSE)</f>
        <v>0.94202898550724634</v>
      </c>
      <c r="V1886" s="28"/>
      <c r="W1886" s="28"/>
      <c r="X1886" s="28"/>
      <c r="Y1886" s="28"/>
      <c r="Z1886" s="28"/>
      <c r="AA1886" s="28"/>
      <c r="AB1886" s="28"/>
      <c r="AC1886" s="28"/>
    </row>
    <row r="1887" spans="1:29" ht="14.25" hidden="1">
      <c r="A1887" s="22" t="b">
        <f t="shared" si="104"/>
        <v>0</v>
      </c>
      <c r="B1887" s="23" t="str">
        <f t="shared" si="105"/>
        <v>salles!</v>
      </c>
      <c r="C1887" s="24">
        <f t="shared" si="106"/>
        <v>1855</v>
      </c>
      <c r="D1887" s="24" t="str">
        <f t="shared" ca="1" si="2"/>
        <v>salle9</v>
      </c>
      <c r="E1887" s="25">
        <f t="shared" ca="1" si="3"/>
        <v>42845.583333333336</v>
      </c>
      <c r="F1887" s="25">
        <f t="shared" ca="1" si="4"/>
        <v>42845.625</v>
      </c>
      <c r="G1887" s="26" t="str">
        <f t="shared" ca="1" si="5"/>
        <v>jean-jacques.benhayoun@kheprisante.fr</v>
      </c>
      <c r="H1887" s="24" t="s">
        <v>1080</v>
      </c>
      <c r="I1887" s="24">
        <f t="shared" ca="1" si="6"/>
        <v>0</v>
      </c>
      <c r="J1887" s="24">
        <f t="shared" ca="1" si="7"/>
        <v>30170596</v>
      </c>
      <c r="K1887" s="24">
        <f t="shared" ca="1" si="8"/>
        <v>0</v>
      </c>
      <c r="L1887" s="24" t="str">
        <f t="shared" ca="1" si="9"/>
        <v>01:00 tarif horaire</v>
      </c>
      <c r="M1887" s="24" t="str">
        <f t="shared" ca="1" si="10"/>
        <v>Paiement par crédit</v>
      </c>
      <c r="N1887" s="25">
        <f t="shared" ca="1" si="11"/>
        <v>42837.672222222223</v>
      </c>
      <c r="O1887" s="27">
        <f t="shared" ca="1" si="12"/>
        <v>42837.672222222223</v>
      </c>
      <c r="P1887" s="24">
        <f t="shared" ca="1" si="13"/>
        <v>14.4</v>
      </c>
      <c r="Q1887" s="28" t="str">
        <f t="shared" si="48"/>
        <v/>
      </c>
      <c r="R1887" s="29" t="str">
        <f t="shared" si="14"/>
        <v/>
      </c>
      <c r="S1887" s="29" t="str">
        <f t="shared" si="15"/>
        <v/>
      </c>
      <c r="T1887" s="28" t="str">
        <f t="shared" si="16"/>
        <v/>
      </c>
      <c r="U1887" s="30">
        <f ca="1">VLOOKUP(H1887,variables!J$10:K$130,2,FALSE)</f>
        <v>1</v>
      </c>
      <c r="V1887" s="28"/>
      <c r="W1887" s="28"/>
      <c r="X1887" s="28"/>
      <c r="Y1887" s="28"/>
      <c r="Z1887" s="28"/>
      <c r="AA1887" s="28"/>
      <c r="AB1887" s="28"/>
      <c r="AC1887" s="28"/>
    </row>
    <row r="1888" spans="1:29" ht="14.25" hidden="1">
      <c r="A1888" s="22" t="b">
        <f t="shared" si="104"/>
        <v>0</v>
      </c>
      <c r="B1888" s="23" t="str">
        <f t="shared" si="105"/>
        <v>salles!</v>
      </c>
      <c r="C1888" s="24">
        <f t="shared" si="106"/>
        <v>1856</v>
      </c>
      <c r="D1888" s="24" t="str">
        <f t="shared" ca="1" si="2"/>
        <v>salle10</v>
      </c>
      <c r="E1888" s="25">
        <f t="shared" ca="1" si="3"/>
        <v>42845.604166666664</v>
      </c>
      <c r="F1888" s="25">
        <f t="shared" ca="1" si="4"/>
        <v>42845.645833333336</v>
      </c>
      <c r="G1888" s="26" t="str">
        <f t="shared" ca="1" si="5"/>
        <v>jacques.labescat@kheprisante.fr</v>
      </c>
      <c r="H1888" s="24" t="s">
        <v>1113</v>
      </c>
      <c r="I1888" s="24">
        <f t="shared" ca="1" si="6"/>
        <v>0</v>
      </c>
      <c r="J1888" s="24">
        <f t="shared" ca="1" si="7"/>
        <v>30413870</v>
      </c>
      <c r="K1888" s="24">
        <f t="shared" ca="1" si="8"/>
        <v>0</v>
      </c>
      <c r="L1888" s="24" t="str">
        <f t="shared" ca="1" si="9"/>
        <v>01:00 tarif horaire</v>
      </c>
      <c r="M1888" s="24" t="str">
        <f t="shared" ca="1" si="10"/>
        <v>Paiement par crédit</v>
      </c>
      <c r="N1888" s="25">
        <f t="shared" ca="1" si="11"/>
        <v>42849.898611111108</v>
      </c>
      <c r="O1888" s="27">
        <f t="shared" ca="1" si="12"/>
        <v>42849.898611111108</v>
      </c>
      <c r="P1888" s="24">
        <f t="shared" ca="1" si="13"/>
        <v>14.4</v>
      </c>
      <c r="Q1888" s="28" t="str">
        <f t="shared" si="48"/>
        <v/>
      </c>
      <c r="R1888" s="29" t="str">
        <f t="shared" si="14"/>
        <v/>
      </c>
      <c r="S1888" s="29" t="str">
        <f t="shared" si="15"/>
        <v/>
      </c>
      <c r="T1888" s="28" t="str">
        <f t="shared" si="16"/>
        <v/>
      </c>
      <c r="U1888" s="30">
        <f ca="1">VLOOKUP(H1888,variables!J$10:K$130,2,FALSE)</f>
        <v>0.96666666666666667</v>
      </c>
      <c r="V1888" s="28"/>
      <c r="W1888" s="28"/>
      <c r="X1888" s="28"/>
      <c r="Y1888" s="28"/>
      <c r="Z1888" s="28"/>
      <c r="AA1888" s="28"/>
      <c r="AB1888" s="28"/>
      <c r="AC1888" s="28"/>
    </row>
    <row r="1889" spans="1:29" ht="14.25" hidden="1">
      <c r="A1889" s="22" t="b">
        <f t="shared" si="104"/>
        <v>0</v>
      </c>
      <c r="B1889" s="23" t="str">
        <f t="shared" si="105"/>
        <v>salles!</v>
      </c>
      <c r="C1889" s="24">
        <f t="shared" si="106"/>
        <v>1857</v>
      </c>
      <c r="D1889" s="24" t="str">
        <f t="shared" ca="1" si="2"/>
        <v>salle12</v>
      </c>
      <c r="E1889" s="25">
        <f t="shared" ca="1" si="3"/>
        <v>42845.75</v>
      </c>
      <c r="F1889" s="25">
        <f t="shared" ca="1" si="4"/>
        <v>42845.791666666664</v>
      </c>
      <c r="G1889" s="26" t="str">
        <f t="shared" ca="1" si="5"/>
        <v>claudine.soulat@kheprisante.fr</v>
      </c>
      <c r="H1889" s="24" t="s">
        <v>1084</v>
      </c>
      <c r="I1889" s="24">
        <f t="shared" ca="1" si="6"/>
        <v>0</v>
      </c>
      <c r="J1889" s="24">
        <f t="shared" ca="1" si="7"/>
        <v>30225706</v>
      </c>
      <c r="K1889" s="24">
        <f t="shared" ca="1" si="8"/>
        <v>0</v>
      </c>
      <c r="L1889" s="24" t="str">
        <f t="shared" ca="1" si="9"/>
        <v>01:00 tarif horaire</v>
      </c>
      <c r="M1889" s="24" t="str">
        <f t="shared" ca="1" si="10"/>
        <v>Paiement par crédit</v>
      </c>
      <c r="N1889" s="25">
        <f t="shared" ca="1" si="11"/>
        <v>42841.415972222225</v>
      </c>
      <c r="O1889" s="27">
        <f t="shared" ca="1" si="12"/>
        <v>42841.415972222225</v>
      </c>
      <c r="P1889" s="24">
        <f t="shared" ca="1" si="13"/>
        <v>18</v>
      </c>
      <c r="Q1889" s="28" t="str">
        <f t="shared" si="48"/>
        <v/>
      </c>
      <c r="R1889" s="29" t="str">
        <f t="shared" si="14"/>
        <v/>
      </c>
      <c r="S1889" s="29" t="str">
        <f t="shared" si="15"/>
        <v/>
      </c>
      <c r="T1889" s="28" t="str">
        <f t="shared" si="16"/>
        <v/>
      </c>
      <c r="U1889" s="30">
        <f ca="1">VLOOKUP(H1889,variables!J$10:K$130,2,FALSE)</f>
        <v>1</v>
      </c>
      <c r="V1889" s="28"/>
      <c r="W1889" s="28"/>
      <c r="X1889" s="28"/>
      <c r="Y1889" s="28"/>
      <c r="Z1889" s="28"/>
      <c r="AA1889" s="28"/>
      <c r="AB1889" s="28"/>
      <c r="AC1889" s="28"/>
    </row>
    <row r="1890" spans="1:29" ht="14.25" hidden="1">
      <c r="A1890" s="22" t="b">
        <f t="shared" si="104"/>
        <v>0</v>
      </c>
      <c r="B1890" s="23" t="str">
        <f t="shared" si="105"/>
        <v>salles!</v>
      </c>
      <c r="C1890" s="24">
        <f t="shared" si="106"/>
        <v>1858</v>
      </c>
      <c r="D1890" s="24" t="str">
        <f t="shared" ca="1" si="2"/>
        <v>salle5</v>
      </c>
      <c r="E1890" s="25">
        <f t="shared" ca="1" si="3"/>
        <v>42845.75</v>
      </c>
      <c r="F1890" s="25">
        <f t="shared" ca="1" si="4"/>
        <v>42845.791666666664</v>
      </c>
      <c r="G1890" s="26" t="str">
        <f t="shared" ca="1" si="5"/>
        <v>sophie.seveetpapillon@kheprisante.fr</v>
      </c>
      <c r="H1890" s="24" t="s">
        <v>83</v>
      </c>
      <c r="I1890" s="24">
        <f t="shared" ca="1" si="6"/>
        <v>0</v>
      </c>
      <c r="J1890" s="24">
        <f t="shared" ca="1" si="7"/>
        <v>29916463</v>
      </c>
      <c r="K1890" s="24" t="str">
        <f t="shared" ca="1" si="8"/>
        <v>S. Lespinasse - Réflexo SP</v>
      </c>
      <c r="L1890" s="24" t="str">
        <f t="shared" ca="1" si="9"/>
        <v>01:00 tarif horaire</v>
      </c>
      <c r="M1890" s="24" t="str">
        <f t="shared" ca="1" si="10"/>
        <v>Paiement par crédit</v>
      </c>
      <c r="N1890" s="25">
        <f t="shared" ca="1" si="11"/>
        <v>42826.374305555553</v>
      </c>
      <c r="O1890" s="27">
        <f t="shared" ca="1" si="12"/>
        <v>42826.374305555553</v>
      </c>
      <c r="P1890" s="24">
        <f t="shared" ca="1" si="13"/>
        <v>18</v>
      </c>
      <c r="Q1890" s="28" t="str">
        <f t="shared" si="48"/>
        <v/>
      </c>
      <c r="R1890" s="29" t="str">
        <f t="shared" si="14"/>
        <v/>
      </c>
      <c r="S1890" s="29" t="str">
        <f t="shared" si="15"/>
        <v/>
      </c>
      <c r="T1890" s="28" t="str">
        <f t="shared" si="16"/>
        <v/>
      </c>
      <c r="U1890" s="30">
        <f>VLOOKUP(H1890,variables!J$10:K$130,2,FALSE)</f>
        <v>5.3E-3</v>
      </c>
      <c r="V1890" s="28"/>
      <c r="W1890" s="28"/>
      <c r="X1890" s="28"/>
      <c r="Y1890" s="28"/>
      <c r="Z1890" s="28"/>
      <c r="AA1890" s="28"/>
      <c r="AB1890" s="28"/>
      <c r="AC1890" s="28"/>
    </row>
    <row r="1891" spans="1:29" ht="14.25" hidden="1">
      <c r="A1891" s="22" t="b">
        <f t="shared" si="104"/>
        <v>0</v>
      </c>
      <c r="B1891" s="23" t="str">
        <f t="shared" si="105"/>
        <v>salles!</v>
      </c>
      <c r="C1891" s="24">
        <f t="shared" si="106"/>
        <v>1859</v>
      </c>
      <c r="D1891" s="24" t="str">
        <f t="shared" ca="1" si="2"/>
        <v>salle7</v>
      </c>
      <c r="E1891" s="25">
        <f t="shared" ca="1" si="3"/>
        <v>42845.75</v>
      </c>
      <c r="F1891" s="25">
        <f t="shared" ca="1" si="4"/>
        <v>42845.791666666664</v>
      </c>
      <c r="G1891" s="26" t="str">
        <f t="shared" ca="1" si="5"/>
        <v>caroline.soussy@kheprisante.fr</v>
      </c>
      <c r="H1891" s="24" t="s">
        <v>773</v>
      </c>
      <c r="I1891" s="24">
        <f t="shared" ca="1" si="6"/>
        <v>0</v>
      </c>
      <c r="J1891" s="24">
        <f t="shared" ca="1" si="7"/>
        <v>30271010</v>
      </c>
      <c r="K1891" s="24">
        <f t="shared" ca="1" si="8"/>
        <v>0</v>
      </c>
      <c r="L1891" s="24" t="str">
        <f t="shared" ca="1" si="9"/>
        <v>01:00 tarif horaire</v>
      </c>
      <c r="M1891" s="24" t="str">
        <f t="shared" ca="1" si="10"/>
        <v>Paiement par crédit</v>
      </c>
      <c r="N1891" s="25">
        <f t="shared" ca="1" si="11"/>
        <v>42843.707638888889</v>
      </c>
      <c r="O1891" s="27">
        <f t="shared" ca="1" si="12"/>
        <v>42843.707638888889</v>
      </c>
      <c r="P1891" s="24">
        <f t="shared" ca="1" si="13"/>
        <v>18</v>
      </c>
      <c r="Q1891" s="28" t="str">
        <f t="shared" si="48"/>
        <v/>
      </c>
      <c r="R1891" s="29" t="str">
        <f t="shared" si="14"/>
        <v/>
      </c>
      <c r="S1891" s="29" t="str">
        <f t="shared" si="15"/>
        <v/>
      </c>
      <c r="T1891" s="28" t="str">
        <f t="shared" si="16"/>
        <v/>
      </c>
      <c r="U1891" s="30">
        <f ca="1">VLOOKUP(H1891,variables!J$10:K$130,2,FALSE)</f>
        <v>0.97619047619047616</v>
      </c>
      <c r="V1891" s="28"/>
      <c r="W1891" s="28"/>
      <c r="X1891" s="28"/>
      <c r="Y1891" s="28"/>
      <c r="Z1891" s="28"/>
      <c r="AA1891" s="28"/>
      <c r="AB1891" s="28"/>
      <c r="AC1891" s="28"/>
    </row>
    <row r="1892" spans="1:29" ht="14.25" hidden="1">
      <c r="A1892" s="22" t="b">
        <f t="shared" si="104"/>
        <v>0</v>
      </c>
      <c r="B1892" s="23" t="str">
        <f t="shared" si="105"/>
        <v>salles!</v>
      </c>
      <c r="C1892" s="24">
        <f t="shared" si="106"/>
        <v>1860</v>
      </c>
      <c r="D1892" s="24" t="str">
        <f t="shared" ca="1" si="2"/>
        <v>salle9</v>
      </c>
      <c r="E1892" s="25">
        <f t="shared" ca="1" si="3"/>
        <v>42845.791666666664</v>
      </c>
      <c r="F1892" s="25">
        <f t="shared" ca="1" si="4"/>
        <v>42845.833333333336</v>
      </c>
      <c r="G1892" s="26" t="str">
        <f t="shared" ca="1" si="5"/>
        <v>jacqueline.vladic@kheprisante.fr</v>
      </c>
      <c r="H1892" s="24" t="s">
        <v>63</v>
      </c>
      <c r="I1892" s="24">
        <f t="shared" ca="1" si="6"/>
        <v>0</v>
      </c>
      <c r="J1892" s="24">
        <f t="shared" ca="1" si="7"/>
        <v>30328645</v>
      </c>
      <c r="K1892" s="24">
        <f t="shared" ca="1" si="8"/>
        <v>0</v>
      </c>
      <c r="L1892" s="24" t="str">
        <f t="shared" ca="1" si="9"/>
        <v>01:00 tarif horaire</v>
      </c>
      <c r="M1892" s="24" t="str">
        <f t="shared" ca="1" si="10"/>
        <v>Paiement par crédit</v>
      </c>
      <c r="N1892" s="25">
        <f t="shared" ca="1" si="11"/>
        <v>42845.668055555558</v>
      </c>
      <c r="O1892" s="27">
        <f t="shared" ca="1" si="12"/>
        <v>42845.668055555558</v>
      </c>
      <c r="P1892" s="24">
        <f t="shared" ca="1" si="13"/>
        <v>18</v>
      </c>
      <c r="Q1892" s="28" t="str">
        <f t="shared" si="48"/>
        <v/>
      </c>
      <c r="R1892" s="29" t="str">
        <f t="shared" si="14"/>
        <v/>
      </c>
      <c r="S1892" s="29" t="str">
        <f t="shared" si="15"/>
        <v/>
      </c>
      <c r="T1892" s="28" t="str">
        <f t="shared" si="16"/>
        <v/>
      </c>
      <c r="U1892" s="30">
        <f ca="1">VLOOKUP(H1892,variables!J$10:K$130,2,FALSE)</f>
        <v>1</v>
      </c>
      <c r="V1892" s="28"/>
      <c r="W1892" s="28"/>
      <c r="X1892" s="28"/>
      <c r="Y1892" s="28"/>
      <c r="Z1892" s="28"/>
      <c r="AA1892" s="28"/>
      <c r="AB1892" s="28"/>
      <c r="AC1892" s="28"/>
    </row>
    <row r="1893" spans="1:29" ht="14.25" hidden="1">
      <c r="A1893" s="22" t="b">
        <f t="shared" si="104"/>
        <v>0</v>
      </c>
      <c r="B1893" s="23" t="str">
        <f t="shared" si="105"/>
        <v>salles!</v>
      </c>
      <c r="C1893" s="24">
        <f t="shared" si="106"/>
        <v>1861</v>
      </c>
      <c r="D1893" s="24" t="str">
        <f t="shared" ca="1" si="2"/>
        <v>réunion2</v>
      </c>
      <c r="E1893" s="25">
        <f t="shared" ca="1" si="3"/>
        <v>42845.791666666664</v>
      </c>
      <c r="F1893" s="25">
        <f t="shared" ca="1" si="4"/>
        <v>42845.833333333336</v>
      </c>
      <c r="G1893" s="26" t="str">
        <f t="shared" ca="1" si="5"/>
        <v>sonia.langlois@sophrokhepri.fr</v>
      </c>
      <c r="H1893" s="24" t="s">
        <v>423</v>
      </c>
      <c r="I1893" s="24">
        <f t="shared" ca="1" si="6"/>
        <v>0</v>
      </c>
      <c r="J1893" s="24">
        <f t="shared" ca="1" si="7"/>
        <v>27455198</v>
      </c>
      <c r="K1893" s="24" t="str">
        <f t="shared" ca="1" si="8"/>
        <v>cours collectif sophro</v>
      </c>
      <c r="L1893" s="24" t="str">
        <f t="shared" ca="1" si="9"/>
        <v>01:00 tarif horaire</v>
      </c>
      <c r="M1893" s="24" t="str">
        <f t="shared" ca="1" si="10"/>
        <v>Paiement par crédit</v>
      </c>
      <c r="N1893" s="25">
        <f t="shared" ca="1" si="11"/>
        <v>42709.849305555559</v>
      </c>
      <c r="O1893" s="27">
        <f t="shared" ca="1" si="12"/>
        <v>42709.849305555559</v>
      </c>
      <c r="P1893" s="24">
        <f t="shared" ca="1" si="13"/>
        <v>18.72</v>
      </c>
      <c r="Q1893" s="28" t="str">
        <f t="shared" si="48"/>
        <v/>
      </c>
      <c r="R1893" s="29" t="str">
        <f t="shared" si="14"/>
        <v/>
      </c>
      <c r="S1893" s="29" t="str">
        <f t="shared" si="15"/>
        <v/>
      </c>
      <c r="T1893" s="28" t="str">
        <f t="shared" si="16"/>
        <v/>
      </c>
      <c r="U1893" s="30">
        <f ca="1">VLOOKUP(H1893,variables!J$10:K$130,2,FALSE)</f>
        <v>0.97619047619047616</v>
      </c>
      <c r="V1893" s="28"/>
      <c r="W1893" s="28"/>
      <c r="X1893" s="28"/>
      <c r="Y1893" s="28"/>
      <c r="Z1893" s="28"/>
      <c r="AA1893" s="28"/>
      <c r="AB1893" s="28"/>
      <c r="AC1893" s="28"/>
    </row>
    <row r="1894" spans="1:29" ht="14.25" hidden="1">
      <c r="A1894" s="22" t="b">
        <f t="shared" si="104"/>
        <v>0</v>
      </c>
      <c r="B1894" s="23" t="str">
        <f t="shared" si="105"/>
        <v>salles!</v>
      </c>
      <c r="C1894" s="24">
        <f t="shared" si="106"/>
        <v>1862</v>
      </c>
      <c r="D1894" s="24" t="str">
        <f t="shared" ca="1" si="2"/>
        <v>salle12</v>
      </c>
      <c r="E1894" s="25">
        <f t="shared" ca="1" si="3"/>
        <v>42846.416666666664</v>
      </c>
      <c r="F1894" s="25">
        <f t="shared" ca="1" si="4"/>
        <v>42846.458333333336</v>
      </c>
      <c r="G1894" s="26" t="str">
        <f t="shared" ca="1" si="5"/>
        <v>nathalie.lievoux@kheprisante.fr</v>
      </c>
      <c r="H1894" s="24" t="s">
        <v>784</v>
      </c>
      <c r="I1894" s="24">
        <f t="shared" ca="1" si="6"/>
        <v>0</v>
      </c>
      <c r="J1894" s="24">
        <f t="shared" ca="1" si="7"/>
        <v>30261778</v>
      </c>
      <c r="K1894" s="24" t="str">
        <f t="shared" ca="1" si="8"/>
        <v>réflexologie GROUPON</v>
      </c>
      <c r="L1894" s="24" t="str">
        <f t="shared" ca="1" si="9"/>
        <v>01:00 tarif horaire</v>
      </c>
      <c r="M1894" s="24" t="str">
        <f t="shared" ca="1" si="10"/>
        <v>Paiement par crédit</v>
      </c>
      <c r="N1894" s="25">
        <f t="shared" ca="1" si="11"/>
        <v>42843.524305555555</v>
      </c>
      <c r="O1894" s="27">
        <f t="shared" ca="1" si="12"/>
        <v>42843.524305555555</v>
      </c>
      <c r="P1894" s="24">
        <f t="shared" ca="1" si="13"/>
        <v>14.4</v>
      </c>
      <c r="Q1894" s="28" t="str">
        <f t="shared" si="48"/>
        <v/>
      </c>
      <c r="R1894" s="29" t="str">
        <f t="shared" si="14"/>
        <v/>
      </c>
      <c r="S1894" s="29" t="str">
        <f t="shared" si="15"/>
        <v/>
      </c>
      <c r="T1894" s="28" t="str">
        <f t="shared" si="16"/>
        <v/>
      </c>
      <c r="U1894" s="30">
        <f ca="1">VLOOKUP(H1894,variables!J$10:K$130,2,FALSE)</f>
        <v>1</v>
      </c>
      <c r="V1894" s="28"/>
      <c r="W1894" s="28"/>
      <c r="X1894" s="28"/>
      <c r="Y1894" s="28"/>
      <c r="Z1894" s="28"/>
      <c r="AA1894" s="28"/>
      <c r="AB1894" s="28"/>
      <c r="AC1894" s="28"/>
    </row>
    <row r="1895" spans="1:29" ht="14.25" hidden="1">
      <c r="A1895" s="22" t="b">
        <f t="shared" si="104"/>
        <v>0</v>
      </c>
      <c r="B1895" s="23" t="str">
        <f t="shared" si="105"/>
        <v>salles!</v>
      </c>
      <c r="C1895" s="24">
        <f t="shared" si="106"/>
        <v>1863</v>
      </c>
      <c r="D1895" s="24" t="str">
        <f t="shared" ca="1" si="2"/>
        <v>salle7</v>
      </c>
      <c r="E1895" s="25">
        <f t="shared" ca="1" si="3"/>
        <v>42846.416666666664</v>
      </c>
      <c r="F1895" s="25">
        <f t="shared" ca="1" si="4"/>
        <v>42846.458333333336</v>
      </c>
      <c r="G1895" s="26" t="str">
        <f t="shared" ca="1" si="5"/>
        <v>caroline.soussy@kheprisante.fr</v>
      </c>
      <c r="H1895" s="24" t="s">
        <v>773</v>
      </c>
      <c r="I1895" s="24">
        <f t="shared" ca="1" si="6"/>
        <v>0</v>
      </c>
      <c r="J1895" s="24">
        <f t="shared" ca="1" si="7"/>
        <v>30270964</v>
      </c>
      <c r="K1895" s="24">
        <f t="shared" ca="1" si="8"/>
        <v>0</v>
      </c>
      <c r="L1895" s="24" t="str">
        <f t="shared" ca="1" si="9"/>
        <v>01:00 tarif horaire</v>
      </c>
      <c r="M1895" s="24" t="str">
        <f t="shared" ca="1" si="10"/>
        <v>Paiement par crédit</v>
      </c>
      <c r="N1895" s="25">
        <f t="shared" ca="1" si="11"/>
        <v>42843.706944444442</v>
      </c>
      <c r="O1895" s="27">
        <f t="shared" ca="1" si="12"/>
        <v>42843.706944444442</v>
      </c>
      <c r="P1895" s="24">
        <f t="shared" ca="1" si="13"/>
        <v>14.4</v>
      </c>
      <c r="Q1895" s="28" t="str">
        <f t="shared" si="48"/>
        <v/>
      </c>
      <c r="R1895" s="29" t="str">
        <f t="shared" si="14"/>
        <v/>
      </c>
      <c r="S1895" s="29" t="str">
        <f t="shared" si="15"/>
        <v/>
      </c>
      <c r="T1895" s="28" t="str">
        <f t="shared" si="16"/>
        <v/>
      </c>
      <c r="U1895" s="30">
        <f ca="1">VLOOKUP(H1895,variables!J$10:K$130,2,FALSE)</f>
        <v>0.97619047619047616</v>
      </c>
      <c r="V1895" s="28"/>
      <c r="W1895" s="28"/>
      <c r="X1895" s="28"/>
      <c r="Y1895" s="28"/>
      <c r="Z1895" s="28"/>
      <c r="AA1895" s="28"/>
      <c r="AB1895" s="28"/>
      <c r="AC1895" s="28"/>
    </row>
    <row r="1896" spans="1:29" ht="14.25" hidden="1">
      <c r="A1896" s="22" t="b">
        <f t="shared" si="104"/>
        <v>0</v>
      </c>
      <c r="B1896" s="23" t="str">
        <f t="shared" si="105"/>
        <v>salles!</v>
      </c>
      <c r="C1896" s="24">
        <f t="shared" si="106"/>
        <v>1864</v>
      </c>
      <c r="D1896" s="24" t="str">
        <f t="shared" ca="1" si="2"/>
        <v>salle8</v>
      </c>
      <c r="E1896" s="25">
        <f t="shared" ca="1" si="3"/>
        <v>42846.416666666664</v>
      </c>
      <c r="F1896" s="25">
        <f t="shared" ca="1" si="4"/>
        <v>42846.458333333336</v>
      </c>
      <c r="G1896" s="26" t="str">
        <f t="shared" ca="1" si="5"/>
        <v>margaux.honore@kheprisante.fr</v>
      </c>
      <c r="H1896" s="24" t="s">
        <v>88</v>
      </c>
      <c r="I1896" s="24">
        <f t="shared" ca="1" si="6"/>
        <v>0</v>
      </c>
      <c r="J1896" s="24">
        <f t="shared" ca="1" si="7"/>
        <v>30275338</v>
      </c>
      <c r="K1896" s="24" t="str">
        <f t="shared" ca="1" si="8"/>
        <v>Alexandre Ramrami</v>
      </c>
      <c r="L1896" s="24" t="str">
        <f t="shared" ca="1" si="9"/>
        <v>01:00 tarif horaire</v>
      </c>
      <c r="M1896" s="24" t="str">
        <f t="shared" ca="1" si="10"/>
        <v>Paiement par crédit</v>
      </c>
      <c r="N1896" s="25">
        <f t="shared" ca="1" si="11"/>
        <v>42843.808333333334</v>
      </c>
      <c r="O1896" s="27">
        <f t="shared" ca="1" si="12"/>
        <v>42843.808333333334</v>
      </c>
      <c r="P1896" s="24">
        <f t="shared" ca="1" si="13"/>
        <v>14.4</v>
      </c>
      <c r="Q1896" s="28" t="str">
        <f t="shared" si="48"/>
        <v/>
      </c>
      <c r="R1896" s="29" t="str">
        <f t="shared" si="14"/>
        <v/>
      </c>
      <c r="S1896" s="29" t="str">
        <f t="shared" si="15"/>
        <v/>
      </c>
      <c r="T1896" s="28" t="str">
        <f t="shared" si="16"/>
        <v/>
      </c>
      <c r="U1896" s="30">
        <f ca="1">VLOOKUP(H1896,variables!J$10:K$130,2,FALSE)</f>
        <v>0.94202898550724634</v>
      </c>
      <c r="V1896" s="28"/>
      <c r="W1896" s="28"/>
      <c r="X1896" s="28"/>
      <c r="Y1896" s="28"/>
      <c r="Z1896" s="28"/>
      <c r="AA1896" s="28"/>
      <c r="AB1896" s="28"/>
      <c r="AC1896" s="28"/>
    </row>
    <row r="1897" spans="1:29" ht="14.25" hidden="1">
      <c r="A1897" s="22" t="b">
        <f t="shared" si="104"/>
        <v>0</v>
      </c>
      <c r="B1897" s="23" t="str">
        <f t="shared" si="105"/>
        <v>salles!</v>
      </c>
      <c r="C1897" s="24">
        <f t="shared" si="106"/>
        <v>1865</v>
      </c>
      <c r="D1897" s="24" t="str">
        <f t="shared" ca="1" si="2"/>
        <v>salle7</v>
      </c>
      <c r="E1897" s="25">
        <f t="shared" ca="1" si="3"/>
        <v>42846.458333333336</v>
      </c>
      <c r="F1897" s="25">
        <f t="shared" ca="1" si="4"/>
        <v>42846.5</v>
      </c>
      <c r="G1897" s="26" t="str">
        <f t="shared" ca="1" si="5"/>
        <v>nicolas.brinster@kheprisante.fr</v>
      </c>
      <c r="H1897" s="24" t="s">
        <v>299</v>
      </c>
      <c r="I1897" s="24">
        <f t="shared" ca="1" si="6"/>
        <v>0</v>
      </c>
      <c r="J1897" s="24">
        <f t="shared" ca="1" si="7"/>
        <v>30338891</v>
      </c>
      <c r="K1897" s="24" t="str">
        <f t="shared" ca="1" si="8"/>
        <v>Arnoult S6</v>
      </c>
      <c r="L1897" s="24" t="str">
        <f t="shared" ca="1" si="9"/>
        <v>01:00 tarif horaire</v>
      </c>
      <c r="M1897" s="24" t="str">
        <f t="shared" ca="1" si="10"/>
        <v>Paiement par crédit</v>
      </c>
      <c r="N1897" s="25">
        <f t="shared" ca="1" si="11"/>
        <v>42845.945833333331</v>
      </c>
      <c r="O1897" s="27">
        <f t="shared" ca="1" si="12"/>
        <v>42845.945833333331</v>
      </c>
      <c r="P1897" s="24">
        <f t="shared" ca="1" si="13"/>
        <v>14.4</v>
      </c>
      <c r="Q1897" s="28" t="str">
        <f t="shared" si="48"/>
        <v/>
      </c>
      <c r="R1897" s="29" t="str">
        <f t="shared" si="14"/>
        <v/>
      </c>
      <c r="S1897" s="29" t="str">
        <f t="shared" si="15"/>
        <v/>
      </c>
      <c r="T1897" s="28" t="str">
        <f t="shared" si="16"/>
        <v/>
      </c>
      <c r="U1897" s="30">
        <f ca="1">VLOOKUP(H1897,variables!J$10:K$130,2,FALSE)</f>
        <v>0.96666666666666667</v>
      </c>
      <c r="V1897" s="28"/>
      <c r="W1897" s="28"/>
      <c r="X1897" s="28"/>
      <c r="Y1897" s="28"/>
      <c r="Z1897" s="28"/>
      <c r="AA1897" s="28"/>
      <c r="AB1897" s="28"/>
      <c r="AC1897" s="28"/>
    </row>
    <row r="1898" spans="1:29" ht="14.25" hidden="1">
      <c r="A1898" s="22" t="b">
        <f t="shared" si="104"/>
        <v>0</v>
      </c>
      <c r="B1898" s="23" t="str">
        <f t="shared" si="105"/>
        <v>salles!</v>
      </c>
      <c r="C1898" s="24">
        <f t="shared" si="106"/>
        <v>1866</v>
      </c>
      <c r="D1898" s="24" t="str">
        <f t="shared" ca="1" si="2"/>
        <v>salle8</v>
      </c>
      <c r="E1898" s="25">
        <f t="shared" ca="1" si="3"/>
        <v>42846.458333333336</v>
      </c>
      <c r="F1898" s="25">
        <f t="shared" ca="1" si="4"/>
        <v>42846.5</v>
      </c>
      <c r="G1898" s="26" t="str">
        <f t="shared" ca="1" si="5"/>
        <v>fanny.pioffret@kheprisante.fr</v>
      </c>
      <c r="H1898" s="24" t="s">
        <v>881</v>
      </c>
      <c r="I1898" s="24">
        <f t="shared" ca="1" si="6"/>
        <v>0</v>
      </c>
      <c r="J1898" s="24">
        <f t="shared" ca="1" si="7"/>
        <v>30014300</v>
      </c>
      <c r="K1898" s="24" t="str">
        <f t="shared" ca="1" si="8"/>
        <v>shiatsu josette keller</v>
      </c>
      <c r="L1898" s="24" t="str">
        <f t="shared" ca="1" si="9"/>
        <v>01:00 tarif horaire</v>
      </c>
      <c r="M1898" s="24" t="str">
        <f t="shared" ca="1" si="10"/>
        <v>Paiement par crédit</v>
      </c>
      <c r="N1898" s="25">
        <f t="shared" ca="1" si="11"/>
        <v>42830.625</v>
      </c>
      <c r="O1898" s="27">
        <f t="shared" ca="1" si="12"/>
        <v>42830.625</v>
      </c>
      <c r="P1898" s="24">
        <f t="shared" ca="1" si="13"/>
        <v>14.4</v>
      </c>
      <c r="Q1898" s="28" t="str">
        <f t="shared" si="48"/>
        <v/>
      </c>
      <c r="R1898" s="29" t="str">
        <f t="shared" si="14"/>
        <v/>
      </c>
      <c r="S1898" s="29" t="str">
        <f t="shared" si="15"/>
        <v/>
      </c>
      <c r="T1898" s="28" t="str">
        <f t="shared" si="16"/>
        <v/>
      </c>
      <c r="U1898" s="30">
        <f ca="1">VLOOKUP(H1898,variables!J$10:K$130,2,FALSE)</f>
        <v>0.96666666666666667</v>
      </c>
      <c r="V1898" s="28"/>
      <c r="W1898" s="28"/>
      <c r="X1898" s="28"/>
      <c r="Y1898" s="28"/>
      <c r="Z1898" s="28"/>
      <c r="AA1898" s="28"/>
      <c r="AB1898" s="28"/>
      <c r="AC1898" s="28"/>
    </row>
    <row r="1899" spans="1:29" ht="14.25" hidden="1">
      <c r="A1899" s="22" t="b">
        <f t="shared" si="104"/>
        <v>0</v>
      </c>
      <c r="B1899" s="23" t="str">
        <f t="shared" si="105"/>
        <v>salles!</v>
      </c>
      <c r="C1899" s="24">
        <f t="shared" si="106"/>
        <v>1867</v>
      </c>
      <c r="D1899" s="24" t="str">
        <f t="shared" ca="1" si="2"/>
        <v>salle10</v>
      </c>
      <c r="E1899" s="25">
        <f t="shared" ca="1" si="3"/>
        <v>42846.458333333336</v>
      </c>
      <c r="F1899" s="25">
        <f t="shared" ca="1" si="4"/>
        <v>42846.5</v>
      </c>
      <c r="G1899" s="26" t="str">
        <f t="shared" ca="1" si="5"/>
        <v>jacques.labescat@kheprisante.fr</v>
      </c>
      <c r="H1899" s="24" t="s">
        <v>1113</v>
      </c>
      <c r="I1899" s="24">
        <f t="shared" ca="1" si="6"/>
        <v>0</v>
      </c>
      <c r="J1899" s="24">
        <f t="shared" ca="1" si="7"/>
        <v>30413567</v>
      </c>
      <c r="K1899" s="24">
        <f t="shared" ca="1" si="8"/>
        <v>0</v>
      </c>
      <c r="L1899" s="24" t="str">
        <f t="shared" ca="1" si="9"/>
        <v>01:00 tarif horaire</v>
      </c>
      <c r="M1899" s="24" t="str">
        <f t="shared" ca="1" si="10"/>
        <v>Paiement par crédit</v>
      </c>
      <c r="N1899" s="25">
        <f t="shared" ca="1" si="11"/>
        <v>42849.89166666667</v>
      </c>
      <c r="O1899" s="27">
        <f t="shared" ca="1" si="12"/>
        <v>42849.89166666667</v>
      </c>
      <c r="P1899" s="24">
        <f t="shared" ca="1" si="13"/>
        <v>14.4</v>
      </c>
      <c r="Q1899" s="28" t="str">
        <f t="shared" si="48"/>
        <v/>
      </c>
      <c r="R1899" s="29" t="str">
        <f t="shared" si="14"/>
        <v/>
      </c>
      <c r="S1899" s="29" t="str">
        <f t="shared" si="15"/>
        <v/>
      </c>
      <c r="T1899" s="28" t="str">
        <f t="shared" si="16"/>
        <v/>
      </c>
      <c r="U1899" s="30">
        <f ca="1">VLOOKUP(H1899,variables!J$10:K$130,2,FALSE)</f>
        <v>0.96666666666666667</v>
      </c>
      <c r="V1899" s="28"/>
      <c r="W1899" s="28"/>
      <c r="X1899" s="28"/>
      <c r="Y1899" s="28"/>
      <c r="Z1899" s="28"/>
      <c r="AA1899" s="28"/>
      <c r="AB1899" s="28"/>
      <c r="AC1899" s="28"/>
    </row>
    <row r="1900" spans="1:29" ht="14.25" hidden="1">
      <c r="A1900" s="22" t="b">
        <f t="shared" si="104"/>
        <v>0</v>
      </c>
      <c r="B1900" s="23" t="str">
        <f t="shared" si="105"/>
        <v>salles!</v>
      </c>
      <c r="C1900" s="24">
        <f t="shared" si="106"/>
        <v>1868</v>
      </c>
      <c r="D1900" s="24" t="str">
        <f t="shared" ca="1" si="2"/>
        <v>salle9</v>
      </c>
      <c r="E1900" s="25">
        <f t="shared" ca="1" si="3"/>
        <v>42846.458333333336</v>
      </c>
      <c r="F1900" s="25">
        <f t="shared" ca="1" si="4"/>
        <v>42846.541666666664</v>
      </c>
      <c r="G1900" s="26" t="str">
        <f t="shared" ca="1" si="5"/>
        <v>aurelie.maillet@kheprisante.fr</v>
      </c>
      <c r="H1900" s="24" t="s">
        <v>887</v>
      </c>
      <c r="I1900" s="24">
        <f t="shared" ca="1" si="6"/>
        <v>0</v>
      </c>
      <c r="J1900" s="24">
        <f t="shared" ca="1" si="7"/>
        <v>30328005</v>
      </c>
      <c r="K1900" s="24">
        <f t="shared" ca="1" si="8"/>
        <v>0</v>
      </c>
      <c r="L1900" s="24" t="str">
        <f t="shared" ca="1" si="9"/>
        <v>02:00 tarif horaire</v>
      </c>
      <c r="M1900" s="24" t="str">
        <f t="shared" ca="1" si="10"/>
        <v>Paiement par crédit</v>
      </c>
      <c r="N1900" s="25">
        <f t="shared" ca="1" si="11"/>
        <v>42845.654861111114</v>
      </c>
      <c r="O1900" s="27">
        <f t="shared" ca="1" si="12"/>
        <v>42845.654861111114</v>
      </c>
      <c r="P1900" s="24">
        <f t="shared" ca="1" si="13"/>
        <v>30.6</v>
      </c>
      <c r="Q1900" s="28" t="str">
        <f t="shared" si="48"/>
        <v/>
      </c>
      <c r="R1900" s="29" t="str">
        <f t="shared" si="14"/>
        <v/>
      </c>
      <c r="S1900" s="29" t="str">
        <f t="shared" si="15"/>
        <v/>
      </c>
      <c r="T1900" s="28" t="str">
        <f t="shared" si="16"/>
        <v/>
      </c>
      <c r="U1900" s="30">
        <f ca="1">VLOOKUP(H1900,variables!J$10:K$130,2,FALSE)</f>
        <v>1</v>
      </c>
      <c r="V1900" s="28"/>
      <c r="W1900" s="28"/>
      <c r="X1900" s="28"/>
      <c r="Y1900" s="28"/>
      <c r="Z1900" s="28"/>
      <c r="AA1900" s="28"/>
      <c r="AB1900" s="28"/>
      <c r="AC1900" s="28"/>
    </row>
    <row r="1901" spans="1:29" ht="14.25" hidden="1">
      <c r="A1901" s="22" t="b">
        <f t="shared" si="104"/>
        <v>0</v>
      </c>
      <c r="B1901" s="23" t="str">
        <f t="shared" si="105"/>
        <v>salles!</v>
      </c>
      <c r="C1901" s="24">
        <f t="shared" si="106"/>
        <v>1869</v>
      </c>
      <c r="D1901" s="24" t="str">
        <f t="shared" ca="1" si="2"/>
        <v>salle7</v>
      </c>
      <c r="E1901" s="25">
        <f t="shared" ca="1" si="3"/>
        <v>42846.541666666664</v>
      </c>
      <c r="F1901" s="25">
        <f t="shared" ca="1" si="4"/>
        <v>42846.583333333336</v>
      </c>
      <c r="G1901" s="26" t="str">
        <f t="shared" ca="1" si="5"/>
        <v>caroline.soussy@kheprisante.fr</v>
      </c>
      <c r="H1901" s="24" t="s">
        <v>773</v>
      </c>
      <c r="I1901" s="24">
        <f t="shared" ca="1" si="6"/>
        <v>0</v>
      </c>
      <c r="J1901" s="24">
        <f t="shared" ca="1" si="7"/>
        <v>30317672</v>
      </c>
      <c r="K1901" s="24">
        <f t="shared" ca="1" si="8"/>
        <v>0</v>
      </c>
      <c r="L1901" s="24" t="str">
        <f t="shared" ca="1" si="9"/>
        <v>01:00 tarif horaire</v>
      </c>
      <c r="M1901" s="24" t="str">
        <f t="shared" ca="1" si="10"/>
        <v>Paiement par crédit</v>
      </c>
      <c r="N1901" s="25">
        <f t="shared" ca="1" si="11"/>
        <v>42845.396527777775</v>
      </c>
      <c r="O1901" s="27">
        <f t="shared" ca="1" si="12"/>
        <v>42845.396527777775</v>
      </c>
      <c r="P1901" s="24">
        <f t="shared" ca="1" si="13"/>
        <v>16.2</v>
      </c>
      <c r="Q1901" s="28" t="str">
        <f t="shared" si="48"/>
        <v/>
      </c>
      <c r="R1901" s="29" t="str">
        <f t="shared" si="14"/>
        <v/>
      </c>
      <c r="S1901" s="29" t="str">
        <f t="shared" si="15"/>
        <v/>
      </c>
      <c r="T1901" s="28" t="str">
        <f t="shared" si="16"/>
        <v/>
      </c>
      <c r="U1901" s="30">
        <f ca="1">VLOOKUP(H1901,variables!J$10:K$130,2,FALSE)</f>
        <v>0.97619047619047616</v>
      </c>
      <c r="V1901" s="28"/>
      <c r="W1901" s="28"/>
      <c r="X1901" s="28"/>
      <c r="Y1901" s="28"/>
      <c r="Z1901" s="28"/>
      <c r="AA1901" s="28"/>
      <c r="AB1901" s="28"/>
      <c r="AC1901" s="28"/>
    </row>
    <row r="1902" spans="1:29" ht="14.25" hidden="1">
      <c r="A1902" s="22" t="b">
        <f t="shared" si="104"/>
        <v>0</v>
      </c>
      <c r="B1902" s="23" t="str">
        <f t="shared" si="105"/>
        <v>salles!</v>
      </c>
      <c r="C1902" s="24">
        <f t="shared" si="106"/>
        <v>1870</v>
      </c>
      <c r="D1902" s="24" t="str">
        <f t="shared" ca="1" si="2"/>
        <v>salle12</v>
      </c>
      <c r="E1902" s="25">
        <f t="shared" ca="1" si="3"/>
        <v>42846.583333333336</v>
      </c>
      <c r="F1902" s="25">
        <f t="shared" ca="1" si="4"/>
        <v>42846.625</v>
      </c>
      <c r="G1902" s="26" t="str">
        <f t="shared" ca="1" si="5"/>
        <v>christelle.dericquebourg@kheprisante.fr</v>
      </c>
      <c r="H1902" s="24" t="s">
        <v>458</v>
      </c>
      <c r="I1902" s="24" t="str">
        <f t="shared" ca="1" si="6"/>
        <v>christelle.dericquebourg@kheprisante.fr</v>
      </c>
      <c r="J1902" s="24">
        <f t="shared" ca="1" si="7"/>
        <v>30346303</v>
      </c>
      <c r="K1902" s="24" t="str">
        <f t="shared" ca="1" si="8"/>
        <v>Pascal Curtin</v>
      </c>
      <c r="L1902" s="24" t="str">
        <f t="shared" ca="1" si="9"/>
        <v>01:00 tarif horaire</v>
      </c>
      <c r="M1902" s="24" t="str">
        <f t="shared" ca="1" si="10"/>
        <v>Paiement par crédit</v>
      </c>
      <c r="N1902" s="25">
        <f t="shared" ca="1" si="11"/>
        <v>42846.399305555555</v>
      </c>
      <c r="O1902" s="27">
        <f t="shared" ca="1" si="12"/>
        <v>42846.400000000001</v>
      </c>
      <c r="P1902" s="24">
        <f t="shared" ca="1" si="13"/>
        <v>16.2</v>
      </c>
      <c r="Q1902" s="28" t="str">
        <f t="shared" si="48"/>
        <v/>
      </c>
      <c r="R1902" s="29" t="str">
        <f t="shared" si="14"/>
        <v/>
      </c>
      <c r="S1902" s="29" t="str">
        <f t="shared" si="15"/>
        <v/>
      </c>
      <c r="T1902" s="28" t="str">
        <f t="shared" si="16"/>
        <v/>
      </c>
      <c r="U1902" s="30">
        <f ca="1">VLOOKUP(H1902,variables!J$10:K$130,2,FALSE)</f>
        <v>0.95</v>
      </c>
      <c r="V1902" s="28"/>
      <c r="W1902" s="28"/>
      <c r="X1902" s="28"/>
      <c r="Y1902" s="28"/>
      <c r="Z1902" s="28"/>
      <c r="AA1902" s="28"/>
      <c r="AB1902" s="28"/>
      <c r="AC1902" s="28"/>
    </row>
    <row r="1903" spans="1:29" ht="14.25" hidden="1">
      <c r="A1903" s="22" t="b">
        <f t="shared" si="104"/>
        <v>0</v>
      </c>
      <c r="B1903" s="23" t="str">
        <f t="shared" si="105"/>
        <v>salles!</v>
      </c>
      <c r="C1903" s="24">
        <f t="shared" si="106"/>
        <v>1871</v>
      </c>
      <c r="D1903" s="24" t="str">
        <f t="shared" ca="1" si="2"/>
        <v>salle7</v>
      </c>
      <c r="E1903" s="25">
        <f t="shared" ca="1" si="3"/>
        <v>42846.583333333336</v>
      </c>
      <c r="F1903" s="25">
        <f t="shared" ca="1" si="4"/>
        <v>42846.625</v>
      </c>
      <c r="G1903" s="26" t="str">
        <f t="shared" ca="1" si="5"/>
        <v>caroline.soussy@kheprisante.fr</v>
      </c>
      <c r="H1903" s="24" t="s">
        <v>773</v>
      </c>
      <c r="I1903" s="24">
        <f t="shared" ca="1" si="6"/>
        <v>0</v>
      </c>
      <c r="J1903" s="24">
        <f t="shared" ca="1" si="7"/>
        <v>30270980</v>
      </c>
      <c r="K1903" s="24">
        <f t="shared" ca="1" si="8"/>
        <v>0</v>
      </c>
      <c r="L1903" s="24" t="str">
        <f t="shared" ca="1" si="9"/>
        <v>01:00 tarif horaire</v>
      </c>
      <c r="M1903" s="24" t="str">
        <f t="shared" ca="1" si="10"/>
        <v>Paiement par crédit</v>
      </c>
      <c r="N1903" s="25">
        <f t="shared" ca="1" si="11"/>
        <v>42843.706944444442</v>
      </c>
      <c r="O1903" s="27">
        <f t="shared" ca="1" si="12"/>
        <v>42843.706944444442</v>
      </c>
      <c r="P1903" s="24">
        <f t="shared" ca="1" si="13"/>
        <v>16.2</v>
      </c>
      <c r="Q1903" s="28" t="str">
        <f t="shared" si="48"/>
        <v/>
      </c>
      <c r="R1903" s="29" t="str">
        <f t="shared" si="14"/>
        <v/>
      </c>
      <c r="S1903" s="29" t="str">
        <f t="shared" si="15"/>
        <v/>
      </c>
      <c r="T1903" s="28" t="str">
        <f t="shared" si="16"/>
        <v/>
      </c>
      <c r="U1903" s="30">
        <f ca="1">VLOOKUP(H1903,variables!J$10:K$130,2,FALSE)</f>
        <v>0.97619047619047616</v>
      </c>
      <c r="V1903" s="28"/>
      <c r="W1903" s="28"/>
      <c r="X1903" s="28"/>
      <c r="Y1903" s="28"/>
      <c r="Z1903" s="28"/>
      <c r="AA1903" s="28"/>
      <c r="AB1903" s="28"/>
      <c r="AC1903" s="28"/>
    </row>
    <row r="1904" spans="1:29" ht="14.25">
      <c r="A1904" s="22" t="b">
        <f t="shared" si="104"/>
        <v>1</v>
      </c>
      <c r="B1904" s="23" t="str">
        <f t="shared" si="105"/>
        <v>salles!</v>
      </c>
      <c r="C1904" s="24">
        <f t="shared" si="106"/>
        <v>1872</v>
      </c>
      <c r="D1904" s="24" t="str">
        <f t="shared" ca="1" si="2"/>
        <v>salle11</v>
      </c>
      <c r="E1904" s="25">
        <f t="shared" ca="1" si="3"/>
        <v>42846.583333333336</v>
      </c>
      <c r="F1904" s="25">
        <f t="shared" ca="1" si="4"/>
        <v>42846.645833333336</v>
      </c>
      <c r="G1904" s="26" t="str">
        <f t="shared" ca="1" si="5"/>
        <v>sandrine.lopes@kheprisante.fr</v>
      </c>
      <c r="H1904" s="24" t="s">
        <v>140</v>
      </c>
      <c r="I1904" s="24">
        <f t="shared" ca="1" si="6"/>
        <v>0</v>
      </c>
      <c r="J1904" s="24">
        <f t="shared" ca="1" si="7"/>
        <v>29743658</v>
      </c>
      <c r="K1904" s="24" t="str">
        <f t="shared" ca="1" si="8"/>
        <v>Sandrine- Mbe cecile</v>
      </c>
      <c r="L1904" s="24" t="str">
        <f t="shared" ca="1" si="9"/>
        <v>01:30 tarif horaire</v>
      </c>
      <c r="M1904" s="24" t="str">
        <f t="shared" ca="1" si="10"/>
        <v>Paiement par crédit</v>
      </c>
      <c r="N1904" s="25">
        <f t="shared" ca="1" si="11"/>
        <v>42818.669444444444</v>
      </c>
      <c r="O1904" s="27">
        <f t="shared" ca="1" si="12"/>
        <v>42818.669444444444</v>
      </c>
      <c r="P1904" s="24">
        <f t="shared" ca="1" si="13"/>
        <v>24.3</v>
      </c>
      <c r="Q1904" s="28">
        <f t="shared" ca="1" si="48"/>
        <v>1.5</v>
      </c>
      <c r="R1904" s="29">
        <f t="shared" ca="1" si="14"/>
        <v>22.662765957446808</v>
      </c>
      <c r="S1904" s="29" t="e">
        <f t="shared" ca="1" si="15"/>
        <v>#VALUE!</v>
      </c>
      <c r="T1904" s="28">
        <f t="shared" ca="1" si="16"/>
        <v>27</v>
      </c>
      <c r="U1904" s="30">
        <f ca="1">VLOOKUP(H1904,variables!J$10:K$130,2,FALSE)</f>
        <v>0.93262411347517726</v>
      </c>
      <c r="V1904" s="28"/>
      <c r="W1904" s="28"/>
      <c r="X1904" s="28"/>
      <c r="Y1904" s="28"/>
      <c r="Z1904" s="28"/>
      <c r="AA1904" s="28"/>
      <c r="AB1904" s="28"/>
      <c r="AC1904" s="28"/>
    </row>
    <row r="1905" spans="1:29" ht="14.25" hidden="1">
      <c r="A1905" s="22" t="b">
        <f t="shared" si="104"/>
        <v>0</v>
      </c>
      <c r="B1905" s="23" t="str">
        <f t="shared" si="105"/>
        <v>salles!</v>
      </c>
      <c r="C1905" s="24">
        <f t="shared" si="106"/>
        <v>1873</v>
      </c>
      <c r="D1905" s="24" t="str">
        <f t="shared" ca="1" si="2"/>
        <v>salle7</v>
      </c>
      <c r="E1905" s="25">
        <f t="shared" ca="1" si="3"/>
        <v>42846.625</v>
      </c>
      <c r="F1905" s="25">
        <f t="shared" ca="1" si="4"/>
        <v>42846.666666666664</v>
      </c>
      <c r="G1905" s="26" t="str">
        <f t="shared" ca="1" si="5"/>
        <v>caroline.soussy@kheprisante.fr</v>
      </c>
      <c r="H1905" s="24" t="s">
        <v>773</v>
      </c>
      <c r="I1905" s="24">
        <f t="shared" ca="1" si="6"/>
        <v>0</v>
      </c>
      <c r="J1905" s="24">
        <f t="shared" ca="1" si="7"/>
        <v>30270986</v>
      </c>
      <c r="K1905" s="24">
        <f t="shared" ca="1" si="8"/>
        <v>0</v>
      </c>
      <c r="L1905" s="24" t="str">
        <f t="shared" ca="1" si="9"/>
        <v>01:00 tarif horaire</v>
      </c>
      <c r="M1905" s="24" t="str">
        <f t="shared" ca="1" si="10"/>
        <v>Paiement par crédit</v>
      </c>
      <c r="N1905" s="25">
        <f t="shared" ca="1" si="11"/>
        <v>42843.706944444442</v>
      </c>
      <c r="O1905" s="27">
        <f t="shared" ca="1" si="12"/>
        <v>42843.706944444442</v>
      </c>
      <c r="P1905" s="24">
        <f t="shared" ca="1" si="13"/>
        <v>16.2</v>
      </c>
      <c r="Q1905" s="28" t="str">
        <f t="shared" si="48"/>
        <v/>
      </c>
      <c r="R1905" s="29" t="str">
        <f t="shared" si="14"/>
        <v/>
      </c>
      <c r="S1905" s="29" t="str">
        <f t="shared" si="15"/>
        <v/>
      </c>
      <c r="T1905" s="28" t="str">
        <f t="shared" si="16"/>
        <v/>
      </c>
      <c r="U1905" s="30">
        <f ca="1">VLOOKUP(H1905,variables!J$10:K$130,2,FALSE)</f>
        <v>0.97619047619047616</v>
      </c>
      <c r="V1905" s="28"/>
      <c r="W1905" s="28"/>
      <c r="X1905" s="28"/>
      <c r="Y1905" s="28"/>
      <c r="Z1905" s="28"/>
      <c r="AA1905" s="28"/>
      <c r="AB1905" s="28"/>
      <c r="AC1905" s="28"/>
    </row>
    <row r="1906" spans="1:29" ht="14.25">
      <c r="A1906" s="22" t="b">
        <f t="shared" si="104"/>
        <v>1</v>
      </c>
      <c r="B1906" s="23" t="str">
        <f t="shared" si="105"/>
        <v>salles!</v>
      </c>
      <c r="C1906" s="24">
        <f t="shared" si="106"/>
        <v>1874</v>
      </c>
      <c r="D1906" s="24" t="str">
        <f t="shared" ca="1" si="2"/>
        <v>salle11</v>
      </c>
      <c r="E1906" s="25">
        <f t="shared" ca="1" si="3"/>
        <v>42846.666666666664</v>
      </c>
      <c r="F1906" s="25">
        <f t="shared" ca="1" si="4"/>
        <v>42846.708333333336</v>
      </c>
      <c r="G1906" s="26" t="str">
        <f t="shared" ca="1" si="5"/>
        <v>sandrine.lopes@kheprisante.fr</v>
      </c>
      <c r="H1906" s="24" t="s">
        <v>140</v>
      </c>
      <c r="I1906" s="24">
        <f t="shared" ca="1" si="6"/>
        <v>0</v>
      </c>
      <c r="J1906" s="24">
        <f t="shared" ca="1" si="7"/>
        <v>29687800</v>
      </c>
      <c r="K1906" s="24" t="str">
        <f t="shared" ca="1" si="8"/>
        <v>Sandrine - Mbe Mme terreux</v>
      </c>
      <c r="L1906" s="24" t="str">
        <f t="shared" ca="1" si="9"/>
        <v>01:00 tarif horaire</v>
      </c>
      <c r="M1906" s="24" t="str">
        <f t="shared" ca="1" si="10"/>
        <v>Paiement par crédit</v>
      </c>
      <c r="N1906" s="25">
        <f t="shared" ca="1" si="11"/>
        <v>42816.691666666666</v>
      </c>
      <c r="O1906" s="27">
        <f t="shared" ca="1" si="12"/>
        <v>42816.691666666666</v>
      </c>
      <c r="P1906" s="24">
        <f t="shared" ca="1" si="13"/>
        <v>16.2</v>
      </c>
      <c r="Q1906" s="28">
        <f t="shared" ca="1" si="48"/>
        <v>1</v>
      </c>
      <c r="R1906" s="29">
        <f t="shared" ca="1" si="14"/>
        <v>15.10851063829787</v>
      </c>
      <c r="S1906" s="29" t="e">
        <f t="shared" ca="1" si="15"/>
        <v>#VALUE!</v>
      </c>
      <c r="T1906" s="28">
        <f t="shared" ca="1" si="16"/>
        <v>29</v>
      </c>
      <c r="U1906" s="30">
        <f ca="1">VLOOKUP(H1906,variables!J$10:K$130,2,FALSE)</f>
        <v>0.93262411347517726</v>
      </c>
      <c r="V1906" s="28"/>
      <c r="W1906" s="28"/>
      <c r="X1906" s="28"/>
      <c r="Y1906" s="28"/>
      <c r="Z1906" s="28"/>
      <c r="AA1906" s="28"/>
      <c r="AB1906" s="28"/>
      <c r="AC1906" s="28"/>
    </row>
    <row r="1907" spans="1:29" ht="14.25" hidden="1">
      <c r="A1907" s="22" t="b">
        <f t="shared" si="104"/>
        <v>0</v>
      </c>
      <c r="B1907" s="23" t="str">
        <f t="shared" si="105"/>
        <v>salles!</v>
      </c>
      <c r="C1907" s="24">
        <f t="shared" si="106"/>
        <v>1875</v>
      </c>
      <c r="D1907" s="24" t="str">
        <f t="shared" ca="1" si="2"/>
        <v>salle8</v>
      </c>
      <c r="E1907" s="25">
        <f t="shared" ca="1" si="3"/>
        <v>42846.666666666664</v>
      </c>
      <c r="F1907" s="25">
        <f t="shared" ca="1" si="4"/>
        <v>42846.708333333336</v>
      </c>
      <c r="G1907" s="26" t="str">
        <f t="shared" ca="1" si="5"/>
        <v>margaux.honore@kheprisante.fr</v>
      </c>
      <c r="H1907" s="24" t="s">
        <v>88</v>
      </c>
      <c r="I1907" s="24">
        <f t="shared" ca="1" si="6"/>
        <v>0</v>
      </c>
      <c r="J1907" s="24">
        <f t="shared" ca="1" si="7"/>
        <v>30338915</v>
      </c>
      <c r="K1907" s="24" t="str">
        <f t="shared" ca="1" si="8"/>
        <v>Mme Marcelle 
0677593817</v>
      </c>
      <c r="L1907" s="24" t="str">
        <f t="shared" ca="1" si="9"/>
        <v>01:00 tarif horaire</v>
      </c>
      <c r="M1907" s="24" t="str">
        <f t="shared" ca="1" si="10"/>
        <v>Paiement par crédit</v>
      </c>
      <c r="N1907" s="25">
        <f t="shared" ca="1" si="11"/>
        <v>42845.946527777778</v>
      </c>
      <c r="O1907" s="27">
        <f t="shared" ca="1" si="12"/>
        <v>42845.946527777778</v>
      </c>
      <c r="P1907" s="24">
        <f t="shared" ca="1" si="13"/>
        <v>16.2</v>
      </c>
      <c r="Q1907" s="28" t="str">
        <f t="shared" si="48"/>
        <v/>
      </c>
      <c r="R1907" s="29" t="str">
        <f t="shared" si="14"/>
        <v/>
      </c>
      <c r="S1907" s="29" t="str">
        <f t="shared" si="15"/>
        <v/>
      </c>
      <c r="T1907" s="28" t="str">
        <f t="shared" si="16"/>
        <v/>
      </c>
      <c r="U1907" s="30">
        <f ca="1">VLOOKUP(H1907,variables!J$10:K$130,2,FALSE)</f>
        <v>0.94202898550724634</v>
      </c>
      <c r="V1907" s="28"/>
      <c r="W1907" s="28"/>
      <c r="X1907" s="28"/>
      <c r="Y1907" s="28"/>
      <c r="Z1907" s="28"/>
      <c r="AA1907" s="28"/>
      <c r="AB1907" s="28"/>
      <c r="AC1907" s="28"/>
    </row>
    <row r="1908" spans="1:29" ht="14.25">
      <c r="A1908" s="22" t="b">
        <f t="shared" si="104"/>
        <v>1</v>
      </c>
      <c r="B1908" s="23" t="str">
        <f t="shared" si="105"/>
        <v>salles!</v>
      </c>
      <c r="C1908" s="24">
        <f t="shared" si="106"/>
        <v>1876</v>
      </c>
      <c r="D1908" s="24" t="str">
        <f t="shared" ca="1" si="2"/>
        <v>salle11</v>
      </c>
      <c r="E1908" s="25">
        <f t="shared" ca="1" si="3"/>
        <v>42846.729166666664</v>
      </c>
      <c r="F1908" s="25">
        <f t="shared" ca="1" si="4"/>
        <v>42846.770833333336</v>
      </c>
      <c r="G1908" s="26" t="str">
        <f t="shared" ca="1" si="5"/>
        <v>sandrine.lopes@kheprisante.fr</v>
      </c>
      <c r="H1908" s="24" t="s">
        <v>140</v>
      </c>
      <c r="I1908" s="24">
        <f t="shared" ca="1" si="6"/>
        <v>0</v>
      </c>
      <c r="J1908" s="24">
        <f t="shared" ca="1" si="7"/>
        <v>29363786</v>
      </c>
      <c r="K1908" s="24" t="str">
        <f t="shared" ca="1" si="8"/>
        <v>Sandrine - Mbe- VB</v>
      </c>
      <c r="L1908" s="24" t="str">
        <f t="shared" ca="1" si="9"/>
        <v>01:00 tarif horaire</v>
      </c>
      <c r="M1908" s="24" t="str">
        <f t="shared" ca="1" si="10"/>
        <v>Paiement par crédit</v>
      </c>
      <c r="N1908" s="25">
        <f t="shared" ca="1" si="11"/>
        <v>42802.511111111111</v>
      </c>
      <c r="O1908" s="27">
        <f t="shared" ca="1" si="12"/>
        <v>42802.511111111111</v>
      </c>
      <c r="P1908" s="24">
        <f t="shared" ca="1" si="13"/>
        <v>16.2</v>
      </c>
      <c r="Q1908" s="28">
        <f t="shared" ca="1" si="48"/>
        <v>1</v>
      </c>
      <c r="R1908" s="29">
        <f t="shared" ca="1" si="14"/>
        <v>15.10851063829787</v>
      </c>
      <c r="S1908" s="29" t="e">
        <f t="shared" ca="1" si="15"/>
        <v>#VALUE!</v>
      </c>
      <c r="T1908" s="28">
        <f t="shared" ca="1" si="16"/>
        <v>44</v>
      </c>
      <c r="U1908" s="30">
        <f ca="1">VLOOKUP(H1908,variables!J$10:K$130,2,FALSE)</f>
        <v>0.93262411347517726</v>
      </c>
      <c r="V1908" s="28"/>
      <c r="W1908" s="28"/>
      <c r="X1908" s="28"/>
      <c r="Y1908" s="28"/>
      <c r="Z1908" s="28"/>
      <c r="AA1908" s="28"/>
      <c r="AB1908" s="28"/>
      <c r="AC1908" s="28"/>
    </row>
    <row r="1909" spans="1:29" ht="14.25" hidden="1">
      <c r="A1909" s="22" t="b">
        <f t="shared" si="104"/>
        <v>0</v>
      </c>
      <c r="B1909" s="23" t="str">
        <f t="shared" si="105"/>
        <v>salles!</v>
      </c>
      <c r="C1909" s="24">
        <f t="shared" si="106"/>
        <v>1877</v>
      </c>
      <c r="D1909" s="24" t="str">
        <f t="shared" ca="1" si="2"/>
        <v>salle7</v>
      </c>
      <c r="E1909" s="25">
        <f t="shared" ca="1" si="3"/>
        <v>42847.375</v>
      </c>
      <c r="F1909" s="25">
        <f t="shared" ca="1" si="4"/>
        <v>42847.416666666664</v>
      </c>
      <c r="G1909" s="26" t="str">
        <f t="shared" ca="1" si="5"/>
        <v>yann.larue@kheprisante.fr</v>
      </c>
      <c r="H1909" s="24" t="s">
        <v>237</v>
      </c>
      <c r="I1909" s="24">
        <f t="shared" ca="1" si="6"/>
        <v>0</v>
      </c>
      <c r="J1909" s="24">
        <f t="shared" ca="1" si="7"/>
        <v>30079181</v>
      </c>
      <c r="K1909" s="24" t="str">
        <f t="shared" ca="1" si="8"/>
        <v>Bruno</v>
      </c>
      <c r="L1909" s="24" t="str">
        <f t="shared" ca="1" si="9"/>
        <v>01:00 tarif horaire</v>
      </c>
      <c r="M1909" s="24" t="str">
        <f t="shared" ca="1" si="10"/>
        <v>Paiement par crédit</v>
      </c>
      <c r="N1909" s="25">
        <f t="shared" ca="1" si="11"/>
        <v>42833.460416666669</v>
      </c>
      <c r="O1909" s="27">
        <f t="shared" ca="1" si="12"/>
        <v>42833.460416666669</v>
      </c>
      <c r="P1909" s="24">
        <f t="shared" ca="1" si="13"/>
        <v>18</v>
      </c>
      <c r="Q1909" s="28" t="str">
        <f t="shared" si="48"/>
        <v/>
      </c>
      <c r="R1909" s="29" t="str">
        <f t="shared" si="14"/>
        <v/>
      </c>
      <c r="S1909" s="29" t="str">
        <f t="shared" si="15"/>
        <v/>
      </c>
      <c r="T1909" s="28" t="str">
        <f t="shared" si="16"/>
        <v/>
      </c>
      <c r="U1909" s="30">
        <f ca="1">VLOOKUP(H1909,variables!J$10:K$130,2,FALSE)</f>
        <v>1</v>
      </c>
      <c r="V1909" s="28"/>
      <c r="W1909" s="28"/>
      <c r="X1909" s="28"/>
      <c r="Y1909" s="28"/>
      <c r="Z1909" s="28"/>
      <c r="AA1909" s="28"/>
      <c r="AB1909" s="28"/>
      <c r="AC1909" s="28"/>
    </row>
    <row r="1910" spans="1:29" ht="14.25" hidden="1">
      <c r="A1910" s="22" t="b">
        <f t="shared" si="104"/>
        <v>0</v>
      </c>
      <c r="B1910" s="23" t="str">
        <f t="shared" si="105"/>
        <v>salles!</v>
      </c>
      <c r="C1910" s="24">
        <f t="shared" si="106"/>
        <v>1878</v>
      </c>
      <c r="D1910" s="24" t="str">
        <f t="shared" ca="1" si="2"/>
        <v>salle9</v>
      </c>
      <c r="E1910" s="25">
        <f t="shared" ca="1" si="3"/>
        <v>42847.395833333336</v>
      </c>
      <c r="F1910" s="25">
        <f t="shared" ca="1" si="4"/>
        <v>42847.4375</v>
      </c>
      <c r="G1910" s="26" t="str">
        <f t="shared" ca="1" si="5"/>
        <v>roseline.steinmann@kheprisante.fr</v>
      </c>
      <c r="H1910" s="24" t="s">
        <v>995</v>
      </c>
      <c r="I1910" s="24">
        <f t="shared" ca="1" si="6"/>
        <v>0</v>
      </c>
      <c r="J1910" s="24">
        <f t="shared" ca="1" si="7"/>
        <v>30267587</v>
      </c>
      <c r="K1910" s="24" t="str">
        <f t="shared" ca="1" si="8"/>
        <v>RS/Louis Barjavel option</v>
      </c>
      <c r="L1910" s="24" t="str">
        <f t="shared" ca="1" si="9"/>
        <v>01:00 tarif horaire</v>
      </c>
      <c r="M1910" s="24" t="str">
        <f t="shared" ca="1" si="10"/>
        <v>Paiement par crédit</v>
      </c>
      <c r="N1910" s="25">
        <f t="shared" ca="1" si="11"/>
        <v>42843.636111111111</v>
      </c>
      <c r="O1910" s="27">
        <f t="shared" ca="1" si="12"/>
        <v>42843.636111111111</v>
      </c>
      <c r="P1910" s="24">
        <f t="shared" ca="1" si="13"/>
        <v>18</v>
      </c>
      <c r="Q1910" s="28" t="str">
        <f t="shared" si="48"/>
        <v/>
      </c>
      <c r="R1910" s="29" t="str">
        <f t="shared" si="14"/>
        <v/>
      </c>
      <c r="S1910" s="29" t="str">
        <f t="shared" si="15"/>
        <v/>
      </c>
      <c r="T1910" s="28" t="str">
        <f t="shared" si="16"/>
        <v/>
      </c>
      <c r="U1910" s="30">
        <f ca="1">VLOOKUP(H1910,variables!J$10:K$130,2,FALSE)</f>
        <v>1</v>
      </c>
      <c r="V1910" s="28"/>
      <c r="W1910" s="28"/>
      <c r="X1910" s="28"/>
      <c r="Y1910" s="28"/>
      <c r="Z1910" s="28"/>
      <c r="AA1910" s="28"/>
      <c r="AB1910" s="28"/>
      <c r="AC1910" s="28"/>
    </row>
    <row r="1911" spans="1:29" ht="14.25" hidden="1">
      <c r="A1911" s="22" t="b">
        <f t="shared" si="104"/>
        <v>0</v>
      </c>
      <c r="B1911" s="23" t="str">
        <f t="shared" si="105"/>
        <v>salles!</v>
      </c>
      <c r="C1911" s="24">
        <f t="shared" si="106"/>
        <v>1879</v>
      </c>
      <c r="D1911" s="24" t="str">
        <f t="shared" ca="1" si="2"/>
        <v>salle7</v>
      </c>
      <c r="E1911" s="25">
        <f t="shared" ca="1" si="3"/>
        <v>42847.4375</v>
      </c>
      <c r="F1911" s="25">
        <f t="shared" ca="1" si="4"/>
        <v>42847.479166666664</v>
      </c>
      <c r="G1911" s="26" t="str">
        <f t="shared" ca="1" si="5"/>
        <v>nicolas.brinster@kheprisante.fr</v>
      </c>
      <c r="H1911" s="24" t="s">
        <v>299</v>
      </c>
      <c r="I1911" s="24">
        <f t="shared" ca="1" si="6"/>
        <v>0</v>
      </c>
      <c r="J1911" s="24">
        <f t="shared" ca="1" si="7"/>
        <v>30338905</v>
      </c>
      <c r="K1911" s="24" t="str">
        <f t="shared" ca="1" si="8"/>
        <v>Delormasse</v>
      </c>
      <c r="L1911" s="24" t="str">
        <f t="shared" ca="1" si="9"/>
        <v>01:00 tarif horaire</v>
      </c>
      <c r="M1911" s="24" t="str">
        <f t="shared" ca="1" si="10"/>
        <v>Paiement par crédit</v>
      </c>
      <c r="N1911" s="25">
        <f t="shared" ca="1" si="11"/>
        <v>42845.946527777778</v>
      </c>
      <c r="O1911" s="27">
        <f t="shared" ca="1" si="12"/>
        <v>42845.946527777778</v>
      </c>
      <c r="P1911" s="24">
        <f t="shared" ca="1" si="13"/>
        <v>18</v>
      </c>
      <c r="Q1911" s="28" t="str">
        <f t="shared" si="48"/>
        <v/>
      </c>
      <c r="R1911" s="29" t="str">
        <f t="shared" si="14"/>
        <v/>
      </c>
      <c r="S1911" s="29" t="str">
        <f t="shared" si="15"/>
        <v/>
      </c>
      <c r="T1911" s="28" t="str">
        <f t="shared" si="16"/>
        <v/>
      </c>
      <c r="U1911" s="30">
        <f ca="1">VLOOKUP(H1911,variables!J$10:K$130,2,FALSE)</f>
        <v>0.96666666666666667</v>
      </c>
      <c r="V1911" s="28"/>
      <c r="W1911" s="28"/>
      <c r="X1911" s="28"/>
      <c r="Y1911" s="28"/>
      <c r="Z1911" s="28"/>
      <c r="AA1911" s="28"/>
      <c r="AB1911" s="28"/>
      <c r="AC1911" s="28"/>
    </row>
    <row r="1912" spans="1:29" ht="14.25" hidden="1">
      <c r="A1912" s="22" t="b">
        <f t="shared" si="104"/>
        <v>0</v>
      </c>
      <c r="B1912" s="23" t="str">
        <f t="shared" si="105"/>
        <v>salles!</v>
      </c>
      <c r="C1912" s="24">
        <f t="shared" si="106"/>
        <v>1880</v>
      </c>
      <c r="D1912" s="24" t="str">
        <f t="shared" ca="1" si="2"/>
        <v>salle9</v>
      </c>
      <c r="E1912" s="25">
        <f t="shared" ca="1" si="3"/>
        <v>42847.458333333336</v>
      </c>
      <c r="F1912" s="25">
        <f t="shared" ca="1" si="4"/>
        <v>42847.5</v>
      </c>
      <c r="G1912" s="26" t="str">
        <f t="shared" ca="1" si="5"/>
        <v>resa@seveetpapillon.org</v>
      </c>
      <c r="H1912" s="24" t="s">
        <v>174</v>
      </c>
      <c r="I1912" s="24">
        <f t="shared" ca="1" si="6"/>
        <v>0</v>
      </c>
      <c r="J1912" s="24">
        <f t="shared" ca="1" si="7"/>
        <v>30304171</v>
      </c>
      <c r="K1912" s="24" t="str">
        <f t="shared" ca="1" si="8"/>
        <v>MD Claire
Mr Abbo et les enfants</v>
      </c>
      <c r="L1912" s="24" t="str">
        <f t="shared" ca="1" si="9"/>
        <v>01:00 tarif horaire</v>
      </c>
      <c r="M1912" s="24" t="str">
        <f t="shared" ca="1" si="10"/>
        <v>Accepté (crédit illimité)</v>
      </c>
      <c r="N1912" s="25">
        <f t="shared" ca="1" si="11"/>
        <v>42844.762499999997</v>
      </c>
      <c r="O1912" s="27">
        <f t="shared" ca="1" si="12"/>
        <v>42844.762499999997</v>
      </c>
      <c r="P1912" s="24">
        <f t="shared" ca="1" si="13"/>
        <v>18</v>
      </c>
      <c r="Q1912" s="28" t="str">
        <f t="shared" si="48"/>
        <v/>
      </c>
      <c r="R1912" s="29" t="str">
        <f t="shared" si="14"/>
        <v/>
      </c>
      <c r="S1912" s="29" t="str">
        <f t="shared" si="15"/>
        <v/>
      </c>
      <c r="T1912" s="28" t="str">
        <f t="shared" si="16"/>
        <v/>
      </c>
      <c r="U1912" s="30">
        <f ca="1">VLOOKUP(H1912,variables!J$10:K$130,2,FALSE)</f>
        <v>0.5</v>
      </c>
      <c r="V1912" s="28"/>
      <c r="W1912" s="28"/>
      <c r="X1912" s="28"/>
      <c r="Y1912" s="28"/>
      <c r="Z1912" s="28"/>
      <c r="AA1912" s="28"/>
      <c r="AB1912" s="28"/>
      <c r="AC1912" s="28"/>
    </row>
    <row r="1913" spans="1:29" ht="14.25" hidden="1">
      <c r="A1913" s="22" t="b">
        <f t="shared" si="104"/>
        <v>0</v>
      </c>
      <c r="B1913" s="23" t="str">
        <f t="shared" si="105"/>
        <v>salles!</v>
      </c>
      <c r="C1913" s="24">
        <f t="shared" si="106"/>
        <v>1881</v>
      </c>
      <c r="D1913" s="24" t="str">
        <f t="shared" ca="1" si="2"/>
        <v>salle9</v>
      </c>
      <c r="E1913" s="25">
        <f t="shared" ca="1" si="3"/>
        <v>42847.520833333336</v>
      </c>
      <c r="F1913" s="25">
        <f t="shared" ca="1" si="4"/>
        <v>42847.5625</v>
      </c>
      <c r="G1913" s="26" t="str">
        <f t="shared" ca="1" si="5"/>
        <v>marie-dominique.claire@kheprisante.fr</v>
      </c>
      <c r="H1913" s="24" t="s">
        <v>246</v>
      </c>
      <c r="I1913" s="24">
        <f t="shared" ca="1" si="6"/>
        <v>0</v>
      </c>
      <c r="J1913" s="24">
        <f t="shared" ca="1" si="7"/>
        <v>30348911</v>
      </c>
      <c r="K1913" s="24" t="str">
        <f t="shared" ca="1" si="8"/>
        <v>Mme D.</v>
      </c>
      <c r="L1913" s="24" t="str">
        <f t="shared" ca="1" si="9"/>
        <v>01:00 tarif horaire</v>
      </c>
      <c r="M1913" s="24" t="str">
        <f t="shared" ca="1" si="10"/>
        <v>Paiement par crédit</v>
      </c>
      <c r="N1913" s="25">
        <f t="shared" ca="1" si="11"/>
        <v>42846.464583333334</v>
      </c>
      <c r="O1913" s="27">
        <f t="shared" ca="1" si="12"/>
        <v>42846.464583333334</v>
      </c>
      <c r="P1913" s="24">
        <f t="shared" ca="1" si="13"/>
        <v>18</v>
      </c>
      <c r="Q1913" s="28" t="str">
        <f t="shared" si="48"/>
        <v/>
      </c>
      <c r="R1913" s="29" t="str">
        <f t="shared" si="14"/>
        <v/>
      </c>
      <c r="S1913" s="29" t="str">
        <f t="shared" si="15"/>
        <v/>
      </c>
      <c r="T1913" s="28" t="str">
        <f t="shared" si="16"/>
        <v/>
      </c>
      <c r="U1913" s="30">
        <f ca="1">VLOOKUP(H1913,variables!J$10:K$130,2,FALSE)</f>
        <v>0.94444444444444442</v>
      </c>
      <c r="V1913" s="28"/>
      <c r="W1913" s="28"/>
      <c r="X1913" s="28"/>
      <c r="Y1913" s="28"/>
      <c r="Z1913" s="28"/>
      <c r="AA1913" s="28"/>
      <c r="AB1913" s="28"/>
      <c r="AC1913" s="28"/>
    </row>
    <row r="1914" spans="1:29" ht="14.25" hidden="1">
      <c r="A1914" s="22" t="b">
        <f t="shared" si="104"/>
        <v>0</v>
      </c>
      <c r="B1914" s="23" t="str">
        <f t="shared" si="105"/>
        <v>salles!</v>
      </c>
      <c r="C1914" s="24">
        <f t="shared" si="106"/>
        <v>1882</v>
      </c>
      <c r="D1914" s="24" t="str">
        <f t="shared" ca="1" si="2"/>
        <v>salle9</v>
      </c>
      <c r="E1914" s="25">
        <f t="shared" ca="1" si="3"/>
        <v>42847.583333333336</v>
      </c>
      <c r="F1914" s="25">
        <f t="shared" ca="1" si="4"/>
        <v>42847.625</v>
      </c>
      <c r="G1914" s="26" t="str">
        <f t="shared" ca="1" si="5"/>
        <v>isabelle.marcy@kheprisante.fr</v>
      </c>
      <c r="H1914" s="24" t="s">
        <v>73</v>
      </c>
      <c r="I1914" s="24">
        <f t="shared" ca="1" si="6"/>
        <v>0</v>
      </c>
      <c r="J1914" s="24">
        <f t="shared" ca="1" si="7"/>
        <v>30369468</v>
      </c>
      <c r="K1914" s="24" t="str">
        <f t="shared" ca="1" si="8"/>
        <v>Séance de sophrologie</v>
      </c>
      <c r="L1914" s="24" t="str">
        <f t="shared" ca="1" si="9"/>
        <v>01:00 tarif horaire</v>
      </c>
      <c r="M1914" s="24" t="str">
        <f t="shared" ca="1" si="10"/>
        <v>Paiement par crédit</v>
      </c>
      <c r="N1914" s="25">
        <f t="shared" ca="1" si="11"/>
        <v>42847.536805555559</v>
      </c>
      <c r="O1914" s="27">
        <f t="shared" ca="1" si="12"/>
        <v>42847.536805555559</v>
      </c>
      <c r="P1914" s="24">
        <f t="shared" ca="1" si="13"/>
        <v>18</v>
      </c>
      <c r="Q1914" s="28" t="str">
        <f t="shared" si="48"/>
        <v/>
      </c>
      <c r="R1914" s="29" t="str">
        <f t="shared" si="14"/>
        <v/>
      </c>
      <c r="S1914" s="29" t="str">
        <f t="shared" si="15"/>
        <v/>
      </c>
      <c r="T1914" s="28" t="str">
        <f t="shared" si="16"/>
        <v/>
      </c>
      <c r="U1914" s="30">
        <f ca="1">VLOOKUP(H1914,variables!J$10:K$130,2,FALSE)</f>
        <v>1</v>
      </c>
      <c r="V1914" s="28"/>
      <c r="W1914" s="28"/>
      <c r="X1914" s="28"/>
      <c r="Y1914" s="28"/>
      <c r="Z1914" s="28"/>
      <c r="AA1914" s="28"/>
      <c r="AB1914" s="28"/>
      <c r="AC1914" s="28"/>
    </row>
    <row r="1915" spans="1:29" ht="14.25" hidden="1">
      <c r="A1915" s="22" t="b">
        <f t="shared" si="104"/>
        <v>0</v>
      </c>
      <c r="B1915" s="23" t="str">
        <f t="shared" si="105"/>
        <v>salles!</v>
      </c>
      <c r="C1915" s="24">
        <f t="shared" si="106"/>
        <v>1883</v>
      </c>
      <c r="D1915" s="24" t="str">
        <f t="shared" ca="1" si="2"/>
        <v>salle3</v>
      </c>
      <c r="E1915" s="25">
        <f t="shared" ca="1" si="3"/>
        <v>42847.583333333336</v>
      </c>
      <c r="F1915" s="25">
        <f t="shared" ca="1" si="4"/>
        <v>42847.75</v>
      </c>
      <c r="G1915" s="26" t="str">
        <f t="shared" ca="1" si="5"/>
        <v>corinne.legrand@kheprisante.fr</v>
      </c>
      <c r="H1915" s="24" t="s">
        <v>81</v>
      </c>
      <c r="I1915" s="24">
        <f t="shared" ca="1" si="6"/>
        <v>0</v>
      </c>
      <c r="J1915" s="24">
        <f t="shared" ca="1" si="7"/>
        <v>29662161</v>
      </c>
      <c r="K1915" s="24">
        <f t="shared" ca="1" si="8"/>
        <v>0</v>
      </c>
      <c r="L1915" s="24" t="str">
        <f t="shared" ca="1" si="9"/>
        <v>04:00 tarif ½ journée</v>
      </c>
      <c r="M1915" s="24" t="str">
        <f t="shared" ca="1" si="10"/>
        <v>Paiement par crédit</v>
      </c>
      <c r="N1915" s="25">
        <f t="shared" ca="1" si="11"/>
        <v>42815.922222222223</v>
      </c>
      <c r="O1915" s="27">
        <f t="shared" ca="1" si="12"/>
        <v>42815.922222222223</v>
      </c>
      <c r="P1915" s="24">
        <f t="shared" ca="1" si="13"/>
        <v>51.84</v>
      </c>
      <c r="Q1915" s="28" t="str">
        <f t="shared" si="48"/>
        <v/>
      </c>
      <c r="R1915" s="29" t="str">
        <f t="shared" si="14"/>
        <v/>
      </c>
      <c r="S1915" s="29" t="str">
        <f t="shared" si="15"/>
        <v/>
      </c>
      <c r="T1915" s="28" t="str">
        <f t="shared" si="16"/>
        <v/>
      </c>
      <c r="U1915" s="30">
        <f ca="1">VLOOKUP(H1915,variables!J$10:K$130,2,FALSE)</f>
        <v>0.97619047619047616</v>
      </c>
      <c r="V1915" s="28"/>
      <c r="W1915" s="28"/>
      <c r="X1915" s="28"/>
      <c r="Y1915" s="28"/>
      <c r="Z1915" s="28"/>
      <c r="AA1915" s="28"/>
      <c r="AB1915" s="28"/>
      <c r="AC1915" s="28"/>
    </row>
    <row r="1916" spans="1:29" ht="14.25">
      <c r="A1916" s="22" t="b">
        <f t="shared" si="104"/>
        <v>1</v>
      </c>
      <c r="B1916" s="23" t="str">
        <f t="shared" si="105"/>
        <v>salles!</v>
      </c>
      <c r="C1916" s="24">
        <f t="shared" si="106"/>
        <v>1884</v>
      </c>
      <c r="D1916" s="24" t="str">
        <f t="shared" ca="1" si="2"/>
        <v>salle11</v>
      </c>
      <c r="E1916" s="25">
        <f t="shared" ca="1" si="3"/>
        <v>42847.604166666664</v>
      </c>
      <c r="F1916" s="25">
        <f t="shared" ca="1" si="4"/>
        <v>42847.666666666664</v>
      </c>
      <c r="G1916" s="26" t="str">
        <f t="shared" ca="1" si="5"/>
        <v>sandrine.lopes@kheprisante.fr</v>
      </c>
      <c r="H1916" s="24" t="s">
        <v>140</v>
      </c>
      <c r="I1916" s="24">
        <f t="shared" ca="1" si="6"/>
        <v>0</v>
      </c>
      <c r="J1916" s="24">
        <f t="shared" ca="1" si="7"/>
        <v>30369238</v>
      </c>
      <c r="K1916" s="24" t="str">
        <f t="shared" ca="1" si="8"/>
        <v>Sandrine</v>
      </c>
      <c r="L1916" s="24" t="str">
        <f t="shared" ca="1" si="9"/>
        <v>01:30 tarif horaire</v>
      </c>
      <c r="M1916" s="24" t="str">
        <f t="shared" ca="1" si="10"/>
        <v>Paiement par crédit</v>
      </c>
      <c r="N1916" s="25">
        <f t="shared" ca="1" si="11"/>
        <v>42847.522222222222</v>
      </c>
      <c r="O1916" s="27">
        <f t="shared" ca="1" si="12"/>
        <v>42847.522222222222</v>
      </c>
      <c r="P1916" s="24">
        <f t="shared" ca="1" si="13"/>
        <v>27</v>
      </c>
      <c r="Q1916" s="28">
        <f t="shared" ca="1" si="48"/>
        <v>1.5</v>
      </c>
      <c r="R1916" s="29">
        <f t="shared" ca="1" si="14"/>
        <v>25.180851063829785</v>
      </c>
      <c r="S1916" s="29" t="e">
        <f t="shared" ca="1" si="15"/>
        <v>#VALUE!</v>
      </c>
      <c r="T1916" s="28">
        <f t="shared" ca="1" si="16"/>
        <v>0</v>
      </c>
      <c r="U1916" s="30">
        <f ca="1">VLOOKUP(H1916,variables!J$10:K$130,2,FALSE)</f>
        <v>0.93262411347517726</v>
      </c>
      <c r="V1916" s="28"/>
      <c r="W1916" s="28"/>
      <c r="X1916" s="28"/>
      <c r="Y1916" s="28"/>
      <c r="Z1916" s="28"/>
      <c r="AA1916" s="28"/>
      <c r="AB1916" s="28"/>
      <c r="AC1916" s="28"/>
    </row>
    <row r="1917" spans="1:29" ht="14.25" hidden="1">
      <c r="A1917" s="22" t="b">
        <f t="shared" si="104"/>
        <v>0</v>
      </c>
      <c r="B1917" s="23" t="str">
        <f t="shared" si="105"/>
        <v>salles!</v>
      </c>
      <c r="C1917" s="24">
        <f t="shared" si="106"/>
        <v>1885</v>
      </c>
      <c r="D1917" s="24" t="str">
        <f t="shared" ca="1" si="2"/>
        <v>salle9</v>
      </c>
      <c r="E1917" s="25">
        <f t="shared" ca="1" si="3"/>
        <v>42848.458333333336</v>
      </c>
      <c r="F1917" s="25">
        <f t="shared" ca="1" si="4"/>
        <v>42848.5</v>
      </c>
      <c r="G1917" s="26" t="str">
        <f t="shared" ca="1" si="5"/>
        <v>resa@seveetpapillon.org</v>
      </c>
      <c r="H1917" s="24" t="s">
        <v>174</v>
      </c>
      <c r="I1917" s="24">
        <f t="shared" ca="1" si="6"/>
        <v>0</v>
      </c>
      <c r="J1917" s="24">
        <f t="shared" ca="1" si="7"/>
        <v>30272275</v>
      </c>
      <c r="K1917" s="24" t="str">
        <f t="shared" ca="1" si="8"/>
        <v>MD Claire
Pauline</v>
      </c>
      <c r="L1917" s="24" t="str">
        <f t="shared" ca="1" si="9"/>
        <v>01:00 tarif horaire</v>
      </c>
      <c r="M1917" s="24" t="str">
        <f t="shared" ca="1" si="10"/>
        <v>Accepté (crédit illimité)</v>
      </c>
      <c r="N1917" s="25">
        <f t="shared" ca="1" si="11"/>
        <v>42843.734027777777</v>
      </c>
      <c r="O1917" s="27">
        <f t="shared" ca="1" si="12"/>
        <v>42843.734027777777</v>
      </c>
      <c r="P1917" s="24">
        <f t="shared" ca="1" si="13"/>
        <v>16.2</v>
      </c>
      <c r="Q1917" s="28" t="str">
        <f t="shared" si="48"/>
        <v/>
      </c>
      <c r="R1917" s="29" t="str">
        <f t="shared" si="14"/>
        <v/>
      </c>
      <c r="S1917" s="29" t="str">
        <f t="shared" si="15"/>
        <v/>
      </c>
      <c r="T1917" s="28" t="str">
        <f t="shared" si="16"/>
        <v/>
      </c>
      <c r="U1917" s="30">
        <f ca="1">VLOOKUP(H1917,variables!J$10:K$130,2,FALSE)</f>
        <v>0.5</v>
      </c>
      <c r="V1917" s="28"/>
      <c r="W1917" s="28"/>
      <c r="X1917" s="28"/>
      <c r="Y1917" s="28"/>
      <c r="Z1917" s="28"/>
      <c r="AA1917" s="28"/>
      <c r="AB1917" s="28"/>
      <c r="AC1917" s="28"/>
    </row>
    <row r="1918" spans="1:29" ht="14.25" hidden="1">
      <c r="A1918" s="22" t="b">
        <f t="shared" si="104"/>
        <v>0</v>
      </c>
      <c r="B1918" s="23" t="str">
        <f t="shared" si="105"/>
        <v>salles!</v>
      </c>
      <c r="C1918" s="24">
        <f t="shared" si="106"/>
        <v>1886</v>
      </c>
      <c r="D1918" s="24" t="str">
        <f t="shared" ca="1" si="2"/>
        <v>salle8</v>
      </c>
      <c r="E1918" s="25">
        <f t="shared" ca="1" si="3"/>
        <v>42849.375</v>
      </c>
      <c r="F1918" s="25">
        <f t="shared" ca="1" si="4"/>
        <v>42849.416666666664</v>
      </c>
      <c r="G1918" s="26" t="str">
        <f t="shared" ca="1" si="5"/>
        <v>margaux.honore@kheprisante.fr</v>
      </c>
      <c r="H1918" s="24" t="s">
        <v>88</v>
      </c>
      <c r="I1918" s="24">
        <f t="shared" ca="1" si="6"/>
        <v>0</v>
      </c>
      <c r="J1918" s="24">
        <f t="shared" ca="1" si="7"/>
        <v>30294560</v>
      </c>
      <c r="K1918" s="24" t="str">
        <f t="shared" ca="1" si="8"/>
        <v>Selimi</v>
      </c>
      <c r="L1918" s="24" t="str">
        <f t="shared" ca="1" si="9"/>
        <v>01:00 tarif horaire</v>
      </c>
      <c r="M1918" s="24" t="str">
        <f t="shared" ca="1" si="10"/>
        <v>Paiement par crédit</v>
      </c>
      <c r="N1918" s="25">
        <f t="shared" ca="1" si="11"/>
        <v>42844.545138888891</v>
      </c>
      <c r="O1918" s="27">
        <f t="shared" ca="1" si="12"/>
        <v>42844.545138888891</v>
      </c>
      <c r="P1918" s="24">
        <f t="shared" ca="1" si="13"/>
        <v>14.4</v>
      </c>
      <c r="Q1918" s="28" t="str">
        <f t="shared" si="48"/>
        <v/>
      </c>
      <c r="R1918" s="29" t="str">
        <f t="shared" si="14"/>
        <v/>
      </c>
      <c r="S1918" s="29" t="str">
        <f t="shared" si="15"/>
        <v/>
      </c>
      <c r="T1918" s="28" t="str">
        <f t="shared" si="16"/>
        <v/>
      </c>
      <c r="U1918" s="30">
        <f ca="1">VLOOKUP(H1918,variables!J$10:K$130,2,FALSE)</f>
        <v>0.94202898550724634</v>
      </c>
      <c r="V1918" s="28"/>
      <c r="W1918" s="28"/>
      <c r="X1918" s="28"/>
      <c r="Y1918" s="28"/>
      <c r="Z1918" s="28"/>
      <c r="AA1918" s="28"/>
      <c r="AB1918" s="28"/>
      <c r="AC1918" s="28"/>
    </row>
    <row r="1919" spans="1:29" ht="14.25" hidden="1">
      <c r="A1919" s="22" t="b">
        <f t="shared" si="104"/>
        <v>0</v>
      </c>
      <c r="B1919" s="23" t="str">
        <f t="shared" si="105"/>
        <v>salles!</v>
      </c>
      <c r="C1919" s="24">
        <f t="shared" si="106"/>
        <v>1887</v>
      </c>
      <c r="D1919" s="24" t="str">
        <f t="shared" ca="1" si="2"/>
        <v>salle12</v>
      </c>
      <c r="E1919" s="25">
        <f t="shared" ca="1" si="3"/>
        <v>42849.458333333336</v>
      </c>
      <c r="F1919" s="25">
        <f t="shared" ca="1" si="4"/>
        <v>42849.5</v>
      </c>
      <c r="G1919" s="26" t="str">
        <f t="shared" ca="1" si="5"/>
        <v>christelle.dericquebourg@kheprisante.fr</v>
      </c>
      <c r="H1919" s="24" t="s">
        <v>458</v>
      </c>
      <c r="I1919" s="24">
        <f t="shared" ca="1" si="6"/>
        <v>0</v>
      </c>
      <c r="J1919" s="24">
        <f t="shared" ca="1" si="7"/>
        <v>30368010</v>
      </c>
      <c r="K1919" s="24" t="str">
        <f t="shared" ca="1" si="8"/>
        <v>joel cantal</v>
      </c>
      <c r="L1919" s="24" t="str">
        <f t="shared" ca="1" si="9"/>
        <v>01:00 tarif horaire</v>
      </c>
      <c r="M1919" s="24" t="str">
        <f t="shared" ca="1" si="10"/>
        <v>Paiement par crédit</v>
      </c>
      <c r="N1919" s="25">
        <f t="shared" ca="1" si="11"/>
        <v>42847.443749999999</v>
      </c>
      <c r="O1919" s="27">
        <f t="shared" ca="1" si="12"/>
        <v>42847.443749999999</v>
      </c>
      <c r="P1919" s="24">
        <f t="shared" ca="1" si="13"/>
        <v>14.4</v>
      </c>
      <c r="Q1919" s="28" t="str">
        <f t="shared" si="48"/>
        <v/>
      </c>
      <c r="R1919" s="29" t="str">
        <f t="shared" si="14"/>
        <v/>
      </c>
      <c r="S1919" s="29" t="str">
        <f t="shared" si="15"/>
        <v/>
      </c>
      <c r="T1919" s="28" t="str">
        <f t="shared" si="16"/>
        <v/>
      </c>
      <c r="U1919" s="30">
        <f ca="1">VLOOKUP(H1919,variables!J$10:K$130,2,FALSE)</f>
        <v>0.95</v>
      </c>
      <c r="V1919" s="28"/>
      <c r="W1919" s="28"/>
      <c r="X1919" s="28"/>
      <c r="Y1919" s="28"/>
      <c r="Z1919" s="28"/>
      <c r="AA1919" s="28"/>
      <c r="AB1919" s="28"/>
      <c r="AC1919" s="28"/>
    </row>
    <row r="1920" spans="1:29" ht="14.25" hidden="1">
      <c r="A1920" s="22" t="b">
        <f t="shared" si="104"/>
        <v>0</v>
      </c>
      <c r="B1920" s="23" t="str">
        <f t="shared" si="105"/>
        <v>salles!</v>
      </c>
      <c r="C1920" s="24">
        <f t="shared" si="106"/>
        <v>1888</v>
      </c>
      <c r="D1920" s="24" t="str">
        <f t="shared" ca="1" si="2"/>
        <v>salle10</v>
      </c>
      <c r="E1920" s="25">
        <f t="shared" ca="1" si="3"/>
        <v>42849.458333333336</v>
      </c>
      <c r="F1920" s="25">
        <f t="shared" ca="1" si="4"/>
        <v>42849.5</v>
      </c>
      <c r="G1920" s="26" t="str">
        <f t="shared" ca="1" si="5"/>
        <v>pascal.fouquet@kheprisante.fr</v>
      </c>
      <c r="H1920" s="24" t="s">
        <v>596</v>
      </c>
      <c r="I1920" s="24">
        <f t="shared" ca="1" si="6"/>
        <v>0</v>
      </c>
      <c r="J1920" s="24">
        <f t="shared" ca="1" si="7"/>
        <v>30178716</v>
      </c>
      <c r="K1920" s="24" t="str">
        <f t="shared" ca="1" si="8"/>
        <v>Séance Kinesio Marina</v>
      </c>
      <c r="L1920" s="24" t="str">
        <f t="shared" ca="1" si="9"/>
        <v>01:00 tarif horaire</v>
      </c>
      <c r="M1920" s="24" t="str">
        <f t="shared" ca="1" si="10"/>
        <v>Paiement par crédit</v>
      </c>
      <c r="N1920" s="25">
        <f t="shared" ca="1" si="11"/>
        <v>42837.934027777781</v>
      </c>
      <c r="O1920" s="27">
        <f t="shared" ca="1" si="12"/>
        <v>42837.934027777781</v>
      </c>
      <c r="P1920" s="24">
        <f t="shared" ca="1" si="13"/>
        <v>14.4</v>
      </c>
      <c r="Q1920" s="28" t="str">
        <f t="shared" si="48"/>
        <v/>
      </c>
      <c r="R1920" s="29" t="str">
        <f t="shared" si="14"/>
        <v/>
      </c>
      <c r="S1920" s="29" t="str">
        <f t="shared" si="15"/>
        <v/>
      </c>
      <c r="T1920" s="28" t="str">
        <f t="shared" si="16"/>
        <v/>
      </c>
      <c r="U1920" s="30">
        <f ca="1">VLOOKUP(H1920,variables!J$10:K$130,2,FALSE)</f>
        <v>1</v>
      </c>
      <c r="V1920" s="28"/>
      <c r="W1920" s="28"/>
      <c r="X1920" s="28"/>
      <c r="Y1920" s="28"/>
      <c r="Z1920" s="28"/>
      <c r="AA1920" s="28"/>
      <c r="AB1920" s="28"/>
      <c r="AC1920" s="28"/>
    </row>
    <row r="1921" spans="1:29" ht="14.25" hidden="1">
      <c r="A1921" s="22" t="b">
        <f t="shared" si="104"/>
        <v>0</v>
      </c>
      <c r="B1921" s="23" t="str">
        <f t="shared" si="105"/>
        <v>salles!</v>
      </c>
      <c r="C1921" s="24">
        <f t="shared" si="106"/>
        <v>1889</v>
      </c>
      <c r="D1921" s="24" t="str">
        <f t="shared" ca="1" si="2"/>
        <v>salle11</v>
      </c>
      <c r="E1921" s="25">
        <f t="shared" ca="1" si="3"/>
        <v>42849.479166666664</v>
      </c>
      <c r="F1921" s="25">
        <f t="shared" ca="1" si="4"/>
        <v>42849.520833333336</v>
      </c>
      <c r="G1921" s="26" t="str">
        <f t="shared" ca="1" si="5"/>
        <v>fanny.roussel@kheprisante.fr</v>
      </c>
      <c r="H1921" s="24" t="s">
        <v>309</v>
      </c>
      <c r="I1921" s="24">
        <f t="shared" ca="1" si="6"/>
        <v>0</v>
      </c>
      <c r="J1921" s="24">
        <f t="shared" ca="1" si="7"/>
        <v>30395849</v>
      </c>
      <c r="K1921" s="24">
        <f t="shared" ca="1" si="8"/>
        <v>0</v>
      </c>
      <c r="L1921" s="24" t="str">
        <f t="shared" ca="1" si="9"/>
        <v>01:00 tarif horaire</v>
      </c>
      <c r="M1921" s="24" t="str">
        <f t="shared" ca="1" si="10"/>
        <v>Paiement par crédit</v>
      </c>
      <c r="N1921" s="25">
        <f t="shared" ca="1" si="11"/>
        <v>42849.468055555553</v>
      </c>
      <c r="O1921" s="27">
        <f t="shared" ca="1" si="12"/>
        <v>42849.468055555553</v>
      </c>
      <c r="P1921" s="24">
        <f t="shared" ca="1" si="13"/>
        <v>15.3</v>
      </c>
      <c r="Q1921" s="28" t="str">
        <f t="shared" si="48"/>
        <v/>
      </c>
      <c r="R1921" s="29" t="str">
        <f t="shared" si="14"/>
        <v/>
      </c>
      <c r="S1921" s="29" t="str">
        <f t="shared" si="15"/>
        <v/>
      </c>
      <c r="T1921" s="28" t="str">
        <f t="shared" si="16"/>
        <v/>
      </c>
      <c r="U1921" s="30">
        <f ca="1">VLOOKUP(H1921,variables!J$10:K$130,2,FALSE)</f>
        <v>1</v>
      </c>
      <c r="V1921" s="28"/>
      <c r="W1921" s="28"/>
      <c r="X1921" s="28"/>
      <c r="Y1921" s="28"/>
      <c r="Z1921" s="28"/>
      <c r="AA1921" s="28"/>
      <c r="AB1921" s="28"/>
      <c r="AC1921" s="28"/>
    </row>
    <row r="1922" spans="1:29" ht="14.25" hidden="1">
      <c r="A1922" s="22" t="b">
        <f t="shared" ref="A1922:A1985" si="107">NOT(IF(ISERR(SEARCH(qui,H1922)),TRUE,FALSE))</f>
        <v>0</v>
      </c>
      <c r="B1922" s="23" t="str">
        <f t="shared" ref="B1922:B1985" si="108">IF(ROW()&lt;=Tun,Oun,IF(ROW()&lt;=(Tun+Tdeux),Odeux,IF(ROW()&lt;=Tun+Tdeux+Ttrois,Otrois,FALSE)))</f>
        <v>salles!</v>
      </c>
      <c r="C1922" s="24">
        <f t="shared" si="106"/>
        <v>1890</v>
      </c>
      <c r="D1922" s="24" t="str">
        <f t="shared" ca="1" si="2"/>
        <v>salle9</v>
      </c>
      <c r="E1922" s="25">
        <f t="shared" ca="1" si="3"/>
        <v>42849.479166666664</v>
      </c>
      <c r="F1922" s="25">
        <f t="shared" ca="1" si="4"/>
        <v>42849.520833333336</v>
      </c>
      <c r="G1922" s="26" t="str">
        <f t="shared" ca="1" si="5"/>
        <v>marc.fallet@kheprisante.fr</v>
      </c>
      <c r="H1922" s="24" t="s">
        <v>472</v>
      </c>
      <c r="I1922" s="24">
        <f t="shared" ca="1" si="6"/>
        <v>0</v>
      </c>
      <c r="J1922" s="24">
        <f t="shared" ca="1" si="7"/>
        <v>29845293</v>
      </c>
      <c r="K1922" s="24">
        <f t="shared" ca="1" si="8"/>
        <v>0</v>
      </c>
      <c r="L1922" s="24" t="str">
        <f t="shared" ca="1" si="9"/>
        <v>01:00 tarif horaire</v>
      </c>
      <c r="M1922" s="24" t="str">
        <f t="shared" ca="1" si="10"/>
        <v>Paiement par crédit</v>
      </c>
      <c r="N1922" s="25">
        <f t="shared" ca="1" si="11"/>
        <v>42823.571527777778</v>
      </c>
      <c r="O1922" s="27">
        <f t="shared" ca="1" si="12"/>
        <v>42823.571527777778</v>
      </c>
      <c r="P1922" s="24">
        <f t="shared" ca="1" si="13"/>
        <v>15.3</v>
      </c>
      <c r="Q1922" s="28" t="str">
        <f t="shared" si="48"/>
        <v/>
      </c>
      <c r="R1922" s="29" t="str">
        <f t="shared" si="14"/>
        <v/>
      </c>
      <c r="S1922" s="29" t="str">
        <f t="shared" si="15"/>
        <v/>
      </c>
      <c r="T1922" s="28" t="str">
        <f t="shared" si="16"/>
        <v/>
      </c>
      <c r="U1922" s="30">
        <f ca="1">VLOOKUP(H1922,variables!J$10:K$130,2,FALSE)</f>
        <v>0.96666666666666667</v>
      </c>
      <c r="V1922" s="28"/>
      <c r="W1922" s="28"/>
      <c r="X1922" s="28"/>
      <c r="Y1922" s="28"/>
      <c r="Z1922" s="28"/>
      <c r="AA1922" s="28"/>
      <c r="AB1922" s="28"/>
      <c r="AC1922" s="28"/>
    </row>
    <row r="1923" spans="1:29" ht="14.25" hidden="1">
      <c r="A1923" s="22" t="b">
        <f t="shared" si="107"/>
        <v>0</v>
      </c>
      <c r="B1923" s="23" t="str">
        <f t="shared" si="108"/>
        <v>salles!</v>
      </c>
      <c r="C1923" s="24">
        <f t="shared" si="106"/>
        <v>1891</v>
      </c>
      <c r="D1923" s="24" t="str">
        <f t="shared" ca="1" si="2"/>
        <v>salle7</v>
      </c>
      <c r="E1923" s="25">
        <f t="shared" ca="1" si="3"/>
        <v>42849.541666666664</v>
      </c>
      <c r="F1923" s="25">
        <f t="shared" ca="1" si="4"/>
        <v>42849.583333333336</v>
      </c>
      <c r="G1923" s="26" t="str">
        <f t="shared" ca="1" si="5"/>
        <v>louise-laurie.tsobgny@kheprisante.fr</v>
      </c>
      <c r="H1923" s="24" t="s">
        <v>554</v>
      </c>
      <c r="I1923" s="24">
        <f t="shared" ca="1" si="6"/>
        <v>0</v>
      </c>
      <c r="J1923" s="24">
        <f t="shared" ca="1" si="7"/>
        <v>29994000</v>
      </c>
      <c r="K1923" s="24" t="str">
        <f t="shared" ca="1" si="8"/>
        <v>Feler</v>
      </c>
      <c r="L1923" s="24" t="str">
        <f t="shared" ca="1" si="9"/>
        <v>01:00 tarif horaire</v>
      </c>
      <c r="M1923" s="24" t="str">
        <f t="shared" ca="1" si="10"/>
        <v>Paiement par crédit</v>
      </c>
      <c r="N1923" s="25">
        <f t="shared" ca="1" si="11"/>
        <v>42829.843055555553</v>
      </c>
      <c r="O1923" s="27">
        <f t="shared" ca="1" si="12"/>
        <v>42829.843055555553</v>
      </c>
      <c r="P1923" s="24">
        <f t="shared" ca="1" si="13"/>
        <v>16.2</v>
      </c>
      <c r="Q1923" s="28" t="str">
        <f t="shared" si="48"/>
        <v/>
      </c>
      <c r="R1923" s="29" t="str">
        <f t="shared" si="14"/>
        <v/>
      </c>
      <c r="S1923" s="29" t="str">
        <f t="shared" si="15"/>
        <v/>
      </c>
      <c r="T1923" s="28" t="str">
        <f t="shared" si="16"/>
        <v/>
      </c>
      <c r="U1923" s="30">
        <f ca="1">VLOOKUP(H1923,variables!J$10:K$130,2,FALSE)</f>
        <v>1</v>
      </c>
      <c r="V1923" s="28"/>
      <c r="W1923" s="28"/>
      <c r="X1923" s="28"/>
      <c r="Y1923" s="28"/>
      <c r="Z1923" s="28"/>
      <c r="AA1923" s="28"/>
      <c r="AB1923" s="28"/>
      <c r="AC1923" s="28"/>
    </row>
    <row r="1924" spans="1:29" ht="14.25" hidden="1">
      <c r="A1924" s="22" t="b">
        <f t="shared" si="107"/>
        <v>0</v>
      </c>
      <c r="B1924" s="23" t="str">
        <f t="shared" si="108"/>
        <v>salles!</v>
      </c>
      <c r="C1924" s="24">
        <f t="shared" si="106"/>
        <v>1892</v>
      </c>
      <c r="D1924" s="24" t="str">
        <f t="shared" ca="1" si="2"/>
        <v>salle8</v>
      </c>
      <c r="E1924" s="25">
        <f t="shared" ca="1" si="3"/>
        <v>42849.541666666664</v>
      </c>
      <c r="F1924" s="25">
        <f t="shared" ca="1" si="4"/>
        <v>42849.583333333336</v>
      </c>
      <c r="G1924" s="26" t="str">
        <f t="shared" ca="1" si="5"/>
        <v>margaux.honore@kheprisante.fr</v>
      </c>
      <c r="H1924" s="24" t="s">
        <v>88</v>
      </c>
      <c r="I1924" s="24">
        <f t="shared" ca="1" si="6"/>
        <v>0</v>
      </c>
      <c r="J1924" s="24">
        <f t="shared" ca="1" si="7"/>
        <v>29954167</v>
      </c>
      <c r="K1924" s="24" t="str">
        <f t="shared" ca="1" si="8"/>
        <v>Inard Marion</v>
      </c>
      <c r="L1924" s="24" t="str">
        <f t="shared" ca="1" si="9"/>
        <v>01:00 tarif horaire</v>
      </c>
      <c r="M1924" s="24" t="str">
        <f t="shared" ca="1" si="10"/>
        <v>Paiement par crédit</v>
      </c>
      <c r="N1924" s="25">
        <f t="shared" ca="1" si="11"/>
        <v>42828.638888888891</v>
      </c>
      <c r="O1924" s="27">
        <f t="shared" ca="1" si="12"/>
        <v>42828.638888888891</v>
      </c>
      <c r="P1924" s="24">
        <f t="shared" ca="1" si="13"/>
        <v>16.2</v>
      </c>
      <c r="Q1924" s="28" t="str">
        <f t="shared" si="48"/>
        <v/>
      </c>
      <c r="R1924" s="29" t="str">
        <f t="shared" si="14"/>
        <v/>
      </c>
      <c r="S1924" s="29" t="str">
        <f t="shared" si="15"/>
        <v/>
      </c>
      <c r="T1924" s="28" t="str">
        <f t="shared" si="16"/>
        <v/>
      </c>
      <c r="U1924" s="30">
        <f ca="1">VLOOKUP(H1924,variables!J$10:K$130,2,FALSE)</f>
        <v>0.94202898550724634</v>
      </c>
      <c r="V1924" s="28"/>
      <c r="W1924" s="28"/>
      <c r="X1924" s="28"/>
      <c r="Y1924" s="28"/>
      <c r="Z1924" s="28"/>
      <c r="AA1924" s="28"/>
      <c r="AB1924" s="28"/>
      <c r="AC1924" s="28"/>
    </row>
    <row r="1925" spans="1:29" ht="14.25" hidden="1">
      <c r="A1925" s="22" t="b">
        <f t="shared" si="107"/>
        <v>0</v>
      </c>
      <c r="B1925" s="23" t="str">
        <f t="shared" si="108"/>
        <v>salles!</v>
      </c>
      <c r="C1925" s="24">
        <f t="shared" si="106"/>
        <v>1893</v>
      </c>
      <c r="D1925" s="24" t="str">
        <f t="shared" ca="1" si="2"/>
        <v>salle12</v>
      </c>
      <c r="E1925" s="25">
        <f t="shared" ca="1" si="3"/>
        <v>42849.583333333336</v>
      </c>
      <c r="F1925" s="25">
        <f t="shared" ca="1" si="4"/>
        <v>42849.625</v>
      </c>
      <c r="G1925" s="26" t="str">
        <f t="shared" ca="1" si="5"/>
        <v>didier.cuoq@kheprisante.fr</v>
      </c>
      <c r="H1925" s="24" t="s">
        <v>357</v>
      </c>
      <c r="I1925" s="24">
        <f t="shared" ca="1" si="6"/>
        <v>0</v>
      </c>
      <c r="J1925" s="24">
        <f t="shared" ca="1" si="7"/>
        <v>30398532</v>
      </c>
      <c r="K1925" s="24">
        <f t="shared" ca="1" si="8"/>
        <v>0</v>
      </c>
      <c r="L1925" s="24" t="str">
        <f t="shared" ca="1" si="9"/>
        <v>01:00 tarif horaire</v>
      </c>
      <c r="M1925" s="24" t="str">
        <f t="shared" ca="1" si="10"/>
        <v>Paiement par crédit</v>
      </c>
      <c r="N1925" s="25">
        <f t="shared" ca="1" si="11"/>
        <v>42849.535416666666</v>
      </c>
      <c r="O1925" s="27">
        <f t="shared" ca="1" si="12"/>
        <v>42849.535416666666</v>
      </c>
      <c r="P1925" s="24">
        <f t="shared" ca="1" si="13"/>
        <v>14.4</v>
      </c>
      <c r="Q1925" s="28" t="str">
        <f t="shared" si="48"/>
        <v/>
      </c>
      <c r="R1925" s="29" t="str">
        <f t="shared" si="14"/>
        <v/>
      </c>
      <c r="S1925" s="29" t="str">
        <f t="shared" si="15"/>
        <v/>
      </c>
      <c r="T1925" s="28" t="str">
        <f t="shared" si="16"/>
        <v/>
      </c>
      <c r="U1925" s="30">
        <f ca="1">VLOOKUP(H1925,variables!J$10:K$130,2,FALSE)</f>
        <v>0.97058823529411764</v>
      </c>
      <c r="V1925" s="28"/>
      <c r="W1925" s="28"/>
      <c r="X1925" s="28"/>
      <c r="Y1925" s="28"/>
      <c r="Z1925" s="28"/>
      <c r="AA1925" s="28"/>
      <c r="AB1925" s="28"/>
      <c r="AC1925" s="28"/>
    </row>
    <row r="1926" spans="1:29" ht="14.25" hidden="1">
      <c r="A1926" s="22" t="b">
        <f t="shared" si="107"/>
        <v>0</v>
      </c>
      <c r="B1926" s="23" t="str">
        <f t="shared" si="108"/>
        <v>salles!</v>
      </c>
      <c r="C1926" s="24">
        <f t="shared" si="106"/>
        <v>1894</v>
      </c>
      <c r="D1926" s="24" t="str">
        <f t="shared" ca="1" si="2"/>
        <v>salle9</v>
      </c>
      <c r="E1926" s="25">
        <f t="shared" ca="1" si="3"/>
        <v>42849.604166666664</v>
      </c>
      <c r="F1926" s="25">
        <f t="shared" ca="1" si="4"/>
        <v>42849.645833333336</v>
      </c>
      <c r="G1926" s="26" t="str">
        <f t="shared" ca="1" si="5"/>
        <v>resa@seveetpapillon.org</v>
      </c>
      <c r="H1926" s="24" t="s">
        <v>174</v>
      </c>
      <c r="I1926" s="24">
        <f t="shared" ca="1" si="6"/>
        <v>0</v>
      </c>
      <c r="J1926" s="24">
        <f t="shared" ca="1" si="7"/>
        <v>30272331</v>
      </c>
      <c r="K1926" s="24" t="str">
        <f t="shared" ca="1" si="8"/>
        <v>MD Claire
Sarah Buisson</v>
      </c>
      <c r="L1926" s="24" t="str">
        <f t="shared" ca="1" si="9"/>
        <v>01:00 tarif horaire</v>
      </c>
      <c r="M1926" s="24" t="str">
        <f t="shared" ca="1" si="10"/>
        <v>Accepté (crédit illimité)</v>
      </c>
      <c r="N1926" s="25">
        <f t="shared" ca="1" si="11"/>
        <v>42843.736111111109</v>
      </c>
      <c r="O1926" s="27">
        <f t="shared" ca="1" si="12"/>
        <v>42843.736111111109</v>
      </c>
      <c r="P1926" s="24">
        <f t="shared" ca="1" si="13"/>
        <v>14.4</v>
      </c>
      <c r="Q1926" s="28" t="str">
        <f t="shared" si="48"/>
        <v/>
      </c>
      <c r="R1926" s="29" t="str">
        <f t="shared" si="14"/>
        <v/>
      </c>
      <c r="S1926" s="29" t="str">
        <f t="shared" si="15"/>
        <v/>
      </c>
      <c r="T1926" s="28" t="str">
        <f t="shared" si="16"/>
        <v/>
      </c>
      <c r="U1926" s="30">
        <f ca="1">VLOOKUP(H1926,variables!J$10:K$130,2,FALSE)</f>
        <v>0.5</v>
      </c>
      <c r="V1926" s="28"/>
      <c r="W1926" s="28"/>
      <c r="X1926" s="28"/>
      <c r="Y1926" s="28"/>
      <c r="Z1926" s="28"/>
      <c r="AA1926" s="28"/>
      <c r="AB1926" s="28"/>
      <c r="AC1926" s="28"/>
    </row>
    <row r="1927" spans="1:29" ht="14.25" hidden="1">
      <c r="A1927" s="22" t="b">
        <f t="shared" si="107"/>
        <v>0</v>
      </c>
      <c r="B1927" s="23" t="str">
        <f t="shared" si="108"/>
        <v>salles!</v>
      </c>
      <c r="C1927" s="24">
        <f t="shared" si="106"/>
        <v>1895</v>
      </c>
      <c r="D1927" s="24" t="str">
        <f t="shared" ca="1" si="2"/>
        <v>salle10</v>
      </c>
      <c r="E1927" s="25">
        <f t="shared" ca="1" si="3"/>
        <v>42849.604166666664</v>
      </c>
      <c r="F1927" s="25">
        <f t="shared" ca="1" si="4"/>
        <v>42849.645833333336</v>
      </c>
      <c r="G1927" s="26" t="str">
        <f t="shared" ca="1" si="5"/>
        <v>Administrateur</v>
      </c>
      <c r="H1927" s="24" t="s">
        <v>15</v>
      </c>
      <c r="I1927" s="24">
        <f t="shared" ca="1" si="6"/>
        <v>0</v>
      </c>
      <c r="J1927" s="24">
        <f t="shared" ca="1" si="7"/>
        <v>30003741</v>
      </c>
      <c r="K1927" s="24" t="str">
        <f t="shared" ca="1" si="8"/>
        <v>Labescat</v>
      </c>
      <c r="L1927" s="24" t="str">
        <f t="shared" ca="1" si="9"/>
        <v>01:00 tarif horaire</v>
      </c>
      <c r="M1927" s="24" t="str">
        <f t="shared" ca="1" si="10"/>
        <v>Accepté (crédit illimité)</v>
      </c>
      <c r="N1927" s="25">
        <f t="shared" ca="1" si="11"/>
        <v>42830.368750000001</v>
      </c>
      <c r="O1927" s="27">
        <f t="shared" ca="1" si="12"/>
        <v>42830.368750000001</v>
      </c>
      <c r="P1927" s="24">
        <f t="shared" ca="1" si="13"/>
        <v>14.4</v>
      </c>
      <c r="Q1927" s="28" t="str">
        <f t="shared" si="48"/>
        <v/>
      </c>
      <c r="R1927" s="29" t="str">
        <f t="shared" si="14"/>
        <v/>
      </c>
      <c r="S1927" s="29" t="str">
        <f t="shared" si="15"/>
        <v/>
      </c>
      <c r="T1927" s="28" t="str">
        <f t="shared" si="16"/>
        <v/>
      </c>
      <c r="U1927" s="30">
        <f>VLOOKUP(H1927,variables!J$10:K$130,2,FALSE)</f>
        <v>0</v>
      </c>
      <c r="V1927" s="28"/>
      <c r="W1927" s="28"/>
      <c r="X1927" s="28"/>
      <c r="Y1927" s="28"/>
      <c r="Z1927" s="28"/>
      <c r="AA1927" s="28"/>
      <c r="AB1927" s="28"/>
      <c r="AC1927" s="28"/>
    </row>
    <row r="1928" spans="1:29" ht="14.25" hidden="1">
      <c r="A1928" s="22" t="b">
        <f t="shared" si="107"/>
        <v>0</v>
      </c>
      <c r="B1928" s="23" t="str">
        <f t="shared" si="108"/>
        <v>salles!</v>
      </c>
      <c r="C1928" s="24">
        <f t="shared" si="106"/>
        <v>1896</v>
      </c>
      <c r="D1928" s="24" t="str">
        <f t="shared" ca="1" si="2"/>
        <v>salle7</v>
      </c>
      <c r="E1928" s="25">
        <f t="shared" ca="1" si="3"/>
        <v>42849.604166666664</v>
      </c>
      <c r="F1928" s="25">
        <f t="shared" ca="1" si="4"/>
        <v>42849.666666666664</v>
      </c>
      <c r="G1928" s="26" t="str">
        <f t="shared" ca="1" si="5"/>
        <v>catherine.thibaux@kheprisante.fr</v>
      </c>
      <c r="H1928" s="24" t="s">
        <v>61</v>
      </c>
      <c r="I1928" s="24" t="str">
        <f t="shared" ca="1" si="6"/>
        <v>Administrateur</v>
      </c>
      <c r="J1928" s="24">
        <f t="shared" ca="1" si="7"/>
        <v>30174039</v>
      </c>
      <c r="K1928" s="24">
        <f t="shared" ca="1" si="8"/>
        <v>0</v>
      </c>
      <c r="L1928" s="24" t="str">
        <f t="shared" ca="1" si="9"/>
        <v>01:30 tarif horaire</v>
      </c>
      <c r="M1928" s="24" t="str">
        <f t="shared" ca="1" si="10"/>
        <v>Paiement par crédit</v>
      </c>
      <c r="N1928" s="25">
        <f t="shared" ca="1" si="11"/>
        <v>42837.754861111112</v>
      </c>
      <c r="O1928" s="27">
        <f t="shared" ca="1" si="12"/>
        <v>42849.595833333333</v>
      </c>
      <c r="P1928" s="24">
        <f t="shared" ca="1" si="13"/>
        <v>21.6</v>
      </c>
      <c r="Q1928" s="28" t="str">
        <f t="shared" si="48"/>
        <v/>
      </c>
      <c r="R1928" s="29" t="str">
        <f t="shared" si="14"/>
        <v/>
      </c>
      <c r="S1928" s="29" t="str">
        <f t="shared" si="15"/>
        <v/>
      </c>
      <c r="T1928" s="28" t="str">
        <f t="shared" si="16"/>
        <v/>
      </c>
      <c r="U1928" s="30">
        <f ca="1">VLOOKUP(H1928,variables!J$10:K$130,2,FALSE)</f>
        <v>1</v>
      </c>
      <c r="V1928" s="28"/>
      <c r="W1928" s="28"/>
      <c r="X1928" s="28"/>
      <c r="Y1928" s="28"/>
      <c r="Z1928" s="28"/>
      <c r="AA1928" s="28"/>
      <c r="AB1928" s="28"/>
      <c r="AC1928" s="28"/>
    </row>
    <row r="1929" spans="1:29" ht="14.25" hidden="1">
      <c r="A1929" s="22" t="b">
        <f t="shared" si="107"/>
        <v>0</v>
      </c>
      <c r="B1929" s="23" t="str">
        <f t="shared" si="108"/>
        <v>salles!</v>
      </c>
      <c r="C1929" s="24">
        <f t="shared" si="106"/>
        <v>1897</v>
      </c>
      <c r="D1929" s="24" t="str">
        <f t="shared" ca="1" si="2"/>
        <v>salle9</v>
      </c>
      <c r="E1929" s="25">
        <f t="shared" ca="1" si="3"/>
        <v>42849.645833333336</v>
      </c>
      <c r="F1929" s="25">
        <f t="shared" ca="1" si="4"/>
        <v>42849.6875</v>
      </c>
      <c r="G1929" s="26" t="str">
        <f t="shared" ca="1" si="5"/>
        <v>marie-dominique.claire@kheprisante.fr</v>
      </c>
      <c r="H1929" s="24" t="s">
        <v>246</v>
      </c>
      <c r="I1929" s="24">
        <f t="shared" ca="1" si="6"/>
        <v>0</v>
      </c>
      <c r="J1929" s="24">
        <f t="shared" ca="1" si="7"/>
        <v>28730650</v>
      </c>
      <c r="K1929" s="24" t="str">
        <f t="shared" ca="1" si="8"/>
        <v>A.A.</v>
      </c>
      <c r="L1929" s="24" t="str">
        <f t="shared" ca="1" si="9"/>
        <v>01:00 tarif horaire</v>
      </c>
      <c r="M1929" s="24" t="str">
        <f t="shared" ca="1" si="10"/>
        <v>Paiement par crédit</v>
      </c>
      <c r="N1929" s="25">
        <f t="shared" ca="1" si="11"/>
        <v>42773.711805555555</v>
      </c>
      <c r="O1929" s="27">
        <f t="shared" ca="1" si="12"/>
        <v>42773.711805555555</v>
      </c>
      <c r="P1929" s="24">
        <f t="shared" ca="1" si="13"/>
        <v>12.24</v>
      </c>
      <c r="Q1929" s="28" t="str">
        <f t="shared" si="48"/>
        <v/>
      </c>
      <c r="R1929" s="29" t="str">
        <f t="shared" si="14"/>
        <v/>
      </c>
      <c r="S1929" s="29" t="str">
        <f t="shared" si="15"/>
        <v/>
      </c>
      <c r="T1929" s="28" t="str">
        <f t="shared" si="16"/>
        <v/>
      </c>
      <c r="U1929" s="30">
        <f ca="1">VLOOKUP(H1929,variables!J$10:K$130,2,FALSE)</f>
        <v>0.94444444444444442</v>
      </c>
      <c r="V1929" s="28"/>
      <c r="W1929" s="28"/>
      <c r="X1929" s="28"/>
      <c r="Y1929" s="28"/>
      <c r="Z1929" s="28"/>
      <c r="AA1929" s="28"/>
      <c r="AB1929" s="28"/>
      <c r="AC1929" s="28"/>
    </row>
    <row r="1930" spans="1:29" ht="14.25">
      <c r="A1930" s="22" t="b">
        <f t="shared" si="107"/>
        <v>1</v>
      </c>
      <c r="B1930" s="23" t="str">
        <f t="shared" si="108"/>
        <v>salles!</v>
      </c>
      <c r="C1930" s="24">
        <f t="shared" si="106"/>
        <v>1898</v>
      </c>
      <c r="D1930" s="24" t="str">
        <f t="shared" ca="1" si="2"/>
        <v>salle11</v>
      </c>
      <c r="E1930" s="25">
        <f t="shared" ca="1" si="3"/>
        <v>42849.666666666664</v>
      </c>
      <c r="F1930" s="25">
        <f t="shared" ca="1" si="4"/>
        <v>42849.729166666664</v>
      </c>
      <c r="G1930" s="26" t="str">
        <f t="shared" ca="1" si="5"/>
        <v>sandrine.lopes@kheprisante.fr</v>
      </c>
      <c r="H1930" s="24" t="s">
        <v>140</v>
      </c>
      <c r="I1930" s="24">
        <f t="shared" ca="1" si="6"/>
        <v>0</v>
      </c>
      <c r="J1930" s="24">
        <f t="shared" ca="1" si="7"/>
        <v>29629192</v>
      </c>
      <c r="K1930" s="24" t="str">
        <f t="shared" ca="1" si="8"/>
        <v>Sandrine Mbe - Audrey</v>
      </c>
      <c r="L1930" s="24" t="str">
        <f t="shared" ca="1" si="9"/>
        <v>01:30 tarif horaire</v>
      </c>
      <c r="M1930" s="24" t="str">
        <f t="shared" ca="1" si="10"/>
        <v>Paiement par crédit</v>
      </c>
      <c r="N1930" s="25">
        <f t="shared" ca="1" si="11"/>
        <v>42814.872916666667</v>
      </c>
      <c r="O1930" s="27">
        <f t="shared" ca="1" si="12"/>
        <v>42814.872916666667</v>
      </c>
      <c r="P1930" s="24">
        <f t="shared" ca="1" si="13"/>
        <v>22.68</v>
      </c>
      <c r="Q1930" s="28">
        <f t="shared" ca="1" si="48"/>
        <v>1.5</v>
      </c>
      <c r="R1930" s="29">
        <f t="shared" ca="1" si="14"/>
        <v>21.151914893617022</v>
      </c>
      <c r="S1930" s="29" t="e">
        <f t="shared" ca="1" si="15"/>
        <v>#VALUE!</v>
      </c>
      <c r="T1930" s="28">
        <f t="shared" ca="1" si="16"/>
        <v>34</v>
      </c>
      <c r="U1930" s="30">
        <f ca="1">VLOOKUP(H1930,variables!J$10:K$130,2,FALSE)</f>
        <v>0.93262411347517726</v>
      </c>
      <c r="V1930" s="28"/>
      <c r="W1930" s="28"/>
      <c r="X1930" s="28"/>
      <c r="Y1930" s="28"/>
      <c r="Z1930" s="28"/>
      <c r="AA1930" s="28"/>
      <c r="AB1930" s="28"/>
      <c r="AC1930" s="28"/>
    </row>
    <row r="1931" spans="1:29" ht="14.25" hidden="1">
      <c r="A1931" s="22" t="b">
        <f t="shared" si="107"/>
        <v>0</v>
      </c>
      <c r="B1931" s="23" t="str">
        <f t="shared" si="108"/>
        <v>salles!</v>
      </c>
      <c r="C1931" s="24">
        <f t="shared" si="106"/>
        <v>1899</v>
      </c>
      <c r="D1931" s="24" t="str">
        <f t="shared" ca="1" si="2"/>
        <v>salle5</v>
      </c>
      <c r="E1931" s="25">
        <f t="shared" ca="1" si="3"/>
        <v>42849.708333333336</v>
      </c>
      <c r="F1931" s="25">
        <f t="shared" ca="1" si="4"/>
        <v>42849.75</v>
      </c>
      <c r="G1931" s="26" t="str">
        <f t="shared" ca="1" si="5"/>
        <v>sophie.seveetpapillon@kheprisante.fr</v>
      </c>
      <c r="H1931" s="24" t="s">
        <v>83</v>
      </c>
      <c r="I1931" s="24">
        <f t="shared" ca="1" si="6"/>
        <v>0</v>
      </c>
      <c r="J1931" s="24">
        <f t="shared" ca="1" si="7"/>
        <v>29916474</v>
      </c>
      <c r="K1931" s="24" t="str">
        <f t="shared" ca="1" si="8"/>
        <v>S. Lespinasse - Réflexo SP</v>
      </c>
      <c r="L1931" s="24" t="str">
        <f t="shared" ca="1" si="9"/>
        <v>01:00 tarif horaire</v>
      </c>
      <c r="M1931" s="24" t="str">
        <f t="shared" ca="1" si="10"/>
        <v>Paiement par crédit</v>
      </c>
      <c r="N1931" s="25">
        <f t="shared" ca="1" si="11"/>
        <v>42826.375694444447</v>
      </c>
      <c r="O1931" s="27">
        <f t="shared" ca="1" si="12"/>
        <v>42826.375694444447</v>
      </c>
      <c r="P1931" s="24">
        <f t="shared" ca="1" si="13"/>
        <v>18</v>
      </c>
      <c r="Q1931" s="28" t="str">
        <f t="shared" si="48"/>
        <v/>
      </c>
      <c r="R1931" s="29" t="str">
        <f t="shared" si="14"/>
        <v/>
      </c>
      <c r="S1931" s="29" t="str">
        <f t="shared" si="15"/>
        <v/>
      </c>
      <c r="T1931" s="28" t="str">
        <f t="shared" si="16"/>
        <v/>
      </c>
      <c r="U1931" s="30">
        <f>VLOOKUP(H1931,variables!J$10:K$130,2,FALSE)</f>
        <v>5.3E-3</v>
      </c>
      <c r="V1931" s="28"/>
      <c r="W1931" s="28"/>
      <c r="X1931" s="28"/>
      <c r="Y1931" s="28"/>
      <c r="Z1931" s="28"/>
      <c r="AA1931" s="28"/>
      <c r="AB1931" s="28"/>
      <c r="AC1931" s="28"/>
    </row>
    <row r="1932" spans="1:29" ht="14.25" hidden="1">
      <c r="A1932" s="22" t="b">
        <f t="shared" si="107"/>
        <v>0</v>
      </c>
      <c r="B1932" s="23" t="str">
        <f t="shared" si="108"/>
        <v>salles!</v>
      </c>
      <c r="C1932" s="24">
        <f t="shared" si="106"/>
        <v>1900</v>
      </c>
      <c r="D1932" s="24" t="str">
        <f t="shared" ca="1" si="2"/>
        <v>salle9</v>
      </c>
      <c r="E1932" s="25">
        <f t="shared" ca="1" si="3"/>
        <v>42849.708333333336</v>
      </c>
      <c r="F1932" s="25">
        <f t="shared" ca="1" si="4"/>
        <v>42849.770833333336</v>
      </c>
      <c r="G1932" s="26" t="str">
        <f t="shared" ca="1" si="5"/>
        <v>sophie.cochet@kheprisante.fr</v>
      </c>
      <c r="H1932" s="24" t="s">
        <v>43</v>
      </c>
      <c r="I1932" s="24">
        <f t="shared" ca="1" si="6"/>
        <v>0</v>
      </c>
      <c r="J1932" s="24">
        <f t="shared" ca="1" si="7"/>
        <v>30398552</v>
      </c>
      <c r="K1932" s="24">
        <f t="shared" ca="1" si="8"/>
        <v>0</v>
      </c>
      <c r="L1932" s="24" t="str">
        <f t="shared" ca="1" si="9"/>
        <v>01:30 tarif horaire</v>
      </c>
      <c r="M1932" s="24" t="str">
        <f t="shared" ca="1" si="10"/>
        <v>Paiement par crédit</v>
      </c>
      <c r="N1932" s="25">
        <f t="shared" ca="1" si="11"/>
        <v>42849.535416666666</v>
      </c>
      <c r="O1932" s="27">
        <f t="shared" ca="1" si="12"/>
        <v>42849.535416666666</v>
      </c>
      <c r="P1932" s="24">
        <f t="shared" ca="1" si="13"/>
        <v>27</v>
      </c>
      <c r="Q1932" s="28" t="str">
        <f t="shared" si="48"/>
        <v/>
      </c>
      <c r="R1932" s="29" t="str">
        <f t="shared" si="14"/>
        <v/>
      </c>
      <c r="S1932" s="29" t="str">
        <f t="shared" si="15"/>
        <v/>
      </c>
      <c r="T1932" s="28" t="str">
        <f t="shared" si="16"/>
        <v/>
      </c>
      <c r="U1932" s="30">
        <f ca="1">VLOOKUP(H1932,variables!J$10:K$130,2,FALSE)</f>
        <v>1</v>
      </c>
      <c r="V1932" s="28"/>
      <c r="W1932" s="28"/>
      <c r="X1932" s="28"/>
      <c r="Y1932" s="28"/>
      <c r="Z1932" s="28"/>
      <c r="AA1932" s="28"/>
      <c r="AB1932" s="28"/>
      <c r="AC1932" s="28"/>
    </row>
    <row r="1933" spans="1:29" ht="14.25" hidden="1">
      <c r="A1933" s="22" t="b">
        <f t="shared" si="107"/>
        <v>0</v>
      </c>
      <c r="B1933" s="23" t="str">
        <f t="shared" si="108"/>
        <v>salles!</v>
      </c>
      <c r="C1933" s="24">
        <f t="shared" si="106"/>
        <v>1901</v>
      </c>
      <c r="D1933" s="24" t="str">
        <f t="shared" ca="1" si="2"/>
        <v>salle7</v>
      </c>
      <c r="E1933" s="25">
        <f t="shared" ca="1" si="3"/>
        <v>42849.75</v>
      </c>
      <c r="F1933" s="25">
        <f t="shared" ca="1" si="4"/>
        <v>42849.791666666664</v>
      </c>
      <c r="G1933" s="26" t="str">
        <f t="shared" ca="1" si="5"/>
        <v>resa@seveetpapillon.org</v>
      </c>
      <c r="H1933" s="24" t="s">
        <v>174</v>
      </c>
      <c r="I1933" s="24">
        <f t="shared" ca="1" si="6"/>
        <v>0</v>
      </c>
      <c r="J1933" s="24">
        <f t="shared" ca="1" si="7"/>
        <v>29985571</v>
      </c>
      <c r="K1933" s="24" t="str">
        <f t="shared" ca="1" si="8"/>
        <v>Lucas</v>
      </c>
      <c r="L1933" s="24" t="str">
        <f t="shared" ca="1" si="9"/>
        <v>01:00 tarif horaire</v>
      </c>
      <c r="M1933" s="24" t="str">
        <f t="shared" ca="1" si="10"/>
        <v>Accepté (crédit illimité)</v>
      </c>
      <c r="N1933" s="25">
        <f t="shared" ca="1" si="11"/>
        <v>42829.647222222222</v>
      </c>
      <c r="O1933" s="27">
        <f t="shared" ca="1" si="12"/>
        <v>42829.647222222222</v>
      </c>
      <c r="P1933" s="24">
        <f t="shared" ca="1" si="13"/>
        <v>18</v>
      </c>
      <c r="Q1933" s="28" t="str">
        <f t="shared" si="48"/>
        <v/>
      </c>
      <c r="R1933" s="29" t="str">
        <f t="shared" si="14"/>
        <v/>
      </c>
      <c r="S1933" s="29" t="str">
        <f t="shared" si="15"/>
        <v/>
      </c>
      <c r="T1933" s="28" t="str">
        <f t="shared" si="16"/>
        <v/>
      </c>
      <c r="U1933" s="30">
        <f ca="1">VLOOKUP(H1933,variables!J$10:K$130,2,FALSE)</f>
        <v>0.5</v>
      </c>
      <c r="V1933" s="28"/>
      <c r="W1933" s="28"/>
      <c r="X1933" s="28"/>
      <c r="Y1933" s="28"/>
      <c r="Z1933" s="28"/>
      <c r="AA1933" s="28"/>
      <c r="AB1933" s="28"/>
      <c r="AC1933" s="28"/>
    </row>
    <row r="1934" spans="1:29" ht="14.25" hidden="1">
      <c r="A1934" s="22" t="b">
        <f t="shared" si="107"/>
        <v>0</v>
      </c>
      <c r="B1934" s="23" t="str">
        <f t="shared" si="108"/>
        <v>salles!</v>
      </c>
      <c r="C1934" s="24">
        <f t="shared" si="106"/>
        <v>1902</v>
      </c>
      <c r="D1934" s="24" t="str">
        <f t="shared" ca="1" si="2"/>
        <v>salle8</v>
      </c>
      <c r="E1934" s="25">
        <f t="shared" ca="1" si="3"/>
        <v>42849.770833333336</v>
      </c>
      <c r="F1934" s="25">
        <f t="shared" ca="1" si="4"/>
        <v>42849.8125</v>
      </c>
      <c r="G1934" s="26" t="str">
        <f t="shared" ca="1" si="5"/>
        <v>margaux.honore@kheprisante.fr</v>
      </c>
      <c r="H1934" s="24" t="s">
        <v>88</v>
      </c>
      <c r="I1934" s="24">
        <f t="shared" ca="1" si="6"/>
        <v>0</v>
      </c>
      <c r="J1934" s="24">
        <f t="shared" ca="1" si="7"/>
        <v>29962639</v>
      </c>
      <c r="K1934" s="24" t="str">
        <f t="shared" ca="1" si="8"/>
        <v>Nkounkou Gemma</v>
      </c>
      <c r="L1934" s="24" t="str">
        <f t="shared" ca="1" si="9"/>
        <v>01:00 tarif horaire</v>
      </c>
      <c r="M1934" s="24" t="str">
        <f t="shared" ca="1" si="10"/>
        <v>Paiement par crédit</v>
      </c>
      <c r="N1934" s="25">
        <f t="shared" ca="1" si="11"/>
        <v>42828.804166666669</v>
      </c>
      <c r="O1934" s="27">
        <f t="shared" ca="1" si="12"/>
        <v>42828.804166666669</v>
      </c>
      <c r="P1934" s="24">
        <f t="shared" ca="1" si="13"/>
        <v>18</v>
      </c>
      <c r="Q1934" s="28" t="str">
        <f t="shared" si="48"/>
        <v/>
      </c>
      <c r="R1934" s="29" t="str">
        <f t="shared" si="14"/>
        <v/>
      </c>
      <c r="S1934" s="29" t="str">
        <f t="shared" si="15"/>
        <v/>
      </c>
      <c r="T1934" s="28" t="str">
        <f t="shared" si="16"/>
        <v/>
      </c>
      <c r="U1934" s="30">
        <f ca="1">VLOOKUP(H1934,variables!J$10:K$130,2,FALSE)</f>
        <v>0.94202898550724634</v>
      </c>
      <c r="V1934" s="28"/>
      <c r="W1934" s="28"/>
      <c r="X1934" s="28"/>
      <c r="Y1934" s="28"/>
      <c r="Z1934" s="28"/>
      <c r="AA1934" s="28"/>
      <c r="AB1934" s="28"/>
      <c r="AC1934" s="28"/>
    </row>
    <row r="1935" spans="1:29" ht="14.25" hidden="1">
      <c r="A1935" s="22" t="b">
        <f t="shared" si="107"/>
        <v>0</v>
      </c>
      <c r="B1935" s="23" t="str">
        <f t="shared" si="108"/>
        <v>salles!</v>
      </c>
      <c r="C1935" s="24">
        <f t="shared" si="106"/>
        <v>1903</v>
      </c>
      <c r="D1935" s="24" t="str">
        <f t="shared" ca="1" si="2"/>
        <v>Salle0</v>
      </c>
      <c r="E1935" s="25">
        <f t="shared" ca="1" si="3"/>
        <v>42849.8125</v>
      </c>
      <c r="F1935" s="25">
        <f t="shared" ca="1" si="4"/>
        <v>42849.875</v>
      </c>
      <c r="G1935" s="26" t="str">
        <f t="shared" ca="1" si="5"/>
        <v>sophie.seveetpapillon@sophrokhepri.fr</v>
      </c>
      <c r="H1935" s="24" t="s">
        <v>83</v>
      </c>
      <c r="I1935" s="24">
        <f t="shared" ca="1" si="6"/>
        <v>0</v>
      </c>
      <c r="J1935" s="24">
        <f t="shared" ca="1" si="7"/>
        <v>26807730</v>
      </c>
      <c r="K1935" s="24" t="str">
        <f t="shared" ca="1" si="8"/>
        <v>Programme naturo - Séance 7 - S. Cochet - S&amp;P</v>
      </c>
      <c r="L1935" s="24" t="str">
        <f t="shared" ca="1" si="9"/>
        <v>01:30 tarif horaire</v>
      </c>
      <c r="M1935" s="24" t="str">
        <f t="shared" ca="1" si="10"/>
        <v>Paiement par crédit</v>
      </c>
      <c r="N1935" s="25">
        <f t="shared" ca="1" si="11"/>
        <v>42680.870138888888</v>
      </c>
      <c r="O1935" s="27">
        <f t="shared" ca="1" si="12"/>
        <v>42680.870138888888</v>
      </c>
      <c r="P1935" s="24">
        <f t="shared" ca="1" si="13"/>
        <v>42</v>
      </c>
      <c r="Q1935" s="28" t="str">
        <f t="shared" si="48"/>
        <v/>
      </c>
      <c r="R1935" s="29" t="str">
        <f t="shared" si="14"/>
        <v/>
      </c>
      <c r="S1935" s="29" t="str">
        <f t="shared" si="15"/>
        <v/>
      </c>
      <c r="T1935" s="28" t="str">
        <f t="shared" si="16"/>
        <v/>
      </c>
      <c r="U1935" s="30">
        <f>VLOOKUP(H1935,variables!J$10:K$130,2,FALSE)</f>
        <v>5.3E-3</v>
      </c>
      <c r="V1935" s="28"/>
      <c r="W1935" s="28"/>
      <c r="X1935" s="28"/>
      <c r="Y1935" s="28"/>
      <c r="Z1935" s="28"/>
      <c r="AA1935" s="28"/>
      <c r="AB1935" s="28"/>
      <c r="AC1935" s="28"/>
    </row>
    <row r="1936" spans="1:29" ht="14.25" hidden="1">
      <c r="A1936" s="22" t="b">
        <f t="shared" si="107"/>
        <v>0</v>
      </c>
      <c r="B1936" s="23" t="str">
        <f t="shared" si="108"/>
        <v>salles!</v>
      </c>
      <c r="C1936" s="24">
        <f t="shared" ref="C1936:C1999" si="109">IF(ROW()&lt;=Tun,ROW(),IF(ROW()&lt;=(Tun+Tdeux),ROW()-Tun+1,IF(ROW()&lt;=Tun+Tdeux+Ttrois,ROW()-Tdeux,"")))</f>
        <v>1904</v>
      </c>
      <c r="D1936" s="24" t="str">
        <f t="shared" ca="1" si="2"/>
        <v>salle11</v>
      </c>
      <c r="E1936" s="25">
        <f t="shared" ca="1" si="3"/>
        <v>42850.479166666664</v>
      </c>
      <c r="F1936" s="25">
        <f t="shared" ca="1" si="4"/>
        <v>42850.520833333336</v>
      </c>
      <c r="G1936" s="26" t="str">
        <f t="shared" ca="1" si="5"/>
        <v>christelle.dericquebourg@kheprisante.fr</v>
      </c>
      <c r="H1936" s="24" t="s">
        <v>458</v>
      </c>
      <c r="I1936" s="24">
        <f t="shared" ca="1" si="6"/>
        <v>0</v>
      </c>
      <c r="J1936" s="24">
        <f t="shared" ca="1" si="7"/>
        <v>29345840</v>
      </c>
      <c r="K1936" s="24" t="str">
        <f t="shared" ca="1" si="8"/>
        <v>Balducci dominique</v>
      </c>
      <c r="L1936" s="24" t="str">
        <f t="shared" ca="1" si="9"/>
        <v>01:00 tarif horaire</v>
      </c>
      <c r="M1936" s="24" t="str">
        <f t="shared" ca="1" si="10"/>
        <v>Paiement par crédit</v>
      </c>
      <c r="N1936" s="25">
        <f t="shared" ca="1" si="11"/>
        <v>42801.75277777778</v>
      </c>
      <c r="O1936" s="27">
        <f t="shared" ca="1" si="12"/>
        <v>42801.75277777778</v>
      </c>
      <c r="P1936" s="24">
        <f t="shared" ca="1" si="13"/>
        <v>13.77</v>
      </c>
      <c r="Q1936" s="28" t="str">
        <f t="shared" si="48"/>
        <v/>
      </c>
      <c r="R1936" s="29" t="str">
        <f t="shared" si="14"/>
        <v/>
      </c>
      <c r="S1936" s="29" t="str">
        <f t="shared" si="15"/>
        <v/>
      </c>
      <c r="T1936" s="28" t="str">
        <f t="shared" si="16"/>
        <v/>
      </c>
      <c r="U1936" s="30">
        <f ca="1">VLOOKUP(H1936,variables!J$10:K$130,2,FALSE)</f>
        <v>0.95</v>
      </c>
      <c r="V1936" s="28"/>
      <c r="W1936" s="28"/>
      <c r="X1936" s="28"/>
      <c r="Y1936" s="28"/>
      <c r="Z1936" s="28"/>
      <c r="AA1936" s="28"/>
      <c r="AB1936" s="28"/>
      <c r="AC1936" s="28"/>
    </row>
    <row r="1937" spans="1:29" ht="14.25" hidden="1">
      <c r="A1937" s="22" t="b">
        <f t="shared" si="107"/>
        <v>0</v>
      </c>
      <c r="B1937" s="23" t="str">
        <f t="shared" si="108"/>
        <v>salles!</v>
      </c>
      <c r="C1937" s="24">
        <f t="shared" si="109"/>
        <v>1905</v>
      </c>
      <c r="D1937" s="24" t="str">
        <f t="shared" ca="1" si="2"/>
        <v>salle11</v>
      </c>
      <c r="E1937" s="25">
        <f t="shared" ca="1" si="3"/>
        <v>42850.520833333336</v>
      </c>
      <c r="F1937" s="25">
        <f t="shared" ca="1" si="4"/>
        <v>42850.5625</v>
      </c>
      <c r="G1937" s="26" t="str">
        <f t="shared" ca="1" si="5"/>
        <v>christelle.dericquebourg@kheprisante.fr</v>
      </c>
      <c r="H1937" s="24" t="s">
        <v>458</v>
      </c>
      <c r="I1937" s="24">
        <f t="shared" ca="1" si="6"/>
        <v>0</v>
      </c>
      <c r="J1937" s="24">
        <f t="shared" ca="1" si="7"/>
        <v>30346831</v>
      </c>
      <c r="K1937" s="24" t="str">
        <f t="shared" ca="1" si="8"/>
        <v>burel</v>
      </c>
      <c r="L1937" s="24" t="str">
        <f t="shared" ca="1" si="9"/>
        <v>01:00 tarif horaire</v>
      </c>
      <c r="M1937" s="24" t="str">
        <f t="shared" ca="1" si="10"/>
        <v>Paiement par crédit</v>
      </c>
      <c r="N1937" s="25">
        <f t="shared" ca="1" si="11"/>
        <v>42846.413888888892</v>
      </c>
      <c r="O1937" s="27">
        <f t="shared" ca="1" si="12"/>
        <v>42846.413888888892</v>
      </c>
      <c r="P1937" s="24">
        <f t="shared" ca="1" si="13"/>
        <v>16.2</v>
      </c>
      <c r="Q1937" s="28" t="str">
        <f t="shared" si="48"/>
        <v/>
      </c>
      <c r="R1937" s="29" t="str">
        <f t="shared" si="14"/>
        <v/>
      </c>
      <c r="S1937" s="29" t="str">
        <f t="shared" si="15"/>
        <v/>
      </c>
      <c r="T1937" s="28" t="str">
        <f t="shared" si="16"/>
        <v/>
      </c>
      <c r="U1937" s="30">
        <f ca="1">VLOOKUP(H1937,variables!J$10:K$130,2,FALSE)</f>
        <v>0.95</v>
      </c>
      <c r="V1937" s="28"/>
      <c r="W1937" s="28"/>
      <c r="X1937" s="28"/>
      <c r="Y1937" s="28"/>
      <c r="Z1937" s="28"/>
      <c r="AA1937" s="28"/>
      <c r="AB1937" s="28"/>
      <c r="AC1937" s="28"/>
    </row>
    <row r="1938" spans="1:29" ht="14.25" hidden="1">
      <c r="A1938" s="22" t="b">
        <f t="shared" si="107"/>
        <v>0</v>
      </c>
      <c r="B1938" s="23" t="str">
        <f t="shared" si="108"/>
        <v>salles!</v>
      </c>
      <c r="C1938" s="24">
        <f t="shared" si="109"/>
        <v>1906</v>
      </c>
      <c r="D1938" s="24" t="str">
        <f t="shared" ca="1" si="2"/>
        <v>salle12</v>
      </c>
      <c r="E1938" s="25">
        <f t="shared" ca="1" si="3"/>
        <v>42850.729166666664</v>
      </c>
      <c r="F1938" s="25">
        <f t="shared" ca="1" si="4"/>
        <v>42850.770833333336</v>
      </c>
      <c r="G1938" s="26" t="str">
        <f t="shared" ca="1" si="5"/>
        <v>claudine.soulat@kheprisante.fr</v>
      </c>
      <c r="H1938" s="24" t="s">
        <v>1084</v>
      </c>
      <c r="I1938" s="24">
        <f t="shared" ca="1" si="6"/>
        <v>0</v>
      </c>
      <c r="J1938" s="24">
        <f t="shared" ca="1" si="7"/>
        <v>30421306</v>
      </c>
      <c r="K1938" s="24">
        <f t="shared" ca="1" si="8"/>
        <v>0</v>
      </c>
      <c r="L1938" s="24" t="str">
        <f t="shared" ca="1" si="9"/>
        <v>01:00 tarif horaire</v>
      </c>
      <c r="M1938" s="24" t="str">
        <f t="shared" ca="1" si="10"/>
        <v>Paiement par crédit</v>
      </c>
      <c r="N1938" s="25">
        <f t="shared" ca="1" si="11"/>
        <v>42850.364583333336</v>
      </c>
      <c r="O1938" s="27">
        <f t="shared" ca="1" si="12"/>
        <v>42850.364583333336</v>
      </c>
      <c r="P1938" s="24">
        <f t="shared" ca="1" si="13"/>
        <v>18</v>
      </c>
      <c r="Q1938" s="28" t="str">
        <f t="shared" si="48"/>
        <v/>
      </c>
      <c r="R1938" s="29" t="str">
        <f t="shared" si="14"/>
        <v/>
      </c>
      <c r="S1938" s="29" t="str">
        <f t="shared" si="15"/>
        <v/>
      </c>
      <c r="T1938" s="28" t="str">
        <f t="shared" si="16"/>
        <v/>
      </c>
      <c r="U1938" s="30">
        <f ca="1">VLOOKUP(H1938,variables!J$10:K$130,2,FALSE)</f>
        <v>1</v>
      </c>
      <c r="V1938" s="28"/>
      <c r="W1938" s="28"/>
      <c r="X1938" s="28"/>
      <c r="Y1938" s="28"/>
      <c r="Z1938" s="28"/>
      <c r="AA1938" s="28"/>
      <c r="AB1938" s="28"/>
      <c r="AC1938" s="28"/>
    </row>
    <row r="1939" spans="1:29" ht="14.25">
      <c r="A1939" s="22" t="b">
        <f t="shared" si="107"/>
        <v>1</v>
      </c>
      <c r="B1939" s="23" t="str">
        <f t="shared" si="108"/>
        <v>salles!</v>
      </c>
      <c r="C1939" s="24">
        <f t="shared" si="109"/>
        <v>1907</v>
      </c>
      <c r="D1939" s="24" t="str">
        <f t="shared" ca="1" si="2"/>
        <v>salle11</v>
      </c>
      <c r="E1939" s="25">
        <f t="shared" ca="1" si="3"/>
        <v>42850.770833333336</v>
      </c>
      <c r="F1939" s="25">
        <f t="shared" ca="1" si="4"/>
        <v>42850.833333333336</v>
      </c>
      <c r="G1939" s="26" t="str">
        <f t="shared" ca="1" si="5"/>
        <v>sandrine.lopes@kheprisante.fr</v>
      </c>
      <c r="H1939" s="24" t="s">
        <v>140</v>
      </c>
      <c r="I1939" s="24">
        <f t="shared" ca="1" si="6"/>
        <v>0</v>
      </c>
      <c r="J1939" s="24">
        <f t="shared" ca="1" si="7"/>
        <v>30333285</v>
      </c>
      <c r="K1939" s="24" t="str">
        <f t="shared" ca="1" si="8"/>
        <v>Sandrine - Mbe- Laetitia</v>
      </c>
      <c r="L1939" s="24" t="str">
        <f t="shared" ca="1" si="9"/>
        <v>01:30 tarif horaire</v>
      </c>
      <c r="M1939" s="24" t="str">
        <f t="shared" ca="1" si="10"/>
        <v>Paiement par crédit</v>
      </c>
      <c r="N1939" s="25">
        <f t="shared" ca="1" si="11"/>
        <v>42845.777777777781</v>
      </c>
      <c r="O1939" s="27">
        <f t="shared" ca="1" si="12"/>
        <v>42845.777777777781</v>
      </c>
      <c r="P1939" s="24">
        <f t="shared" ca="1" si="13"/>
        <v>27</v>
      </c>
      <c r="Q1939" s="28">
        <f t="shared" ca="1" si="48"/>
        <v>1.5</v>
      </c>
      <c r="R1939" s="29">
        <f t="shared" ca="1" si="14"/>
        <v>25.180851063829785</v>
      </c>
      <c r="S1939" s="29" t="e">
        <f t="shared" ca="1" si="15"/>
        <v>#VALUE!</v>
      </c>
      <c r="T1939" s="28">
        <f t="shared" ca="1" si="16"/>
        <v>4</v>
      </c>
      <c r="U1939" s="30">
        <f ca="1">VLOOKUP(H1939,variables!J$10:K$130,2,FALSE)</f>
        <v>0.93262411347517726</v>
      </c>
      <c r="V1939" s="28"/>
      <c r="W1939" s="28"/>
      <c r="X1939" s="28"/>
      <c r="Y1939" s="28"/>
      <c r="Z1939" s="28"/>
      <c r="AA1939" s="28"/>
      <c r="AB1939" s="28"/>
      <c r="AC1939" s="28"/>
    </row>
    <row r="1940" spans="1:29" ht="14.25" hidden="1">
      <c r="A1940" s="22" t="b">
        <f t="shared" si="107"/>
        <v>0</v>
      </c>
      <c r="B1940" s="23" t="str">
        <f t="shared" si="108"/>
        <v>salles!</v>
      </c>
      <c r="C1940" s="24">
        <f t="shared" si="109"/>
        <v>1908</v>
      </c>
      <c r="D1940" s="24" t="str">
        <f t="shared" ca="1" si="2"/>
        <v>Salle0</v>
      </c>
      <c r="E1940" s="25">
        <f t="shared" ca="1" si="3"/>
        <v>42850.833333333336</v>
      </c>
      <c r="F1940" s="25">
        <f t="shared" ca="1" si="4"/>
        <v>42850.875</v>
      </c>
      <c r="G1940" s="26" t="str">
        <f t="shared" ca="1" si="5"/>
        <v>souad.amrous@kheprisante.fr</v>
      </c>
      <c r="H1940" s="24" t="s">
        <v>852</v>
      </c>
      <c r="I1940" s="24" t="str">
        <f t="shared" ca="1" si="6"/>
        <v>sophie.seveetpapillon@kheprisante.fr</v>
      </c>
      <c r="J1940" s="24">
        <f t="shared" ca="1" si="7"/>
        <v>29466328</v>
      </c>
      <c r="K1940" s="24" t="str">
        <f t="shared" ca="1" si="8"/>
        <v>Atelier 5 "Sophro-Méditation"</v>
      </c>
      <c r="L1940" s="24" t="str">
        <f t="shared" ca="1" si="9"/>
        <v>01:00 tarif horaire</v>
      </c>
      <c r="M1940" s="24" t="str">
        <f t="shared" ca="1" si="10"/>
        <v>Paiement par crédit</v>
      </c>
      <c r="N1940" s="25">
        <f t="shared" ca="1" si="11"/>
        <v>42807.613194444442</v>
      </c>
      <c r="O1940" s="27">
        <f t="shared" ca="1" si="12"/>
        <v>42843.815972222219</v>
      </c>
      <c r="P1940" s="24">
        <f t="shared" ca="1" si="13"/>
        <v>23.4</v>
      </c>
      <c r="Q1940" s="28" t="str">
        <f t="shared" si="48"/>
        <v/>
      </c>
      <c r="R1940" s="29" t="str">
        <f t="shared" si="14"/>
        <v/>
      </c>
      <c r="S1940" s="29" t="str">
        <f t="shared" si="15"/>
        <v/>
      </c>
      <c r="T1940" s="28" t="str">
        <f t="shared" si="16"/>
        <v/>
      </c>
      <c r="U1940" s="30">
        <f ca="1">VLOOKUP(H1940,variables!J$10:K$130,2,FALSE)</f>
        <v>0.96666666666666667</v>
      </c>
      <c r="V1940" s="28"/>
      <c r="W1940" s="28"/>
      <c r="X1940" s="28"/>
      <c r="Y1940" s="28"/>
      <c r="Z1940" s="28"/>
      <c r="AA1940" s="28"/>
      <c r="AB1940" s="28"/>
      <c r="AC1940" s="28"/>
    </row>
    <row r="1941" spans="1:29" ht="14.25">
      <c r="A1941" s="22" t="b">
        <f t="shared" si="107"/>
        <v>1</v>
      </c>
      <c r="B1941" s="23" t="str">
        <f t="shared" si="108"/>
        <v>salles!</v>
      </c>
      <c r="C1941" s="24">
        <f t="shared" si="109"/>
        <v>1909</v>
      </c>
      <c r="D1941" s="24" t="str">
        <f t="shared" ca="1" si="2"/>
        <v>salle11</v>
      </c>
      <c r="E1941" s="25">
        <f t="shared" ca="1" si="3"/>
        <v>42851.416666666664</v>
      </c>
      <c r="F1941" s="25">
        <f t="shared" ca="1" si="4"/>
        <v>42851.479166666664</v>
      </c>
      <c r="G1941" s="26" t="str">
        <f t="shared" ca="1" si="5"/>
        <v>sandrine.lopes@kheprisante.fr</v>
      </c>
      <c r="H1941" s="24" t="s">
        <v>140</v>
      </c>
      <c r="I1941" s="24">
        <f t="shared" ca="1" si="6"/>
        <v>0</v>
      </c>
      <c r="J1941" s="24">
        <f t="shared" ca="1" si="7"/>
        <v>30239814</v>
      </c>
      <c r="K1941" s="24" t="str">
        <f t="shared" ca="1" si="8"/>
        <v>Sandrine - Mbe</v>
      </c>
      <c r="L1941" s="24" t="str">
        <f t="shared" ca="1" si="9"/>
        <v>01:30 tarif horaire</v>
      </c>
      <c r="M1941" s="24" t="str">
        <f t="shared" ca="1" si="10"/>
        <v>Paiement par crédit</v>
      </c>
      <c r="N1941" s="25">
        <f t="shared" ca="1" si="11"/>
        <v>42842.654166666667</v>
      </c>
      <c r="O1941" s="27">
        <f t="shared" ca="1" si="12"/>
        <v>42842.654166666667</v>
      </c>
      <c r="P1941" s="24">
        <f t="shared" ca="1" si="13"/>
        <v>21.6</v>
      </c>
      <c r="Q1941" s="28">
        <f t="shared" ca="1" si="48"/>
        <v>1.5</v>
      </c>
      <c r="R1941" s="29">
        <f t="shared" ca="1" si="14"/>
        <v>20.144680851063828</v>
      </c>
      <c r="S1941" s="29" t="e">
        <f t="shared" ca="1" si="15"/>
        <v>#VALUE!</v>
      </c>
      <c r="T1941" s="28">
        <f t="shared" ca="1" si="16"/>
        <v>8</v>
      </c>
      <c r="U1941" s="30">
        <f ca="1">VLOOKUP(H1941,variables!J$10:K$130,2,FALSE)</f>
        <v>0.93262411347517726</v>
      </c>
      <c r="V1941" s="28"/>
      <c r="W1941" s="28"/>
      <c r="X1941" s="28"/>
      <c r="Y1941" s="28"/>
      <c r="Z1941" s="28"/>
      <c r="AA1941" s="28"/>
      <c r="AB1941" s="28"/>
      <c r="AC1941" s="28"/>
    </row>
    <row r="1942" spans="1:29" ht="14.25" hidden="1">
      <c r="A1942" s="22" t="b">
        <f t="shared" si="107"/>
        <v>0</v>
      </c>
      <c r="B1942" s="23" t="str">
        <f t="shared" si="108"/>
        <v>salles!</v>
      </c>
      <c r="C1942" s="24">
        <f t="shared" si="109"/>
        <v>1910</v>
      </c>
      <c r="D1942" s="24" t="str">
        <f t="shared" ca="1" si="2"/>
        <v>salle9</v>
      </c>
      <c r="E1942" s="25">
        <f t="shared" ca="1" si="3"/>
        <v>42851.416666666664</v>
      </c>
      <c r="F1942" s="25">
        <f t="shared" ca="1" si="4"/>
        <v>42851.479166666664</v>
      </c>
      <c r="G1942" s="26" t="str">
        <f t="shared" ca="1" si="5"/>
        <v>sophie.cochet@kheprisante.fr</v>
      </c>
      <c r="H1942" s="24" t="s">
        <v>43</v>
      </c>
      <c r="I1942" s="24">
        <f t="shared" ca="1" si="6"/>
        <v>0</v>
      </c>
      <c r="J1942" s="24">
        <f t="shared" ca="1" si="7"/>
        <v>30448439</v>
      </c>
      <c r="K1942" s="24">
        <f t="shared" ca="1" si="8"/>
        <v>0</v>
      </c>
      <c r="L1942" s="24" t="str">
        <f t="shared" ca="1" si="9"/>
        <v>01:30 tarif horaire</v>
      </c>
      <c r="M1942" s="24" t="str">
        <f t="shared" ca="1" si="10"/>
        <v>Paiement par crédit</v>
      </c>
      <c r="N1942" s="25">
        <f t="shared" ca="1" si="11"/>
        <v>42851.375</v>
      </c>
      <c r="O1942" s="27">
        <f t="shared" ca="1" si="12"/>
        <v>42851.375</v>
      </c>
      <c r="P1942" s="24">
        <f t="shared" ca="1" si="13"/>
        <v>21.6</v>
      </c>
      <c r="Q1942" s="28" t="str">
        <f t="shared" si="48"/>
        <v/>
      </c>
      <c r="R1942" s="29" t="str">
        <f t="shared" si="14"/>
        <v/>
      </c>
      <c r="S1942" s="29" t="str">
        <f t="shared" si="15"/>
        <v/>
      </c>
      <c r="T1942" s="28" t="str">
        <f t="shared" si="16"/>
        <v/>
      </c>
      <c r="U1942" s="30">
        <f ca="1">VLOOKUP(H1942,variables!J$10:K$130,2,FALSE)</f>
        <v>1</v>
      </c>
      <c r="V1942" s="28"/>
      <c r="W1942" s="28"/>
      <c r="X1942" s="28"/>
      <c r="Y1942" s="28"/>
      <c r="Z1942" s="28"/>
      <c r="AA1942" s="28"/>
      <c r="AB1942" s="28"/>
      <c r="AC1942" s="28"/>
    </row>
    <row r="1943" spans="1:29" ht="14.25" hidden="1">
      <c r="A1943" s="22" t="b">
        <f t="shared" si="107"/>
        <v>0</v>
      </c>
      <c r="B1943" s="23" t="str">
        <f t="shared" si="108"/>
        <v>salles!</v>
      </c>
      <c r="C1943" s="24">
        <f t="shared" si="109"/>
        <v>1911</v>
      </c>
      <c r="D1943" s="24" t="str">
        <f t="shared" ca="1" si="2"/>
        <v>salle7</v>
      </c>
      <c r="E1943" s="25">
        <f t="shared" ca="1" si="3"/>
        <v>42851.4375</v>
      </c>
      <c r="F1943" s="25">
        <f t="shared" ca="1" si="4"/>
        <v>42851.479166666664</v>
      </c>
      <c r="G1943" s="26" t="str">
        <f t="shared" ca="1" si="5"/>
        <v>nicolas.brinster@kheprisante.fr</v>
      </c>
      <c r="H1943" s="24" t="s">
        <v>299</v>
      </c>
      <c r="I1943" s="24">
        <f t="shared" ca="1" si="6"/>
        <v>0</v>
      </c>
      <c r="J1943" s="24">
        <f t="shared" ca="1" si="7"/>
        <v>30436441</v>
      </c>
      <c r="K1943" s="24" t="str">
        <f t="shared" ca="1" si="8"/>
        <v>Sophro - Mme Girard</v>
      </c>
      <c r="L1943" s="24" t="str">
        <f t="shared" ca="1" si="9"/>
        <v>01:00 tarif horaire</v>
      </c>
      <c r="M1943" s="24" t="str">
        <f t="shared" ca="1" si="10"/>
        <v>Paiement par crédit</v>
      </c>
      <c r="N1943" s="25">
        <f t="shared" ca="1" si="11"/>
        <v>42850.742361111108</v>
      </c>
      <c r="O1943" s="27">
        <f t="shared" ca="1" si="12"/>
        <v>42850.742361111108</v>
      </c>
      <c r="P1943" s="24">
        <f t="shared" ca="1" si="13"/>
        <v>14.4</v>
      </c>
      <c r="Q1943" s="28" t="str">
        <f t="shared" si="48"/>
        <v/>
      </c>
      <c r="R1943" s="29" t="str">
        <f t="shared" si="14"/>
        <v/>
      </c>
      <c r="S1943" s="29" t="str">
        <f t="shared" si="15"/>
        <v/>
      </c>
      <c r="T1943" s="28" t="str">
        <f t="shared" si="16"/>
        <v/>
      </c>
      <c r="U1943" s="30">
        <f ca="1">VLOOKUP(H1943,variables!J$10:K$130,2,FALSE)</f>
        <v>0.96666666666666667</v>
      </c>
      <c r="V1943" s="28"/>
      <c r="W1943" s="28"/>
      <c r="X1943" s="28"/>
      <c r="Y1943" s="28"/>
      <c r="Z1943" s="28"/>
      <c r="AA1943" s="28"/>
      <c r="AB1943" s="28"/>
      <c r="AC1943" s="28"/>
    </row>
    <row r="1944" spans="1:29" ht="14.25" hidden="1">
      <c r="A1944" s="22" t="b">
        <f t="shared" si="107"/>
        <v>0</v>
      </c>
      <c r="B1944" s="23" t="str">
        <f t="shared" si="108"/>
        <v>salles!</v>
      </c>
      <c r="C1944" s="24">
        <f t="shared" si="109"/>
        <v>1912</v>
      </c>
      <c r="D1944" s="24" t="str">
        <f t="shared" ca="1" si="2"/>
        <v>salle7</v>
      </c>
      <c r="E1944" s="25">
        <f t="shared" ca="1" si="3"/>
        <v>42851.541666666664</v>
      </c>
      <c r="F1944" s="25">
        <f t="shared" ca="1" si="4"/>
        <v>42851.583333333336</v>
      </c>
      <c r="G1944" s="26" t="str">
        <f t="shared" ca="1" si="5"/>
        <v>sandrine.mareschal@kheprisante.fr</v>
      </c>
      <c r="H1944" s="24" t="s">
        <v>951</v>
      </c>
      <c r="I1944" s="24">
        <f t="shared" ca="1" si="6"/>
        <v>0</v>
      </c>
      <c r="J1944" s="24">
        <f t="shared" ca="1" si="7"/>
        <v>30193919</v>
      </c>
      <c r="K1944" s="24" t="str">
        <f t="shared" ca="1" si="8"/>
        <v>M. Blouet</v>
      </c>
      <c r="L1944" s="24" t="str">
        <f t="shared" ca="1" si="9"/>
        <v>01:00 tarif horaire</v>
      </c>
      <c r="M1944" s="24" t="str">
        <f t="shared" ca="1" si="10"/>
        <v>Paiement par crédit</v>
      </c>
      <c r="N1944" s="25">
        <f t="shared" ca="1" si="11"/>
        <v>42838.682638888888</v>
      </c>
      <c r="O1944" s="27">
        <f t="shared" ca="1" si="12"/>
        <v>42838.682638888888</v>
      </c>
      <c r="P1944" s="24">
        <f t="shared" ca="1" si="13"/>
        <v>16.2</v>
      </c>
      <c r="Q1944" s="28" t="str">
        <f t="shared" si="48"/>
        <v/>
      </c>
      <c r="R1944" s="29" t="str">
        <f t="shared" si="14"/>
        <v/>
      </c>
      <c r="S1944" s="29" t="str">
        <f t="shared" si="15"/>
        <v/>
      </c>
      <c r="T1944" s="28" t="str">
        <f t="shared" si="16"/>
        <v/>
      </c>
      <c r="U1944" s="30" t="e">
        <f ca="1">VLOOKUP(H1944,variables!J$10:K$130,2,FALSE)</f>
        <v>#N/A</v>
      </c>
      <c r="V1944" s="28"/>
      <c r="W1944" s="28"/>
      <c r="X1944" s="28"/>
      <c r="Y1944" s="28"/>
      <c r="Z1944" s="28"/>
      <c r="AA1944" s="28"/>
      <c r="AB1944" s="28"/>
      <c r="AC1944" s="28"/>
    </row>
    <row r="1945" spans="1:29" ht="14.25" hidden="1">
      <c r="A1945" s="22" t="b">
        <f t="shared" si="107"/>
        <v>0</v>
      </c>
      <c r="B1945" s="23" t="str">
        <f t="shared" si="108"/>
        <v>salles!</v>
      </c>
      <c r="C1945" s="24">
        <f t="shared" si="109"/>
        <v>1913</v>
      </c>
      <c r="D1945" s="24" t="str">
        <f t="shared" ca="1" si="2"/>
        <v>salle10</v>
      </c>
      <c r="E1945" s="25">
        <f t="shared" ca="1" si="3"/>
        <v>42851.583333333336</v>
      </c>
      <c r="F1945" s="25">
        <f t="shared" ca="1" si="4"/>
        <v>42851.625</v>
      </c>
      <c r="G1945" s="26" t="str">
        <f t="shared" ca="1" si="5"/>
        <v>sylvie.cayla@kheprisante.fr</v>
      </c>
      <c r="H1945" s="24" t="s">
        <v>359</v>
      </c>
      <c r="I1945" s="24">
        <f t="shared" ca="1" si="6"/>
        <v>0</v>
      </c>
      <c r="J1945" s="24">
        <f t="shared" ca="1" si="7"/>
        <v>30401376</v>
      </c>
      <c r="K1945" s="24">
        <f t="shared" ca="1" si="8"/>
        <v>0</v>
      </c>
      <c r="L1945" s="24" t="str">
        <f t="shared" ca="1" si="9"/>
        <v>01:00 tarif horaire</v>
      </c>
      <c r="M1945" s="24" t="str">
        <f t="shared" ca="1" si="10"/>
        <v>Paiement par crédit</v>
      </c>
      <c r="N1945" s="25">
        <f t="shared" ca="1" si="11"/>
        <v>42849.604166666664</v>
      </c>
      <c r="O1945" s="27">
        <f t="shared" ca="1" si="12"/>
        <v>42849.604166666664</v>
      </c>
      <c r="P1945" s="24">
        <f t="shared" ca="1" si="13"/>
        <v>16.2</v>
      </c>
      <c r="Q1945" s="28" t="str">
        <f t="shared" si="48"/>
        <v/>
      </c>
      <c r="R1945" s="29" t="str">
        <f t="shared" si="14"/>
        <v/>
      </c>
      <c r="S1945" s="29" t="str">
        <f t="shared" si="15"/>
        <v/>
      </c>
      <c r="T1945" s="28" t="str">
        <f t="shared" si="16"/>
        <v/>
      </c>
      <c r="U1945" s="30">
        <f ca="1">VLOOKUP(H1945,variables!J$10:K$130,2,FALSE)</f>
        <v>1</v>
      </c>
      <c r="V1945" s="28"/>
      <c r="W1945" s="28"/>
      <c r="X1945" s="28"/>
      <c r="Y1945" s="28"/>
      <c r="Z1945" s="28"/>
      <c r="AA1945" s="28"/>
      <c r="AB1945" s="28"/>
      <c r="AC1945" s="28"/>
    </row>
    <row r="1946" spans="1:29" ht="14.25" hidden="1">
      <c r="A1946" s="22" t="b">
        <f t="shared" si="107"/>
        <v>0</v>
      </c>
      <c r="B1946" s="23" t="str">
        <f t="shared" si="108"/>
        <v>salles!</v>
      </c>
      <c r="C1946" s="24">
        <f t="shared" si="109"/>
        <v>1914</v>
      </c>
      <c r="D1946" s="24" t="str">
        <f t="shared" ca="1" si="2"/>
        <v>salle7</v>
      </c>
      <c r="E1946" s="25">
        <f t="shared" ca="1" si="3"/>
        <v>42851.583333333336</v>
      </c>
      <c r="F1946" s="25">
        <f t="shared" ca="1" si="4"/>
        <v>42851.666666666664</v>
      </c>
      <c r="G1946" s="26" t="str">
        <f t="shared" ca="1" si="5"/>
        <v>isabelle.marcy@kheprisante.fr</v>
      </c>
      <c r="H1946" s="24" t="s">
        <v>73</v>
      </c>
      <c r="I1946" s="24">
        <f t="shared" ca="1" si="6"/>
        <v>0</v>
      </c>
      <c r="J1946" s="24">
        <f t="shared" ca="1" si="7"/>
        <v>30372086</v>
      </c>
      <c r="K1946" s="24" t="str">
        <f t="shared" ca="1" si="8"/>
        <v>Sophrologie Bilan énergétique</v>
      </c>
      <c r="L1946" s="24" t="str">
        <f t="shared" ca="1" si="9"/>
        <v>02:00 tarif horaire</v>
      </c>
      <c r="M1946" s="24" t="str">
        <f t="shared" ca="1" si="10"/>
        <v>Paiement par crédit</v>
      </c>
      <c r="N1946" s="25">
        <f t="shared" ca="1" si="11"/>
        <v>42847.665972222225</v>
      </c>
      <c r="O1946" s="27">
        <f t="shared" ca="1" si="12"/>
        <v>42847.665972222225</v>
      </c>
      <c r="P1946" s="24">
        <f t="shared" ca="1" si="13"/>
        <v>32.4</v>
      </c>
      <c r="Q1946" s="28" t="str">
        <f t="shared" si="48"/>
        <v/>
      </c>
      <c r="R1946" s="29" t="str">
        <f t="shared" si="14"/>
        <v/>
      </c>
      <c r="S1946" s="29" t="str">
        <f t="shared" si="15"/>
        <v/>
      </c>
      <c r="T1946" s="28" t="str">
        <f t="shared" si="16"/>
        <v/>
      </c>
      <c r="U1946" s="30">
        <f ca="1">VLOOKUP(H1946,variables!J$10:K$130,2,FALSE)</f>
        <v>1</v>
      </c>
      <c r="V1946" s="28"/>
      <c r="W1946" s="28"/>
      <c r="X1946" s="28"/>
      <c r="Y1946" s="28"/>
      <c r="Z1946" s="28"/>
      <c r="AA1946" s="28"/>
      <c r="AB1946" s="28"/>
      <c r="AC1946" s="28"/>
    </row>
    <row r="1947" spans="1:29" ht="14.25" hidden="1">
      <c r="A1947" s="22" t="b">
        <f t="shared" si="107"/>
        <v>0</v>
      </c>
      <c r="B1947" s="23" t="str">
        <f t="shared" si="108"/>
        <v>salles!</v>
      </c>
      <c r="C1947" s="24">
        <f t="shared" si="109"/>
        <v>1915</v>
      </c>
      <c r="D1947" s="24" t="str">
        <f t="shared" ca="1" si="2"/>
        <v>salle8</v>
      </c>
      <c r="E1947" s="25">
        <f t="shared" ca="1" si="3"/>
        <v>42851.625</v>
      </c>
      <c r="F1947" s="25">
        <f t="shared" ca="1" si="4"/>
        <v>42851.666666666664</v>
      </c>
      <c r="G1947" s="26" t="str">
        <f t="shared" ca="1" si="5"/>
        <v>lydia.lecusson@kheprisante.fr</v>
      </c>
      <c r="H1947" s="24" t="s">
        <v>829</v>
      </c>
      <c r="I1947" s="24">
        <f t="shared" ca="1" si="6"/>
        <v>0</v>
      </c>
      <c r="J1947" s="24">
        <f t="shared" ca="1" si="7"/>
        <v>30453733</v>
      </c>
      <c r="K1947" s="24">
        <f t="shared" ca="1" si="8"/>
        <v>0</v>
      </c>
      <c r="L1947" s="24" t="str">
        <f t="shared" ca="1" si="9"/>
        <v>01:00 tarif horaire</v>
      </c>
      <c r="M1947" s="24" t="str">
        <f t="shared" ca="1" si="10"/>
        <v>Paiement par crédit</v>
      </c>
      <c r="N1947" s="25">
        <f t="shared" ca="1" si="11"/>
        <v>42851.49722222222</v>
      </c>
      <c r="O1947" s="27">
        <f t="shared" ca="1" si="12"/>
        <v>42851.49722222222</v>
      </c>
      <c r="P1947" s="24">
        <f t="shared" ca="1" si="13"/>
        <v>16.2</v>
      </c>
      <c r="Q1947" s="28" t="str">
        <f t="shared" si="48"/>
        <v/>
      </c>
      <c r="R1947" s="29" t="str">
        <f t="shared" si="14"/>
        <v/>
      </c>
      <c r="S1947" s="29" t="str">
        <f t="shared" si="15"/>
        <v/>
      </c>
      <c r="T1947" s="28" t="str">
        <f t="shared" si="16"/>
        <v/>
      </c>
      <c r="U1947" s="30">
        <f ca="1">VLOOKUP(H1947,variables!J$10:K$130,2,FALSE)</f>
        <v>0.97619047619047616</v>
      </c>
      <c r="V1947" s="28"/>
      <c r="W1947" s="28"/>
      <c r="X1947" s="28"/>
      <c r="Y1947" s="28"/>
      <c r="Z1947" s="28"/>
      <c r="AA1947" s="28"/>
      <c r="AB1947" s="28"/>
      <c r="AC1947" s="28"/>
    </row>
    <row r="1948" spans="1:29" ht="14.25" hidden="1">
      <c r="A1948" s="22" t="b">
        <f t="shared" si="107"/>
        <v>0</v>
      </c>
      <c r="B1948" s="23" t="str">
        <f t="shared" si="108"/>
        <v>salles!</v>
      </c>
      <c r="C1948" s="24">
        <f t="shared" si="109"/>
        <v>1916</v>
      </c>
      <c r="D1948" s="24" t="str">
        <f t="shared" ca="1" si="2"/>
        <v>salle9</v>
      </c>
      <c r="E1948" s="25">
        <f t="shared" ca="1" si="3"/>
        <v>42851.645833333336</v>
      </c>
      <c r="F1948" s="25">
        <f t="shared" ca="1" si="4"/>
        <v>42851.6875</v>
      </c>
      <c r="G1948" s="26" t="str">
        <f t="shared" ca="1" si="5"/>
        <v>nicolas.brinster@kheprisante.fr</v>
      </c>
      <c r="H1948" s="24" t="s">
        <v>299</v>
      </c>
      <c r="I1948" s="24">
        <f t="shared" ca="1" si="6"/>
        <v>0</v>
      </c>
      <c r="J1948" s="24">
        <f t="shared" ca="1" si="7"/>
        <v>30436460</v>
      </c>
      <c r="K1948" s="24" t="str">
        <f t="shared" ca="1" si="8"/>
        <v>Sophro - Mme Saysomsak</v>
      </c>
      <c r="L1948" s="24" t="str">
        <f t="shared" ca="1" si="9"/>
        <v>01:00 tarif horaire</v>
      </c>
      <c r="M1948" s="24" t="str">
        <f t="shared" ca="1" si="10"/>
        <v>Paiement par crédit</v>
      </c>
      <c r="N1948" s="25">
        <f t="shared" ca="1" si="11"/>
        <v>42850.742361111108</v>
      </c>
      <c r="O1948" s="27">
        <f t="shared" ca="1" si="12"/>
        <v>42850.742361111108</v>
      </c>
      <c r="P1948" s="24">
        <f t="shared" ca="1" si="13"/>
        <v>16.2</v>
      </c>
      <c r="Q1948" s="28" t="str">
        <f t="shared" si="48"/>
        <v/>
      </c>
      <c r="R1948" s="29" t="str">
        <f t="shared" si="14"/>
        <v/>
      </c>
      <c r="S1948" s="29" t="str">
        <f t="shared" si="15"/>
        <v/>
      </c>
      <c r="T1948" s="28" t="str">
        <f t="shared" si="16"/>
        <v/>
      </c>
      <c r="U1948" s="30">
        <f ca="1">VLOOKUP(H1948,variables!J$10:K$130,2,FALSE)</f>
        <v>0.96666666666666667</v>
      </c>
      <c r="V1948" s="28"/>
      <c r="W1948" s="28"/>
      <c r="X1948" s="28"/>
      <c r="Y1948" s="28"/>
      <c r="Z1948" s="28"/>
      <c r="AA1948" s="28"/>
      <c r="AB1948" s="28"/>
      <c r="AC1948" s="28"/>
    </row>
    <row r="1949" spans="1:29" ht="14.25" hidden="1">
      <c r="A1949" s="22" t="b">
        <f t="shared" si="107"/>
        <v>0</v>
      </c>
      <c r="B1949" s="23" t="str">
        <f t="shared" si="108"/>
        <v>salles!</v>
      </c>
      <c r="C1949" s="24">
        <f t="shared" si="109"/>
        <v>1917</v>
      </c>
      <c r="D1949" s="24" t="str">
        <f t="shared" ca="1" si="2"/>
        <v>salle8</v>
      </c>
      <c r="E1949" s="25">
        <f t="shared" ca="1" si="3"/>
        <v>42851.666666666664</v>
      </c>
      <c r="F1949" s="25">
        <f t="shared" ca="1" si="4"/>
        <v>42851.708333333336</v>
      </c>
      <c r="G1949" s="26" t="str">
        <f t="shared" ca="1" si="5"/>
        <v>lydia.lecusson@kheprisante.fr</v>
      </c>
      <c r="H1949" s="24" t="s">
        <v>829</v>
      </c>
      <c r="I1949" s="24">
        <f t="shared" ca="1" si="6"/>
        <v>0</v>
      </c>
      <c r="J1949" s="24">
        <f t="shared" ca="1" si="7"/>
        <v>30453739</v>
      </c>
      <c r="K1949" s="24">
        <f t="shared" ca="1" si="8"/>
        <v>0</v>
      </c>
      <c r="L1949" s="24" t="str">
        <f t="shared" ca="1" si="9"/>
        <v>01:00 tarif horaire</v>
      </c>
      <c r="M1949" s="24" t="str">
        <f t="shared" ca="1" si="10"/>
        <v>Paiement par crédit</v>
      </c>
      <c r="N1949" s="25">
        <f t="shared" ca="1" si="11"/>
        <v>42851.49722222222</v>
      </c>
      <c r="O1949" s="27">
        <f t="shared" ca="1" si="12"/>
        <v>42851.49722222222</v>
      </c>
      <c r="P1949" s="24">
        <f t="shared" ca="1" si="13"/>
        <v>16.2</v>
      </c>
      <c r="Q1949" s="28" t="str">
        <f t="shared" si="48"/>
        <v/>
      </c>
      <c r="R1949" s="29" t="str">
        <f t="shared" si="14"/>
        <v/>
      </c>
      <c r="S1949" s="29" t="str">
        <f t="shared" si="15"/>
        <v/>
      </c>
      <c r="T1949" s="28" t="str">
        <f t="shared" si="16"/>
        <v/>
      </c>
      <c r="U1949" s="30">
        <f ca="1">VLOOKUP(H1949,variables!J$10:K$130,2,FALSE)</f>
        <v>0.97619047619047616</v>
      </c>
      <c r="V1949" s="28"/>
      <c r="W1949" s="28"/>
      <c r="X1949" s="28"/>
      <c r="Y1949" s="28"/>
      <c r="Z1949" s="28"/>
      <c r="AA1949" s="28"/>
      <c r="AB1949" s="28"/>
      <c r="AC1949" s="28"/>
    </row>
    <row r="1950" spans="1:29" ht="14.25" hidden="1">
      <c r="A1950" s="22" t="b">
        <f t="shared" si="107"/>
        <v>0</v>
      </c>
      <c r="B1950" s="23" t="str">
        <f t="shared" si="108"/>
        <v>salles!</v>
      </c>
      <c r="C1950" s="24">
        <f t="shared" si="109"/>
        <v>1918</v>
      </c>
      <c r="D1950" s="24" t="str">
        <f t="shared" ca="1" si="2"/>
        <v>salle9</v>
      </c>
      <c r="E1950" s="25">
        <f t="shared" ca="1" si="3"/>
        <v>42851.75</v>
      </c>
      <c r="F1950" s="25">
        <f t="shared" ca="1" si="4"/>
        <v>42851.791666666664</v>
      </c>
      <c r="G1950" s="26" t="str">
        <f t="shared" ca="1" si="5"/>
        <v>resa@seveetpapillon.org</v>
      </c>
      <c r="H1950" s="24" t="s">
        <v>174</v>
      </c>
      <c r="I1950" s="24">
        <f t="shared" ca="1" si="6"/>
        <v>0</v>
      </c>
      <c r="J1950" s="24">
        <f t="shared" ca="1" si="7"/>
        <v>30272372</v>
      </c>
      <c r="K1950" s="24" t="str">
        <f t="shared" ca="1" si="8"/>
        <v>MD Claire
Amélie Sourget</v>
      </c>
      <c r="L1950" s="24" t="str">
        <f t="shared" ca="1" si="9"/>
        <v>01:00 tarif horaire</v>
      </c>
      <c r="M1950" s="24" t="str">
        <f t="shared" ca="1" si="10"/>
        <v>Accepté (crédit illimité)</v>
      </c>
      <c r="N1950" s="25">
        <f t="shared" ca="1" si="11"/>
        <v>42843.737500000003</v>
      </c>
      <c r="O1950" s="27">
        <f t="shared" ca="1" si="12"/>
        <v>42843.737500000003</v>
      </c>
      <c r="P1950" s="24">
        <f t="shared" ca="1" si="13"/>
        <v>18</v>
      </c>
      <c r="Q1950" s="28" t="str">
        <f t="shared" si="48"/>
        <v/>
      </c>
      <c r="R1950" s="29" t="str">
        <f t="shared" si="14"/>
        <v/>
      </c>
      <c r="S1950" s="29" t="str">
        <f t="shared" si="15"/>
        <v/>
      </c>
      <c r="T1950" s="28" t="str">
        <f t="shared" si="16"/>
        <v/>
      </c>
      <c r="U1950" s="30">
        <f ca="1">VLOOKUP(H1950,variables!J$10:K$130,2,FALSE)</f>
        <v>0.5</v>
      </c>
      <c r="V1950" s="28"/>
      <c r="W1950" s="28"/>
      <c r="X1950" s="28"/>
      <c r="Y1950" s="28"/>
      <c r="Z1950" s="28"/>
      <c r="AA1950" s="28"/>
      <c r="AB1950" s="28"/>
      <c r="AC1950" s="28"/>
    </row>
    <row r="1951" spans="1:29" ht="14.25" hidden="1">
      <c r="A1951" s="22" t="b">
        <f t="shared" si="107"/>
        <v>0</v>
      </c>
      <c r="B1951" s="23" t="str">
        <f t="shared" si="108"/>
        <v>salles!</v>
      </c>
      <c r="C1951" s="24">
        <f t="shared" si="109"/>
        <v>1919</v>
      </c>
      <c r="D1951" s="24" t="str">
        <f t="shared" ca="1" si="2"/>
        <v>salle9</v>
      </c>
      <c r="E1951" s="25">
        <f t="shared" ca="1" si="3"/>
        <v>42851.791666666664</v>
      </c>
      <c r="F1951" s="25">
        <f t="shared" ca="1" si="4"/>
        <v>42851.833333333336</v>
      </c>
      <c r="G1951" s="26" t="str">
        <f t="shared" ca="1" si="5"/>
        <v>resa@seveetpapillon.org</v>
      </c>
      <c r="H1951" s="24" t="s">
        <v>174</v>
      </c>
      <c r="I1951" s="24">
        <f t="shared" ca="1" si="6"/>
        <v>0</v>
      </c>
      <c r="J1951" s="24">
        <f t="shared" ca="1" si="7"/>
        <v>30272379</v>
      </c>
      <c r="K1951" s="24" t="str">
        <f t="shared" ca="1" si="8"/>
        <v>MD Claire
Pauline</v>
      </c>
      <c r="L1951" s="24" t="str">
        <f t="shared" ca="1" si="9"/>
        <v>01:00 tarif horaire</v>
      </c>
      <c r="M1951" s="24" t="str">
        <f t="shared" ca="1" si="10"/>
        <v>Accepté (crédit illimité)</v>
      </c>
      <c r="N1951" s="25">
        <f t="shared" ca="1" si="11"/>
        <v>42843.737500000003</v>
      </c>
      <c r="O1951" s="27">
        <f t="shared" ca="1" si="12"/>
        <v>42843.737500000003</v>
      </c>
      <c r="P1951" s="24">
        <f t="shared" ca="1" si="13"/>
        <v>18</v>
      </c>
      <c r="Q1951" s="28" t="str">
        <f t="shared" si="48"/>
        <v/>
      </c>
      <c r="R1951" s="29" t="str">
        <f t="shared" si="14"/>
        <v/>
      </c>
      <c r="S1951" s="29" t="str">
        <f t="shared" si="15"/>
        <v/>
      </c>
      <c r="T1951" s="28" t="str">
        <f t="shared" si="16"/>
        <v/>
      </c>
      <c r="U1951" s="30">
        <f ca="1">VLOOKUP(H1951,variables!J$10:K$130,2,FALSE)</f>
        <v>0.5</v>
      </c>
      <c r="V1951" s="28"/>
      <c r="W1951" s="28"/>
      <c r="X1951" s="28"/>
      <c r="Y1951" s="28"/>
      <c r="Z1951" s="28"/>
      <c r="AA1951" s="28"/>
      <c r="AB1951" s="28"/>
      <c r="AC1951" s="28"/>
    </row>
    <row r="1952" spans="1:29" ht="14.25" hidden="1">
      <c r="A1952" s="22" t="b">
        <f t="shared" si="107"/>
        <v>0</v>
      </c>
      <c r="B1952" s="23" t="str">
        <f t="shared" si="108"/>
        <v>salles!</v>
      </c>
      <c r="C1952" s="24">
        <f t="shared" si="109"/>
        <v>1920</v>
      </c>
      <c r="D1952" s="24" t="str">
        <f t="shared" ca="1" si="2"/>
        <v>salle7</v>
      </c>
      <c r="E1952" s="25">
        <f t="shared" ca="1" si="3"/>
        <v>42852.479166666664</v>
      </c>
      <c r="F1952" s="25">
        <f t="shared" ca="1" si="4"/>
        <v>42852.520833333336</v>
      </c>
      <c r="G1952" s="26" t="str">
        <f t="shared" ca="1" si="5"/>
        <v>nicolas.brinster@kheprisante.fr</v>
      </c>
      <c r="H1952" s="24" t="s">
        <v>299</v>
      </c>
      <c r="I1952" s="24">
        <f t="shared" ca="1" si="6"/>
        <v>0</v>
      </c>
      <c r="J1952" s="24">
        <f t="shared" ca="1" si="7"/>
        <v>30436466</v>
      </c>
      <c r="K1952" s="24" t="str">
        <f t="shared" ca="1" si="8"/>
        <v>Sophro - Mme Arnoult</v>
      </c>
      <c r="L1952" s="24" t="str">
        <f t="shared" ca="1" si="9"/>
        <v>01:00 tarif horaire</v>
      </c>
      <c r="M1952" s="24" t="str">
        <f t="shared" ca="1" si="10"/>
        <v>Paiement par crédit</v>
      </c>
      <c r="N1952" s="25">
        <f t="shared" ca="1" si="11"/>
        <v>42850.742361111108</v>
      </c>
      <c r="O1952" s="27">
        <f t="shared" ca="1" si="12"/>
        <v>42850.742361111108</v>
      </c>
      <c r="P1952" s="24">
        <f t="shared" ca="1" si="13"/>
        <v>15.3</v>
      </c>
      <c r="Q1952" s="28" t="str">
        <f t="shared" si="48"/>
        <v/>
      </c>
      <c r="R1952" s="29" t="str">
        <f t="shared" si="14"/>
        <v/>
      </c>
      <c r="S1952" s="29" t="str">
        <f t="shared" si="15"/>
        <v/>
      </c>
      <c r="T1952" s="28" t="str">
        <f t="shared" si="16"/>
        <v/>
      </c>
      <c r="U1952" s="30">
        <f ca="1">VLOOKUP(H1952,variables!J$10:K$130,2,FALSE)</f>
        <v>0.96666666666666667</v>
      </c>
      <c r="V1952" s="28"/>
      <c r="W1952" s="28"/>
      <c r="X1952" s="28"/>
      <c r="Y1952" s="28"/>
      <c r="Z1952" s="28"/>
      <c r="AA1952" s="28"/>
      <c r="AB1952" s="28"/>
      <c r="AC1952" s="28"/>
    </row>
    <row r="1953" spans="1:29" ht="14.25" hidden="1">
      <c r="A1953" s="22" t="b">
        <f t="shared" si="107"/>
        <v>0</v>
      </c>
      <c r="B1953" s="23" t="str">
        <f t="shared" si="108"/>
        <v>salles!</v>
      </c>
      <c r="C1953" s="24">
        <f t="shared" si="109"/>
        <v>1921</v>
      </c>
      <c r="D1953" s="24" t="str">
        <f t="shared" ca="1" si="2"/>
        <v>salle10</v>
      </c>
      <c r="E1953" s="25">
        <f t="shared" ca="1" si="3"/>
        <v>42852.604166666664</v>
      </c>
      <c r="F1953" s="25">
        <f t="shared" ca="1" si="4"/>
        <v>42852.645833333336</v>
      </c>
      <c r="G1953" s="26" t="str">
        <f t="shared" ca="1" si="5"/>
        <v>jacques.labescat@kheprisante.fr</v>
      </c>
      <c r="H1953" s="24" t="s">
        <v>1113</v>
      </c>
      <c r="I1953" s="24">
        <f t="shared" ca="1" si="6"/>
        <v>0</v>
      </c>
      <c r="J1953" s="24">
        <f t="shared" ca="1" si="7"/>
        <v>30413919</v>
      </c>
      <c r="K1953" s="24">
        <f t="shared" ca="1" si="8"/>
        <v>0</v>
      </c>
      <c r="L1953" s="24" t="str">
        <f t="shared" ca="1" si="9"/>
        <v>01:00 tarif horaire</v>
      </c>
      <c r="M1953" s="24" t="str">
        <f t="shared" ca="1" si="10"/>
        <v>Paiement par crédit</v>
      </c>
      <c r="N1953" s="25">
        <f t="shared" ca="1" si="11"/>
        <v>42849.9</v>
      </c>
      <c r="O1953" s="27">
        <f t="shared" ca="1" si="12"/>
        <v>42849.9</v>
      </c>
      <c r="P1953" s="24">
        <f t="shared" ca="1" si="13"/>
        <v>14.4</v>
      </c>
      <c r="Q1953" s="28" t="str">
        <f t="shared" si="48"/>
        <v/>
      </c>
      <c r="R1953" s="29" t="str">
        <f t="shared" si="14"/>
        <v/>
      </c>
      <c r="S1953" s="29" t="str">
        <f t="shared" si="15"/>
        <v/>
      </c>
      <c r="T1953" s="28" t="str">
        <f t="shared" si="16"/>
        <v/>
      </c>
      <c r="U1953" s="30">
        <f ca="1">VLOOKUP(H1953,variables!J$10:K$130,2,FALSE)</f>
        <v>0.96666666666666667</v>
      </c>
      <c r="V1953" s="28"/>
      <c r="W1953" s="28"/>
      <c r="X1953" s="28"/>
      <c r="Y1953" s="28"/>
      <c r="Z1953" s="28"/>
      <c r="AA1953" s="28"/>
      <c r="AB1953" s="28"/>
      <c r="AC1953" s="28"/>
    </row>
    <row r="1954" spans="1:29" ht="14.25" hidden="1">
      <c r="A1954" s="22" t="b">
        <f t="shared" si="107"/>
        <v>0</v>
      </c>
      <c r="B1954" s="23" t="str">
        <f t="shared" si="108"/>
        <v>salles!</v>
      </c>
      <c r="C1954" s="24">
        <f t="shared" si="109"/>
        <v>1922</v>
      </c>
      <c r="D1954" s="24" t="str">
        <f t="shared" ca="1" si="2"/>
        <v>salle10</v>
      </c>
      <c r="E1954" s="25">
        <f t="shared" ca="1" si="3"/>
        <v>42852.6875</v>
      </c>
      <c r="F1954" s="25">
        <f t="shared" ca="1" si="4"/>
        <v>42852.729166666664</v>
      </c>
      <c r="G1954" s="26" t="str">
        <f t="shared" ca="1" si="5"/>
        <v>sylvie.cayla@kheprisante.fr</v>
      </c>
      <c r="H1954" s="24" t="s">
        <v>359</v>
      </c>
      <c r="I1954" s="24">
        <f t="shared" ca="1" si="6"/>
        <v>0</v>
      </c>
      <c r="J1954" s="24">
        <f t="shared" ca="1" si="7"/>
        <v>30454913</v>
      </c>
      <c r="K1954" s="24">
        <f t="shared" ca="1" si="8"/>
        <v>0</v>
      </c>
      <c r="L1954" s="24" t="str">
        <f t="shared" ca="1" si="9"/>
        <v>01:00 tarif horaire</v>
      </c>
      <c r="M1954" s="24" t="str">
        <f t="shared" ca="1" si="10"/>
        <v>Paiement par crédit</v>
      </c>
      <c r="N1954" s="25">
        <f t="shared" ca="1" si="11"/>
        <v>42851.527777777781</v>
      </c>
      <c r="O1954" s="27">
        <f t="shared" ca="1" si="12"/>
        <v>42851.527777777781</v>
      </c>
      <c r="P1954" s="24">
        <f t="shared" ca="1" si="13"/>
        <v>17.100000000000001</v>
      </c>
      <c r="Q1954" s="28" t="str">
        <f t="shared" si="48"/>
        <v/>
      </c>
      <c r="R1954" s="29" t="str">
        <f t="shared" si="14"/>
        <v/>
      </c>
      <c r="S1954" s="29" t="str">
        <f t="shared" si="15"/>
        <v/>
      </c>
      <c r="T1954" s="28" t="str">
        <f t="shared" si="16"/>
        <v/>
      </c>
      <c r="U1954" s="30">
        <f ca="1">VLOOKUP(H1954,variables!J$10:K$130,2,FALSE)</f>
        <v>1</v>
      </c>
      <c r="V1954" s="28"/>
      <c r="W1954" s="28"/>
      <c r="X1954" s="28"/>
      <c r="Y1954" s="28"/>
      <c r="Z1954" s="28"/>
      <c r="AA1954" s="28"/>
      <c r="AB1954" s="28"/>
      <c r="AC1954" s="28"/>
    </row>
    <row r="1955" spans="1:29" ht="14.25" hidden="1">
      <c r="A1955" s="22" t="b">
        <f t="shared" si="107"/>
        <v>0</v>
      </c>
      <c r="B1955" s="23" t="str">
        <f t="shared" si="108"/>
        <v>salles!</v>
      </c>
      <c r="C1955" s="24">
        <f t="shared" si="109"/>
        <v>1923</v>
      </c>
      <c r="D1955" s="24" t="str">
        <f t="shared" ca="1" si="2"/>
        <v>salle7</v>
      </c>
      <c r="E1955" s="25">
        <f t="shared" ca="1" si="3"/>
        <v>42852.791666666664</v>
      </c>
      <c r="F1955" s="25">
        <f t="shared" ca="1" si="4"/>
        <v>42852.833333333336</v>
      </c>
      <c r="G1955" s="26" t="str">
        <f t="shared" ca="1" si="5"/>
        <v>caroline.soussy@kheprisante.fr</v>
      </c>
      <c r="H1955" s="24" t="s">
        <v>773</v>
      </c>
      <c r="I1955" s="24">
        <f t="shared" ca="1" si="6"/>
        <v>0</v>
      </c>
      <c r="J1955" s="24">
        <f t="shared" ca="1" si="7"/>
        <v>30271046</v>
      </c>
      <c r="K1955" s="24">
        <f t="shared" ca="1" si="8"/>
        <v>0</v>
      </c>
      <c r="L1955" s="24" t="str">
        <f t="shared" ca="1" si="9"/>
        <v>01:00 tarif horaire</v>
      </c>
      <c r="M1955" s="24" t="str">
        <f t="shared" ca="1" si="10"/>
        <v>Paiement par crédit</v>
      </c>
      <c r="N1955" s="25">
        <f t="shared" ca="1" si="11"/>
        <v>42843.707638888889</v>
      </c>
      <c r="O1955" s="27">
        <f t="shared" ca="1" si="12"/>
        <v>42843.707638888889</v>
      </c>
      <c r="P1955" s="24">
        <f t="shared" ca="1" si="13"/>
        <v>18</v>
      </c>
      <c r="Q1955" s="28" t="str">
        <f t="shared" si="48"/>
        <v/>
      </c>
      <c r="R1955" s="29" t="str">
        <f t="shared" si="14"/>
        <v/>
      </c>
      <c r="S1955" s="29" t="str">
        <f t="shared" si="15"/>
        <v/>
      </c>
      <c r="T1955" s="28" t="str">
        <f t="shared" si="16"/>
        <v/>
      </c>
      <c r="U1955" s="30">
        <f ca="1">VLOOKUP(H1955,variables!J$10:K$130,2,FALSE)</f>
        <v>0.97619047619047616</v>
      </c>
      <c r="V1955" s="28"/>
      <c r="W1955" s="28"/>
      <c r="X1955" s="28"/>
      <c r="Y1955" s="28"/>
      <c r="Z1955" s="28"/>
      <c r="AA1955" s="28"/>
      <c r="AB1955" s="28"/>
      <c r="AC1955" s="28"/>
    </row>
    <row r="1956" spans="1:29" ht="14.25" hidden="1">
      <c r="A1956" s="22" t="b">
        <f t="shared" si="107"/>
        <v>0</v>
      </c>
      <c r="B1956" s="23" t="str">
        <f t="shared" si="108"/>
        <v>salles!</v>
      </c>
      <c r="C1956" s="24">
        <f t="shared" si="109"/>
        <v>1924</v>
      </c>
      <c r="D1956" s="24" t="str">
        <f t="shared" ca="1" si="2"/>
        <v>réunion2</v>
      </c>
      <c r="E1956" s="25">
        <f t="shared" ca="1" si="3"/>
        <v>42852.791666666664</v>
      </c>
      <c r="F1956" s="25">
        <f t="shared" ca="1" si="4"/>
        <v>42852.833333333336</v>
      </c>
      <c r="G1956" s="26" t="str">
        <f t="shared" ca="1" si="5"/>
        <v>sonia.langlois@sophrokhepri.fr</v>
      </c>
      <c r="H1956" s="24" t="s">
        <v>423</v>
      </c>
      <c r="I1956" s="24">
        <f t="shared" ca="1" si="6"/>
        <v>0</v>
      </c>
      <c r="J1956" s="24">
        <f t="shared" ca="1" si="7"/>
        <v>27455213</v>
      </c>
      <c r="K1956" s="24" t="str">
        <f t="shared" ca="1" si="8"/>
        <v>cours collectif sophro</v>
      </c>
      <c r="L1956" s="24" t="str">
        <f t="shared" ca="1" si="9"/>
        <v>01:00 tarif horaire</v>
      </c>
      <c r="M1956" s="24" t="str">
        <f t="shared" ca="1" si="10"/>
        <v>Paiement par crédit</v>
      </c>
      <c r="N1956" s="25">
        <f t="shared" ca="1" si="11"/>
        <v>42709.85</v>
      </c>
      <c r="O1956" s="27">
        <f t="shared" ca="1" si="12"/>
        <v>42709.85</v>
      </c>
      <c r="P1956" s="24">
        <f t="shared" ca="1" si="13"/>
        <v>18.72</v>
      </c>
      <c r="Q1956" s="28" t="str">
        <f t="shared" si="48"/>
        <v/>
      </c>
      <c r="R1956" s="29" t="str">
        <f t="shared" si="14"/>
        <v/>
      </c>
      <c r="S1956" s="29" t="str">
        <f t="shared" si="15"/>
        <v/>
      </c>
      <c r="T1956" s="28" t="str">
        <f t="shared" si="16"/>
        <v/>
      </c>
      <c r="U1956" s="30">
        <f ca="1">VLOOKUP(H1956,variables!J$10:K$130,2,FALSE)</f>
        <v>0.97619047619047616</v>
      </c>
      <c r="V1956" s="28"/>
      <c r="W1956" s="28"/>
      <c r="X1956" s="28"/>
      <c r="Y1956" s="28"/>
      <c r="Z1956" s="28"/>
      <c r="AA1956" s="28"/>
      <c r="AB1956" s="28"/>
      <c r="AC1956" s="28"/>
    </row>
    <row r="1957" spans="1:29" ht="14.25" hidden="1">
      <c r="A1957" s="22" t="b">
        <f t="shared" si="107"/>
        <v>0</v>
      </c>
      <c r="B1957" s="23" t="str">
        <f t="shared" si="108"/>
        <v>salles!</v>
      </c>
      <c r="C1957" s="24">
        <f t="shared" si="109"/>
        <v>1925</v>
      </c>
      <c r="D1957" s="24" t="str">
        <f t="shared" ca="1" si="2"/>
        <v>Salle0</v>
      </c>
      <c r="E1957" s="25">
        <f t="shared" ca="1" si="3"/>
        <v>42852.833333333336</v>
      </c>
      <c r="F1957" s="25">
        <f t="shared" ca="1" si="4"/>
        <v>42852.916666666664</v>
      </c>
      <c r="G1957" s="26" t="str">
        <f t="shared" ca="1" si="5"/>
        <v>Administrateur</v>
      </c>
      <c r="H1957" s="24" t="s">
        <v>15</v>
      </c>
      <c r="I1957" s="24">
        <f t="shared" ca="1" si="6"/>
        <v>0</v>
      </c>
      <c r="J1957" s="24">
        <f t="shared" ca="1" si="7"/>
        <v>29951324</v>
      </c>
      <c r="K1957" s="24" t="str">
        <f t="shared" ca="1" si="8"/>
        <v>Réunion Pôle Santé Burnout</v>
      </c>
      <c r="L1957" s="24" t="str">
        <f t="shared" ca="1" si="9"/>
        <v>01:00 tarif horaire</v>
      </c>
      <c r="M1957" s="24" t="str">
        <f t="shared" ca="1" si="10"/>
        <v>Accepté (crédit illimité)</v>
      </c>
      <c r="N1957" s="25">
        <f t="shared" ca="1" si="11"/>
        <v>42828.583333333336</v>
      </c>
      <c r="O1957" s="27">
        <f t="shared" ca="1" si="12"/>
        <v>42828.583333333336</v>
      </c>
      <c r="P1957" s="24">
        <f t="shared" ca="1" si="13"/>
        <v>46.8</v>
      </c>
      <c r="Q1957" s="28" t="str">
        <f t="shared" si="48"/>
        <v/>
      </c>
      <c r="R1957" s="29" t="str">
        <f t="shared" si="14"/>
        <v/>
      </c>
      <c r="S1957" s="29" t="str">
        <f t="shared" si="15"/>
        <v/>
      </c>
      <c r="T1957" s="28" t="str">
        <f t="shared" si="16"/>
        <v/>
      </c>
      <c r="U1957" s="30">
        <f>VLOOKUP(H1957,variables!J$10:K$130,2,FALSE)</f>
        <v>0</v>
      </c>
      <c r="V1957" s="28"/>
      <c r="W1957" s="28"/>
      <c r="X1957" s="28"/>
      <c r="Y1957" s="28"/>
      <c r="Z1957" s="28"/>
      <c r="AA1957" s="28"/>
      <c r="AB1957" s="28"/>
      <c r="AC1957" s="28"/>
    </row>
    <row r="1958" spans="1:29" ht="14.25" hidden="1">
      <c r="A1958" s="22" t="b">
        <f t="shared" si="107"/>
        <v>0</v>
      </c>
      <c r="B1958" s="23" t="str">
        <f t="shared" si="108"/>
        <v>salles!</v>
      </c>
      <c r="C1958" s="24">
        <f t="shared" si="109"/>
        <v>1926</v>
      </c>
      <c r="D1958" s="24" t="str">
        <f t="shared" ca="1" si="2"/>
        <v>salle9</v>
      </c>
      <c r="E1958" s="25">
        <f t="shared" ca="1" si="3"/>
        <v>42853.395833333336</v>
      </c>
      <c r="F1958" s="25">
        <f t="shared" ca="1" si="4"/>
        <v>42853.5</v>
      </c>
      <c r="G1958" s="26" t="str">
        <f t="shared" ca="1" si="5"/>
        <v>aurelie.maillet@kheprisante.fr</v>
      </c>
      <c r="H1958" s="24" t="s">
        <v>887</v>
      </c>
      <c r="I1958" s="24">
        <f t="shared" ca="1" si="6"/>
        <v>0</v>
      </c>
      <c r="J1958" s="24">
        <f t="shared" ca="1" si="7"/>
        <v>30327845</v>
      </c>
      <c r="K1958" s="24">
        <f t="shared" ca="1" si="8"/>
        <v>0</v>
      </c>
      <c r="L1958" s="24" t="str">
        <f t="shared" ca="1" si="9"/>
        <v>02:30 tarif horaire</v>
      </c>
      <c r="M1958" s="24" t="str">
        <f t="shared" ca="1" si="10"/>
        <v>Paiement par crédit</v>
      </c>
      <c r="N1958" s="25">
        <f t="shared" ca="1" si="11"/>
        <v>42845.650694444441</v>
      </c>
      <c r="O1958" s="27">
        <f t="shared" ca="1" si="12"/>
        <v>42845.650694444441</v>
      </c>
      <c r="P1958" s="24">
        <f t="shared" ca="1" si="13"/>
        <v>36</v>
      </c>
      <c r="Q1958" s="28" t="str">
        <f t="shared" si="48"/>
        <v/>
      </c>
      <c r="R1958" s="29" t="str">
        <f t="shared" si="14"/>
        <v/>
      </c>
      <c r="S1958" s="29" t="str">
        <f t="shared" si="15"/>
        <v/>
      </c>
      <c r="T1958" s="28" t="str">
        <f t="shared" si="16"/>
        <v/>
      </c>
      <c r="U1958" s="30">
        <f ca="1">VLOOKUP(H1958,variables!J$10:K$130,2,FALSE)</f>
        <v>1</v>
      </c>
      <c r="V1958" s="28"/>
      <c r="W1958" s="28"/>
      <c r="X1958" s="28"/>
      <c r="Y1958" s="28"/>
      <c r="Z1958" s="28"/>
      <c r="AA1958" s="28"/>
      <c r="AB1958" s="28"/>
      <c r="AC1958" s="28"/>
    </row>
    <row r="1959" spans="1:29" ht="14.25" hidden="1">
      <c r="A1959" s="22" t="b">
        <f t="shared" si="107"/>
        <v>0</v>
      </c>
      <c r="B1959" s="23" t="str">
        <f t="shared" si="108"/>
        <v>salles!</v>
      </c>
      <c r="C1959" s="24">
        <f t="shared" si="109"/>
        <v>1927</v>
      </c>
      <c r="D1959" s="24" t="str">
        <f t="shared" ca="1" si="2"/>
        <v>salle7</v>
      </c>
      <c r="E1959" s="25">
        <f t="shared" ca="1" si="3"/>
        <v>42853.416666666664</v>
      </c>
      <c r="F1959" s="25">
        <f t="shared" ca="1" si="4"/>
        <v>42853.458333333336</v>
      </c>
      <c r="G1959" s="26" t="str">
        <f t="shared" ca="1" si="5"/>
        <v>marie-dominique.claire@kheprisante.fr</v>
      </c>
      <c r="H1959" s="24" t="s">
        <v>246</v>
      </c>
      <c r="I1959" s="24">
        <f t="shared" ca="1" si="6"/>
        <v>0</v>
      </c>
      <c r="J1959" s="24">
        <f t="shared" ca="1" si="7"/>
        <v>30425254</v>
      </c>
      <c r="K1959" s="24" t="str">
        <f t="shared" ca="1" si="8"/>
        <v>Mme C.</v>
      </c>
      <c r="L1959" s="24" t="str">
        <f t="shared" ca="1" si="9"/>
        <v>01:00 tarif horaire</v>
      </c>
      <c r="M1959" s="24" t="str">
        <f t="shared" ca="1" si="10"/>
        <v>Paiement par crédit</v>
      </c>
      <c r="N1959" s="25">
        <f t="shared" ca="1" si="11"/>
        <v>42850.463888888888</v>
      </c>
      <c r="O1959" s="27">
        <f t="shared" ca="1" si="12"/>
        <v>42850.463888888888</v>
      </c>
      <c r="P1959" s="24">
        <f t="shared" ca="1" si="13"/>
        <v>14.4</v>
      </c>
      <c r="Q1959" s="28" t="str">
        <f t="shared" si="48"/>
        <v/>
      </c>
      <c r="R1959" s="29" t="str">
        <f t="shared" si="14"/>
        <v/>
      </c>
      <c r="S1959" s="29" t="str">
        <f t="shared" si="15"/>
        <v/>
      </c>
      <c r="T1959" s="28" t="str">
        <f t="shared" si="16"/>
        <v/>
      </c>
      <c r="U1959" s="30">
        <f ca="1">VLOOKUP(H1959,variables!J$10:K$130,2,FALSE)</f>
        <v>0.94444444444444442</v>
      </c>
      <c r="V1959" s="28"/>
      <c r="W1959" s="28"/>
      <c r="X1959" s="28"/>
      <c r="Y1959" s="28"/>
      <c r="Z1959" s="28"/>
      <c r="AA1959" s="28"/>
      <c r="AB1959" s="28"/>
      <c r="AC1959" s="28"/>
    </row>
    <row r="1960" spans="1:29" ht="14.25" hidden="1">
      <c r="A1960" s="22" t="b">
        <f t="shared" si="107"/>
        <v>0</v>
      </c>
      <c r="B1960" s="23" t="str">
        <f t="shared" si="108"/>
        <v>salles!</v>
      </c>
      <c r="C1960" s="24">
        <f t="shared" si="109"/>
        <v>1928</v>
      </c>
      <c r="D1960" s="24" t="str">
        <f t="shared" ca="1" si="2"/>
        <v>salle12</v>
      </c>
      <c r="E1960" s="25">
        <f t="shared" ca="1" si="3"/>
        <v>42853.458333333336</v>
      </c>
      <c r="F1960" s="25">
        <f t="shared" ca="1" si="4"/>
        <v>42853.5</v>
      </c>
      <c r="G1960" s="26" t="str">
        <f t="shared" ca="1" si="5"/>
        <v>didier.cuoq@kheprisante.fr</v>
      </c>
      <c r="H1960" s="24" t="s">
        <v>357</v>
      </c>
      <c r="I1960" s="24">
        <f t="shared" ca="1" si="6"/>
        <v>0</v>
      </c>
      <c r="J1960" s="24">
        <f t="shared" ca="1" si="7"/>
        <v>30482408</v>
      </c>
      <c r="K1960" s="24">
        <f t="shared" ca="1" si="8"/>
        <v>0</v>
      </c>
      <c r="L1960" s="24" t="str">
        <f t="shared" ca="1" si="9"/>
        <v>01:00 tarif horaire</v>
      </c>
      <c r="M1960" s="24" t="str">
        <f t="shared" ca="1" si="10"/>
        <v>Paiement par crédit</v>
      </c>
      <c r="N1960" s="25">
        <f t="shared" ca="1" si="11"/>
        <v>42852.565972222219</v>
      </c>
      <c r="O1960" s="27">
        <f t="shared" ca="1" si="12"/>
        <v>42852.565972222219</v>
      </c>
      <c r="P1960" s="24">
        <f t="shared" ca="1" si="13"/>
        <v>14.4</v>
      </c>
      <c r="Q1960" s="28" t="str">
        <f t="shared" si="48"/>
        <v/>
      </c>
      <c r="R1960" s="29" t="str">
        <f t="shared" si="14"/>
        <v/>
      </c>
      <c r="S1960" s="29" t="str">
        <f t="shared" si="15"/>
        <v/>
      </c>
      <c r="T1960" s="28" t="str">
        <f t="shared" si="16"/>
        <v/>
      </c>
      <c r="U1960" s="30">
        <f ca="1">VLOOKUP(H1960,variables!J$10:K$130,2,FALSE)</f>
        <v>0.97058823529411764</v>
      </c>
      <c r="V1960" s="28"/>
      <c r="W1960" s="28"/>
      <c r="X1960" s="28"/>
      <c r="Y1960" s="28"/>
      <c r="Z1960" s="28"/>
      <c r="AA1960" s="28"/>
      <c r="AB1960" s="28"/>
      <c r="AC1960" s="28"/>
    </row>
    <row r="1961" spans="1:29" ht="14.25" hidden="1">
      <c r="A1961" s="22" t="b">
        <f t="shared" si="107"/>
        <v>0</v>
      </c>
      <c r="B1961" s="23" t="str">
        <f t="shared" si="108"/>
        <v>salles!</v>
      </c>
      <c r="C1961" s="24">
        <f t="shared" si="109"/>
        <v>1929</v>
      </c>
      <c r="D1961" s="24" t="str">
        <f t="shared" ca="1" si="2"/>
        <v>salle10</v>
      </c>
      <c r="E1961" s="25">
        <f t="shared" ca="1" si="3"/>
        <v>42853.458333333336</v>
      </c>
      <c r="F1961" s="25">
        <f t="shared" ca="1" si="4"/>
        <v>42853.5</v>
      </c>
      <c r="G1961" s="26" t="str">
        <f t="shared" ca="1" si="5"/>
        <v>jacques.labescat@kheprisante.fr</v>
      </c>
      <c r="H1961" s="24" t="s">
        <v>1113</v>
      </c>
      <c r="I1961" s="24" t="str">
        <f t="shared" ca="1" si="6"/>
        <v>jacques.labescat@kheprisante.fr</v>
      </c>
      <c r="J1961" s="24">
        <f t="shared" ca="1" si="7"/>
        <v>30413924</v>
      </c>
      <c r="K1961" s="24">
        <f t="shared" ca="1" si="8"/>
        <v>0</v>
      </c>
      <c r="L1961" s="24" t="str">
        <f t="shared" ca="1" si="9"/>
        <v>01:00 tarif horaire</v>
      </c>
      <c r="M1961" s="24" t="str">
        <f t="shared" ca="1" si="10"/>
        <v>Paiement par crédit</v>
      </c>
      <c r="N1961" s="25">
        <f t="shared" ca="1" si="11"/>
        <v>42849.9</v>
      </c>
      <c r="O1961" s="27">
        <f t="shared" ca="1" si="12"/>
        <v>42849.915972222225</v>
      </c>
      <c r="P1961" s="24">
        <f t="shared" ca="1" si="13"/>
        <v>14.4</v>
      </c>
      <c r="Q1961" s="28" t="str">
        <f t="shared" si="48"/>
        <v/>
      </c>
      <c r="R1961" s="29" t="str">
        <f t="shared" si="14"/>
        <v/>
      </c>
      <c r="S1961" s="29" t="str">
        <f t="shared" si="15"/>
        <v/>
      </c>
      <c r="T1961" s="28" t="str">
        <f t="shared" si="16"/>
        <v/>
      </c>
      <c r="U1961" s="30">
        <f ca="1">VLOOKUP(H1961,variables!J$10:K$130,2,FALSE)</f>
        <v>0.96666666666666667</v>
      </c>
      <c r="V1961" s="28"/>
      <c r="W1961" s="28"/>
      <c r="X1961" s="28"/>
      <c r="Y1961" s="28"/>
      <c r="Z1961" s="28"/>
      <c r="AA1961" s="28"/>
      <c r="AB1961" s="28"/>
      <c r="AC1961" s="28"/>
    </row>
    <row r="1962" spans="1:29" ht="14.25" hidden="1">
      <c r="A1962" s="22" t="b">
        <f t="shared" si="107"/>
        <v>0</v>
      </c>
      <c r="B1962" s="23" t="str">
        <f t="shared" si="108"/>
        <v>salles!</v>
      </c>
      <c r="C1962" s="24">
        <f t="shared" si="109"/>
        <v>1930</v>
      </c>
      <c r="D1962" s="24" t="str">
        <f t="shared" ca="1" si="2"/>
        <v>salle8</v>
      </c>
      <c r="E1962" s="25">
        <f t="shared" ca="1" si="3"/>
        <v>42853.583333333336</v>
      </c>
      <c r="F1962" s="25">
        <f t="shared" ca="1" si="4"/>
        <v>42853.625</v>
      </c>
      <c r="G1962" s="26" t="str">
        <f t="shared" ca="1" si="5"/>
        <v>fanny.pioffret@kheprisante.fr</v>
      </c>
      <c r="H1962" s="24" t="s">
        <v>881</v>
      </c>
      <c r="I1962" s="24">
        <f t="shared" ca="1" si="6"/>
        <v>0</v>
      </c>
      <c r="J1962" s="24">
        <f t="shared" ca="1" si="7"/>
        <v>30451405</v>
      </c>
      <c r="K1962" s="24" t="str">
        <f t="shared" ca="1" si="8"/>
        <v>shiastu Josette P</v>
      </c>
      <c r="L1962" s="24" t="str">
        <f t="shared" ca="1" si="9"/>
        <v>01:00 tarif horaire</v>
      </c>
      <c r="M1962" s="24" t="str">
        <f t="shared" ca="1" si="10"/>
        <v>Paiement par crédit</v>
      </c>
      <c r="N1962" s="25">
        <f t="shared" ca="1" si="11"/>
        <v>42851.449305555558</v>
      </c>
      <c r="O1962" s="27">
        <f t="shared" ca="1" si="12"/>
        <v>42851.449305555558</v>
      </c>
      <c r="P1962" s="24">
        <f t="shared" ca="1" si="13"/>
        <v>16.2</v>
      </c>
      <c r="Q1962" s="28" t="str">
        <f t="shared" si="48"/>
        <v/>
      </c>
      <c r="R1962" s="29" t="str">
        <f t="shared" si="14"/>
        <v/>
      </c>
      <c r="S1962" s="29" t="str">
        <f t="shared" si="15"/>
        <v/>
      </c>
      <c r="T1962" s="28" t="str">
        <f t="shared" si="16"/>
        <v/>
      </c>
      <c r="U1962" s="30">
        <f ca="1">VLOOKUP(H1962,variables!J$10:K$130,2,FALSE)</f>
        <v>0.96666666666666667</v>
      </c>
      <c r="V1962" s="28"/>
      <c r="W1962" s="28"/>
      <c r="X1962" s="28"/>
      <c r="Y1962" s="28"/>
      <c r="Z1962" s="28"/>
      <c r="AA1962" s="28"/>
      <c r="AB1962" s="28"/>
      <c r="AC1962" s="28"/>
    </row>
    <row r="1963" spans="1:29" ht="14.25" hidden="1">
      <c r="A1963" s="22" t="b">
        <f t="shared" si="107"/>
        <v>0</v>
      </c>
      <c r="B1963" s="23" t="str">
        <f t="shared" si="108"/>
        <v>salles!</v>
      </c>
      <c r="C1963" s="24">
        <f t="shared" si="109"/>
        <v>1931</v>
      </c>
      <c r="D1963" s="24" t="str">
        <f t="shared" ca="1" si="2"/>
        <v>salle7</v>
      </c>
      <c r="E1963" s="25">
        <f t="shared" ca="1" si="3"/>
        <v>42853.666666666664</v>
      </c>
      <c r="F1963" s="25">
        <f t="shared" ca="1" si="4"/>
        <v>42853.708333333336</v>
      </c>
      <c r="G1963" s="26" t="str">
        <f t="shared" ca="1" si="5"/>
        <v>caroline.soussy@kheprisante.fr</v>
      </c>
      <c r="H1963" s="24" t="s">
        <v>773</v>
      </c>
      <c r="I1963" s="24">
        <f t="shared" ca="1" si="6"/>
        <v>0</v>
      </c>
      <c r="J1963" s="24">
        <f t="shared" ca="1" si="7"/>
        <v>30327130</v>
      </c>
      <c r="K1963" s="24">
        <f t="shared" ca="1" si="8"/>
        <v>0</v>
      </c>
      <c r="L1963" s="24" t="str">
        <f t="shared" ca="1" si="9"/>
        <v>01:00 tarif horaire</v>
      </c>
      <c r="M1963" s="24" t="str">
        <f t="shared" ca="1" si="10"/>
        <v>Paiement par crédit</v>
      </c>
      <c r="N1963" s="25">
        <f t="shared" ca="1" si="11"/>
        <v>42845.637499999997</v>
      </c>
      <c r="O1963" s="27">
        <f t="shared" ca="1" si="12"/>
        <v>42845.637499999997</v>
      </c>
      <c r="P1963" s="24">
        <f t="shared" ca="1" si="13"/>
        <v>16.2</v>
      </c>
      <c r="Q1963" s="28" t="str">
        <f t="shared" si="48"/>
        <v/>
      </c>
      <c r="R1963" s="29" t="str">
        <f t="shared" si="14"/>
        <v/>
      </c>
      <c r="S1963" s="29" t="str">
        <f t="shared" si="15"/>
        <v/>
      </c>
      <c r="T1963" s="28" t="str">
        <f t="shared" si="16"/>
        <v/>
      </c>
      <c r="U1963" s="30">
        <f ca="1">VLOOKUP(H1963,variables!J$10:K$130,2,FALSE)</f>
        <v>0.97619047619047616</v>
      </c>
      <c r="V1963" s="28"/>
      <c r="W1963" s="28"/>
      <c r="X1963" s="28"/>
      <c r="Y1963" s="28"/>
      <c r="Z1963" s="28"/>
      <c r="AA1963" s="28"/>
      <c r="AB1963" s="28"/>
      <c r="AC1963" s="28"/>
    </row>
    <row r="1964" spans="1:29" ht="14.25">
      <c r="A1964" s="22" t="b">
        <f t="shared" si="107"/>
        <v>1</v>
      </c>
      <c r="B1964" s="23" t="str">
        <f t="shared" si="108"/>
        <v>salles!</v>
      </c>
      <c r="C1964" s="24">
        <f t="shared" si="109"/>
        <v>1932</v>
      </c>
      <c r="D1964" s="24" t="str">
        <f t="shared" ca="1" si="2"/>
        <v>salle11</v>
      </c>
      <c r="E1964" s="25">
        <f t="shared" ca="1" si="3"/>
        <v>42853.6875</v>
      </c>
      <c r="F1964" s="25">
        <f t="shared" ca="1" si="4"/>
        <v>42853.729166666664</v>
      </c>
      <c r="G1964" s="26" t="str">
        <f t="shared" ca="1" si="5"/>
        <v>sandrine.lopes@kheprisante.fr</v>
      </c>
      <c r="H1964" s="24" t="s">
        <v>140</v>
      </c>
      <c r="I1964" s="24">
        <f t="shared" ca="1" si="6"/>
        <v>0</v>
      </c>
      <c r="J1964" s="24">
        <f t="shared" ca="1" si="7"/>
        <v>30306826</v>
      </c>
      <c r="K1964" s="24" t="str">
        <f t="shared" ca="1" si="8"/>
        <v>Sandrine- Mbe</v>
      </c>
      <c r="L1964" s="24" t="str">
        <f t="shared" ca="1" si="9"/>
        <v>01:00 tarif horaire</v>
      </c>
      <c r="M1964" s="24" t="str">
        <f t="shared" ca="1" si="10"/>
        <v>Paiement par crédit</v>
      </c>
      <c r="N1964" s="25">
        <f t="shared" ca="1" si="11"/>
        <v>42844.831944444442</v>
      </c>
      <c r="O1964" s="27">
        <f t="shared" ca="1" si="12"/>
        <v>42844.831944444442</v>
      </c>
      <c r="P1964" s="24">
        <f t="shared" ca="1" si="13"/>
        <v>17.100000000000001</v>
      </c>
      <c r="Q1964" s="28">
        <f t="shared" ca="1" si="48"/>
        <v>1</v>
      </c>
      <c r="R1964" s="29">
        <f t="shared" ca="1" si="14"/>
        <v>15.947872340425533</v>
      </c>
      <c r="S1964" s="29" t="e">
        <f t="shared" ca="1" si="15"/>
        <v>#VALUE!</v>
      </c>
      <c r="T1964" s="28">
        <f t="shared" ca="1" si="16"/>
        <v>8</v>
      </c>
      <c r="U1964" s="30">
        <f ca="1">VLOOKUP(H1964,variables!J$10:K$130,2,FALSE)</f>
        <v>0.93262411347517726</v>
      </c>
      <c r="V1964" s="28"/>
      <c r="W1964" s="28"/>
      <c r="X1964" s="28"/>
      <c r="Y1964" s="28"/>
      <c r="Z1964" s="28"/>
      <c r="AA1964" s="28"/>
      <c r="AB1964" s="28"/>
      <c r="AC1964" s="28"/>
    </row>
    <row r="1965" spans="1:29" ht="14.25" hidden="1">
      <c r="A1965" s="22" t="b">
        <f t="shared" si="107"/>
        <v>0</v>
      </c>
      <c r="B1965" s="23" t="str">
        <f t="shared" si="108"/>
        <v>salles!</v>
      </c>
      <c r="C1965" s="24">
        <f t="shared" si="109"/>
        <v>1933</v>
      </c>
      <c r="D1965" s="24" t="str">
        <f t="shared" ca="1" si="2"/>
        <v>salle8</v>
      </c>
      <c r="E1965" s="25">
        <f t="shared" ca="1" si="3"/>
        <v>42853.708333333336</v>
      </c>
      <c r="F1965" s="25">
        <f t="shared" ca="1" si="4"/>
        <v>42853.75</v>
      </c>
      <c r="G1965" s="26" t="str">
        <f t="shared" ca="1" si="5"/>
        <v>margaux.honore@kheprisante.fr</v>
      </c>
      <c r="H1965" s="24" t="s">
        <v>88</v>
      </c>
      <c r="I1965" s="24">
        <f t="shared" ca="1" si="6"/>
        <v>0</v>
      </c>
      <c r="J1965" s="24">
        <f t="shared" ca="1" si="7"/>
        <v>30405099</v>
      </c>
      <c r="K1965" s="24" t="str">
        <f t="shared" ca="1" si="8"/>
        <v>Audrey SIXTA</v>
      </c>
      <c r="L1965" s="24" t="str">
        <f t="shared" ca="1" si="9"/>
        <v>01:00 tarif horaire</v>
      </c>
      <c r="M1965" s="24" t="str">
        <f t="shared" ca="1" si="10"/>
        <v>Paiement par crédit</v>
      </c>
      <c r="N1965" s="25">
        <f t="shared" ca="1" si="11"/>
        <v>42849.674305555556</v>
      </c>
      <c r="O1965" s="27">
        <f t="shared" ca="1" si="12"/>
        <v>42849.674305555556</v>
      </c>
      <c r="P1965" s="24">
        <f t="shared" ca="1" si="13"/>
        <v>18</v>
      </c>
      <c r="Q1965" s="28" t="str">
        <f t="shared" si="48"/>
        <v/>
      </c>
      <c r="R1965" s="29" t="str">
        <f t="shared" si="14"/>
        <v/>
      </c>
      <c r="S1965" s="29" t="str">
        <f t="shared" si="15"/>
        <v/>
      </c>
      <c r="T1965" s="28" t="str">
        <f t="shared" si="16"/>
        <v/>
      </c>
      <c r="U1965" s="30">
        <f ca="1">VLOOKUP(H1965,variables!J$10:K$130,2,FALSE)</f>
        <v>0.94202898550724634</v>
      </c>
      <c r="V1965" s="28"/>
      <c r="W1965" s="28"/>
      <c r="X1965" s="28"/>
      <c r="Y1965" s="28"/>
      <c r="Z1965" s="28"/>
      <c r="AA1965" s="28"/>
      <c r="AB1965" s="28"/>
      <c r="AC1965" s="28"/>
    </row>
    <row r="1966" spans="1:29" ht="14.25" hidden="1">
      <c r="A1966" s="22" t="b">
        <f t="shared" si="107"/>
        <v>0</v>
      </c>
      <c r="B1966" s="23" t="str">
        <f t="shared" si="108"/>
        <v>salles!</v>
      </c>
      <c r="C1966" s="24">
        <f t="shared" si="109"/>
        <v>1934</v>
      </c>
      <c r="D1966" s="24" t="str">
        <f t="shared" ca="1" si="2"/>
        <v>salle12</v>
      </c>
      <c r="E1966" s="25">
        <f t="shared" ca="1" si="3"/>
        <v>42853.75</v>
      </c>
      <c r="F1966" s="25">
        <f t="shared" ca="1" si="4"/>
        <v>42853.791666666664</v>
      </c>
      <c r="G1966" s="26" t="str">
        <f t="shared" ca="1" si="5"/>
        <v>claudine.soulat@kheprisante.fr</v>
      </c>
      <c r="H1966" s="24" t="s">
        <v>1084</v>
      </c>
      <c r="I1966" s="24">
        <f t="shared" ca="1" si="6"/>
        <v>0</v>
      </c>
      <c r="J1966" s="24">
        <f t="shared" ca="1" si="7"/>
        <v>30422273</v>
      </c>
      <c r="K1966" s="24">
        <f t="shared" ca="1" si="8"/>
        <v>0</v>
      </c>
      <c r="L1966" s="24" t="str">
        <f t="shared" ca="1" si="9"/>
        <v>01:00 tarif horaire</v>
      </c>
      <c r="M1966" s="24" t="str">
        <f t="shared" ca="1" si="10"/>
        <v>Paiement par crédit</v>
      </c>
      <c r="N1966" s="25">
        <f t="shared" ca="1" si="11"/>
        <v>42850.392361111109</v>
      </c>
      <c r="O1966" s="27">
        <f t="shared" ca="1" si="12"/>
        <v>42850.392361111109</v>
      </c>
      <c r="P1966" s="24">
        <f t="shared" ca="1" si="13"/>
        <v>18</v>
      </c>
      <c r="Q1966" s="28" t="str">
        <f t="shared" si="48"/>
        <v/>
      </c>
      <c r="R1966" s="29" t="str">
        <f t="shared" si="14"/>
        <v/>
      </c>
      <c r="S1966" s="29" t="str">
        <f t="shared" si="15"/>
        <v/>
      </c>
      <c r="T1966" s="28" t="str">
        <f t="shared" si="16"/>
        <v/>
      </c>
      <c r="U1966" s="30">
        <f ca="1">VLOOKUP(H1966,variables!J$10:K$130,2,FALSE)</f>
        <v>1</v>
      </c>
      <c r="V1966" s="28"/>
      <c r="W1966" s="28"/>
      <c r="X1966" s="28"/>
      <c r="Y1966" s="28"/>
      <c r="Z1966" s="28"/>
      <c r="AA1966" s="28"/>
      <c r="AB1966" s="28"/>
      <c r="AC1966" s="28"/>
    </row>
    <row r="1967" spans="1:29" ht="14.25" hidden="1">
      <c r="A1967" s="22" t="b">
        <f t="shared" si="107"/>
        <v>0</v>
      </c>
      <c r="B1967" s="23" t="str">
        <f t="shared" si="108"/>
        <v>salles!</v>
      </c>
      <c r="C1967" s="24">
        <f t="shared" si="109"/>
        <v>1935</v>
      </c>
      <c r="D1967" s="24" t="str">
        <f t="shared" ca="1" si="2"/>
        <v>salle8</v>
      </c>
      <c r="E1967" s="25">
        <f t="shared" ca="1" si="3"/>
        <v>42853.75</v>
      </c>
      <c r="F1967" s="25">
        <f t="shared" ca="1" si="4"/>
        <v>42853.791666666664</v>
      </c>
      <c r="G1967" s="26" t="str">
        <f t="shared" ca="1" si="5"/>
        <v>margaux.honore@kheprisante.fr</v>
      </c>
      <c r="H1967" s="24" t="s">
        <v>88</v>
      </c>
      <c r="I1967" s="24">
        <f t="shared" ca="1" si="6"/>
        <v>0</v>
      </c>
      <c r="J1967" s="24">
        <f t="shared" ca="1" si="7"/>
        <v>30292414</v>
      </c>
      <c r="K1967" s="24" t="str">
        <f t="shared" ca="1" si="8"/>
        <v>Hamizi Nour</v>
      </c>
      <c r="L1967" s="24" t="str">
        <f t="shared" ca="1" si="9"/>
        <v>01:00 tarif horaire</v>
      </c>
      <c r="M1967" s="24" t="str">
        <f t="shared" ca="1" si="10"/>
        <v>Paiement par crédit</v>
      </c>
      <c r="N1967" s="25">
        <f t="shared" ca="1" si="11"/>
        <v>42844.484722222223</v>
      </c>
      <c r="O1967" s="27">
        <f t="shared" ca="1" si="12"/>
        <v>42844.484722222223</v>
      </c>
      <c r="P1967" s="24">
        <f t="shared" ca="1" si="13"/>
        <v>18</v>
      </c>
      <c r="Q1967" s="28" t="str">
        <f t="shared" si="48"/>
        <v/>
      </c>
      <c r="R1967" s="29" t="str">
        <f t="shared" si="14"/>
        <v/>
      </c>
      <c r="S1967" s="29" t="str">
        <f t="shared" si="15"/>
        <v/>
      </c>
      <c r="T1967" s="28" t="str">
        <f t="shared" si="16"/>
        <v/>
      </c>
      <c r="U1967" s="30">
        <f ca="1">VLOOKUP(H1967,variables!J$10:K$130,2,FALSE)</f>
        <v>0.94202898550724634</v>
      </c>
      <c r="V1967" s="28"/>
      <c r="W1967" s="28"/>
      <c r="X1967" s="28"/>
      <c r="Y1967" s="28"/>
      <c r="Z1967" s="28"/>
      <c r="AA1967" s="28"/>
      <c r="AB1967" s="28"/>
      <c r="AC1967" s="28"/>
    </row>
    <row r="1968" spans="1:29" ht="14.25" hidden="1">
      <c r="A1968" s="22" t="b">
        <f t="shared" si="107"/>
        <v>0</v>
      </c>
      <c r="B1968" s="23" t="str">
        <f t="shared" si="108"/>
        <v>salles!</v>
      </c>
      <c r="C1968" s="24">
        <f t="shared" si="109"/>
        <v>1936</v>
      </c>
      <c r="D1968" s="24" t="str">
        <f t="shared" ca="1" si="2"/>
        <v>salle5</v>
      </c>
      <c r="E1968" s="25">
        <f t="shared" ca="1" si="3"/>
        <v>42853.791666666664</v>
      </c>
      <c r="F1968" s="25">
        <f t="shared" ca="1" si="4"/>
        <v>42853.833333333336</v>
      </c>
      <c r="G1968" s="26" t="str">
        <f t="shared" ca="1" si="5"/>
        <v>sophie.seveetpapillon@kheprisante.fr</v>
      </c>
      <c r="H1968" s="24" t="s">
        <v>83</v>
      </c>
      <c r="I1968" s="24">
        <f t="shared" ca="1" si="6"/>
        <v>0</v>
      </c>
      <c r="J1968" s="24">
        <f t="shared" ca="1" si="7"/>
        <v>29916478</v>
      </c>
      <c r="K1968" s="24" t="str">
        <f t="shared" ca="1" si="8"/>
        <v>S. Lespinasse - Réflexo SP</v>
      </c>
      <c r="L1968" s="24" t="str">
        <f t="shared" ca="1" si="9"/>
        <v>01:00 tarif horaire</v>
      </c>
      <c r="M1968" s="24" t="str">
        <f t="shared" ca="1" si="10"/>
        <v>Paiement par crédit</v>
      </c>
      <c r="N1968" s="25">
        <f t="shared" ca="1" si="11"/>
        <v>42826.375694444447</v>
      </c>
      <c r="O1968" s="27">
        <f t="shared" ca="1" si="12"/>
        <v>42826.375694444447</v>
      </c>
      <c r="P1968" s="24">
        <f t="shared" ca="1" si="13"/>
        <v>18</v>
      </c>
      <c r="Q1968" s="28" t="str">
        <f t="shared" si="48"/>
        <v/>
      </c>
      <c r="R1968" s="29" t="str">
        <f t="shared" si="14"/>
        <v/>
      </c>
      <c r="S1968" s="29" t="str">
        <f t="shared" si="15"/>
        <v/>
      </c>
      <c r="T1968" s="28" t="str">
        <f t="shared" si="16"/>
        <v/>
      </c>
      <c r="U1968" s="30">
        <f>VLOOKUP(H1968,variables!J$10:K$130,2,FALSE)</f>
        <v>5.3E-3</v>
      </c>
      <c r="V1968" s="28"/>
      <c r="W1968" s="28"/>
      <c r="X1968" s="28"/>
      <c r="Y1968" s="28"/>
      <c r="Z1968" s="28"/>
      <c r="AA1968" s="28"/>
      <c r="AB1968" s="28"/>
      <c r="AC1968" s="28"/>
    </row>
    <row r="1969" spans="1:29" ht="14.25" hidden="1">
      <c r="A1969" s="22" t="b">
        <f t="shared" si="107"/>
        <v>0</v>
      </c>
      <c r="B1969" s="23" t="str">
        <f t="shared" si="108"/>
        <v>salles!</v>
      </c>
      <c r="C1969" s="24">
        <f t="shared" si="109"/>
        <v>1937</v>
      </c>
      <c r="D1969" s="24" t="str">
        <f t="shared" ca="1" si="2"/>
        <v>salle7</v>
      </c>
      <c r="E1969" s="25">
        <f t="shared" ca="1" si="3"/>
        <v>42853.791666666664</v>
      </c>
      <c r="F1969" s="25">
        <f t="shared" ca="1" si="4"/>
        <v>42853.833333333336</v>
      </c>
      <c r="G1969" s="26" t="str">
        <f t="shared" ca="1" si="5"/>
        <v>yann.larue@kheprisante.fr</v>
      </c>
      <c r="H1969" s="24" t="s">
        <v>237</v>
      </c>
      <c r="I1969" s="24">
        <f t="shared" ca="1" si="6"/>
        <v>0</v>
      </c>
      <c r="J1969" s="24">
        <f t="shared" ca="1" si="7"/>
        <v>29629715</v>
      </c>
      <c r="K1969" s="24" t="str">
        <f t="shared" ca="1" si="8"/>
        <v>Laure</v>
      </c>
      <c r="L1969" s="24" t="str">
        <f t="shared" ca="1" si="9"/>
        <v>01:00 tarif horaire</v>
      </c>
      <c r="M1969" s="24" t="str">
        <f t="shared" ca="1" si="10"/>
        <v>Paiement par crédit</v>
      </c>
      <c r="N1969" s="25">
        <f t="shared" ca="1" si="11"/>
        <v>42814.890277777777</v>
      </c>
      <c r="O1969" s="27">
        <f t="shared" ca="1" si="12"/>
        <v>42814.890277777777</v>
      </c>
      <c r="P1969" s="24">
        <f t="shared" ca="1" si="13"/>
        <v>16.2</v>
      </c>
      <c r="Q1969" s="28" t="str">
        <f t="shared" si="48"/>
        <v/>
      </c>
      <c r="R1969" s="29" t="str">
        <f t="shared" si="14"/>
        <v/>
      </c>
      <c r="S1969" s="29" t="str">
        <f t="shared" si="15"/>
        <v/>
      </c>
      <c r="T1969" s="28" t="str">
        <f t="shared" si="16"/>
        <v/>
      </c>
      <c r="U1969" s="30">
        <f ca="1">VLOOKUP(H1969,variables!J$10:K$130,2,FALSE)</f>
        <v>1</v>
      </c>
      <c r="V1969" s="28"/>
      <c r="W1969" s="28"/>
      <c r="X1969" s="28"/>
      <c r="Y1969" s="28"/>
      <c r="Z1969" s="28"/>
      <c r="AA1969" s="28"/>
      <c r="AB1969" s="28"/>
      <c r="AC1969" s="28"/>
    </row>
    <row r="1970" spans="1:29" ht="14.25" hidden="1">
      <c r="A1970" s="22" t="b">
        <f t="shared" si="107"/>
        <v>0</v>
      </c>
      <c r="B1970" s="23" t="str">
        <f t="shared" si="108"/>
        <v>salles!</v>
      </c>
      <c r="C1970" s="24">
        <f t="shared" si="109"/>
        <v>1938</v>
      </c>
      <c r="D1970" s="24" t="str">
        <f t="shared" ca="1" si="2"/>
        <v>salle10</v>
      </c>
      <c r="E1970" s="25">
        <f t="shared" ca="1" si="3"/>
        <v>42853.791666666664</v>
      </c>
      <c r="F1970" s="25">
        <f t="shared" ca="1" si="4"/>
        <v>42853.833333333336</v>
      </c>
      <c r="G1970" s="26" t="str">
        <f t="shared" ca="1" si="5"/>
        <v>marion.kinne@kheprisante.fr</v>
      </c>
      <c r="H1970" s="24" t="s">
        <v>60</v>
      </c>
      <c r="I1970" s="24">
        <f t="shared" ca="1" si="6"/>
        <v>0</v>
      </c>
      <c r="J1970" s="24">
        <f t="shared" ca="1" si="7"/>
        <v>30301110</v>
      </c>
      <c r="K1970" s="24">
        <f t="shared" ca="1" si="8"/>
        <v>0</v>
      </c>
      <c r="L1970" s="24" t="str">
        <f t="shared" ca="1" si="9"/>
        <v>01:00 tarif horaire</v>
      </c>
      <c r="M1970" s="24" t="str">
        <f t="shared" ca="1" si="10"/>
        <v>Paiement par crédit</v>
      </c>
      <c r="N1970" s="25">
        <f t="shared" ca="1" si="11"/>
        <v>42844.685416666667</v>
      </c>
      <c r="O1970" s="27">
        <f t="shared" ca="1" si="12"/>
        <v>42844.685416666667</v>
      </c>
      <c r="P1970" s="24">
        <f t="shared" ca="1" si="13"/>
        <v>18</v>
      </c>
      <c r="Q1970" s="28" t="str">
        <f t="shared" si="48"/>
        <v/>
      </c>
      <c r="R1970" s="29" t="str">
        <f t="shared" si="14"/>
        <v/>
      </c>
      <c r="S1970" s="29" t="str">
        <f t="shared" si="15"/>
        <v/>
      </c>
      <c r="T1970" s="28" t="str">
        <f t="shared" si="16"/>
        <v/>
      </c>
      <c r="U1970" s="30">
        <f ca="1">VLOOKUP(H1970,variables!J$10:K$130,2,FALSE)</f>
        <v>1</v>
      </c>
      <c r="V1970" s="28"/>
      <c r="W1970" s="28"/>
      <c r="X1970" s="28"/>
      <c r="Y1970" s="28"/>
      <c r="Z1970" s="28"/>
      <c r="AA1970" s="28"/>
      <c r="AB1970" s="28"/>
      <c r="AC1970" s="28"/>
    </row>
    <row r="1971" spans="1:29" ht="14.25" hidden="1">
      <c r="A1971" s="22" t="b">
        <f t="shared" si="107"/>
        <v>0</v>
      </c>
      <c r="B1971" s="23" t="str">
        <f t="shared" si="108"/>
        <v>salles!</v>
      </c>
      <c r="C1971" s="24">
        <f t="shared" si="109"/>
        <v>1939</v>
      </c>
      <c r="D1971" s="24" t="str">
        <f t="shared" ca="1" si="2"/>
        <v>salle7</v>
      </c>
      <c r="E1971" s="25">
        <f t="shared" ca="1" si="3"/>
        <v>42854.375</v>
      </c>
      <c r="F1971" s="25">
        <f t="shared" ca="1" si="4"/>
        <v>42854.416666666664</v>
      </c>
      <c r="G1971" s="26" t="str">
        <f t="shared" ca="1" si="5"/>
        <v>nicolas.brinster@kheprisante.fr</v>
      </c>
      <c r="H1971" s="24" t="s">
        <v>299</v>
      </c>
      <c r="I1971" s="24">
        <f t="shared" ca="1" si="6"/>
        <v>0</v>
      </c>
      <c r="J1971" s="24">
        <f t="shared" ca="1" si="7"/>
        <v>30436472</v>
      </c>
      <c r="K1971" s="24" t="str">
        <f t="shared" ca="1" si="8"/>
        <v>Sophro - Mme Delormas</v>
      </c>
      <c r="L1971" s="24" t="str">
        <f t="shared" ca="1" si="9"/>
        <v>01:00 tarif horaire</v>
      </c>
      <c r="M1971" s="24" t="str">
        <f t="shared" ca="1" si="10"/>
        <v>Paiement par crédit</v>
      </c>
      <c r="N1971" s="25">
        <f t="shared" ca="1" si="11"/>
        <v>42850.743055555555</v>
      </c>
      <c r="O1971" s="27">
        <f t="shared" ca="1" si="12"/>
        <v>42850.743055555555</v>
      </c>
      <c r="P1971" s="24">
        <f t="shared" ca="1" si="13"/>
        <v>18</v>
      </c>
      <c r="Q1971" s="28" t="str">
        <f t="shared" si="48"/>
        <v/>
      </c>
      <c r="R1971" s="29" t="str">
        <f t="shared" si="14"/>
        <v/>
      </c>
      <c r="S1971" s="29" t="str">
        <f t="shared" si="15"/>
        <v/>
      </c>
      <c r="T1971" s="28" t="str">
        <f t="shared" si="16"/>
        <v/>
      </c>
      <c r="U1971" s="30">
        <f ca="1">VLOOKUP(H1971,variables!J$10:K$130,2,FALSE)</f>
        <v>0.96666666666666667</v>
      </c>
      <c r="V1971" s="28"/>
      <c r="W1971" s="28"/>
      <c r="X1971" s="28"/>
      <c r="Y1971" s="28"/>
      <c r="Z1971" s="28"/>
      <c r="AA1971" s="28"/>
      <c r="AB1971" s="28"/>
      <c r="AC1971" s="28"/>
    </row>
    <row r="1972" spans="1:29" ht="14.25" hidden="1">
      <c r="A1972" s="22" t="b">
        <f t="shared" si="107"/>
        <v>0</v>
      </c>
      <c r="B1972" s="23" t="str">
        <f t="shared" si="108"/>
        <v>salles!</v>
      </c>
      <c r="C1972" s="24">
        <f t="shared" si="109"/>
        <v>1940</v>
      </c>
      <c r="D1972" s="24" t="str">
        <f t="shared" ca="1" si="2"/>
        <v>salle9</v>
      </c>
      <c r="E1972" s="25">
        <f t="shared" ca="1" si="3"/>
        <v>42854.395833333336</v>
      </c>
      <c r="F1972" s="25">
        <f t="shared" ca="1" si="4"/>
        <v>42854.4375</v>
      </c>
      <c r="G1972" s="26" t="str">
        <f t="shared" ca="1" si="5"/>
        <v>marie-dominique.claire@kheprisante.fr</v>
      </c>
      <c r="H1972" s="24" t="s">
        <v>246</v>
      </c>
      <c r="I1972" s="24">
        <f t="shared" ca="1" si="6"/>
        <v>0</v>
      </c>
      <c r="J1972" s="24">
        <f t="shared" ca="1" si="7"/>
        <v>30272556</v>
      </c>
      <c r="K1972" s="24" t="str">
        <f t="shared" ca="1" si="8"/>
        <v>Laurence D.</v>
      </c>
      <c r="L1972" s="24" t="str">
        <f t="shared" ca="1" si="9"/>
        <v>01:00 tarif horaire</v>
      </c>
      <c r="M1972" s="24" t="str">
        <f t="shared" ca="1" si="10"/>
        <v>Paiement par crédit</v>
      </c>
      <c r="N1972" s="25">
        <f t="shared" ca="1" si="11"/>
        <v>42843.741666666669</v>
      </c>
      <c r="O1972" s="27">
        <f t="shared" ca="1" si="12"/>
        <v>42843.741666666669</v>
      </c>
      <c r="P1972" s="24">
        <f t="shared" ca="1" si="13"/>
        <v>18</v>
      </c>
      <c r="Q1972" s="28" t="str">
        <f t="shared" si="48"/>
        <v/>
      </c>
      <c r="R1972" s="29" t="str">
        <f t="shared" si="14"/>
        <v/>
      </c>
      <c r="S1972" s="29" t="str">
        <f t="shared" si="15"/>
        <v/>
      </c>
      <c r="T1972" s="28" t="str">
        <f t="shared" si="16"/>
        <v/>
      </c>
      <c r="U1972" s="30">
        <f ca="1">VLOOKUP(H1972,variables!J$10:K$130,2,FALSE)</f>
        <v>0.94444444444444442</v>
      </c>
      <c r="V1972" s="28"/>
      <c r="W1972" s="28"/>
      <c r="X1972" s="28"/>
      <c r="Y1972" s="28"/>
      <c r="Z1972" s="28"/>
      <c r="AA1972" s="28"/>
      <c r="AB1972" s="28"/>
      <c r="AC1972" s="28"/>
    </row>
    <row r="1973" spans="1:29" ht="14.25" hidden="1">
      <c r="A1973" s="22" t="b">
        <f t="shared" si="107"/>
        <v>0</v>
      </c>
      <c r="B1973" s="23" t="str">
        <f t="shared" si="108"/>
        <v>salles!</v>
      </c>
      <c r="C1973" s="24">
        <f t="shared" si="109"/>
        <v>1941</v>
      </c>
      <c r="D1973" s="24" t="str">
        <f t="shared" ca="1" si="2"/>
        <v>salle5</v>
      </c>
      <c r="E1973" s="25">
        <f t="shared" ca="1" si="3"/>
        <v>42854.416666666664</v>
      </c>
      <c r="F1973" s="25">
        <f t="shared" ca="1" si="4"/>
        <v>42854.458333333336</v>
      </c>
      <c r="G1973" s="26" t="str">
        <f t="shared" ca="1" si="5"/>
        <v>sophie.seveetpapillon@kheprisante.fr</v>
      </c>
      <c r="H1973" s="24" t="s">
        <v>83</v>
      </c>
      <c r="I1973" s="24">
        <f t="shared" ca="1" si="6"/>
        <v>0</v>
      </c>
      <c r="J1973" s="24">
        <f t="shared" ca="1" si="7"/>
        <v>29797815</v>
      </c>
      <c r="K1973" s="24" t="str">
        <f t="shared" ca="1" si="8"/>
        <v>S. Lespinasse - Réflexo SP</v>
      </c>
      <c r="L1973" s="24" t="str">
        <f t="shared" ca="1" si="9"/>
        <v>01:00 tarif horaire</v>
      </c>
      <c r="M1973" s="24" t="str">
        <f t="shared" ca="1" si="10"/>
        <v>Paiement par crédit</v>
      </c>
      <c r="N1973" s="25">
        <f t="shared" ca="1" si="11"/>
        <v>42821.879166666666</v>
      </c>
      <c r="O1973" s="27">
        <f t="shared" ca="1" si="12"/>
        <v>42821.879166666666</v>
      </c>
      <c r="P1973" s="24">
        <f t="shared" ca="1" si="13"/>
        <v>16.2</v>
      </c>
      <c r="Q1973" s="28" t="str">
        <f t="shared" si="48"/>
        <v/>
      </c>
      <c r="R1973" s="29" t="str">
        <f t="shared" si="14"/>
        <v/>
      </c>
      <c r="S1973" s="29" t="str">
        <f t="shared" si="15"/>
        <v/>
      </c>
      <c r="T1973" s="28" t="str">
        <f t="shared" si="16"/>
        <v/>
      </c>
      <c r="U1973" s="30">
        <f>VLOOKUP(H1973,variables!J$10:K$130,2,FALSE)</f>
        <v>5.3E-3</v>
      </c>
      <c r="V1973" s="28"/>
      <c r="W1973" s="28"/>
      <c r="X1973" s="28"/>
      <c r="Y1973" s="28"/>
      <c r="Z1973" s="28"/>
      <c r="AA1973" s="28"/>
      <c r="AB1973" s="28"/>
      <c r="AC1973" s="28"/>
    </row>
    <row r="1974" spans="1:29" ht="14.25" hidden="1">
      <c r="A1974" s="22" t="b">
        <f t="shared" si="107"/>
        <v>0</v>
      </c>
      <c r="B1974" s="23" t="str">
        <f t="shared" si="108"/>
        <v>salles!</v>
      </c>
      <c r="C1974" s="24">
        <f t="shared" si="109"/>
        <v>1942</v>
      </c>
      <c r="D1974" s="24" t="str">
        <f t="shared" ca="1" si="2"/>
        <v>salle9</v>
      </c>
      <c r="E1974" s="25">
        <f t="shared" ca="1" si="3"/>
        <v>42854.4375</v>
      </c>
      <c r="F1974" s="25">
        <f t="shared" ca="1" si="4"/>
        <v>42854.479166666664</v>
      </c>
      <c r="G1974" s="26" t="str">
        <f t="shared" ca="1" si="5"/>
        <v>marie-dominique.claire@kheprisante.fr</v>
      </c>
      <c r="H1974" s="24" t="s">
        <v>246</v>
      </c>
      <c r="I1974" s="24">
        <f t="shared" ca="1" si="6"/>
        <v>0</v>
      </c>
      <c r="J1974" s="24">
        <f t="shared" ca="1" si="7"/>
        <v>30393804</v>
      </c>
      <c r="K1974" s="24" t="str">
        <f t="shared" ca="1" si="8"/>
        <v>Mme D.</v>
      </c>
      <c r="L1974" s="24" t="str">
        <f t="shared" ca="1" si="9"/>
        <v>01:00 tarif horaire</v>
      </c>
      <c r="M1974" s="24" t="str">
        <f t="shared" ca="1" si="10"/>
        <v>Paiement par crédit</v>
      </c>
      <c r="N1974" s="25">
        <f t="shared" ca="1" si="11"/>
        <v>42849.425694444442</v>
      </c>
      <c r="O1974" s="27">
        <f t="shared" ca="1" si="12"/>
        <v>42849.425694444442</v>
      </c>
      <c r="P1974" s="24">
        <f t="shared" ca="1" si="13"/>
        <v>18</v>
      </c>
      <c r="Q1974" s="28" t="str">
        <f t="shared" si="48"/>
        <v/>
      </c>
      <c r="R1974" s="29" t="str">
        <f t="shared" si="14"/>
        <v/>
      </c>
      <c r="S1974" s="29" t="str">
        <f t="shared" si="15"/>
        <v/>
      </c>
      <c r="T1974" s="28" t="str">
        <f t="shared" si="16"/>
        <v/>
      </c>
      <c r="U1974" s="30">
        <f ca="1">VLOOKUP(H1974,variables!J$10:K$130,2,FALSE)</f>
        <v>0.94444444444444442</v>
      </c>
      <c r="V1974" s="28"/>
      <c r="W1974" s="28"/>
      <c r="X1974" s="28"/>
      <c r="Y1974" s="28"/>
      <c r="Z1974" s="28"/>
      <c r="AA1974" s="28"/>
      <c r="AB1974" s="28"/>
      <c r="AC1974" s="28"/>
    </row>
    <row r="1975" spans="1:29" ht="14.25" hidden="1">
      <c r="A1975" s="22" t="b">
        <f t="shared" si="107"/>
        <v>0</v>
      </c>
      <c r="B1975" s="23" t="str">
        <f t="shared" si="108"/>
        <v>salles!</v>
      </c>
      <c r="C1975" s="24">
        <f t="shared" si="109"/>
        <v>1943</v>
      </c>
      <c r="D1975" s="24" t="str">
        <f t="shared" ca="1" si="2"/>
        <v>salle5</v>
      </c>
      <c r="E1975" s="25">
        <f t="shared" ca="1" si="3"/>
        <v>42854.479166666664</v>
      </c>
      <c r="F1975" s="25">
        <f t="shared" ca="1" si="4"/>
        <v>42854.520833333336</v>
      </c>
      <c r="G1975" s="26" t="str">
        <f t="shared" ca="1" si="5"/>
        <v>sophie.seveetpapillon@kheprisante.fr</v>
      </c>
      <c r="H1975" s="24" t="s">
        <v>83</v>
      </c>
      <c r="I1975" s="24">
        <f t="shared" ca="1" si="6"/>
        <v>0</v>
      </c>
      <c r="J1975" s="24">
        <f t="shared" ca="1" si="7"/>
        <v>30275445</v>
      </c>
      <c r="K1975" s="24" t="str">
        <f t="shared" ca="1" si="8"/>
        <v>S. Lespinasse - Réflexo SP</v>
      </c>
      <c r="L1975" s="24" t="str">
        <f t="shared" ca="1" si="9"/>
        <v>01:00 tarif horaire</v>
      </c>
      <c r="M1975" s="24" t="str">
        <f t="shared" ca="1" si="10"/>
        <v>Paiement par crédit</v>
      </c>
      <c r="N1975" s="25">
        <f t="shared" ca="1" si="11"/>
        <v>42843.813194444447</v>
      </c>
      <c r="O1975" s="27">
        <f t="shared" ca="1" si="12"/>
        <v>42843.813194444447</v>
      </c>
      <c r="P1975" s="24">
        <f t="shared" ca="1" si="13"/>
        <v>18</v>
      </c>
      <c r="Q1975" s="28" t="str">
        <f t="shared" si="48"/>
        <v/>
      </c>
      <c r="R1975" s="29" t="str">
        <f t="shared" si="14"/>
        <v/>
      </c>
      <c r="S1975" s="29" t="str">
        <f t="shared" si="15"/>
        <v/>
      </c>
      <c r="T1975" s="28" t="str">
        <f t="shared" si="16"/>
        <v/>
      </c>
      <c r="U1975" s="30">
        <f>VLOOKUP(H1975,variables!J$10:K$130,2,FALSE)</f>
        <v>5.3E-3</v>
      </c>
      <c r="V1975" s="28"/>
      <c r="W1975" s="28"/>
      <c r="X1975" s="28"/>
      <c r="Y1975" s="28"/>
      <c r="Z1975" s="28"/>
      <c r="AA1975" s="28"/>
      <c r="AB1975" s="28"/>
      <c r="AC1975" s="28"/>
    </row>
    <row r="1976" spans="1:29" ht="14.25" hidden="1">
      <c r="A1976" s="22" t="b">
        <f t="shared" si="107"/>
        <v>0</v>
      </c>
      <c r="B1976" s="23" t="str">
        <f t="shared" si="108"/>
        <v>salles!</v>
      </c>
      <c r="C1976" s="24">
        <f t="shared" si="109"/>
        <v>1944</v>
      </c>
      <c r="D1976" s="24" t="str">
        <f t="shared" ca="1" si="2"/>
        <v>salle7</v>
      </c>
      <c r="E1976" s="25">
        <f t="shared" ca="1" si="3"/>
        <v>42855.75</v>
      </c>
      <c r="F1976" s="25">
        <f t="shared" ca="1" si="4"/>
        <v>42855.791666666664</v>
      </c>
      <c r="G1976" s="26" t="str">
        <f t="shared" ca="1" si="5"/>
        <v>yann.larue@kheprisante.fr</v>
      </c>
      <c r="H1976" s="24" t="s">
        <v>237</v>
      </c>
      <c r="I1976" s="24">
        <f t="shared" ca="1" si="6"/>
        <v>0</v>
      </c>
      <c r="J1976" s="24">
        <f t="shared" ca="1" si="7"/>
        <v>29600607</v>
      </c>
      <c r="K1976" s="24" t="str">
        <f t="shared" ca="1" si="8"/>
        <v>Chantal</v>
      </c>
      <c r="L1976" s="24" t="str">
        <f t="shared" ca="1" si="9"/>
        <v>01:00 tarif horaire</v>
      </c>
      <c r="M1976" s="24" t="str">
        <f t="shared" ca="1" si="10"/>
        <v>Paiement par crédit</v>
      </c>
      <c r="N1976" s="25">
        <f t="shared" ca="1" si="11"/>
        <v>42813.893055555556</v>
      </c>
      <c r="O1976" s="27">
        <f t="shared" ca="1" si="12"/>
        <v>42813.893055555556</v>
      </c>
      <c r="P1976" s="24">
        <f t="shared" ca="1" si="13"/>
        <v>14.58</v>
      </c>
      <c r="Q1976" s="28" t="str">
        <f t="shared" si="48"/>
        <v/>
      </c>
      <c r="R1976" s="29" t="str">
        <f t="shared" si="14"/>
        <v/>
      </c>
      <c r="S1976" s="29" t="str">
        <f t="shared" si="15"/>
        <v/>
      </c>
      <c r="T1976" s="28" t="str">
        <f t="shared" si="16"/>
        <v/>
      </c>
      <c r="U1976" s="30">
        <f ca="1">VLOOKUP(H1976,variables!J$10:K$130,2,FALSE)</f>
        <v>1</v>
      </c>
      <c r="V1976" s="28"/>
      <c r="W1976" s="28"/>
      <c r="X1976" s="28"/>
      <c r="Y1976" s="28"/>
      <c r="Z1976" s="28"/>
      <c r="AA1976" s="28"/>
      <c r="AB1976" s="28"/>
      <c r="AC1976" s="28"/>
    </row>
    <row r="1977" spans="1:29" ht="14.25" hidden="1">
      <c r="A1977" s="22" t="b">
        <f t="shared" si="107"/>
        <v>0</v>
      </c>
      <c r="B1977" s="23" t="str">
        <f t="shared" si="108"/>
        <v>salles!</v>
      </c>
      <c r="C1977" s="24">
        <f t="shared" si="109"/>
        <v>1945</v>
      </c>
      <c r="D1977" s="24" t="str">
        <f t="shared" ca="1" si="2"/>
        <v>salle12</v>
      </c>
      <c r="E1977" s="25">
        <f t="shared" ca="1" si="3"/>
        <v>42856.4375</v>
      </c>
      <c r="F1977" s="25">
        <f t="shared" ca="1" si="4"/>
        <v>42856.479166666664</v>
      </c>
      <c r="G1977" s="26" t="str">
        <f t="shared" ca="1" si="5"/>
        <v>christelle.dericquebourg@kheprisante.fr</v>
      </c>
      <c r="H1977" s="24" t="s">
        <v>458</v>
      </c>
      <c r="I1977" s="24">
        <f t="shared" ca="1" si="6"/>
        <v>0</v>
      </c>
      <c r="J1977" s="24">
        <f t="shared" ca="1" si="7"/>
        <v>30404259</v>
      </c>
      <c r="K1977" s="24" t="str">
        <f t="shared" ca="1" si="8"/>
        <v>gomez</v>
      </c>
      <c r="L1977" s="24" t="str">
        <f t="shared" ca="1" si="9"/>
        <v>01:00 tarif horaire</v>
      </c>
      <c r="M1977" s="24" t="str">
        <f t="shared" ca="1" si="10"/>
        <v>Paiement par crédit</v>
      </c>
      <c r="N1977" s="25">
        <f t="shared" ca="1" si="11"/>
        <v>42849.656944444447</v>
      </c>
      <c r="O1977" s="27">
        <f t="shared" ca="1" si="12"/>
        <v>42849.656944444447</v>
      </c>
      <c r="P1977" s="24">
        <f t="shared" ca="1" si="13"/>
        <v>14.4</v>
      </c>
      <c r="Q1977" s="28" t="str">
        <f t="shared" si="48"/>
        <v/>
      </c>
      <c r="R1977" s="29" t="str">
        <f t="shared" si="14"/>
        <v/>
      </c>
      <c r="S1977" s="29" t="str">
        <f t="shared" si="15"/>
        <v/>
      </c>
      <c r="T1977" s="28" t="str">
        <f t="shared" si="16"/>
        <v/>
      </c>
      <c r="U1977" s="30">
        <f ca="1">VLOOKUP(H1977,variables!J$10:K$130,2,FALSE)</f>
        <v>0.95</v>
      </c>
      <c r="V1977" s="28"/>
      <c r="W1977" s="28"/>
      <c r="X1977" s="28"/>
      <c r="Y1977" s="28"/>
      <c r="Z1977" s="28"/>
      <c r="AA1977" s="28"/>
      <c r="AB1977" s="28"/>
      <c r="AC1977" s="28"/>
    </row>
    <row r="1978" spans="1:29" ht="14.25" hidden="1">
      <c r="A1978" s="22" t="b">
        <f t="shared" si="107"/>
        <v>0</v>
      </c>
      <c r="B1978" s="23" t="str">
        <f t="shared" si="108"/>
        <v>salles!</v>
      </c>
      <c r="C1978" s="24">
        <f t="shared" si="109"/>
        <v>1946</v>
      </c>
      <c r="D1978" s="24" t="str">
        <f t="shared" ca="1" si="2"/>
        <v>salle5</v>
      </c>
      <c r="E1978" s="25">
        <f t="shared" ca="1" si="3"/>
        <v>42856.458333333336</v>
      </c>
      <c r="F1978" s="25">
        <f t="shared" ca="1" si="4"/>
        <v>42856.5</v>
      </c>
      <c r="G1978" s="26" t="str">
        <f t="shared" ca="1" si="5"/>
        <v>cap@revellat.com / Administrateur</v>
      </c>
      <c r="H1978" s="24" t="s">
        <v>1408</v>
      </c>
      <c r="I1978" s="24">
        <f t="shared" ca="1" si="6"/>
        <v>0</v>
      </c>
      <c r="J1978" s="24">
        <f t="shared" ca="1" si="7"/>
        <v>30479443</v>
      </c>
      <c r="K1978" s="24">
        <f t="shared" ca="1" si="8"/>
        <v>0</v>
      </c>
      <c r="L1978" s="24" t="str">
        <f t="shared" ca="1" si="9"/>
        <v>01:00 tarif horaire</v>
      </c>
      <c r="M1978" s="24" t="str">
        <f t="shared" ca="1" si="10"/>
        <v>Paiement par crédit</v>
      </c>
      <c r="N1978" s="25">
        <f t="shared" ca="1" si="11"/>
        <v>42852.460416666669</v>
      </c>
      <c r="O1978" s="27">
        <f t="shared" ca="1" si="12"/>
        <v>42852.460416666669</v>
      </c>
      <c r="P1978" s="24">
        <f t="shared" ca="1" si="13"/>
        <v>14.4</v>
      </c>
      <c r="Q1978" s="28" t="str">
        <f t="shared" si="48"/>
        <v/>
      </c>
      <c r="R1978" s="29" t="str">
        <f t="shared" si="14"/>
        <v/>
      </c>
      <c r="S1978" s="29" t="str">
        <f t="shared" si="15"/>
        <v/>
      </c>
      <c r="T1978" s="28" t="str">
        <f t="shared" si="16"/>
        <v/>
      </c>
      <c r="U1978" s="30" t="e">
        <f ca="1">VLOOKUP(H1978,variables!J$10:K$130,2,FALSE)</f>
        <v>#N/A</v>
      </c>
      <c r="V1978" s="28"/>
      <c r="W1978" s="28"/>
      <c r="X1978" s="28"/>
      <c r="Y1978" s="28"/>
      <c r="Z1978" s="28"/>
      <c r="AA1978" s="28"/>
      <c r="AB1978" s="28"/>
      <c r="AC1978" s="28"/>
    </row>
    <row r="1979" spans="1:29" ht="14.25">
      <c r="A1979" s="22" t="b">
        <f t="shared" si="107"/>
        <v>1</v>
      </c>
      <c r="B1979" s="23" t="str">
        <f t="shared" si="108"/>
        <v>salles!</v>
      </c>
      <c r="C1979" s="24">
        <f t="shared" si="109"/>
        <v>1947</v>
      </c>
      <c r="D1979" s="24" t="str">
        <f t="shared" ca="1" si="2"/>
        <v>salle11</v>
      </c>
      <c r="E1979" s="25">
        <f t="shared" ca="1" si="3"/>
        <v>42856.604166666664</v>
      </c>
      <c r="F1979" s="25">
        <f t="shared" ca="1" si="4"/>
        <v>42856.645833333336</v>
      </c>
      <c r="G1979" s="26" t="str">
        <f t="shared" ca="1" si="5"/>
        <v>sandrine.lopes@kheprisante.fr</v>
      </c>
      <c r="H1979" s="24" t="s">
        <v>140</v>
      </c>
      <c r="I1979" s="24">
        <f t="shared" ca="1" si="6"/>
        <v>0</v>
      </c>
      <c r="J1979" s="24">
        <f t="shared" ca="1" si="7"/>
        <v>29963231</v>
      </c>
      <c r="K1979" s="24" t="str">
        <f t="shared" ca="1" si="8"/>
        <v>Sandrine - Mbe - Stéphane</v>
      </c>
      <c r="L1979" s="24" t="str">
        <f t="shared" ca="1" si="9"/>
        <v>01:00 tarif horaire</v>
      </c>
      <c r="M1979" s="24" t="str">
        <f t="shared" ca="1" si="10"/>
        <v>Paiement par crédit</v>
      </c>
      <c r="N1979" s="25">
        <f t="shared" ca="1" si="11"/>
        <v>42828.818749999999</v>
      </c>
      <c r="O1979" s="27">
        <f t="shared" ca="1" si="12"/>
        <v>42828.818749999999</v>
      </c>
      <c r="P1979" s="24">
        <f t="shared" ca="1" si="13"/>
        <v>14.4</v>
      </c>
      <c r="Q1979" s="28">
        <f t="shared" ca="1" si="48"/>
        <v>1</v>
      </c>
      <c r="R1979" s="29">
        <f t="shared" ca="1" si="14"/>
        <v>13.429787234042553</v>
      </c>
      <c r="S1979" s="29" t="e">
        <f t="shared" ca="1" si="15"/>
        <v>#VALUE!</v>
      </c>
      <c r="T1979" s="28">
        <f t="shared" ca="1" si="16"/>
        <v>27</v>
      </c>
      <c r="U1979" s="30">
        <f ca="1">VLOOKUP(H1979,variables!J$10:K$130,2,FALSE)</f>
        <v>0.93262411347517726</v>
      </c>
      <c r="V1979" s="28"/>
      <c r="W1979" s="28"/>
      <c r="X1979" s="28"/>
      <c r="Y1979" s="28"/>
      <c r="Z1979" s="28"/>
      <c r="AA1979" s="28"/>
      <c r="AB1979" s="28"/>
      <c r="AC1979" s="28"/>
    </row>
    <row r="1980" spans="1:29" ht="14.25" hidden="1">
      <c r="A1980" s="22" t="b">
        <f t="shared" si="107"/>
        <v>0</v>
      </c>
      <c r="B1980" s="23" t="str">
        <f t="shared" si="108"/>
        <v>salles!</v>
      </c>
      <c r="C1980" s="24">
        <f t="shared" si="109"/>
        <v>1948</v>
      </c>
      <c r="D1980" s="24" t="str">
        <f t="shared" ca="1" si="2"/>
        <v>salle12</v>
      </c>
      <c r="E1980" s="25">
        <f t="shared" ca="1" si="3"/>
        <v>42856.770833333336</v>
      </c>
      <c r="F1980" s="25">
        <f t="shared" ca="1" si="4"/>
        <v>42856.8125</v>
      </c>
      <c r="G1980" s="26" t="str">
        <f t="shared" ca="1" si="5"/>
        <v>christelle.dericquebourg@kheprisante.fr</v>
      </c>
      <c r="H1980" s="24" t="s">
        <v>458</v>
      </c>
      <c r="I1980" s="24">
        <f t="shared" ca="1" si="6"/>
        <v>0</v>
      </c>
      <c r="J1980" s="24">
        <f t="shared" ca="1" si="7"/>
        <v>30404236</v>
      </c>
      <c r="K1980" s="24" t="str">
        <f t="shared" ca="1" si="8"/>
        <v>Eddy Pernet</v>
      </c>
      <c r="L1980" s="24" t="str">
        <f t="shared" ca="1" si="9"/>
        <v>01:00 tarif horaire</v>
      </c>
      <c r="M1980" s="24" t="str">
        <f t="shared" ca="1" si="10"/>
        <v>Paiement par crédit</v>
      </c>
      <c r="N1980" s="25">
        <f t="shared" ca="1" si="11"/>
        <v>42849.65625</v>
      </c>
      <c r="O1980" s="27">
        <f t="shared" ca="1" si="12"/>
        <v>42849.65625</v>
      </c>
      <c r="P1980" s="24">
        <f t="shared" ca="1" si="13"/>
        <v>18</v>
      </c>
      <c r="Q1980" s="28" t="str">
        <f t="shared" si="48"/>
        <v/>
      </c>
      <c r="R1980" s="29" t="str">
        <f t="shared" si="14"/>
        <v/>
      </c>
      <c r="S1980" s="29" t="str">
        <f t="shared" si="15"/>
        <v/>
      </c>
      <c r="T1980" s="28" t="str">
        <f t="shared" si="16"/>
        <v/>
      </c>
      <c r="U1980" s="30">
        <f ca="1">VLOOKUP(H1980,variables!J$10:K$130,2,FALSE)</f>
        <v>0.95</v>
      </c>
      <c r="V1980" s="28"/>
      <c r="W1980" s="28"/>
      <c r="X1980" s="28"/>
      <c r="Y1980" s="28"/>
      <c r="Z1980" s="28"/>
      <c r="AA1980" s="28"/>
      <c r="AB1980" s="28"/>
      <c r="AC1980" s="28"/>
    </row>
    <row r="1981" spans="1:29" ht="14.25" hidden="1">
      <c r="A1981" s="22" t="b">
        <f t="shared" si="107"/>
        <v>0</v>
      </c>
      <c r="B1981" s="23" t="str">
        <f t="shared" si="108"/>
        <v>salles!</v>
      </c>
      <c r="C1981" s="24">
        <f t="shared" si="109"/>
        <v>1949</v>
      </c>
      <c r="D1981" s="24" t="str">
        <f t="shared" ca="1" si="2"/>
        <v>salle7</v>
      </c>
      <c r="E1981" s="25">
        <f t="shared" ca="1" si="3"/>
        <v>42856.791666666664</v>
      </c>
      <c r="F1981" s="25">
        <f t="shared" ca="1" si="4"/>
        <v>42856.833333333336</v>
      </c>
      <c r="G1981" s="26" t="str">
        <f t="shared" ca="1" si="5"/>
        <v>yann.larue@kheprisante.fr</v>
      </c>
      <c r="H1981" s="24" t="s">
        <v>237</v>
      </c>
      <c r="I1981" s="24">
        <f t="shared" ca="1" si="6"/>
        <v>0</v>
      </c>
      <c r="J1981" s="24">
        <f t="shared" ca="1" si="7"/>
        <v>29629729</v>
      </c>
      <c r="K1981" s="24" t="str">
        <f t="shared" ca="1" si="8"/>
        <v>Laure</v>
      </c>
      <c r="L1981" s="24" t="str">
        <f t="shared" ca="1" si="9"/>
        <v>01:00 tarif horaire</v>
      </c>
      <c r="M1981" s="24" t="str">
        <f t="shared" ca="1" si="10"/>
        <v>Paiement par crédit</v>
      </c>
      <c r="N1981" s="25">
        <f t="shared" ca="1" si="11"/>
        <v>42814.890277777777</v>
      </c>
      <c r="O1981" s="27">
        <f t="shared" ca="1" si="12"/>
        <v>42814.890277777777</v>
      </c>
      <c r="P1981" s="24">
        <f t="shared" ca="1" si="13"/>
        <v>16.2</v>
      </c>
      <c r="Q1981" s="28" t="str">
        <f t="shared" si="48"/>
        <v/>
      </c>
      <c r="R1981" s="29" t="str">
        <f t="shared" si="14"/>
        <v/>
      </c>
      <c r="S1981" s="29" t="str">
        <f t="shared" si="15"/>
        <v/>
      </c>
      <c r="T1981" s="28" t="str">
        <f t="shared" si="16"/>
        <v/>
      </c>
      <c r="U1981" s="30">
        <f ca="1">VLOOKUP(H1981,variables!J$10:K$130,2,FALSE)</f>
        <v>1</v>
      </c>
      <c r="V1981" s="28"/>
      <c r="W1981" s="28"/>
      <c r="X1981" s="28"/>
      <c r="Y1981" s="28"/>
      <c r="Z1981" s="28"/>
      <c r="AA1981" s="28"/>
      <c r="AB1981" s="28"/>
      <c r="AC1981" s="28"/>
    </row>
    <row r="1982" spans="1:29" ht="14.25" hidden="1">
      <c r="A1982" s="22" t="b">
        <f t="shared" si="107"/>
        <v>0</v>
      </c>
      <c r="B1982" s="23" t="str">
        <f t="shared" si="108"/>
        <v>salles!</v>
      </c>
      <c r="C1982" s="24">
        <f t="shared" si="109"/>
        <v>1950</v>
      </c>
      <c r="D1982" s="24" t="str">
        <f t="shared" ca="1" si="2"/>
        <v>salle8</v>
      </c>
      <c r="E1982" s="25">
        <f t="shared" ca="1" si="3"/>
        <v>42857.416666666664</v>
      </c>
      <c r="F1982" s="25">
        <f t="shared" ca="1" si="4"/>
        <v>42857.458333333336</v>
      </c>
      <c r="G1982" s="26" t="str">
        <f t="shared" ca="1" si="5"/>
        <v>margaux.honore@kheprisante.fr</v>
      </c>
      <c r="H1982" s="24" t="s">
        <v>88</v>
      </c>
      <c r="I1982" s="24">
        <f t="shared" ca="1" si="6"/>
        <v>0</v>
      </c>
      <c r="J1982" s="24">
        <f t="shared" ca="1" si="7"/>
        <v>30101145</v>
      </c>
      <c r="K1982" s="24" t="str">
        <f t="shared" ca="1" si="8"/>
        <v>HAMADI Nadia</v>
      </c>
      <c r="L1982" s="24" t="str">
        <f t="shared" ca="1" si="9"/>
        <v>01:00 tarif horaire</v>
      </c>
      <c r="M1982" s="24" t="str">
        <f t="shared" ca="1" si="10"/>
        <v>Paiement par crédit</v>
      </c>
      <c r="N1982" s="25">
        <f t="shared" ca="1" si="11"/>
        <v>42835.426388888889</v>
      </c>
      <c r="O1982" s="27">
        <f t="shared" ca="1" si="12"/>
        <v>42835.426388888889</v>
      </c>
      <c r="P1982" s="24">
        <f t="shared" ca="1" si="13"/>
        <v>14.4</v>
      </c>
      <c r="Q1982" s="28" t="str">
        <f t="shared" si="48"/>
        <v/>
      </c>
      <c r="R1982" s="29" t="str">
        <f t="shared" si="14"/>
        <v/>
      </c>
      <c r="S1982" s="29" t="str">
        <f t="shared" si="15"/>
        <v/>
      </c>
      <c r="T1982" s="28" t="str">
        <f t="shared" si="16"/>
        <v/>
      </c>
      <c r="U1982" s="30">
        <f ca="1">VLOOKUP(H1982,variables!J$10:K$130,2,FALSE)</f>
        <v>0.94202898550724634</v>
      </c>
      <c r="V1982" s="28"/>
      <c r="W1982" s="28"/>
      <c r="X1982" s="28"/>
      <c r="Y1982" s="28"/>
      <c r="Z1982" s="28"/>
      <c r="AA1982" s="28"/>
      <c r="AB1982" s="28"/>
      <c r="AC1982" s="28"/>
    </row>
    <row r="1983" spans="1:29" ht="14.25" hidden="1">
      <c r="A1983" s="22" t="b">
        <f t="shared" si="107"/>
        <v>0</v>
      </c>
      <c r="B1983" s="23" t="str">
        <f t="shared" si="108"/>
        <v>salles!</v>
      </c>
      <c r="C1983" s="24">
        <f t="shared" si="109"/>
        <v>1951</v>
      </c>
      <c r="D1983" s="24" t="str">
        <f t="shared" ca="1" si="2"/>
        <v>salle12</v>
      </c>
      <c r="E1983" s="25">
        <f t="shared" ca="1" si="3"/>
        <v>42857.4375</v>
      </c>
      <c r="F1983" s="25">
        <f t="shared" ca="1" si="4"/>
        <v>42857.479166666664</v>
      </c>
      <c r="G1983" s="26" t="str">
        <f t="shared" ca="1" si="5"/>
        <v>christelle.dericquebourg@kheprisante.fr</v>
      </c>
      <c r="H1983" s="24" t="s">
        <v>458</v>
      </c>
      <c r="I1983" s="24">
        <f t="shared" ca="1" si="6"/>
        <v>0</v>
      </c>
      <c r="J1983" s="24">
        <f t="shared" ca="1" si="7"/>
        <v>30404189</v>
      </c>
      <c r="K1983" s="24" t="str">
        <f t="shared" ca="1" si="8"/>
        <v>gomez</v>
      </c>
      <c r="L1983" s="24" t="str">
        <f t="shared" ca="1" si="9"/>
        <v>01:00 tarif horaire</v>
      </c>
      <c r="M1983" s="24" t="str">
        <f t="shared" ca="1" si="10"/>
        <v>Paiement par crédit</v>
      </c>
      <c r="N1983" s="25">
        <f t="shared" ca="1" si="11"/>
        <v>42849.655555555553</v>
      </c>
      <c r="O1983" s="27">
        <f t="shared" ca="1" si="12"/>
        <v>42849.655555555553</v>
      </c>
      <c r="P1983" s="24">
        <f t="shared" ca="1" si="13"/>
        <v>14.4</v>
      </c>
      <c r="Q1983" s="28" t="str">
        <f t="shared" si="48"/>
        <v/>
      </c>
      <c r="R1983" s="29" t="str">
        <f t="shared" si="14"/>
        <v/>
      </c>
      <c r="S1983" s="29" t="str">
        <f t="shared" si="15"/>
        <v/>
      </c>
      <c r="T1983" s="28" t="str">
        <f t="shared" si="16"/>
        <v/>
      </c>
      <c r="U1983" s="30">
        <f ca="1">VLOOKUP(H1983,variables!J$10:K$130,2,FALSE)</f>
        <v>0.95</v>
      </c>
      <c r="V1983" s="28"/>
      <c r="W1983" s="28"/>
      <c r="X1983" s="28"/>
      <c r="Y1983" s="28"/>
      <c r="Z1983" s="28"/>
      <c r="AA1983" s="28"/>
      <c r="AB1983" s="28"/>
      <c r="AC1983" s="28"/>
    </row>
    <row r="1984" spans="1:29" ht="14.25" hidden="1">
      <c r="A1984" s="22" t="b">
        <f t="shared" si="107"/>
        <v>0</v>
      </c>
      <c r="B1984" s="23" t="str">
        <f t="shared" si="108"/>
        <v>salles!</v>
      </c>
      <c r="C1984" s="24">
        <f t="shared" si="109"/>
        <v>1952</v>
      </c>
      <c r="D1984" s="24" t="str">
        <f t="shared" ca="1" si="2"/>
        <v>salle8</v>
      </c>
      <c r="E1984" s="25">
        <f t="shared" ca="1" si="3"/>
        <v>42857.458333333336</v>
      </c>
      <c r="F1984" s="25">
        <f t="shared" ca="1" si="4"/>
        <v>42857.5</v>
      </c>
      <c r="G1984" s="26" t="str">
        <f t="shared" ca="1" si="5"/>
        <v>margaux.honore@kheprisante.fr</v>
      </c>
      <c r="H1984" s="24" t="s">
        <v>88</v>
      </c>
      <c r="I1984" s="24">
        <f t="shared" ca="1" si="6"/>
        <v>0</v>
      </c>
      <c r="J1984" s="24">
        <f t="shared" ca="1" si="7"/>
        <v>30322013</v>
      </c>
      <c r="K1984" s="24" t="str">
        <f t="shared" ca="1" si="8"/>
        <v>Wagner Brigitte</v>
      </c>
      <c r="L1984" s="24" t="str">
        <f t="shared" ca="1" si="9"/>
        <v>01:00 tarif horaire</v>
      </c>
      <c r="M1984" s="24" t="str">
        <f t="shared" ca="1" si="10"/>
        <v>Paiement par crédit</v>
      </c>
      <c r="N1984" s="25">
        <f t="shared" ca="1" si="11"/>
        <v>42845.498611111114</v>
      </c>
      <c r="O1984" s="27">
        <f t="shared" ca="1" si="12"/>
        <v>42845.498611111114</v>
      </c>
      <c r="P1984" s="24">
        <f t="shared" ca="1" si="13"/>
        <v>14.4</v>
      </c>
      <c r="Q1984" s="28" t="str">
        <f t="shared" si="48"/>
        <v/>
      </c>
      <c r="R1984" s="29" t="str">
        <f t="shared" si="14"/>
        <v/>
      </c>
      <c r="S1984" s="29" t="str">
        <f t="shared" si="15"/>
        <v/>
      </c>
      <c r="T1984" s="28" t="str">
        <f t="shared" si="16"/>
        <v/>
      </c>
      <c r="U1984" s="30">
        <f ca="1">VLOOKUP(H1984,variables!J$10:K$130,2,FALSE)</f>
        <v>0.94202898550724634</v>
      </c>
      <c r="V1984" s="28"/>
      <c r="W1984" s="28"/>
      <c r="X1984" s="28"/>
      <c r="Y1984" s="28"/>
      <c r="Z1984" s="28"/>
      <c r="AA1984" s="28"/>
      <c r="AB1984" s="28"/>
      <c r="AC1984" s="28"/>
    </row>
    <row r="1985" spans="1:29" ht="14.25" hidden="1">
      <c r="A1985" s="22" t="b">
        <f t="shared" si="107"/>
        <v>0</v>
      </c>
      <c r="B1985" s="23" t="str">
        <f t="shared" si="108"/>
        <v>salles!</v>
      </c>
      <c r="C1985" s="24">
        <f t="shared" si="109"/>
        <v>1953</v>
      </c>
      <c r="D1985" s="24" t="str">
        <f t="shared" ca="1" si="2"/>
        <v>salle8</v>
      </c>
      <c r="E1985" s="25">
        <f t="shared" ca="1" si="3"/>
        <v>42857.5</v>
      </c>
      <c r="F1985" s="25">
        <f t="shared" ca="1" si="4"/>
        <v>42857.541666666664</v>
      </c>
      <c r="G1985" s="26" t="str">
        <f t="shared" ca="1" si="5"/>
        <v>margaux.honore@kheprisante.fr</v>
      </c>
      <c r="H1985" s="24" t="s">
        <v>88</v>
      </c>
      <c r="I1985" s="24">
        <f t="shared" ca="1" si="6"/>
        <v>0</v>
      </c>
      <c r="J1985" s="24">
        <f t="shared" ca="1" si="7"/>
        <v>30346172</v>
      </c>
      <c r="K1985" s="24" t="str">
        <f t="shared" ca="1" si="8"/>
        <v>Mme Chateau</v>
      </c>
      <c r="L1985" s="24" t="str">
        <f t="shared" ca="1" si="9"/>
        <v>01:00 tarif horaire</v>
      </c>
      <c r="M1985" s="24" t="str">
        <f t="shared" ca="1" si="10"/>
        <v>Paiement par crédit</v>
      </c>
      <c r="N1985" s="25">
        <f t="shared" ca="1" si="11"/>
        <v>42846.395138888889</v>
      </c>
      <c r="O1985" s="27">
        <f t="shared" ca="1" si="12"/>
        <v>42846.395138888889</v>
      </c>
      <c r="P1985" s="24">
        <f t="shared" ca="1" si="13"/>
        <v>16.2</v>
      </c>
      <c r="Q1985" s="28" t="str">
        <f t="shared" si="48"/>
        <v/>
      </c>
      <c r="R1985" s="29" t="str">
        <f t="shared" si="14"/>
        <v/>
      </c>
      <c r="S1985" s="29" t="str">
        <f t="shared" si="15"/>
        <v/>
      </c>
      <c r="T1985" s="28" t="str">
        <f t="shared" si="16"/>
        <v/>
      </c>
      <c r="U1985" s="30">
        <f ca="1">VLOOKUP(H1985,variables!J$10:K$130,2,FALSE)</f>
        <v>0.94202898550724634</v>
      </c>
      <c r="V1985" s="28"/>
      <c r="W1985" s="28"/>
      <c r="X1985" s="28"/>
      <c r="Y1985" s="28"/>
      <c r="Z1985" s="28"/>
      <c r="AA1985" s="28"/>
      <c r="AB1985" s="28"/>
      <c r="AC1985" s="28"/>
    </row>
    <row r="1986" spans="1:29" ht="14.25" hidden="1">
      <c r="A1986" s="22" t="b">
        <f t="shared" ref="A1986:A2049" si="110">NOT(IF(ISERR(SEARCH(qui,H1986)),TRUE,FALSE))</f>
        <v>0</v>
      </c>
      <c r="B1986" s="23" t="str">
        <f t="shared" ref="B1986:B2049" si="111">IF(ROW()&lt;=Tun,Oun,IF(ROW()&lt;=(Tun+Tdeux),Odeux,IF(ROW()&lt;=Tun+Tdeux+Ttrois,Otrois,FALSE)))</f>
        <v>salles!</v>
      </c>
      <c r="C1986" s="24">
        <f t="shared" si="109"/>
        <v>1954</v>
      </c>
      <c r="D1986" s="24" t="str">
        <f t="shared" ca="1" si="2"/>
        <v>salle8</v>
      </c>
      <c r="E1986" s="25">
        <f t="shared" ca="1" si="3"/>
        <v>42857.541666666664</v>
      </c>
      <c r="F1986" s="25">
        <f t="shared" ca="1" si="4"/>
        <v>42857.583333333336</v>
      </c>
      <c r="G1986" s="26" t="str">
        <f t="shared" ca="1" si="5"/>
        <v>margaux.honore@kheprisante.fr</v>
      </c>
      <c r="H1986" s="24" t="s">
        <v>88</v>
      </c>
      <c r="I1986" s="24">
        <f t="shared" ca="1" si="6"/>
        <v>0</v>
      </c>
      <c r="J1986" s="24">
        <f t="shared" ca="1" si="7"/>
        <v>30132984</v>
      </c>
      <c r="K1986" s="24" t="str">
        <f t="shared" ca="1" si="8"/>
        <v>Hernandez Marlène</v>
      </c>
      <c r="L1986" s="24" t="str">
        <f t="shared" ca="1" si="9"/>
        <v>01:00 tarif horaire</v>
      </c>
      <c r="M1986" s="24" t="str">
        <f t="shared" ca="1" si="10"/>
        <v>Paiement par crédit</v>
      </c>
      <c r="N1986" s="25">
        <f t="shared" ca="1" si="11"/>
        <v>42836.463888888888</v>
      </c>
      <c r="O1986" s="27">
        <f t="shared" ca="1" si="12"/>
        <v>42836.463888888888</v>
      </c>
      <c r="P1986" s="24">
        <f t="shared" ca="1" si="13"/>
        <v>16.2</v>
      </c>
      <c r="Q1986" s="28" t="str">
        <f t="shared" si="48"/>
        <v/>
      </c>
      <c r="R1986" s="29" t="str">
        <f t="shared" si="14"/>
        <v/>
      </c>
      <c r="S1986" s="29" t="str">
        <f t="shared" si="15"/>
        <v/>
      </c>
      <c r="T1986" s="28" t="str">
        <f t="shared" si="16"/>
        <v/>
      </c>
      <c r="U1986" s="30">
        <f ca="1">VLOOKUP(H1986,variables!J$10:K$130,2,FALSE)</f>
        <v>0.94202898550724634</v>
      </c>
      <c r="V1986" s="28"/>
      <c r="W1986" s="28"/>
      <c r="X1986" s="28"/>
      <c r="Y1986" s="28"/>
      <c r="Z1986" s="28"/>
      <c r="AA1986" s="28"/>
      <c r="AB1986" s="28"/>
      <c r="AC1986" s="28"/>
    </row>
    <row r="1987" spans="1:29" ht="14.25" hidden="1">
      <c r="A1987" s="22" t="b">
        <f t="shared" si="110"/>
        <v>0</v>
      </c>
      <c r="B1987" s="23" t="str">
        <f t="shared" si="111"/>
        <v>salles!</v>
      </c>
      <c r="C1987" s="24">
        <f t="shared" si="109"/>
        <v>1955</v>
      </c>
      <c r="D1987" s="24" t="str">
        <f t="shared" ca="1" si="2"/>
        <v>Salle0</v>
      </c>
      <c r="E1987" s="25">
        <f t="shared" ca="1" si="3"/>
        <v>42857.833333333336</v>
      </c>
      <c r="F1987" s="25">
        <f t="shared" ca="1" si="4"/>
        <v>42857.875</v>
      </c>
      <c r="G1987" s="26" t="str">
        <f t="shared" ca="1" si="5"/>
        <v>souad.amrous@kheprisante.fr</v>
      </c>
      <c r="H1987" s="24" t="s">
        <v>852</v>
      </c>
      <c r="I1987" s="24" t="str">
        <f t="shared" ca="1" si="6"/>
        <v>souad.amrous@kheprisante.fr</v>
      </c>
      <c r="J1987" s="24">
        <f t="shared" ca="1" si="7"/>
        <v>29466334</v>
      </c>
      <c r="K1987" s="24" t="str">
        <f t="shared" ca="1" si="8"/>
        <v>Atelier 6 "Sophro-Méditation"</v>
      </c>
      <c r="L1987" s="24" t="str">
        <f t="shared" ca="1" si="9"/>
        <v>01:00 tarif horaire</v>
      </c>
      <c r="M1987" s="24" t="str">
        <f t="shared" ca="1" si="10"/>
        <v>Paiement par crédit</v>
      </c>
      <c r="N1987" s="25">
        <f t="shared" ca="1" si="11"/>
        <v>42807.613888888889</v>
      </c>
      <c r="O1987" s="27">
        <f t="shared" ca="1" si="12"/>
        <v>42809.444444444445</v>
      </c>
      <c r="P1987" s="24">
        <f t="shared" ca="1" si="13"/>
        <v>21.06</v>
      </c>
      <c r="Q1987" s="28" t="str">
        <f t="shared" si="48"/>
        <v/>
      </c>
      <c r="R1987" s="29" t="str">
        <f t="shared" si="14"/>
        <v/>
      </c>
      <c r="S1987" s="29" t="str">
        <f t="shared" si="15"/>
        <v/>
      </c>
      <c r="T1987" s="28" t="str">
        <f t="shared" si="16"/>
        <v/>
      </c>
      <c r="U1987" s="30">
        <f ca="1">VLOOKUP(H1987,variables!J$10:K$130,2,FALSE)</f>
        <v>0.96666666666666667</v>
      </c>
      <c r="V1987" s="28"/>
      <c r="W1987" s="28"/>
      <c r="X1987" s="28"/>
      <c r="Y1987" s="28"/>
      <c r="Z1987" s="28"/>
      <c r="AA1987" s="28"/>
      <c r="AB1987" s="28"/>
      <c r="AC1987" s="28"/>
    </row>
    <row r="1988" spans="1:29" ht="14.25" hidden="1">
      <c r="A1988" s="22" t="b">
        <f t="shared" si="110"/>
        <v>0</v>
      </c>
      <c r="B1988" s="23" t="str">
        <f t="shared" si="111"/>
        <v>salles!</v>
      </c>
      <c r="C1988" s="24">
        <f t="shared" si="109"/>
        <v>1956</v>
      </c>
      <c r="D1988" s="24" t="str">
        <f t="shared" ca="1" si="2"/>
        <v>salle5</v>
      </c>
      <c r="E1988" s="25">
        <f t="shared" ca="1" si="3"/>
        <v>42858.416666666664</v>
      </c>
      <c r="F1988" s="25">
        <f t="shared" ca="1" si="4"/>
        <v>42858.479166666664</v>
      </c>
      <c r="G1988" s="26" t="str">
        <f t="shared" ca="1" si="5"/>
        <v>sophie.seveetpapillon@kheprisante.fr</v>
      </c>
      <c r="H1988" s="24" t="s">
        <v>83</v>
      </c>
      <c r="I1988" s="24">
        <f t="shared" ca="1" si="6"/>
        <v>0</v>
      </c>
      <c r="J1988" s="24">
        <f t="shared" ca="1" si="7"/>
        <v>30275465</v>
      </c>
      <c r="K1988" s="24" t="str">
        <f t="shared" ca="1" si="8"/>
        <v>S. Lespinasse - Massage SP</v>
      </c>
      <c r="L1988" s="24" t="str">
        <f t="shared" ca="1" si="9"/>
        <v>01:30 tarif horaire</v>
      </c>
      <c r="M1988" s="24" t="str">
        <f t="shared" ca="1" si="10"/>
        <v>Paiement par crédit</v>
      </c>
      <c r="N1988" s="25">
        <f t="shared" ca="1" si="11"/>
        <v>42843.813194444447</v>
      </c>
      <c r="O1988" s="27">
        <f t="shared" ca="1" si="12"/>
        <v>42843.813194444447</v>
      </c>
      <c r="P1988" s="24">
        <f t="shared" ca="1" si="13"/>
        <v>21.6</v>
      </c>
      <c r="Q1988" s="28" t="str">
        <f t="shared" si="48"/>
        <v/>
      </c>
      <c r="R1988" s="29" t="str">
        <f t="shared" si="14"/>
        <v/>
      </c>
      <c r="S1988" s="29" t="str">
        <f t="shared" si="15"/>
        <v/>
      </c>
      <c r="T1988" s="28" t="str">
        <f t="shared" si="16"/>
        <v/>
      </c>
      <c r="U1988" s="30">
        <f>VLOOKUP(H1988,variables!J$10:K$130,2,FALSE)</f>
        <v>5.3E-3</v>
      </c>
      <c r="V1988" s="28"/>
      <c r="W1988" s="28"/>
      <c r="X1988" s="28"/>
      <c r="Y1988" s="28"/>
      <c r="Z1988" s="28"/>
      <c r="AA1988" s="28"/>
      <c r="AB1988" s="28"/>
      <c r="AC1988" s="28"/>
    </row>
    <row r="1989" spans="1:29" ht="14.25">
      <c r="A1989" s="22" t="b">
        <f t="shared" si="110"/>
        <v>1</v>
      </c>
      <c r="B1989" s="23" t="str">
        <f t="shared" si="111"/>
        <v>salles!</v>
      </c>
      <c r="C1989" s="24">
        <f t="shared" si="109"/>
        <v>1957</v>
      </c>
      <c r="D1989" s="24" t="str">
        <f t="shared" ca="1" si="2"/>
        <v>salle11</v>
      </c>
      <c r="E1989" s="25">
        <f t="shared" ca="1" si="3"/>
        <v>42858.583333333336</v>
      </c>
      <c r="F1989" s="25">
        <f t="shared" ca="1" si="4"/>
        <v>42858.645833333336</v>
      </c>
      <c r="G1989" s="26" t="str">
        <f t="shared" ca="1" si="5"/>
        <v>sandrine.lopes@kheprisante.fr</v>
      </c>
      <c r="H1989" s="24" t="s">
        <v>140</v>
      </c>
      <c r="I1989" s="24">
        <f t="shared" ca="1" si="6"/>
        <v>0</v>
      </c>
      <c r="J1989" s="24">
        <f t="shared" ca="1" si="7"/>
        <v>29689056</v>
      </c>
      <c r="K1989" s="24" t="str">
        <f t="shared" ca="1" si="8"/>
        <v>Sandrine Mbe Nadine</v>
      </c>
      <c r="L1989" s="24" t="str">
        <f t="shared" ca="1" si="9"/>
        <v>01:30 tarif horaire</v>
      </c>
      <c r="M1989" s="24" t="str">
        <f t="shared" ca="1" si="10"/>
        <v>Paiement par crédit</v>
      </c>
      <c r="N1989" s="25">
        <f t="shared" ca="1" si="11"/>
        <v>42816.700694444444</v>
      </c>
      <c r="O1989" s="27">
        <f t="shared" ca="1" si="12"/>
        <v>42816.700694444444</v>
      </c>
      <c r="P1989" s="24">
        <f t="shared" ca="1" si="13"/>
        <v>21.87</v>
      </c>
      <c r="Q1989" s="28">
        <f t="shared" ca="1" si="48"/>
        <v>1.5</v>
      </c>
      <c r="R1989" s="29">
        <f t="shared" ca="1" si="14"/>
        <v>20.396489361702127</v>
      </c>
      <c r="S1989" s="29" t="e">
        <f t="shared" ca="1" si="15"/>
        <v>#VALUE!</v>
      </c>
      <c r="T1989" s="28">
        <f t="shared" ca="1" si="16"/>
        <v>41</v>
      </c>
      <c r="U1989" s="30">
        <f ca="1">VLOOKUP(H1989,variables!J$10:K$130,2,FALSE)</f>
        <v>0.93262411347517726</v>
      </c>
      <c r="V1989" s="28"/>
      <c r="W1989" s="28"/>
      <c r="X1989" s="28"/>
      <c r="Y1989" s="28"/>
      <c r="Z1989" s="28"/>
      <c r="AA1989" s="28"/>
      <c r="AB1989" s="28"/>
      <c r="AC1989" s="28"/>
    </row>
    <row r="1990" spans="1:29" ht="14.25" hidden="1">
      <c r="A1990" s="22" t="b">
        <f t="shared" si="110"/>
        <v>0</v>
      </c>
      <c r="B1990" s="23" t="str">
        <f t="shared" si="111"/>
        <v>salles!</v>
      </c>
      <c r="C1990" s="24">
        <f t="shared" si="109"/>
        <v>1958</v>
      </c>
      <c r="D1990" s="24" t="str">
        <f t="shared" ca="1" si="2"/>
        <v>salle10</v>
      </c>
      <c r="E1990" s="25">
        <f t="shared" ca="1" si="3"/>
        <v>42858.645833333336</v>
      </c>
      <c r="F1990" s="25">
        <f t="shared" ca="1" si="4"/>
        <v>42858.708333333336</v>
      </c>
      <c r="G1990" s="26" t="str">
        <f t="shared" ca="1" si="5"/>
        <v>sylvie.cayla@kheprisante.fr</v>
      </c>
      <c r="H1990" s="24" t="s">
        <v>359</v>
      </c>
      <c r="I1990" s="24">
        <f t="shared" ca="1" si="6"/>
        <v>0</v>
      </c>
      <c r="J1990" s="24">
        <f t="shared" ca="1" si="7"/>
        <v>30300550</v>
      </c>
      <c r="K1990" s="24">
        <f t="shared" ca="1" si="8"/>
        <v>0</v>
      </c>
      <c r="L1990" s="24" t="str">
        <f t="shared" ca="1" si="9"/>
        <v>01:30 tarif horaire</v>
      </c>
      <c r="M1990" s="24" t="str">
        <f t="shared" ca="1" si="10"/>
        <v>Paiement par crédit</v>
      </c>
      <c r="N1990" s="25">
        <f t="shared" ca="1" si="11"/>
        <v>42844.67291666667</v>
      </c>
      <c r="O1990" s="27">
        <f t="shared" ca="1" si="12"/>
        <v>42844.67291666667</v>
      </c>
      <c r="P1990" s="24">
        <f t="shared" ca="1" si="13"/>
        <v>24.3</v>
      </c>
      <c r="Q1990" s="28" t="str">
        <f t="shared" si="48"/>
        <v/>
      </c>
      <c r="R1990" s="29" t="str">
        <f t="shared" si="14"/>
        <v/>
      </c>
      <c r="S1990" s="29" t="str">
        <f t="shared" si="15"/>
        <v/>
      </c>
      <c r="T1990" s="28" t="str">
        <f t="shared" si="16"/>
        <v/>
      </c>
      <c r="U1990" s="30">
        <f ca="1">VLOOKUP(H1990,variables!J$10:K$130,2,FALSE)</f>
        <v>1</v>
      </c>
      <c r="V1990" s="28"/>
      <c r="W1990" s="28"/>
      <c r="X1990" s="28"/>
      <c r="Y1990" s="28"/>
      <c r="Z1990" s="28"/>
      <c r="AA1990" s="28"/>
      <c r="AB1990" s="28"/>
      <c r="AC1990" s="28"/>
    </row>
    <row r="1991" spans="1:29" ht="14.25" hidden="1">
      <c r="A1991" s="22" t="b">
        <f t="shared" si="110"/>
        <v>0</v>
      </c>
      <c r="B1991" s="23" t="str">
        <f t="shared" si="111"/>
        <v>salles!</v>
      </c>
      <c r="C1991" s="24">
        <f t="shared" si="109"/>
        <v>1959</v>
      </c>
      <c r="D1991" s="24" t="str">
        <f t="shared" ca="1" si="2"/>
        <v>salle5</v>
      </c>
      <c r="E1991" s="25">
        <f t="shared" ca="1" si="3"/>
        <v>42858.708333333336</v>
      </c>
      <c r="F1991" s="25">
        <f t="shared" ca="1" si="4"/>
        <v>42858.75</v>
      </c>
      <c r="G1991" s="26" t="str">
        <f t="shared" ca="1" si="5"/>
        <v>sophie.seveetpapillon@kheprisante.fr</v>
      </c>
      <c r="H1991" s="24" t="s">
        <v>83</v>
      </c>
      <c r="I1991" s="24">
        <f t="shared" ca="1" si="6"/>
        <v>0</v>
      </c>
      <c r="J1991" s="24">
        <f t="shared" ca="1" si="7"/>
        <v>29916491</v>
      </c>
      <c r="K1991" s="24" t="str">
        <f t="shared" ca="1" si="8"/>
        <v>S. Lespinasse - Réflexo SP</v>
      </c>
      <c r="L1991" s="24" t="str">
        <f t="shared" ca="1" si="9"/>
        <v>01:00 tarif horaire</v>
      </c>
      <c r="M1991" s="24" t="str">
        <f t="shared" ca="1" si="10"/>
        <v>Paiement par crédit</v>
      </c>
      <c r="N1991" s="25">
        <f t="shared" ca="1" si="11"/>
        <v>42826.377083333333</v>
      </c>
      <c r="O1991" s="27">
        <f t="shared" ca="1" si="12"/>
        <v>42826.377083333333</v>
      </c>
      <c r="P1991" s="24">
        <f t="shared" ca="1" si="13"/>
        <v>16.2</v>
      </c>
      <c r="Q1991" s="28" t="str">
        <f t="shared" si="48"/>
        <v/>
      </c>
      <c r="R1991" s="29" t="str">
        <f t="shared" si="14"/>
        <v/>
      </c>
      <c r="S1991" s="29" t="str">
        <f t="shared" si="15"/>
        <v/>
      </c>
      <c r="T1991" s="28" t="str">
        <f t="shared" si="16"/>
        <v/>
      </c>
      <c r="U1991" s="30">
        <f>VLOOKUP(H1991,variables!J$10:K$130,2,FALSE)</f>
        <v>5.3E-3</v>
      </c>
      <c r="V1991" s="28"/>
      <c r="W1991" s="28"/>
      <c r="X1991" s="28"/>
      <c r="Y1991" s="28"/>
      <c r="Z1991" s="28"/>
      <c r="AA1991" s="28"/>
      <c r="AB1991" s="28"/>
      <c r="AC1991" s="28"/>
    </row>
    <row r="1992" spans="1:29" ht="14.25">
      <c r="A1992" s="22" t="b">
        <f t="shared" si="110"/>
        <v>1</v>
      </c>
      <c r="B1992" s="23" t="str">
        <f t="shared" si="111"/>
        <v>salles!</v>
      </c>
      <c r="C1992" s="24">
        <f t="shared" si="109"/>
        <v>1960</v>
      </c>
      <c r="D1992" s="24" t="str">
        <f t="shared" ca="1" si="2"/>
        <v>salle11</v>
      </c>
      <c r="E1992" s="25">
        <f t="shared" ca="1" si="3"/>
        <v>42858.729166666664</v>
      </c>
      <c r="F1992" s="25">
        <f t="shared" ca="1" si="4"/>
        <v>42858.791666666664</v>
      </c>
      <c r="G1992" s="26" t="str">
        <f t="shared" ca="1" si="5"/>
        <v>sandrine.lopes@kheprisante.fr</v>
      </c>
      <c r="H1992" s="24" t="s">
        <v>140</v>
      </c>
      <c r="I1992" s="24">
        <f t="shared" ca="1" si="6"/>
        <v>0</v>
      </c>
      <c r="J1992" s="24">
        <f t="shared" ca="1" si="7"/>
        <v>29909750</v>
      </c>
      <c r="K1992" s="24" t="str">
        <f t="shared" ca="1" si="8"/>
        <v>Sandrine - Mbe- Cyrielle</v>
      </c>
      <c r="L1992" s="24" t="str">
        <f t="shared" ca="1" si="9"/>
        <v>01:30 tarif horaire</v>
      </c>
      <c r="M1992" s="24" t="str">
        <f t="shared" ca="1" si="10"/>
        <v>Paiement par crédit</v>
      </c>
      <c r="N1992" s="25">
        <f t="shared" ca="1" si="11"/>
        <v>42825.802083333336</v>
      </c>
      <c r="O1992" s="27">
        <f t="shared" ca="1" si="12"/>
        <v>42825.802083333336</v>
      </c>
      <c r="P1992" s="24">
        <f t="shared" ca="1" si="13"/>
        <v>24.3</v>
      </c>
      <c r="Q1992" s="28">
        <f t="shared" ca="1" si="48"/>
        <v>1.5</v>
      </c>
      <c r="R1992" s="29">
        <f t="shared" ca="1" si="14"/>
        <v>22.662765957446808</v>
      </c>
      <c r="S1992" s="29" t="e">
        <f t="shared" ca="1" si="15"/>
        <v>#VALUE!</v>
      </c>
      <c r="T1992" s="28">
        <f t="shared" ca="1" si="16"/>
        <v>32</v>
      </c>
      <c r="U1992" s="30">
        <f ca="1">VLOOKUP(H1992,variables!J$10:K$130,2,FALSE)</f>
        <v>0.93262411347517726</v>
      </c>
      <c r="V1992" s="28"/>
      <c r="W1992" s="28"/>
      <c r="X1992" s="28"/>
      <c r="Y1992" s="28"/>
      <c r="Z1992" s="28"/>
      <c r="AA1992" s="28"/>
      <c r="AB1992" s="28"/>
      <c r="AC1992" s="28"/>
    </row>
    <row r="1993" spans="1:29" ht="14.25" hidden="1">
      <c r="A1993" s="22" t="b">
        <f t="shared" si="110"/>
        <v>0</v>
      </c>
      <c r="B1993" s="23" t="str">
        <f t="shared" si="111"/>
        <v>salles!</v>
      </c>
      <c r="C1993" s="24">
        <f t="shared" si="109"/>
        <v>1961</v>
      </c>
      <c r="D1993" s="24" t="str">
        <f t="shared" ca="1" si="2"/>
        <v>salle5</v>
      </c>
      <c r="E1993" s="25">
        <f t="shared" ca="1" si="3"/>
        <v>42858.770833333336</v>
      </c>
      <c r="F1993" s="25">
        <f t="shared" ca="1" si="4"/>
        <v>42858.8125</v>
      </c>
      <c r="G1993" s="26" t="str">
        <f t="shared" ca="1" si="5"/>
        <v>sophie.seveetpapillon@kheprisante.fr</v>
      </c>
      <c r="H1993" s="24" t="s">
        <v>83</v>
      </c>
      <c r="I1993" s="24">
        <f t="shared" ca="1" si="6"/>
        <v>0</v>
      </c>
      <c r="J1993" s="24">
        <f t="shared" ca="1" si="7"/>
        <v>29916493</v>
      </c>
      <c r="K1993" s="24" t="str">
        <f t="shared" ca="1" si="8"/>
        <v>S. Lespinasse - Réflexo SP</v>
      </c>
      <c r="L1993" s="24" t="str">
        <f t="shared" ca="1" si="9"/>
        <v>01:00 tarif horaire</v>
      </c>
      <c r="M1993" s="24" t="str">
        <f t="shared" ca="1" si="10"/>
        <v>Paiement par crédit</v>
      </c>
      <c r="N1993" s="25">
        <f t="shared" ca="1" si="11"/>
        <v>42826.377083333333</v>
      </c>
      <c r="O1993" s="27">
        <f t="shared" ca="1" si="12"/>
        <v>42826.377083333333</v>
      </c>
      <c r="P1993" s="24">
        <f t="shared" ca="1" si="13"/>
        <v>16.2</v>
      </c>
      <c r="Q1993" s="28" t="str">
        <f t="shared" si="48"/>
        <v/>
      </c>
      <c r="R1993" s="29" t="str">
        <f t="shared" si="14"/>
        <v/>
      </c>
      <c r="S1993" s="29" t="str">
        <f t="shared" si="15"/>
        <v/>
      </c>
      <c r="T1993" s="28" t="str">
        <f t="shared" si="16"/>
        <v/>
      </c>
      <c r="U1993" s="30">
        <f>VLOOKUP(H1993,variables!J$10:K$130,2,FALSE)</f>
        <v>5.3E-3</v>
      </c>
      <c r="V1993" s="28"/>
      <c r="W1993" s="28"/>
      <c r="X1993" s="28"/>
      <c r="Y1993" s="28"/>
      <c r="Z1993" s="28"/>
      <c r="AA1993" s="28"/>
      <c r="AB1993" s="28"/>
      <c r="AC1993" s="28"/>
    </row>
    <row r="1994" spans="1:29" ht="14.25" hidden="1">
      <c r="A1994" s="22" t="b">
        <f t="shared" si="110"/>
        <v>0</v>
      </c>
      <c r="B1994" s="23" t="str">
        <f t="shared" si="111"/>
        <v>salles!</v>
      </c>
      <c r="C1994" s="24">
        <f t="shared" si="109"/>
        <v>1962</v>
      </c>
      <c r="D1994" s="24" t="str">
        <f t="shared" ca="1" si="2"/>
        <v>salle8</v>
      </c>
      <c r="E1994" s="25">
        <f t="shared" ca="1" si="3"/>
        <v>42859.5</v>
      </c>
      <c r="F1994" s="25">
        <f t="shared" ca="1" si="4"/>
        <v>42859.541666666664</v>
      </c>
      <c r="G1994" s="26" t="str">
        <f t="shared" ca="1" si="5"/>
        <v>margaux.honore@kheprisante.fr</v>
      </c>
      <c r="H1994" s="24" t="s">
        <v>88</v>
      </c>
      <c r="I1994" s="24">
        <f t="shared" ca="1" si="6"/>
        <v>0</v>
      </c>
      <c r="J1994" s="24">
        <f t="shared" ca="1" si="7"/>
        <v>30483245</v>
      </c>
      <c r="K1994" s="24" t="str">
        <f t="shared" ca="1" si="8"/>
        <v>Mme OUDJHANI</v>
      </c>
      <c r="L1994" s="24" t="str">
        <f t="shared" ca="1" si="9"/>
        <v>01:00 tarif horaire</v>
      </c>
      <c r="M1994" s="24" t="str">
        <f t="shared" ca="1" si="10"/>
        <v>Paiement par crédit</v>
      </c>
      <c r="N1994" s="25">
        <f t="shared" ca="1" si="11"/>
        <v>42852.594444444447</v>
      </c>
      <c r="O1994" s="27">
        <f t="shared" ca="1" si="12"/>
        <v>42852.594444444447</v>
      </c>
      <c r="P1994" s="24">
        <f t="shared" ca="1" si="13"/>
        <v>16.2</v>
      </c>
      <c r="Q1994" s="28" t="str">
        <f t="shared" si="48"/>
        <v/>
      </c>
      <c r="R1994" s="29" t="str">
        <f t="shared" si="14"/>
        <v/>
      </c>
      <c r="S1994" s="29" t="str">
        <f t="shared" si="15"/>
        <v/>
      </c>
      <c r="T1994" s="28" t="str">
        <f t="shared" si="16"/>
        <v/>
      </c>
      <c r="U1994" s="30">
        <f ca="1">VLOOKUP(H1994,variables!J$10:K$130,2,FALSE)</f>
        <v>0.94202898550724634</v>
      </c>
      <c r="V1994" s="28"/>
      <c r="W1994" s="28"/>
      <c r="X1994" s="28"/>
      <c r="Y1994" s="28"/>
      <c r="Z1994" s="28"/>
      <c r="AA1994" s="28"/>
      <c r="AB1994" s="28"/>
      <c r="AC1994" s="28"/>
    </row>
    <row r="1995" spans="1:29" ht="14.25" hidden="1">
      <c r="A1995" s="22" t="b">
        <f t="shared" si="110"/>
        <v>0</v>
      </c>
      <c r="B1995" s="23" t="str">
        <f t="shared" si="111"/>
        <v>salles!</v>
      </c>
      <c r="C1995" s="24">
        <f t="shared" si="109"/>
        <v>1963</v>
      </c>
      <c r="D1995" s="24" t="str">
        <f t="shared" ca="1" si="2"/>
        <v>salle8</v>
      </c>
      <c r="E1995" s="25">
        <f t="shared" ca="1" si="3"/>
        <v>42859.541666666664</v>
      </c>
      <c r="F1995" s="25">
        <f t="shared" ca="1" si="4"/>
        <v>42859.583333333336</v>
      </c>
      <c r="G1995" s="26" t="str">
        <f t="shared" ca="1" si="5"/>
        <v>margaux.honore@kheprisante.fr</v>
      </c>
      <c r="H1995" s="24" t="s">
        <v>88</v>
      </c>
      <c r="I1995" s="24">
        <f t="shared" ca="1" si="6"/>
        <v>0</v>
      </c>
      <c r="J1995" s="24">
        <f t="shared" ca="1" si="7"/>
        <v>30221795</v>
      </c>
      <c r="K1995" s="24" t="str">
        <f t="shared" ca="1" si="8"/>
        <v>me MOUSTIER BONTEMPS Laetitia née BONTEMPS
4 avril 1983 (34 ans)
0662257503
bontemps.laetitia@gmail.com
8 rue de la herse
77700, Magny le hongre</v>
      </c>
      <c r="L1995" s="24" t="str">
        <f t="shared" ca="1" si="9"/>
        <v>01:00 tarif horaire</v>
      </c>
      <c r="M1995" s="24" t="str">
        <f t="shared" ca="1" si="10"/>
        <v>Paiement par crédit</v>
      </c>
      <c r="N1995" s="25">
        <f t="shared" ca="1" si="11"/>
        <v>42840.765277777777</v>
      </c>
      <c r="O1995" s="27">
        <f t="shared" ca="1" si="12"/>
        <v>42840.765277777777</v>
      </c>
      <c r="P1995" s="24">
        <f t="shared" ca="1" si="13"/>
        <v>16.2</v>
      </c>
      <c r="Q1995" s="28" t="str">
        <f t="shared" si="48"/>
        <v/>
      </c>
      <c r="R1995" s="29" t="str">
        <f t="shared" si="14"/>
        <v/>
      </c>
      <c r="S1995" s="29" t="str">
        <f t="shared" si="15"/>
        <v/>
      </c>
      <c r="T1995" s="28" t="str">
        <f t="shared" si="16"/>
        <v/>
      </c>
      <c r="U1995" s="30">
        <f ca="1">VLOOKUP(H1995,variables!J$10:K$130,2,FALSE)</f>
        <v>0.94202898550724634</v>
      </c>
      <c r="V1995" s="28"/>
      <c r="W1995" s="28"/>
      <c r="X1995" s="28"/>
      <c r="Y1995" s="28"/>
      <c r="Z1995" s="28"/>
      <c r="AA1995" s="28"/>
      <c r="AB1995" s="28"/>
      <c r="AC1995" s="28"/>
    </row>
    <row r="1996" spans="1:29" ht="14.25" hidden="1">
      <c r="A1996" s="22" t="b">
        <f t="shared" si="110"/>
        <v>0</v>
      </c>
      <c r="B1996" s="23" t="str">
        <f t="shared" si="111"/>
        <v>salles!</v>
      </c>
      <c r="C1996" s="24">
        <f t="shared" si="109"/>
        <v>1964</v>
      </c>
      <c r="D1996" s="24" t="str">
        <f t="shared" ca="1" si="2"/>
        <v>réunion2</v>
      </c>
      <c r="E1996" s="25">
        <f t="shared" ca="1" si="3"/>
        <v>42859.791666666664</v>
      </c>
      <c r="F1996" s="25">
        <f t="shared" ca="1" si="4"/>
        <v>42859.833333333336</v>
      </c>
      <c r="G1996" s="26" t="str">
        <f t="shared" ca="1" si="5"/>
        <v>sonia.langlois@sophrokhepri.fr</v>
      </c>
      <c r="H1996" s="24" t="s">
        <v>423</v>
      </c>
      <c r="I1996" s="24">
        <f t="shared" ca="1" si="6"/>
        <v>0</v>
      </c>
      <c r="J1996" s="24">
        <f t="shared" ca="1" si="7"/>
        <v>27455239</v>
      </c>
      <c r="K1996" s="24" t="str">
        <f t="shared" ca="1" si="8"/>
        <v>cours collectif sophro</v>
      </c>
      <c r="L1996" s="24" t="str">
        <f t="shared" ca="1" si="9"/>
        <v>01:00 tarif horaire</v>
      </c>
      <c r="M1996" s="24" t="str">
        <f t="shared" ca="1" si="10"/>
        <v>Paiement par crédit</v>
      </c>
      <c r="N1996" s="25">
        <f t="shared" ca="1" si="11"/>
        <v>42709.85</v>
      </c>
      <c r="O1996" s="27">
        <f t="shared" ca="1" si="12"/>
        <v>42709.85</v>
      </c>
      <c r="P1996" s="24">
        <f t="shared" ca="1" si="13"/>
        <v>18.72</v>
      </c>
      <c r="Q1996" s="28" t="str">
        <f t="shared" si="48"/>
        <v/>
      </c>
      <c r="R1996" s="29" t="str">
        <f t="shared" si="14"/>
        <v/>
      </c>
      <c r="S1996" s="29" t="str">
        <f t="shared" si="15"/>
        <v/>
      </c>
      <c r="T1996" s="28" t="str">
        <f t="shared" si="16"/>
        <v/>
      </c>
      <c r="U1996" s="30">
        <f ca="1">VLOOKUP(H1996,variables!J$10:K$130,2,FALSE)</f>
        <v>0.97619047619047616</v>
      </c>
      <c r="V1996" s="28"/>
      <c r="W1996" s="28"/>
      <c r="X1996" s="28"/>
      <c r="Y1996" s="28"/>
      <c r="Z1996" s="28"/>
      <c r="AA1996" s="28"/>
      <c r="AB1996" s="28"/>
      <c r="AC1996" s="28"/>
    </row>
    <row r="1997" spans="1:29" ht="14.25" hidden="1">
      <c r="A1997" s="22" t="b">
        <f t="shared" si="110"/>
        <v>0</v>
      </c>
      <c r="B1997" s="23" t="str">
        <f t="shared" si="111"/>
        <v>salles!</v>
      </c>
      <c r="C1997" s="24">
        <f t="shared" si="109"/>
        <v>1965</v>
      </c>
      <c r="D1997" s="24" t="str">
        <f t="shared" ca="1" si="2"/>
        <v>salle9</v>
      </c>
      <c r="E1997" s="25">
        <f t="shared" ca="1" si="3"/>
        <v>42860.375</v>
      </c>
      <c r="F1997" s="25">
        <f t="shared" ca="1" si="4"/>
        <v>42860.4375</v>
      </c>
      <c r="G1997" s="26" t="str">
        <f t="shared" ca="1" si="5"/>
        <v>sophie.vieillard@kheprisante.fr</v>
      </c>
      <c r="H1997" s="24" t="s">
        <v>464</v>
      </c>
      <c r="I1997" s="24">
        <f t="shared" ca="1" si="6"/>
        <v>0</v>
      </c>
      <c r="J1997" s="24">
        <f t="shared" ca="1" si="7"/>
        <v>30392767</v>
      </c>
      <c r="K1997" s="24" t="str">
        <f t="shared" ca="1" si="8"/>
        <v>Coaching Parental</v>
      </c>
      <c r="L1997" s="24" t="str">
        <f t="shared" ca="1" si="9"/>
        <v>01:30 tarif horaire</v>
      </c>
      <c r="M1997" s="24" t="str">
        <f t="shared" ca="1" si="10"/>
        <v>Paiement par crédit</v>
      </c>
      <c r="N1997" s="25">
        <f t="shared" ca="1" si="11"/>
        <v>42849.404166666667</v>
      </c>
      <c r="O1997" s="27">
        <f t="shared" ca="1" si="12"/>
        <v>42849.404166666667</v>
      </c>
      <c r="P1997" s="24">
        <f t="shared" ca="1" si="13"/>
        <v>21.6</v>
      </c>
      <c r="Q1997" s="28" t="str">
        <f t="shared" si="48"/>
        <v/>
      </c>
      <c r="R1997" s="29" t="str">
        <f t="shared" si="14"/>
        <v/>
      </c>
      <c r="S1997" s="29" t="str">
        <f t="shared" si="15"/>
        <v/>
      </c>
      <c r="T1997" s="28" t="str">
        <f t="shared" si="16"/>
        <v/>
      </c>
      <c r="U1997" s="30">
        <f ca="1">VLOOKUP(H1997,variables!J$10:K$130,2,FALSE)</f>
        <v>0.98148148148148151</v>
      </c>
      <c r="V1997" s="28"/>
      <c r="W1997" s="28"/>
      <c r="X1997" s="28"/>
      <c r="Y1997" s="28"/>
      <c r="Z1997" s="28"/>
      <c r="AA1997" s="28"/>
      <c r="AB1997" s="28"/>
      <c r="AC1997" s="28"/>
    </row>
    <row r="1998" spans="1:29" ht="14.25" hidden="1">
      <c r="A1998" s="22" t="b">
        <f t="shared" si="110"/>
        <v>0</v>
      </c>
      <c r="B1998" s="23" t="str">
        <f t="shared" si="111"/>
        <v>salles!</v>
      </c>
      <c r="C1998" s="24">
        <f t="shared" si="109"/>
        <v>1966</v>
      </c>
      <c r="D1998" s="24" t="str">
        <f t="shared" ca="1" si="2"/>
        <v>salle8</v>
      </c>
      <c r="E1998" s="25">
        <f t="shared" ca="1" si="3"/>
        <v>42860.583333333336</v>
      </c>
      <c r="F1998" s="25">
        <f t="shared" ca="1" si="4"/>
        <v>42860.625</v>
      </c>
      <c r="G1998" s="26" t="str">
        <f t="shared" ca="1" si="5"/>
        <v>margaux.honore@kheprisante.fr</v>
      </c>
      <c r="H1998" s="24" t="s">
        <v>88</v>
      </c>
      <c r="I1998" s="24">
        <f t="shared" ca="1" si="6"/>
        <v>0</v>
      </c>
      <c r="J1998" s="24">
        <f t="shared" ca="1" si="7"/>
        <v>29723862</v>
      </c>
      <c r="K1998" s="24" t="str">
        <f t="shared" ca="1" si="8"/>
        <v>Claire villoing</v>
      </c>
      <c r="L1998" s="24" t="str">
        <f t="shared" ca="1" si="9"/>
        <v>01:00 tarif horaire</v>
      </c>
      <c r="M1998" s="24" t="str">
        <f t="shared" ca="1" si="10"/>
        <v>Paiement par crédit</v>
      </c>
      <c r="N1998" s="25">
        <f t="shared" ca="1" si="11"/>
        <v>42817.782638888886</v>
      </c>
      <c r="O1998" s="27">
        <f t="shared" ca="1" si="12"/>
        <v>42817.782638888886</v>
      </c>
      <c r="P1998" s="24">
        <f t="shared" ca="1" si="13"/>
        <v>14.58</v>
      </c>
      <c r="Q1998" s="28" t="str">
        <f t="shared" si="48"/>
        <v/>
      </c>
      <c r="R1998" s="29" t="str">
        <f t="shared" si="14"/>
        <v/>
      </c>
      <c r="S1998" s="29" t="str">
        <f t="shared" si="15"/>
        <v/>
      </c>
      <c r="T1998" s="28" t="str">
        <f t="shared" si="16"/>
        <v/>
      </c>
      <c r="U1998" s="30">
        <f ca="1">VLOOKUP(H1998,variables!J$10:K$130,2,FALSE)</f>
        <v>0.94202898550724634</v>
      </c>
      <c r="V1998" s="28"/>
      <c r="W1998" s="28"/>
      <c r="X1998" s="28"/>
      <c r="Y1998" s="28"/>
      <c r="Z1998" s="28"/>
      <c r="AA1998" s="28"/>
      <c r="AB1998" s="28"/>
      <c r="AC1998" s="28"/>
    </row>
    <row r="1999" spans="1:29" ht="14.25" hidden="1">
      <c r="A1999" s="22" t="b">
        <f t="shared" si="110"/>
        <v>0</v>
      </c>
      <c r="B1999" s="23" t="str">
        <f t="shared" si="111"/>
        <v>salles!</v>
      </c>
      <c r="C1999" s="24">
        <f t="shared" si="109"/>
        <v>1967</v>
      </c>
      <c r="D1999" s="24" t="str">
        <f t="shared" ca="1" si="2"/>
        <v>salle8</v>
      </c>
      <c r="E1999" s="25">
        <f t="shared" ca="1" si="3"/>
        <v>42860.625</v>
      </c>
      <c r="F1999" s="25">
        <f t="shared" ca="1" si="4"/>
        <v>42860.666666666664</v>
      </c>
      <c r="G1999" s="26" t="str">
        <f t="shared" ca="1" si="5"/>
        <v>margaux.honore@kheprisante.fr</v>
      </c>
      <c r="H1999" s="24" t="s">
        <v>88</v>
      </c>
      <c r="I1999" s="24">
        <f t="shared" ca="1" si="6"/>
        <v>0</v>
      </c>
      <c r="J1999" s="24">
        <f t="shared" ca="1" si="7"/>
        <v>29988933</v>
      </c>
      <c r="K1999" s="24" t="str">
        <f t="shared" ca="1" si="8"/>
        <v>Viengchareun Khammouk</v>
      </c>
      <c r="L1999" s="24" t="str">
        <f t="shared" ca="1" si="9"/>
        <v>01:00 tarif horaire</v>
      </c>
      <c r="M1999" s="24" t="str">
        <f t="shared" ca="1" si="10"/>
        <v>Paiement par crédit</v>
      </c>
      <c r="N1999" s="25">
        <f t="shared" ca="1" si="11"/>
        <v>42829.704861111109</v>
      </c>
      <c r="O1999" s="27">
        <f t="shared" ca="1" si="12"/>
        <v>42829.704861111109</v>
      </c>
      <c r="P1999" s="24">
        <f t="shared" ca="1" si="13"/>
        <v>14.58</v>
      </c>
      <c r="Q1999" s="28" t="str">
        <f t="shared" si="48"/>
        <v/>
      </c>
      <c r="R1999" s="29" t="str">
        <f t="shared" si="14"/>
        <v/>
      </c>
      <c r="S1999" s="29" t="str">
        <f t="shared" si="15"/>
        <v/>
      </c>
      <c r="T1999" s="28" t="str">
        <f t="shared" si="16"/>
        <v/>
      </c>
      <c r="U1999" s="30">
        <f ca="1">VLOOKUP(H1999,variables!J$10:K$130,2,FALSE)</f>
        <v>0.94202898550724634</v>
      </c>
      <c r="V1999" s="28"/>
      <c r="W1999" s="28"/>
      <c r="X1999" s="28"/>
      <c r="Y1999" s="28"/>
      <c r="Z1999" s="28"/>
      <c r="AA1999" s="28"/>
      <c r="AB1999" s="28"/>
      <c r="AC1999" s="28"/>
    </row>
    <row r="2000" spans="1:29" ht="14.25">
      <c r="A2000" s="22" t="b">
        <f t="shared" si="110"/>
        <v>1</v>
      </c>
      <c r="B2000" s="23" t="str">
        <f t="shared" si="111"/>
        <v>salles!</v>
      </c>
      <c r="C2000" s="24">
        <f t="shared" ref="C2000:C2063" si="112">IF(ROW()&lt;=Tun,ROW(),IF(ROW()&lt;=(Tun+Tdeux),ROW()-Tun+1,IF(ROW()&lt;=Tun+Tdeux+Ttrois,ROW()-Tdeux,"")))</f>
        <v>1968</v>
      </c>
      <c r="D2000" s="24" t="str">
        <f t="shared" ca="1" si="2"/>
        <v>salle11</v>
      </c>
      <c r="E2000" s="25">
        <f t="shared" ca="1" si="3"/>
        <v>42860.625</v>
      </c>
      <c r="F2000" s="25">
        <f t="shared" ca="1" si="4"/>
        <v>42860.6875</v>
      </c>
      <c r="G2000" s="26" t="str">
        <f t="shared" ca="1" si="5"/>
        <v>sandrine.lopes@kheprisante.fr</v>
      </c>
      <c r="H2000" s="24" t="s">
        <v>140</v>
      </c>
      <c r="I2000" s="24">
        <f t="shared" ca="1" si="6"/>
        <v>0</v>
      </c>
      <c r="J2000" s="24">
        <f t="shared" ca="1" si="7"/>
        <v>29992186</v>
      </c>
      <c r="K2000" s="24" t="str">
        <f t="shared" ca="1" si="8"/>
        <v>Sandrine - Mbe Ludivine</v>
      </c>
      <c r="L2000" s="24" t="str">
        <f t="shared" ca="1" si="9"/>
        <v>01:30 tarif horaire</v>
      </c>
      <c r="M2000" s="24" t="str">
        <f t="shared" ca="1" si="10"/>
        <v>Paiement par crédit</v>
      </c>
      <c r="N2000" s="25">
        <f t="shared" ca="1" si="11"/>
        <v>42829.786805555559</v>
      </c>
      <c r="O2000" s="27">
        <f t="shared" ca="1" si="12"/>
        <v>42829.786805555559</v>
      </c>
      <c r="P2000" s="24">
        <f t="shared" ca="1" si="13"/>
        <v>21.87</v>
      </c>
      <c r="Q2000" s="28">
        <f t="shared" ca="1" si="48"/>
        <v>1.5</v>
      </c>
      <c r="R2000" s="29">
        <f t="shared" ca="1" si="14"/>
        <v>20.396489361702127</v>
      </c>
      <c r="S2000" s="29" t="e">
        <f t="shared" ca="1" si="15"/>
        <v>#VALUE!</v>
      </c>
      <c r="T2000" s="28">
        <f t="shared" ca="1" si="16"/>
        <v>30</v>
      </c>
      <c r="U2000" s="30">
        <f ca="1">VLOOKUP(H2000,variables!J$10:K$130,2,FALSE)</f>
        <v>0.93262411347517726</v>
      </c>
      <c r="V2000" s="28"/>
      <c r="W2000" s="28"/>
      <c r="X2000" s="28"/>
      <c r="Y2000" s="28"/>
      <c r="Z2000" s="28"/>
      <c r="AA2000" s="28"/>
      <c r="AB2000" s="28"/>
      <c r="AC2000" s="28"/>
    </row>
    <row r="2001" spans="1:29" ht="14.25" hidden="1">
      <c r="A2001" s="22" t="b">
        <f t="shared" si="110"/>
        <v>0</v>
      </c>
      <c r="B2001" s="23" t="str">
        <f t="shared" si="111"/>
        <v>salles!</v>
      </c>
      <c r="C2001" s="24">
        <f t="shared" si="112"/>
        <v>1969</v>
      </c>
      <c r="D2001" s="24" t="str">
        <f t="shared" ca="1" si="2"/>
        <v>salle10</v>
      </c>
      <c r="E2001" s="25">
        <f t="shared" ca="1" si="3"/>
        <v>42860.645833333336</v>
      </c>
      <c r="F2001" s="25">
        <f t="shared" ca="1" si="4"/>
        <v>42860.6875</v>
      </c>
      <c r="G2001" s="26" t="str">
        <f t="shared" ca="1" si="5"/>
        <v>sylvie.cayla@kheprisante.fr</v>
      </c>
      <c r="H2001" s="24" t="s">
        <v>359</v>
      </c>
      <c r="I2001" s="24">
        <f t="shared" ca="1" si="6"/>
        <v>0</v>
      </c>
      <c r="J2001" s="24">
        <f t="shared" ca="1" si="7"/>
        <v>30192270</v>
      </c>
      <c r="K2001" s="24">
        <f t="shared" ca="1" si="8"/>
        <v>0</v>
      </c>
      <c r="L2001" s="24" t="str">
        <f t="shared" ca="1" si="9"/>
        <v>01:00 tarif horaire</v>
      </c>
      <c r="M2001" s="24" t="str">
        <f t="shared" ca="1" si="10"/>
        <v>Paiement par crédit</v>
      </c>
      <c r="N2001" s="25">
        <f t="shared" ca="1" si="11"/>
        <v>42838.633333333331</v>
      </c>
      <c r="O2001" s="27">
        <f t="shared" ca="1" si="12"/>
        <v>42838.633333333331</v>
      </c>
      <c r="P2001" s="24">
        <f t="shared" ca="1" si="13"/>
        <v>16.2</v>
      </c>
      <c r="Q2001" s="28" t="str">
        <f t="shared" si="48"/>
        <v/>
      </c>
      <c r="R2001" s="29" t="str">
        <f t="shared" si="14"/>
        <v/>
      </c>
      <c r="S2001" s="29" t="str">
        <f t="shared" si="15"/>
        <v/>
      </c>
      <c r="T2001" s="28" t="str">
        <f t="shared" si="16"/>
        <v/>
      </c>
      <c r="U2001" s="30">
        <f ca="1">VLOOKUP(H2001,variables!J$10:K$130,2,FALSE)</f>
        <v>1</v>
      </c>
      <c r="V2001" s="28"/>
      <c r="W2001" s="28"/>
      <c r="X2001" s="28"/>
      <c r="Y2001" s="28"/>
      <c r="Z2001" s="28"/>
      <c r="AA2001" s="28"/>
      <c r="AB2001" s="28"/>
      <c r="AC2001" s="28"/>
    </row>
    <row r="2002" spans="1:29" ht="14.25" hidden="1">
      <c r="A2002" s="22" t="b">
        <f t="shared" si="110"/>
        <v>0</v>
      </c>
      <c r="B2002" s="23" t="str">
        <f t="shared" si="111"/>
        <v>salles!</v>
      </c>
      <c r="C2002" s="24">
        <f t="shared" si="112"/>
        <v>1970</v>
      </c>
      <c r="D2002" s="24" t="str">
        <f t="shared" ca="1" si="2"/>
        <v>salle8</v>
      </c>
      <c r="E2002" s="25">
        <f t="shared" ca="1" si="3"/>
        <v>42860.666666666664</v>
      </c>
      <c r="F2002" s="25">
        <f t="shared" ca="1" si="4"/>
        <v>42860.708333333336</v>
      </c>
      <c r="G2002" s="26" t="str">
        <f t="shared" ca="1" si="5"/>
        <v>margaux.honore@kheprisante.fr</v>
      </c>
      <c r="H2002" s="24" t="s">
        <v>88</v>
      </c>
      <c r="I2002" s="24">
        <f t="shared" ca="1" si="6"/>
        <v>0</v>
      </c>
      <c r="J2002" s="24">
        <f t="shared" ca="1" si="7"/>
        <v>30109239</v>
      </c>
      <c r="K2002" s="24" t="str">
        <f t="shared" ca="1" si="8"/>
        <v>JAILLET Isabelle</v>
      </c>
      <c r="L2002" s="24" t="str">
        <f t="shared" ca="1" si="9"/>
        <v>01:00 tarif horaire</v>
      </c>
      <c r="M2002" s="24" t="str">
        <f t="shared" ca="1" si="10"/>
        <v>Paiement par crédit</v>
      </c>
      <c r="N2002" s="25">
        <f t="shared" ca="1" si="11"/>
        <v>42835.609722222223</v>
      </c>
      <c r="O2002" s="27">
        <f t="shared" ca="1" si="12"/>
        <v>42835.609722222223</v>
      </c>
      <c r="P2002" s="24">
        <f t="shared" ca="1" si="13"/>
        <v>16.2</v>
      </c>
      <c r="Q2002" s="28" t="str">
        <f t="shared" si="48"/>
        <v/>
      </c>
      <c r="R2002" s="29" t="str">
        <f t="shared" si="14"/>
        <v/>
      </c>
      <c r="S2002" s="29" t="str">
        <f t="shared" si="15"/>
        <v/>
      </c>
      <c r="T2002" s="28" t="str">
        <f t="shared" si="16"/>
        <v/>
      </c>
      <c r="U2002" s="30">
        <f ca="1">VLOOKUP(H2002,variables!J$10:K$130,2,FALSE)</f>
        <v>0.94202898550724634</v>
      </c>
      <c r="V2002" s="28"/>
      <c r="W2002" s="28"/>
      <c r="X2002" s="28"/>
      <c r="Y2002" s="28"/>
      <c r="Z2002" s="28"/>
      <c r="AA2002" s="28"/>
      <c r="AB2002" s="28"/>
      <c r="AC2002" s="28"/>
    </row>
    <row r="2003" spans="1:29" ht="14.25">
      <c r="A2003" s="22" t="b">
        <f t="shared" si="110"/>
        <v>1</v>
      </c>
      <c r="B2003" s="23" t="str">
        <f t="shared" si="111"/>
        <v>salles!</v>
      </c>
      <c r="C2003" s="24">
        <f t="shared" si="112"/>
        <v>1971</v>
      </c>
      <c r="D2003" s="24" t="str">
        <f t="shared" ca="1" si="2"/>
        <v>salle11</v>
      </c>
      <c r="E2003" s="25">
        <f t="shared" ca="1" si="3"/>
        <v>42860.708333333336</v>
      </c>
      <c r="F2003" s="25">
        <f t="shared" ca="1" si="4"/>
        <v>42860.75</v>
      </c>
      <c r="G2003" s="26" t="str">
        <f t="shared" ca="1" si="5"/>
        <v>sandrine.lopes@kheprisante.fr</v>
      </c>
      <c r="H2003" s="24" t="s">
        <v>140</v>
      </c>
      <c r="I2003" s="24">
        <f t="shared" ca="1" si="6"/>
        <v>0</v>
      </c>
      <c r="J2003" s="24">
        <f t="shared" ca="1" si="7"/>
        <v>29986875</v>
      </c>
      <c r="K2003" s="24" t="str">
        <f t="shared" ca="1" si="8"/>
        <v>Sandrine - Mbe- Lorraine</v>
      </c>
      <c r="L2003" s="24" t="str">
        <f t="shared" ca="1" si="9"/>
        <v>01:00 tarif horaire</v>
      </c>
      <c r="M2003" s="24" t="str">
        <f t="shared" ca="1" si="10"/>
        <v>Paiement par crédit</v>
      </c>
      <c r="N2003" s="25">
        <f t="shared" ca="1" si="11"/>
        <v>42829.661805555559</v>
      </c>
      <c r="O2003" s="27">
        <f t="shared" ca="1" si="12"/>
        <v>42829.661805555559</v>
      </c>
      <c r="P2003" s="24">
        <f t="shared" ca="1" si="13"/>
        <v>16.2</v>
      </c>
      <c r="Q2003" s="28">
        <f t="shared" ca="1" si="48"/>
        <v>1</v>
      </c>
      <c r="R2003" s="29">
        <f t="shared" ca="1" si="14"/>
        <v>15.10851063829787</v>
      </c>
      <c r="S2003" s="29" t="e">
        <f t="shared" ca="1" si="15"/>
        <v>#VALUE!</v>
      </c>
      <c r="T2003" s="28">
        <f t="shared" ca="1" si="16"/>
        <v>31</v>
      </c>
      <c r="U2003" s="30">
        <f ca="1">VLOOKUP(H2003,variables!J$10:K$130,2,FALSE)</f>
        <v>0.93262411347517726</v>
      </c>
      <c r="V2003" s="28"/>
      <c r="W2003" s="28"/>
      <c r="X2003" s="28"/>
      <c r="Y2003" s="28"/>
      <c r="Z2003" s="28"/>
      <c r="AA2003" s="28"/>
      <c r="AB2003" s="28"/>
      <c r="AC2003" s="28"/>
    </row>
    <row r="2004" spans="1:29" ht="14.25" hidden="1">
      <c r="A2004" s="22" t="b">
        <f t="shared" si="110"/>
        <v>0</v>
      </c>
      <c r="B2004" s="23" t="str">
        <f t="shared" si="111"/>
        <v>salles!</v>
      </c>
      <c r="C2004" s="24">
        <f t="shared" si="112"/>
        <v>1972</v>
      </c>
      <c r="D2004" s="24" t="str">
        <f t="shared" ca="1" si="2"/>
        <v>salle5</v>
      </c>
      <c r="E2004" s="25">
        <f t="shared" ca="1" si="3"/>
        <v>42860.708333333336</v>
      </c>
      <c r="F2004" s="25">
        <f t="shared" ca="1" si="4"/>
        <v>42860.75</v>
      </c>
      <c r="G2004" s="26" t="str">
        <f t="shared" ca="1" si="5"/>
        <v>sophie.seveetpapillon@kheprisante.fr</v>
      </c>
      <c r="H2004" s="24" t="s">
        <v>83</v>
      </c>
      <c r="I2004" s="24">
        <f t="shared" ca="1" si="6"/>
        <v>0</v>
      </c>
      <c r="J2004" s="24">
        <f t="shared" ca="1" si="7"/>
        <v>29916499</v>
      </c>
      <c r="K2004" s="24" t="str">
        <f t="shared" ca="1" si="8"/>
        <v>S. Lespinasse - Réflexo SP</v>
      </c>
      <c r="L2004" s="24" t="str">
        <f t="shared" ca="1" si="9"/>
        <v>01:00 tarif horaire</v>
      </c>
      <c r="M2004" s="24" t="str">
        <f t="shared" ca="1" si="10"/>
        <v>Paiement par crédit</v>
      </c>
      <c r="N2004" s="25">
        <f t="shared" ca="1" si="11"/>
        <v>42826.37777777778</v>
      </c>
      <c r="O2004" s="27">
        <f t="shared" ca="1" si="12"/>
        <v>42826.37777777778</v>
      </c>
      <c r="P2004" s="24">
        <f t="shared" ca="1" si="13"/>
        <v>16.2</v>
      </c>
      <c r="Q2004" s="28" t="str">
        <f t="shared" si="48"/>
        <v/>
      </c>
      <c r="R2004" s="29" t="str">
        <f t="shared" si="14"/>
        <v/>
      </c>
      <c r="S2004" s="29" t="str">
        <f t="shared" si="15"/>
        <v/>
      </c>
      <c r="T2004" s="28" t="str">
        <f t="shared" si="16"/>
        <v/>
      </c>
      <c r="U2004" s="30">
        <f>VLOOKUP(H2004,variables!J$10:K$130,2,FALSE)</f>
        <v>5.3E-3</v>
      </c>
      <c r="V2004" s="28"/>
      <c r="W2004" s="28"/>
      <c r="X2004" s="28"/>
      <c r="Y2004" s="28"/>
      <c r="Z2004" s="28"/>
      <c r="AA2004" s="28"/>
      <c r="AB2004" s="28"/>
      <c r="AC2004" s="28"/>
    </row>
    <row r="2005" spans="1:29" ht="14.25" hidden="1">
      <c r="A2005" s="22" t="b">
        <f t="shared" si="110"/>
        <v>0</v>
      </c>
      <c r="B2005" s="23" t="str">
        <f t="shared" si="111"/>
        <v>salles!</v>
      </c>
      <c r="C2005" s="24">
        <f t="shared" si="112"/>
        <v>1973</v>
      </c>
      <c r="D2005" s="24" t="str">
        <f t="shared" ca="1" si="2"/>
        <v>salle5</v>
      </c>
      <c r="E2005" s="25">
        <f t="shared" ca="1" si="3"/>
        <v>42860.791666666664</v>
      </c>
      <c r="F2005" s="25">
        <f t="shared" ca="1" si="4"/>
        <v>42860.833333333336</v>
      </c>
      <c r="G2005" s="26" t="str">
        <f t="shared" ca="1" si="5"/>
        <v>sophie.seveetpapillon@kheprisante.fr</v>
      </c>
      <c r="H2005" s="24" t="s">
        <v>83</v>
      </c>
      <c r="I2005" s="24">
        <f t="shared" ca="1" si="6"/>
        <v>0</v>
      </c>
      <c r="J2005" s="24">
        <f t="shared" ca="1" si="7"/>
        <v>29916497</v>
      </c>
      <c r="K2005" s="24" t="str">
        <f t="shared" ca="1" si="8"/>
        <v>S. Lespinasse - Réflexo SP</v>
      </c>
      <c r="L2005" s="24" t="str">
        <f t="shared" ca="1" si="9"/>
        <v>01:00 tarif horaire</v>
      </c>
      <c r="M2005" s="24" t="str">
        <f t="shared" ca="1" si="10"/>
        <v>Paiement par crédit</v>
      </c>
      <c r="N2005" s="25">
        <f t="shared" ca="1" si="11"/>
        <v>42826.377083333333</v>
      </c>
      <c r="O2005" s="27">
        <f t="shared" ca="1" si="12"/>
        <v>42826.377083333333</v>
      </c>
      <c r="P2005" s="24">
        <f t="shared" ca="1" si="13"/>
        <v>16.2</v>
      </c>
      <c r="Q2005" s="28" t="str">
        <f t="shared" si="48"/>
        <v/>
      </c>
      <c r="R2005" s="29" t="str">
        <f t="shared" si="14"/>
        <v/>
      </c>
      <c r="S2005" s="29" t="str">
        <f t="shared" si="15"/>
        <v/>
      </c>
      <c r="T2005" s="28" t="str">
        <f t="shared" si="16"/>
        <v/>
      </c>
      <c r="U2005" s="30">
        <f>VLOOKUP(H2005,variables!J$10:K$130,2,FALSE)</f>
        <v>5.3E-3</v>
      </c>
      <c r="V2005" s="28"/>
      <c r="W2005" s="28"/>
      <c r="X2005" s="28"/>
      <c r="Y2005" s="28"/>
      <c r="Z2005" s="28"/>
      <c r="AA2005" s="28"/>
      <c r="AB2005" s="28"/>
      <c r="AC2005" s="28"/>
    </row>
    <row r="2006" spans="1:29" ht="14.25" hidden="1">
      <c r="A2006" s="22" t="b">
        <f t="shared" si="110"/>
        <v>0</v>
      </c>
      <c r="B2006" s="23" t="str">
        <f t="shared" si="111"/>
        <v>salles!</v>
      </c>
      <c r="C2006" s="24">
        <f t="shared" si="112"/>
        <v>1974</v>
      </c>
      <c r="D2006" s="24" t="str">
        <f t="shared" ca="1" si="2"/>
        <v>salle7</v>
      </c>
      <c r="E2006" s="25">
        <f t="shared" ca="1" si="3"/>
        <v>42861.375</v>
      </c>
      <c r="F2006" s="25">
        <f t="shared" ca="1" si="4"/>
        <v>42861.416666666664</v>
      </c>
      <c r="G2006" s="26" t="str">
        <f t="shared" ca="1" si="5"/>
        <v>yann.larue@kheprisante.fr</v>
      </c>
      <c r="H2006" s="24" t="s">
        <v>237</v>
      </c>
      <c r="I2006" s="24">
        <f t="shared" ca="1" si="6"/>
        <v>0</v>
      </c>
      <c r="J2006" s="24">
        <f t="shared" ca="1" si="7"/>
        <v>30079184</v>
      </c>
      <c r="K2006" s="24" t="str">
        <f t="shared" ca="1" si="8"/>
        <v>Bruno</v>
      </c>
      <c r="L2006" s="24" t="str">
        <f t="shared" ca="1" si="9"/>
        <v>01:00 tarif horaire</v>
      </c>
      <c r="M2006" s="24" t="str">
        <f t="shared" ca="1" si="10"/>
        <v>Paiement par crédit</v>
      </c>
      <c r="N2006" s="25">
        <f t="shared" ca="1" si="11"/>
        <v>42833.461111111108</v>
      </c>
      <c r="O2006" s="27">
        <f t="shared" ca="1" si="12"/>
        <v>42833.461111111108</v>
      </c>
      <c r="P2006" s="24">
        <f t="shared" ca="1" si="13"/>
        <v>18</v>
      </c>
      <c r="Q2006" s="28" t="str">
        <f t="shared" si="48"/>
        <v/>
      </c>
      <c r="R2006" s="29" t="str">
        <f t="shared" si="14"/>
        <v/>
      </c>
      <c r="S2006" s="29" t="str">
        <f t="shared" si="15"/>
        <v/>
      </c>
      <c r="T2006" s="28" t="str">
        <f t="shared" si="16"/>
        <v/>
      </c>
      <c r="U2006" s="30">
        <f ca="1">VLOOKUP(H2006,variables!J$10:K$130,2,FALSE)</f>
        <v>1</v>
      </c>
      <c r="V2006" s="28"/>
      <c r="W2006" s="28"/>
      <c r="X2006" s="28"/>
      <c r="Y2006" s="28"/>
      <c r="Z2006" s="28"/>
      <c r="AA2006" s="28"/>
      <c r="AB2006" s="28"/>
      <c r="AC2006" s="28"/>
    </row>
    <row r="2007" spans="1:29" ht="14.25" hidden="1">
      <c r="A2007" s="22" t="b">
        <f t="shared" si="110"/>
        <v>0</v>
      </c>
      <c r="B2007" s="23" t="str">
        <f t="shared" si="111"/>
        <v>salles!</v>
      </c>
      <c r="C2007" s="24">
        <f t="shared" si="112"/>
        <v>1975</v>
      </c>
      <c r="D2007" s="24" t="str">
        <f t="shared" ca="1" si="2"/>
        <v>Salle0</v>
      </c>
      <c r="E2007" s="25">
        <f t="shared" ca="1" si="3"/>
        <v>42861.4375</v>
      </c>
      <c r="F2007" s="25">
        <f t="shared" ca="1" si="4"/>
        <v>42861.5</v>
      </c>
      <c r="G2007" s="26" t="str">
        <f t="shared" ca="1" si="5"/>
        <v>souad.amrous@kheprisante.fr</v>
      </c>
      <c r="H2007" s="24" t="s">
        <v>852</v>
      </c>
      <c r="I2007" s="24">
        <f t="shared" ca="1" si="6"/>
        <v>0</v>
      </c>
      <c r="J2007" s="24">
        <f t="shared" ca="1" si="7"/>
        <v>30348049</v>
      </c>
      <c r="K2007" s="24" t="str">
        <f t="shared" ca="1" si="8"/>
        <v>Atelier Sophro-Méditation</v>
      </c>
      <c r="L2007" s="24" t="str">
        <f t="shared" ca="1" si="9"/>
        <v>01:30 tarif horaire</v>
      </c>
      <c r="M2007" s="24" t="str">
        <f t="shared" ca="1" si="10"/>
        <v>Paiement par crédit</v>
      </c>
      <c r="N2007" s="25">
        <f t="shared" ca="1" si="11"/>
        <v>42846.443749999999</v>
      </c>
      <c r="O2007" s="27">
        <f t="shared" ca="1" si="12"/>
        <v>42846.443749999999</v>
      </c>
      <c r="P2007" s="24">
        <f t="shared" ca="1" si="13"/>
        <v>35.1</v>
      </c>
      <c r="Q2007" s="28" t="str">
        <f t="shared" si="48"/>
        <v/>
      </c>
      <c r="R2007" s="29" t="str">
        <f t="shared" si="14"/>
        <v/>
      </c>
      <c r="S2007" s="29" t="str">
        <f t="shared" si="15"/>
        <v/>
      </c>
      <c r="T2007" s="28" t="str">
        <f t="shared" si="16"/>
        <v/>
      </c>
      <c r="U2007" s="30">
        <f ca="1">VLOOKUP(H2007,variables!J$10:K$130,2,FALSE)</f>
        <v>0.96666666666666667</v>
      </c>
      <c r="V2007" s="28"/>
      <c r="W2007" s="28"/>
      <c r="X2007" s="28"/>
      <c r="Y2007" s="28"/>
      <c r="Z2007" s="28"/>
      <c r="AA2007" s="28"/>
      <c r="AB2007" s="28"/>
      <c r="AC2007" s="28"/>
    </row>
    <row r="2008" spans="1:29" ht="14.25">
      <c r="A2008" s="22" t="b">
        <f t="shared" si="110"/>
        <v>1</v>
      </c>
      <c r="B2008" s="23" t="str">
        <f t="shared" si="111"/>
        <v>salles!</v>
      </c>
      <c r="C2008" s="24">
        <f t="shared" si="112"/>
        <v>1976</v>
      </c>
      <c r="D2008" s="24" t="str">
        <f t="shared" ca="1" si="2"/>
        <v>salle11</v>
      </c>
      <c r="E2008" s="25">
        <f t="shared" ca="1" si="3"/>
        <v>42861.666666666664</v>
      </c>
      <c r="F2008" s="25">
        <f t="shared" ca="1" si="4"/>
        <v>42861.729166666664</v>
      </c>
      <c r="G2008" s="26" t="str">
        <f t="shared" ca="1" si="5"/>
        <v>sandrine.lopes@kheprisante.fr</v>
      </c>
      <c r="H2008" s="24" t="s">
        <v>140</v>
      </c>
      <c r="I2008" s="24">
        <f t="shared" ca="1" si="6"/>
        <v>0</v>
      </c>
      <c r="J2008" s="24">
        <f t="shared" ca="1" si="7"/>
        <v>30430409</v>
      </c>
      <c r="K2008" s="24" t="str">
        <f t="shared" ca="1" si="8"/>
        <v>Sandrine - NM</v>
      </c>
      <c r="L2008" s="24" t="str">
        <f t="shared" ca="1" si="9"/>
        <v>01:30 tarif horaire</v>
      </c>
      <c r="M2008" s="24" t="str">
        <f t="shared" ca="1" si="10"/>
        <v>Paiement par crédit</v>
      </c>
      <c r="N2008" s="25">
        <f t="shared" ca="1" si="11"/>
        <v>42850.600694444445</v>
      </c>
      <c r="O2008" s="27">
        <f t="shared" ca="1" si="12"/>
        <v>42850.600694444445</v>
      </c>
      <c r="P2008" s="24">
        <f t="shared" ca="1" si="13"/>
        <v>27</v>
      </c>
      <c r="Q2008" s="28">
        <f t="shared" ca="1" si="48"/>
        <v>1.5</v>
      </c>
      <c r="R2008" s="29">
        <f t="shared" ca="1" si="14"/>
        <v>25.180851063829785</v>
      </c>
      <c r="S2008" s="29" t="e">
        <f t="shared" ca="1" si="15"/>
        <v>#VALUE!</v>
      </c>
      <c r="T2008" s="28">
        <f t="shared" ca="1" si="16"/>
        <v>11</v>
      </c>
      <c r="U2008" s="30">
        <f ca="1">VLOOKUP(H2008,variables!J$10:K$130,2,FALSE)</f>
        <v>0.93262411347517726</v>
      </c>
      <c r="V2008" s="28"/>
      <c r="W2008" s="28"/>
      <c r="X2008" s="28"/>
      <c r="Y2008" s="28"/>
      <c r="Z2008" s="28"/>
      <c r="AA2008" s="28"/>
      <c r="AB2008" s="28"/>
      <c r="AC2008" s="28"/>
    </row>
    <row r="2009" spans="1:29" ht="14.25" hidden="1">
      <c r="A2009" s="22" t="b">
        <f t="shared" si="110"/>
        <v>0</v>
      </c>
      <c r="B2009" s="23" t="str">
        <f t="shared" si="111"/>
        <v>salles!</v>
      </c>
      <c r="C2009" s="24">
        <f t="shared" si="112"/>
        <v>1977</v>
      </c>
      <c r="D2009" s="24" t="str">
        <f t="shared" ca="1" si="2"/>
        <v>salle12</v>
      </c>
      <c r="E2009" s="25">
        <f t="shared" ca="1" si="3"/>
        <v>42864.416666666664</v>
      </c>
      <c r="F2009" s="25">
        <f t="shared" ca="1" si="4"/>
        <v>42864.458333333336</v>
      </c>
      <c r="G2009" s="26" t="str">
        <f t="shared" ca="1" si="5"/>
        <v>nathalie.lievoux@kheprisante.fr</v>
      </c>
      <c r="H2009" s="24" t="s">
        <v>784</v>
      </c>
      <c r="I2009" s="24">
        <f t="shared" ca="1" si="6"/>
        <v>0</v>
      </c>
      <c r="J2009" s="24">
        <f t="shared" ca="1" si="7"/>
        <v>30436468</v>
      </c>
      <c r="K2009" s="24" t="str">
        <f t="shared" ca="1" si="8"/>
        <v>réflexologie GROUPON</v>
      </c>
      <c r="L2009" s="24" t="str">
        <f t="shared" ca="1" si="9"/>
        <v>01:00 tarif horaire</v>
      </c>
      <c r="M2009" s="24" t="str">
        <f t="shared" ca="1" si="10"/>
        <v>Paiement par crédit</v>
      </c>
      <c r="N2009" s="25">
        <f t="shared" ca="1" si="11"/>
        <v>42850.743055555555</v>
      </c>
      <c r="O2009" s="27">
        <f t="shared" ca="1" si="12"/>
        <v>42850.743055555555</v>
      </c>
      <c r="P2009" s="24">
        <f t="shared" ca="1" si="13"/>
        <v>14.4</v>
      </c>
      <c r="Q2009" s="28" t="str">
        <f t="shared" si="48"/>
        <v/>
      </c>
      <c r="R2009" s="29" t="str">
        <f t="shared" si="14"/>
        <v/>
      </c>
      <c r="S2009" s="29" t="str">
        <f t="shared" si="15"/>
        <v/>
      </c>
      <c r="T2009" s="28" t="str">
        <f t="shared" si="16"/>
        <v/>
      </c>
      <c r="U2009" s="30">
        <f ca="1">VLOOKUP(H2009,variables!J$10:K$130,2,FALSE)</f>
        <v>1</v>
      </c>
      <c r="V2009" s="28"/>
      <c r="W2009" s="28"/>
      <c r="X2009" s="28"/>
      <c r="Y2009" s="28"/>
      <c r="Z2009" s="28"/>
      <c r="AA2009" s="28"/>
      <c r="AB2009" s="28"/>
      <c r="AC2009" s="28"/>
    </row>
    <row r="2010" spans="1:29" ht="14.25" hidden="1">
      <c r="A2010" s="22" t="b">
        <f t="shared" si="110"/>
        <v>0</v>
      </c>
      <c r="B2010" s="23" t="str">
        <f t="shared" si="111"/>
        <v>salles!</v>
      </c>
      <c r="C2010" s="24">
        <f t="shared" si="112"/>
        <v>1978</v>
      </c>
      <c r="D2010" s="24" t="str">
        <f t="shared" ca="1" si="2"/>
        <v>salle9</v>
      </c>
      <c r="E2010" s="25">
        <f t="shared" ca="1" si="3"/>
        <v>42864.416666666664</v>
      </c>
      <c r="F2010" s="25">
        <f t="shared" ca="1" si="4"/>
        <v>42864.479166666664</v>
      </c>
      <c r="G2010" s="26" t="str">
        <f t="shared" ca="1" si="5"/>
        <v>sophie.cochet@kheprisante.fr</v>
      </c>
      <c r="H2010" s="24" t="s">
        <v>43</v>
      </c>
      <c r="I2010" s="24">
        <f t="shared" ca="1" si="6"/>
        <v>0</v>
      </c>
      <c r="J2010" s="24">
        <f t="shared" ca="1" si="7"/>
        <v>30448467</v>
      </c>
      <c r="K2010" s="24">
        <f t="shared" ca="1" si="8"/>
        <v>0</v>
      </c>
      <c r="L2010" s="24" t="str">
        <f t="shared" ca="1" si="9"/>
        <v>01:30 tarif horaire</v>
      </c>
      <c r="M2010" s="24" t="str">
        <f t="shared" ca="1" si="10"/>
        <v>Paiement par crédit</v>
      </c>
      <c r="N2010" s="25">
        <f t="shared" ca="1" si="11"/>
        <v>42851.375694444447</v>
      </c>
      <c r="O2010" s="27">
        <f t="shared" ca="1" si="12"/>
        <v>42851.375694444447</v>
      </c>
      <c r="P2010" s="24">
        <f t="shared" ca="1" si="13"/>
        <v>21.6</v>
      </c>
      <c r="Q2010" s="28" t="str">
        <f t="shared" si="48"/>
        <v/>
      </c>
      <c r="R2010" s="29" t="str">
        <f t="shared" si="14"/>
        <v/>
      </c>
      <c r="S2010" s="29" t="str">
        <f t="shared" si="15"/>
        <v/>
      </c>
      <c r="T2010" s="28" t="str">
        <f t="shared" si="16"/>
        <v/>
      </c>
      <c r="U2010" s="30">
        <f ca="1">VLOOKUP(H2010,variables!J$10:K$130,2,FALSE)</f>
        <v>1</v>
      </c>
      <c r="V2010" s="28"/>
      <c r="W2010" s="28"/>
      <c r="X2010" s="28"/>
      <c r="Y2010" s="28"/>
      <c r="Z2010" s="28"/>
      <c r="AA2010" s="28"/>
      <c r="AB2010" s="28"/>
      <c r="AC2010" s="28"/>
    </row>
    <row r="2011" spans="1:29" ht="14.25" hidden="1">
      <c r="A2011" s="22" t="b">
        <f t="shared" si="110"/>
        <v>0</v>
      </c>
      <c r="B2011" s="23" t="str">
        <f t="shared" si="111"/>
        <v>salles!</v>
      </c>
      <c r="C2011" s="24">
        <f t="shared" si="112"/>
        <v>1979</v>
      </c>
      <c r="D2011" s="24" t="str">
        <f t="shared" ca="1" si="2"/>
        <v>salle12</v>
      </c>
      <c r="E2011" s="25">
        <f t="shared" ca="1" si="3"/>
        <v>42864.583333333336</v>
      </c>
      <c r="F2011" s="25">
        <f t="shared" ca="1" si="4"/>
        <v>42864.666666666664</v>
      </c>
      <c r="G2011" s="26" t="str">
        <f t="shared" ca="1" si="5"/>
        <v>nathalie.lievoux@kheprisante.fr</v>
      </c>
      <c r="H2011" s="24" t="s">
        <v>784</v>
      </c>
      <c r="I2011" s="24">
        <f t="shared" ca="1" si="6"/>
        <v>0</v>
      </c>
      <c r="J2011" s="24">
        <f t="shared" ca="1" si="7"/>
        <v>30482216</v>
      </c>
      <c r="K2011" s="24" t="str">
        <f t="shared" ca="1" si="8"/>
        <v>réflexologie GROUPON</v>
      </c>
      <c r="L2011" s="24" t="str">
        <f t="shared" ca="1" si="9"/>
        <v>02:00 tarif horaire</v>
      </c>
      <c r="M2011" s="24" t="str">
        <f t="shared" ca="1" si="10"/>
        <v>Paiement par crédit</v>
      </c>
      <c r="N2011" s="25">
        <f t="shared" ca="1" si="11"/>
        <v>42852.557638888888</v>
      </c>
      <c r="O2011" s="27">
        <f t="shared" ca="1" si="12"/>
        <v>42852.557638888888</v>
      </c>
      <c r="P2011" s="24">
        <f t="shared" ca="1" si="13"/>
        <v>28.8</v>
      </c>
      <c r="Q2011" s="28" t="str">
        <f t="shared" si="48"/>
        <v/>
      </c>
      <c r="R2011" s="29" t="str">
        <f t="shared" si="14"/>
        <v/>
      </c>
      <c r="S2011" s="29" t="str">
        <f t="shared" si="15"/>
        <v/>
      </c>
      <c r="T2011" s="28" t="str">
        <f t="shared" si="16"/>
        <v/>
      </c>
      <c r="U2011" s="30">
        <f ca="1">VLOOKUP(H2011,variables!J$10:K$130,2,FALSE)</f>
        <v>1</v>
      </c>
      <c r="V2011" s="28"/>
      <c r="W2011" s="28"/>
      <c r="X2011" s="28"/>
      <c r="Y2011" s="28"/>
      <c r="Z2011" s="28"/>
      <c r="AA2011" s="28"/>
      <c r="AB2011" s="28"/>
      <c r="AC2011" s="28"/>
    </row>
    <row r="2012" spans="1:29" ht="14.25" hidden="1">
      <c r="A2012" s="22" t="b">
        <f t="shared" si="110"/>
        <v>0</v>
      </c>
      <c r="B2012" s="23" t="str">
        <f t="shared" si="111"/>
        <v>salles!</v>
      </c>
      <c r="C2012" s="24">
        <f t="shared" si="112"/>
        <v>1980</v>
      </c>
      <c r="D2012" s="24" t="str">
        <f t="shared" ca="1" si="2"/>
        <v>salle9</v>
      </c>
      <c r="E2012" s="25">
        <f t="shared" ca="1" si="3"/>
        <v>42864.666666666664</v>
      </c>
      <c r="F2012" s="25">
        <f t="shared" ca="1" si="4"/>
        <v>42864.708333333336</v>
      </c>
      <c r="G2012" s="26" t="str">
        <f t="shared" ca="1" si="5"/>
        <v>marc.fallet@kheprisante.fr</v>
      </c>
      <c r="H2012" s="24" t="s">
        <v>472</v>
      </c>
      <c r="I2012" s="24">
        <f t="shared" ca="1" si="6"/>
        <v>0</v>
      </c>
      <c r="J2012" s="24">
        <f t="shared" ca="1" si="7"/>
        <v>30131057</v>
      </c>
      <c r="K2012" s="24">
        <f t="shared" ca="1" si="8"/>
        <v>0</v>
      </c>
      <c r="L2012" s="24" t="str">
        <f t="shared" ca="1" si="9"/>
        <v>01:00 tarif horaire</v>
      </c>
      <c r="M2012" s="24" t="str">
        <f t="shared" ca="1" si="10"/>
        <v>Paiement par crédit</v>
      </c>
      <c r="N2012" s="25">
        <f t="shared" ca="1" si="11"/>
        <v>42836.425000000003</v>
      </c>
      <c r="O2012" s="27">
        <f t="shared" ca="1" si="12"/>
        <v>42836.425000000003</v>
      </c>
      <c r="P2012" s="24">
        <f t="shared" ca="1" si="13"/>
        <v>16.2</v>
      </c>
      <c r="Q2012" s="28" t="str">
        <f t="shared" si="48"/>
        <v/>
      </c>
      <c r="R2012" s="29" t="str">
        <f t="shared" si="14"/>
        <v/>
      </c>
      <c r="S2012" s="29" t="str">
        <f t="shared" si="15"/>
        <v/>
      </c>
      <c r="T2012" s="28" t="str">
        <f t="shared" si="16"/>
        <v/>
      </c>
      <c r="U2012" s="30">
        <f ca="1">VLOOKUP(H2012,variables!J$10:K$130,2,FALSE)</f>
        <v>0.96666666666666667</v>
      </c>
      <c r="V2012" s="28"/>
      <c r="W2012" s="28"/>
      <c r="X2012" s="28"/>
      <c r="Y2012" s="28"/>
      <c r="Z2012" s="28"/>
      <c r="AA2012" s="28"/>
      <c r="AB2012" s="28"/>
      <c r="AC2012" s="28"/>
    </row>
    <row r="2013" spans="1:29" ht="14.25" hidden="1">
      <c r="A2013" s="22" t="b">
        <f t="shared" si="110"/>
        <v>0</v>
      </c>
      <c r="B2013" s="23" t="str">
        <f t="shared" si="111"/>
        <v>salles!</v>
      </c>
      <c r="C2013" s="24">
        <f t="shared" si="112"/>
        <v>1981</v>
      </c>
      <c r="D2013" s="24" t="str">
        <f t="shared" ca="1" si="2"/>
        <v>Salle0</v>
      </c>
      <c r="E2013" s="25">
        <f t="shared" ca="1" si="3"/>
        <v>42864.833333333336</v>
      </c>
      <c r="F2013" s="25">
        <f t="shared" ca="1" si="4"/>
        <v>42864.875</v>
      </c>
      <c r="G2013" s="26" t="str">
        <f t="shared" ca="1" si="5"/>
        <v>souad.amrous@kheprisante.fr</v>
      </c>
      <c r="H2013" s="24" t="s">
        <v>852</v>
      </c>
      <c r="I2013" s="24" t="str">
        <f t="shared" ca="1" si="6"/>
        <v>souad.amrous@kheprisante.fr</v>
      </c>
      <c r="J2013" s="24">
        <f t="shared" ca="1" si="7"/>
        <v>29466349</v>
      </c>
      <c r="K2013" s="24" t="str">
        <f t="shared" ca="1" si="8"/>
        <v>Atelier 7 "Sophro-Méditation"</v>
      </c>
      <c r="L2013" s="24" t="str">
        <f t="shared" ca="1" si="9"/>
        <v>01:00 tarif horaire</v>
      </c>
      <c r="M2013" s="24" t="str">
        <f t="shared" ca="1" si="10"/>
        <v>Paiement par crédit</v>
      </c>
      <c r="N2013" s="25">
        <f t="shared" ca="1" si="11"/>
        <v>42807.613888888889</v>
      </c>
      <c r="O2013" s="27">
        <f t="shared" ca="1" si="12"/>
        <v>42809.444444444445</v>
      </c>
      <c r="P2013" s="24">
        <f t="shared" ca="1" si="13"/>
        <v>21.06</v>
      </c>
      <c r="Q2013" s="28" t="str">
        <f t="shared" si="48"/>
        <v/>
      </c>
      <c r="R2013" s="29" t="str">
        <f t="shared" si="14"/>
        <v/>
      </c>
      <c r="S2013" s="29" t="str">
        <f t="shared" si="15"/>
        <v/>
      </c>
      <c r="T2013" s="28" t="str">
        <f t="shared" si="16"/>
        <v/>
      </c>
      <c r="U2013" s="30">
        <f ca="1">VLOOKUP(H2013,variables!J$10:K$130,2,FALSE)</f>
        <v>0.96666666666666667</v>
      </c>
      <c r="V2013" s="28"/>
      <c r="W2013" s="28"/>
      <c r="X2013" s="28"/>
      <c r="Y2013" s="28"/>
      <c r="Z2013" s="28"/>
      <c r="AA2013" s="28"/>
      <c r="AB2013" s="28"/>
      <c r="AC2013" s="28"/>
    </row>
    <row r="2014" spans="1:29" ht="14.25" hidden="1">
      <c r="A2014" s="22" t="b">
        <f t="shared" si="110"/>
        <v>0</v>
      </c>
      <c r="B2014" s="23" t="str">
        <f t="shared" si="111"/>
        <v>salles!</v>
      </c>
      <c r="C2014" s="24">
        <f t="shared" si="112"/>
        <v>1982</v>
      </c>
      <c r="D2014" s="24" t="str">
        <f t="shared" ca="1" si="2"/>
        <v>salle5</v>
      </c>
      <c r="E2014" s="25">
        <f t="shared" ca="1" si="3"/>
        <v>42865.375</v>
      </c>
      <c r="F2014" s="25">
        <f t="shared" ca="1" si="4"/>
        <v>42865.416666666664</v>
      </c>
      <c r="G2014" s="26" t="str">
        <f t="shared" ca="1" si="5"/>
        <v>sophie.seveetpapillon@kheprisante.fr</v>
      </c>
      <c r="H2014" s="24" t="s">
        <v>83</v>
      </c>
      <c r="I2014" s="24">
        <f t="shared" ca="1" si="6"/>
        <v>0</v>
      </c>
      <c r="J2014" s="24">
        <f t="shared" ca="1" si="7"/>
        <v>30275475</v>
      </c>
      <c r="K2014" s="24" t="str">
        <f t="shared" ca="1" si="8"/>
        <v>S. Lespinasse - Réflexo SP</v>
      </c>
      <c r="L2014" s="24" t="str">
        <f t="shared" ca="1" si="9"/>
        <v>01:00 tarif horaire</v>
      </c>
      <c r="M2014" s="24" t="str">
        <f t="shared" ca="1" si="10"/>
        <v>Paiement par crédit</v>
      </c>
      <c r="N2014" s="25">
        <f t="shared" ca="1" si="11"/>
        <v>42843.813888888886</v>
      </c>
      <c r="O2014" s="27">
        <f t="shared" ca="1" si="12"/>
        <v>42843.813888888886</v>
      </c>
      <c r="P2014" s="24">
        <f t="shared" ca="1" si="13"/>
        <v>14.4</v>
      </c>
      <c r="Q2014" s="28" t="str">
        <f t="shared" si="48"/>
        <v/>
      </c>
      <c r="R2014" s="29" t="str">
        <f t="shared" si="14"/>
        <v/>
      </c>
      <c r="S2014" s="29" t="str">
        <f t="shared" si="15"/>
        <v/>
      </c>
      <c r="T2014" s="28" t="str">
        <f t="shared" si="16"/>
        <v/>
      </c>
      <c r="U2014" s="30">
        <f>VLOOKUP(H2014,variables!J$10:K$130,2,FALSE)</f>
        <v>5.3E-3</v>
      </c>
      <c r="V2014" s="28"/>
      <c r="W2014" s="28"/>
      <c r="X2014" s="28"/>
      <c r="Y2014" s="28"/>
      <c r="Z2014" s="28"/>
      <c r="AA2014" s="28"/>
      <c r="AB2014" s="28"/>
      <c r="AC2014" s="28"/>
    </row>
    <row r="2015" spans="1:29" ht="14.25" hidden="1">
      <c r="A2015" s="22" t="b">
        <f t="shared" si="110"/>
        <v>0</v>
      </c>
      <c r="B2015" s="23" t="str">
        <f t="shared" si="111"/>
        <v>salles!</v>
      </c>
      <c r="C2015" s="24">
        <f t="shared" si="112"/>
        <v>1983</v>
      </c>
      <c r="D2015" s="24" t="str">
        <f t="shared" ca="1" si="2"/>
        <v>salle12</v>
      </c>
      <c r="E2015" s="25">
        <f t="shared" ca="1" si="3"/>
        <v>42865.458333333336</v>
      </c>
      <c r="F2015" s="25">
        <f t="shared" ca="1" si="4"/>
        <v>42865.5</v>
      </c>
      <c r="G2015" s="26" t="str">
        <f t="shared" ca="1" si="5"/>
        <v>nathalie.lievoux@kheprisante.fr</v>
      </c>
      <c r="H2015" s="24" t="s">
        <v>784</v>
      </c>
      <c r="I2015" s="24">
        <f t="shared" ca="1" si="6"/>
        <v>0</v>
      </c>
      <c r="J2015" s="24">
        <f t="shared" ca="1" si="7"/>
        <v>30459433</v>
      </c>
      <c r="K2015" s="24" t="str">
        <f t="shared" ca="1" si="8"/>
        <v>réflexologie GROUPON</v>
      </c>
      <c r="L2015" s="24" t="str">
        <f t="shared" ca="1" si="9"/>
        <v>01:00 tarif horaire</v>
      </c>
      <c r="M2015" s="24" t="str">
        <f t="shared" ca="1" si="10"/>
        <v>Paiement par crédit</v>
      </c>
      <c r="N2015" s="25">
        <f t="shared" ca="1" si="11"/>
        <v>42851.632638888892</v>
      </c>
      <c r="O2015" s="27">
        <f t="shared" ca="1" si="12"/>
        <v>42851.632638888892</v>
      </c>
      <c r="P2015" s="24">
        <f t="shared" ca="1" si="13"/>
        <v>14.4</v>
      </c>
      <c r="Q2015" s="28" t="str">
        <f t="shared" si="48"/>
        <v/>
      </c>
      <c r="R2015" s="29" t="str">
        <f t="shared" si="14"/>
        <v/>
      </c>
      <c r="S2015" s="29" t="str">
        <f t="shared" si="15"/>
        <v/>
      </c>
      <c r="T2015" s="28" t="str">
        <f t="shared" si="16"/>
        <v/>
      </c>
      <c r="U2015" s="30">
        <f ca="1">VLOOKUP(H2015,variables!J$10:K$130,2,FALSE)</f>
        <v>1</v>
      </c>
      <c r="V2015" s="28"/>
      <c r="W2015" s="28"/>
      <c r="X2015" s="28"/>
      <c r="Y2015" s="28"/>
      <c r="Z2015" s="28"/>
      <c r="AA2015" s="28"/>
      <c r="AB2015" s="28"/>
      <c r="AC2015" s="28"/>
    </row>
    <row r="2016" spans="1:29" ht="14.25" hidden="1">
      <c r="A2016" s="22" t="b">
        <f t="shared" si="110"/>
        <v>0</v>
      </c>
      <c r="B2016" s="23" t="str">
        <f t="shared" si="111"/>
        <v>salles!</v>
      </c>
      <c r="C2016" s="24">
        <f t="shared" si="112"/>
        <v>1984</v>
      </c>
      <c r="D2016" s="24" t="str">
        <f t="shared" ca="1" si="2"/>
        <v>salle9</v>
      </c>
      <c r="E2016" s="25">
        <f t="shared" ca="1" si="3"/>
        <v>42865.708333333336</v>
      </c>
      <c r="F2016" s="25">
        <f t="shared" ca="1" si="4"/>
        <v>42865.770833333336</v>
      </c>
      <c r="G2016" s="26" t="str">
        <f t="shared" ca="1" si="5"/>
        <v>sophie.vieillard@kheprisante.fr</v>
      </c>
      <c r="H2016" s="24" t="s">
        <v>464</v>
      </c>
      <c r="I2016" s="24">
        <f t="shared" ca="1" si="6"/>
        <v>0</v>
      </c>
      <c r="J2016" s="24">
        <f t="shared" ca="1" si="7"/>
        <v>30392776</v>
      </c>
      <c r="K2016" s="24" t="str">
        <f t="shared" ca="1" si="8"/>
        <v>Coaching Parental</v>
      </c>
      <c r="L2016" s="24" t="str">
        <f t="shared" ca="1" si="9"/>
        <v>01:30 tarif horaire</v>
      </c>
      <c r="M2016" s="24" t="str">
        <f t="shared" ca="1" si="10"/>
        <v>Paiement par crédit</v>
      </c>
      <c r="N2016" s="25">
        <f t="shared" ca="1" si="11"/>
        <v>42849.404861111114</v>
      </c>
      <c r="O2016" s="27">
        <f t="shared" ca="1" si="12"/>
        <v>42849.404861111114</v>
      </c>
      <c r="P2016" s="24">
        <f t="shared" ca="1" si="13"/>
        <v>27</v>
      </c>
      <c r="Q2016" s="28" t="str">
        <f t="shared" si="48"/>
        <v/>
      </c>
      <c r="R2016" s="29" t="str">
        <f t="shared" si="14"/>
        <v/>
      </c>
      <c r="S2016" s="29" t="str">
        <f t="shared" si="15"/>
        <v/>
      </c>
      <c r="T2016" s="28" t="str">
        <f t="shared" si="16"/>
        <v/>
      </c>
      <c r="U2016" s="30">
        <f ca="1">VLOOKUP(H2016,variables!J$10:K$130,2,FALSE)</f>
        <v>0.98148148148148151</v>
      </c>
      <c r="V2016" s="28"/>
      <c r="W2016" s="28"/>
      <c r="X2016" s="28"/>
      <c r="Y2016" s="28"/>
      <c r="Z2016" s="28"/>
      <c r="AA2016" s="28"/>
      <c r="AB2016" s="28"/>
      <c r="AC2016" s="28"/>
    </row>
    <row r="2017" spans="1:29" ht="14.25" hidden="1">
      <c r="A2017" s="22" t="b">
        <f t="shared" si="110"/>
        <v>0</v>
      </c>
      <c r="B2017" s="23" t="str">
        <f t="shared" si="111"/>
        <v>salles!</v>
      </c>
      <c r="C2017" s="24">
        <f t="shared" si="112"/>
        <v>1985</v>
      </c>
      <c r="D2017" s="24" t="str">
        <f t="shared" ca="1" si="2"/>
        <v>salle10</v>
      </c>
      <c r="E2017" s="25">
        <f t="shared" ca="1" si="3"/>
        <v>42865.729166666664</v>
      </c>
      <c r="F2017" s="25">
        <f t="shared" ca="1" si="4"/>
        <v>42865.770833333336</v>
      </c>
      <c r="G2017" s="26" t="str">
        <f t="shared" ca="1" si="5"/>
        <v>sylvie.cayla@kheprisante.fr</v>
      </c>
      <c r="H2017" s="24" t="s">
        <v>359</v>
      </c>
      <c r="I2017" s="24">
        <f t="shared" ca="1" si="6"/>
        <v>0</v>
      </c>
      <c r="J2017" s="24">
        <f t="shared" ca="1" si="7"/>
        <v>30266382</v>
      </c>
      <c r="K2017" s="24">
        <f t="shared" ca="1" si="8"/>
        <v>0</v>
      </c>
      <c r="L2017" s="24" t="str">
        <f t="shared" ca="1" si="9"/>
        <v>01:00 tarif horaire</v>
      </c>
      <c r="M2017" s="24" t="str">
        <f t="shared" ca="1" si="10"/>
        <v>Paiement par crédit</v>
      </c>
      <c r="N2017" s="25">
        <f t="shared" ca="1" si="11"/>
        <v>42843.615972222222</v>
      </c>
      <c r="O2017" s="27">
        <f t="shared" ca="1" si="12"/>
        <v>42843.615972222222</v>
      </c>
      <c r="P2017" s="24">
        <f t="shared" ca="1" si="13"/>
        <v>18</v>
      </c>
      <c r="Q2017" s="28" t="str">
        <f t="shared" si="48"/>
        <v/>
      </c>
      <c r="R2017" s="29" t="str">
        <f t="shared" si="14"/>
        <v/>
      </c>
      <c r="S2017" s="29" t="str">
        <f t="shared" si="15"/>
        <v/>
      </c>
      <c r="T2017" s="28" t="str">
        <f t="shared" si="16"/>
        <v/>
      </c>
      <c r="U2017" s="30">
        <f ca="1">VLOOKUP(H2017,variables!J$10:K$130,2,FALSE)</f>
        <v>1</v>
      </c>
      <c r="V2017" s="28"/>
      <c r="W2017" s="28"/>
      <c r="X2017" s="28"/>
      <c r="Y2017" s="28"/>
      <c r="Z2017" s="28"/>
      <c r="AA2017" s="28"/>
      <c r="AB2017" s="28"/>
      <c r="AC2017" s="28"/>
    </row>
    <row r="2018" spans="1:29" ht="14.25" hidden="1">
      <c r="A2018" s="22" t="b">
        <f t="shared" si="110"/>
        <v>0</v>
      </c>
      <c r="B2018" s="23" t="str">
        <f t="shared" si="111"/>
        <v>salles!</v>
      </c>
      <c r="C2018" s="24">
        <f t="shared" si="112"/>
        <v>1986</v>
      </c>
      <c r="D2018" s="24" t="str">
        <f t="shared" ca="1" si="2"/>
        <v>salle8</v>
      </c>
      <c r="E2018" s="25">
        <f t="shared" ca="1" si="3"/>
        <v>42866.479166666664</v>
      </c>
      <c r="F2018" s="25">
        <f t="shared" ca="1" si="4"/>
        <v>42866.520833333336</v>
      </c>
      <c r="G2018" s="26" t="str">
        <f t="shared" ca="1" si="5"/>
        <v>margaux.honore@kheprisante.fr</v>
      </c>
      <c r="H2018" s="24" t="s">
        <v>88</v>
      </c>
      <c r="I2018" s="24">
        <f t="shared" ca="1" si="6"/>
        <v>0</v>
      </c>
      <c r="J2018" s="24">
        <f t="shared" ca="1" si="7"/>
        <v>30401735</v>
      </c>
      <c r="K2018" s="24" t="str">
        <f t="shared" ca="1" si="8"/>
        <v>Inard Marion</v>
      </c>
      <c r="L2018" s="24" t="str">
        <f t="shared" ca="1" si="9"/>
        <v>01:00 tarif horaire</v>
      </c>
      <c r="M2018" s="24" t="str">
        <f t="shared" ca="1" si="10"/>
        <v>Paiement par crédit</v>
      </c>
      <c r="N2018" s="25">
        <f t="shared" ca="1" si="11"/>
        <v>42849.611111111109</v>
      </c>
      <c r="O2018" s="27">
        <f t="shared" ca="1" si="12"/>
        <v>42849.611111111109</v>
      </c>
      <c r="P2018" s="24">
        <f t="shared" ca="1" si="13"/>
        <v>15.3</v>
      </c>
      <c r="Q2018" s="28" t="str">
        <f t="shared" si="48"/>
        <v/>
      </c>
      <c r="R2018" s="29" t="str">
        <f t="shared" si="14"/>
        <v/>
      </c>
      <c r="S2018" s="29" t="str">
        <f t="shared" si="15"/>
        <v/>
      </c>
      <c r="T2018" s="28" t="str">
        <f t="shared" si="16"/>
        <v/>
      </c>
      <c r="U2018" s="30">
        <f ca="1">VLOOKUP(H2018,variables!J$10:K$130,2,FALSE)</f>
        <v>0.94202898550724634</v>
      </c>
      <c r="V2018" s="28"/>
      <c r="W2018" s="28"/>
      <c r="X2018" s="28"/>
      <c r="Y2018" s="28"/>
      <c r="Z2018" s="28"/>
      <c r="AA2018" s="28"/>
      <c r="AB2018" s="28"/>
      <c r="AC2018" s="28"/>
    </row>
    <row r="2019" spans="1:29" ht="14.25" hidden="1">
      <c r="A2019" s="22" t="b">
        <f t="shared" si="110"/>
        <v>0</v>
      </c>
      <c r="B2019" s="23" t="str">
        <f t="shared" si="111"/>
        <v>salles!</v>
      </c>
      <c r="C2019" s="24">
        <f t="shared" si="112"/>
        <v>1987</v>
      </c>
      <c r="D2019" s="24" t="str">
        <f t="shared" ca="1" si="2"/>
        <v>salle8</v>
      </c>
      <c r="E2019" s="25">
        <f t="shared" ca="1" si="3"/>
        <v>42866.583333333336</v>
      </c>
      <c r="F2019" s="25">
        <f t="shared" ca="1" si="4"/>
        <v>42866.625</v>
      </c>
      <c r="G2019" s="26" t="str">
        <f t="shared" ca="1" si="5"/>
        <v>margaux.honore@kheprisante.fr</v>
      </c>
      <c r="H2019" s="24" t="s">
        <v>88</v>
      </c>
      <c r="I2019" s="24">
        <f t="shared" ca="1" si="6"/>
        <v>0</v>
      </c>
      <c r="J2019" s="24">
        <f t="shared" ca="1" si="7"/>
        <v>29829001</v>
      </c>
      <c r="K2019" s="24" t="str">
        <f t="shared" ca="1" si="8"/>
        <v>Mme Dos Santos</v>
      </c>
      <c r="L2019" s="24" t="str">
        <f t="shared" ca="1" si="9"/>
        <v>01:00 tarif horaire</v>
      </c>
      <c r="M2019" s="24" t="str">
        <f t="shared" ca="1" si="10"/>
        <v>Paiement par crédit</v>
      </c>
      <c r="N2019" s="25">
        <f t="shared" ca="1" si="11"/>
        <v>42822.86041666667</v>
      </c>
      <c r="O2019" s="27">
        <f t="shared" ca="1" si="12"/>
        <v>42822.86041666667</v>
      </c>
      <c r="P2019" s="24">
        <f t="shared" ca="1" si="13"/>
        <v>12.96</v>
      </c>
      <c r="Q2019" s="28" t="str">
        <f t="shared" si="48"/>
        <v/>
      </c>
      <c r="R2019" s="29" t="str">
        <f t="shared" si="14"/>
        <v/>
      </c>
      <c r="S2019" s="29" t="str">
        <f t="shared" si="15"/>
        <v/>
      </c>
      <c r="T2019" s="28" t="str">
        <f t="shared" si="16"/>
        <v/>
      </c>
      <c r="U2019" s="30">
        <f ca="1">VLOOKUP(H2019,variables!J$10:K$130,2,FALSE)</f>
        <v>0.94202898550724634</v>
      </c>
      <c r="V2019" s="28"/>
      <c r="W2019" s="28"/>
      <c r="X2019" s="28"/>
      <c r="Y2019" s="28"/>
      <c r="Z2019" s="28"/>
      <c r="AA2019" s="28"/>
      <c r="AB2019" s="28"/>
      <c r="AC2019" s="28"/>
    </row>
    <row r="2020" spans="1:29" ht="14.25" hidden="1">
      <c r="A2020" s="22" t="b">
        <f t="shared" si="110"/>
        <v>0</v>
      </c>
      <c r="B2020" s="23" t="str">
        <f t="shared" si="111"/>
        <v>salles!</v>
      </c>
      <c r="C2020" s="24">
        <f t="shared" si="112"/>
        <v>1988</v>
      </c>
      <c r="D2020" s="24" t="str">
        <f t="shared" ca="1" si="2"/>
        <v>salle12</v>
      </c>
      <c r="E2020" s="25">
        <f t="shared" ca="1" si="3"/>
        <v>42866.625</v>
      </c>
      <c r="F2020" s="25">
        <f t="shared" ca="1" si="4"/>
        <v>42866.666666666664</v>
      </c>
      <c r="G2020" s="26" t="str">
        <f t="shared" ca="1" si="5"/>
        <v>didier.cuoq@kheprisante.fr</v>
      </c>
      <c r="H2020" s="24" t="s">
        <v>357</v>
      </c>
      <c r="I2020" s="24">
        <f t="shared" ca="1" si="6"/>
        <v>0</v>
      </c>
      <c r="J2020" s="24">
        <f t="shared" ca="1" si="7"/>
        <v>30390636</v>
      </c>
      <c r="K2020" s="24">
        <f t="shared" ca="1" si="8"/>
        <v>0</v>
      </c>
      <c r="L2020" s="24" t="str">
        <f t="shared" ca="1" si="9"/>
        <v>01:00 tarif horaire</v>
      </c>
      <c r="M2020" s="24" t="str">
        <f t="shared" ca="1" si="10"/>
        <v>Paiement par crédit</v>
      </c>
      <c r="N2020" s="25">
        <f t="shared" ca="1" si="11"/>
        <v>42849.350694444445</v>
      </c>
      <c r="O2020" s="27">
        <f t="shared" ca="1" si="12"/>
        <v>42849.350694444445</v>
      </c>
      <c r="P2020" s="24">
        <f t="shared" ca="1" si="13"/>
        <v>14.4</v>
      </c>
      <c r="Q2020" s="28" t="str">
        <f t="shared" si="48"/>
        <v/>
      </c>
      <c r="R2020" s="29" t="str">
        <f t="shared" si="14"/>
        <v/>
      </c>
      <c r="S2020" s="29" t="str">
        <f t="shared" si="15"/>
        <v/>
      </c>
      <c r="T2020" s="28" t="str">
        <f t="shared" si="16"/>
        <v/>
      </c>
      <c r="U2020" s="30">
        <f ca="1">VLOOKUP(H2020,variables!J$10:K$130,2,FALSE)</f>
        <v>0.97058823529411764</v>
      </c>
      <c r="V2020" s="28"/>
      <c r="W2020" s="28"/>
      <c r="X2020" s="28"/>
      <c r="Y2020" s="28"/>
      <c r="Z2020" s="28"/>
      <c r="AA2020" s="28"/>
      <c r="AB2020" s="28"/>
      <c r="AC2020" s="28"/>
    </row>
    <row r="2021" spans="1:29" ht="14.25" hidden="1">
      <c r="A2021" s="22" t="b">
        <f t="shared" si="110"/>
        <v>0</v>
      </c>
      <c r="B2021" s="23" t="str">
        <f t="shared" si="111"/>
        <v>salles!</v>
      </c>
      <c r="C2021" s="24">
        <f t="shared" si="112"/>
        <v>1989</v>
      </c>
      <c r="D2021" s="24" t="str">
        <f t="shared" ca="1" si="2"/>
        <v>salle8</v>
      </c>
      <c r="E2021" s="25">
        <f t="shared" ca="1" si="3"/>
        <v>42866.625</v>
      </c>
      <c r="F2021" s="25">
        <f t="shared" ca="1" si="4"/>
        <v>42866.666666666664</v>
      </c>
      <c r="G2021" s="26" t="str">
        <f t="shared" ca="1" si="5"/>
        <v>margaux.honore@kheprisante.fr</v>
      </c>
      <c r="H2021" s="24" t="s">
        <v>88</v>
      </c>
      <c r="I2021" s="24">
        <f t="shared" ca="1" si="6"/>
        <v>0</v>
      </c>
      <c r="J2021" s="24">
        <f t="shared" ca="1" si="7"/>
        <v>30401727</v>
      </c>
      <c r="K2021" s="24" t="str">
        <f t="shared" ca="1" si="8"/>
        <v>Girardeau</v>
      </c>
      <c r="L2021" s="24" t="str">
        <f t="shared" ca="1" si="9"/>
        <v>01:00 tarif horaire</v>
      </c>
      <c r="M2021" s="24" t="str">
        <f t="shared" ca="1" si="10"/>
        <v>Paiement par crédit</v>
      </c>
      <c r="N2021" s="25">
        <f t="shared" ca="1" si="11"/>
        <v>42849.611111111109</v>
      </c>
      <c r="O2021" s="27">
        <f t="shared" ca="1" si="12"/>
        <v>42849.611111111109</v>
      </c>
      <c r="P2021" s="24">
        <f t="shared" ca="1" si="13"/>
        <v>14.4</v>
      </c>
      <c r="Q2021" s="28" t="str">
        <f t="shared" si="48"/>
        <v/>
      </c>
      <c r="R2021" s="29" t="str">
        <f t="shared" si="14"/>
        <v/>
      </c>
      <c r="S2021" s="29" t="str">
        <f t="shared" si="15"/>
        <v/>
      </c>
      <c r="T2021" s="28" t="str">
        <f t="shared" si="16"/>
        <v/>
      </c>
      <c r="U2021" s="30">
        <f ca="1">VLOOKUP(H2021,variables!J$10:K$130,2,FALSE)</f>
        <v>0.94202898550724634</v>
      </c>
      <c r="V2021" s="28"/>
      <c r="W2021" s="28"/>
      <c r="X2021" s="28"/>
      <c r="Y2021" s="28"/>
      <c r="Z2021" s="28"/>
      <c r="AA2021" s="28"/>
      <c r="AB2021" s="28"/>
      <c r="AC2021" s="28"/>
    </row>
    <row r="2022" spans="1:29" ht="14.25" hidden="1">
      <c r="A2022" s="22" t="b">
        <f t="shared" si="110"/>
        <v>0</v>
      </c>
      <c r="B2022" s="23" t="str">
        <f t="shared" si="111"/>
        <v>salles!</v>
      </c>
      <c r="C2022" s="24">
        <f t="shared" si="112"/>
        <v>1990</v>
      </c>
      <c r="D2022" s="24" t="str">
        <f t="shared" ca="1" si="2"/>
        <v>réunion2</v>
      </c>
      <c r="E2022" s="25">
        <f t="shared" ca="1" si="3"/>
        <v>42866.791666666664</v>
      </c>
      <c r="F2022" s="25">
        <f t="shared" ca="1" si="4"/>
        <v>42866.833333333336</v>
      </c>
      <c r="G2022" s="26" t="str">
        <f t="shared" ca="1" si="5"/>
        <v>sonia.langlois@sophrokhepri.fr</v>
      </c>
      <c r="H2022" s="24" t="s">
        <v>423</v>
      </c>
      <c r="I2022" s="24">
        <f t="shared" ca="1" si="6"/>
        <v>0</v>
      </c>
      <c r="J2022" s="24">
        <f t="shared" ca="1" si="7"/>
        <v>27455247</v>
      </c>
      <c r="K2022" s="24" t="str">
        <f t="shared" ca="1" si="8"/>
        <v>cours collectif sophro</v>
      </c>
      <c r="L2022" s="24" t="str">
        <f t="shared" ca="1" si="9"/>
        <v>01:00 tarif horaire</v>
      </c>
      <c r="M2022" s="24" t="str">
        <f t="shared" ca="1" si="10"/>
        <v>Paiement par crédit</v>
      </c>
      <c r="N2022" s="25">
        <f t="shared" ca="1" si="11"/>
        <v>42709.850694444445</v>
      </c>
      <c r="O2022" s="27">
        <f t="shared" ca="1" si="12"/>
        <v>42709.850694444445</v>
      </c>
      <c r="P2022" s="24">
        <f t="shared" ca="1" si="13"/>
        <v>18.72</v>
      </c>
      <c r="Q2022" s="28" t="str">
        <f t="shared" si="48"/>
        <v/>
      </c>
      <c r="R2022" s="29" t="str">
        <f t="shared" si="14"/>
        <v/>
      </c>
      <c r="S2022" s="29" t="str">
        <f t="shared" si="15"/>
        <v/>
      </c>
      <c r="T2022" s="28" t="str">
        <f t="shared" si="16"/>
        <v/>
      </c>
      <c r="U2022" s="30">
        <f ca="1">VLOOKUP(H2022,variables!J$10:K$130,2,FALSE)</f>
        <v>0.97619047619047616</v>
      </c>
      <c r="V2022" s="28"/>
      <c r="W2022" s="28"/>
      <c r="X2022" s="28"/>
      <c r="Y2022" s="28"/>
      <c r="Z2022" s="28"/>
      <c r="AA2022" s="28"/>
      <c r="AB2022" s="28"/>
      <c r="AC2022" s="28"/>
    </row>
    <row r="2023" spans="1:29" ht="14.25" hidden="1">
      <c r="A2023" s="22" t="b">
        <f t="shared" si="110"/>
        <v>0</v>
      </c>
      <c r="B2023" s="23" t="str">
        <f t="shared" si="111"/>
        <v>salles!</v>
      </c>
      <c r="C2023" s="24">
        <f t="shared" si="112"/>
        <v>1991</v>
      </c>
      <c r="D2023" s="24" t="str">
        <f t="shared" ca="1" si="2"/>
        <v>salle8</v>
      </c>
      <c r="E2023" s="25">
        <f t="shared" ca="1" si="3"/>
        <v>42867.5</v>
      </c>
      <c r="F2023" s="25">
        <f t="shared" ca="1" si="4"/>
        <v>42867.541666666664</v>
      </c>
      <c r="G2023" s="26" t="str">
        <f t="shared" ca="1" si="5"/>
        <v>margaux.honore@kheprisante.fr</v>
      </c>
      <c r="H2023" s="24" t="s">
        <v>88</v>
      </c>
      <c r="I2023" s="24">
        <f t="shared" ca="1" si="6"/>
        <v>0</v>
      </c>
      <c r="J2023" s="24">
        <f t="shared" ca="1" si="7"/>
        <v>28855084</v>
      </c>
      <c r="K2023" s="24" t="str">
        <f t="shared" ca="1" si="8"/>
        <v>Melle MINOS</v>
      </c>
      <c r="L2023" s="24" t="str">
        <f t="shared" ca="1" si="9"/>
        <v>01:00 tarif horaire</v>
      </c>
      <c r="M2023" s="24" t="str">
        <f t="shared" ca="1" si="10"/>
        <v>Paiement par crédit</v>
      </c>
      <c r="N2023" s="25">
        <f t="shared" ca="1" si="11"/>
        <v>42779.656944444447</v>
      </c>
      <c r="O2023" s="27">
        <f t="shared" ca="1" si="12"/>
        <v>42779.656944444447</v>
      </c>
      <c r="P2023" s="24">
        <f t="shared" ca="1" si="13"/>
        <v>12.96</v>
      </c>
      <c r="Q2023" s="28" t="str">
        <f t="shared" si="48"/>
        <v/>
      </c>
      <c r="R2023" s="29" t="str">
        <f t="shared" si="14"/>
        <v/>
      </c>
      <c r="S2023" s="29" t="str">
        <f t="shared" si="15"/>
        <v/>
      </c>
      <c r="T2023" s="28" t="str">
        <f t="shared" si="16"/>
        <v/>
      </c>
      <c r="U2023" s="30">
        <f ca="1">VLOOKUP(H2023,variables!J$10:K$130,2,FALSE)</f>
        <v>0.94202898550724634</v>
      </c>
      <c r="V2023" s="28"/>
      <c r="W2023" s="28"/>
      <c r="X2023" s="28"/>
      <c r="Y2023" s="28"/>
      <c r="Z2023" s="28"/>
      <c r="AA2023" s="28"/>
      <c r="AB2023" s="28"/>
      <c r="AC2023" s="28"/>
    </row>
    <row r="2024" spans="1:29" ht="14.25" hidden="1">
      <c r="A2024" s="22" t="b">
        <f t="shared" si="110"/>
        <v>0</v>
      </c>
      <c r="B2024" s="23" t="str">
        <f t="shared" si="111"/>
        <v>salles!</v>
      </c>
      <c r="C2024" s="24">
        <f t="shared" si="112"/>
        <v>1992</v>
      </c>
      <c r="D2024" s="24" t="str">
        <f t="shared" ca="1" si="2"/>
        <v>salle8</v>
      </c>
      <c r="E2024" s="25">
        <f t="shared" ca="1" si="3"/>
        <v>42867.729166666664</v>
      </c>
      <c r="F2024" s="25">
        <f t="shared" ca="1" si="4"/>
        <v>42867.770833333336</v>
      </c>
      <c r="G2024" s="26" t="str">
        <f t="shared" ca="1" si="5"/>
        <v>margaux.honore@kheprisante.fr</v>
      </c>
      <c r="H2024" s="24" t="s">
        <v>88</v>
      </c>
      <c r="I2024" s="24">
        <f t="shared" ca="1" si="6"/>
        <v>0</v>
      </c>
      <c r="J2024" s="24">
        <f t="shared" ca="1" si="7"/>
        <v>28761024</v>
      </c>
      <c r="K2024" s="24" t="str">
        <f t="shared" ca="1" si="8"/>
        <v>Lionel MASSON</v>
      </c>
      <c r="L2024" s="24" t="str">
        <f t="shared" ca="1" si="9"/>
        <v>01:00 tarif horaire</v>
      </c>
      <c r="M2024" s="24" t="str">
        <f t="shared" ca="1" si="10"/>
        <v>Paiement par crédit</v>
      </c>
      <c r="N2024" s="25">
        <f t="shared" ca="1" si="11"/>
        <v>42774.763888888891</v>
      </c>
      <c r="O2024" s="27">
        <f t="shared" ca="1" si="12"/>
        <v>42774.763888888891</v>
      </c>
      <c r="P2024" s="24">
        <f t="shared" ca="1" si="13"/>
        <v>14.4</v>
      </c>
      <c r="Q2024" s="28" t="str">
        <f t="shared" si="48"/>
        <v/>
      </c>
      <c r="R2024" s="29" t="str">
        <f t="shared" si="14"/>
        <v/>
      </c>
      <c r="S2024" s="29" t="str">
        <f t="shared" si="15"/>
        <v/>
      </c>
      <c r="T2024" s="28" t="str">
        <f t="shared" si="16"/>
        <v/>
      </c>
      <c r="U2024" s="30">
        <f ca="1">VLOOKUP(H2024,variables!J$10:K$130,2,FALSE)</f>
        <v>0.94202898550724634</v>
      </c>
      <c r="V2024" s="28"/>
      <c r="W2024" s="28"/>
      <c r="X2024" s="28"/>
      <c r="Y2024" s="28"/>
      <c r="Z2024" s="28"/>
      <c r="AA2024" s="28"/>
      <c r="AB2024" s="28"/>
      <c r="AC2024" s="28"/>
    </row>
    <row r="2025" spans="1:29" ht="14.25" hidden="1">
      <c r="A2025" s="22" t="b">
        <f t="shared" si="110"/>
        <v>0</v>
      </c>
      <c r="B2025" s="23" t="str">
        <f t="shared" si="111"/>
        <v>salles!</v>
      </c>
      <c r="C2025" s="24">
        <f t="shared" si="112"/>
        <v>1993</v>
      </c>
      <c r="D2025" s="24" t="str">
        <f t="shared" ca="1" si="2"/>
        <v>salle7</v>
      </c>
      <c r="E2025" s="25">
        <f t="shared" ca="1" si="3"/>
        <v>42868.458333333336</v>
      </c>
      <c r="F2025" s="25">
        <f t="shared" ca="1" si="4"/>
        <v>42868.5</v>
      </c>
      <c r="G2025" s="26" t="str">
        <f t="shared" ca="1" si="5"/>
        <v>roseline.steinmann@kheprisante.fr</v>
      </c>
      <c r="H2025" s="24" t="s">
        <v>995</v>
      </c>
      <c r="I2025" s="24">
        <f t="shared" ca="1" si="6"/>
        <v>0</v>
      </c>
      <c r="J2025" s="24">
        <f t="shared" ca="1" si="7"/>
        <v>30369958</v>
      </c>
      <c r="K2025" s="24" t="str">
        <f t="shared" ca="1" si="8"/>
        <v>RS/Louis Barjavel 1/6</v>
      </c>
      <c r="L2025" s="24" t="str">
        <f t="shared" ca="1" si="9"/>
        <v>01:00 tarif horaire</v>
      </c>
      <c r="M2025" s="24" t="str">
        <f t="shared" ca="1" si="10"/>
        <v>Paiement par crédit</v>
      </c>
      <c r="N2025" s="25">
        <f t="shared" ca="1" si="11"/>
        <v>42847.572222222225</v>
      </c>
      <c r="O2025" s="27">
        <f t="shared" ca="1" si="12"/>
        <v>42847.572222222225</v>
      </c>
      <c r="P2025" s="24">
        <f t="shared" ca="1" si="13"/>
        <v>18</v>
      </c>
      <c r="Q2025" s="28" t="str">
        <f t="shared" si="48"/>
        <v/>
      </c>
      <c r="R2025" s="29" t="str">
        <f t="shared" si="14"/>
        <v/>
      </c>
      <c r="S2025" s="29" t="str">
        <f t="shared" si="15"/>
        <v/>
      </c>
      <c r="T2025" s="28" t="str">
        <f t="shared" si="16"/>
        <v/>
      </c>
      <c r="U2025" s="30">
        <f ca="1">VLOOKUP(H2025,variables!J$10:K$130,2,FALSE)</f>
        <v>1</v>
      </c>
      <c r="V2025" s="28"/>
      <c r="W2025" s="28"/>
      <c r="X2025" s="28"/>
      <c r="Y2025" s="28"/>
      <c r="Z2025" s="28"/>
      <c r="AA2025" s="28"/>
      <c r="AB2025" s="28"/>
      <c r="AC2025" s="28"/>
    </row>
    <row r="2026" spans="1:29" ht="14.25">
      <c r="A2026" s="22" t="b">
        <f t="shared" si="110"/>
        <v>1</v>
      </c>
      <c r="B2026" s="23" t="str">
        <f t="shared" si="111"/>
        <v>salles!</v>
      </c>
      <c r="C2026" s="24">
        <f t="shared" si="112"/>
        <v>1994</v>
      </c>
      <c r="D2026" s="24" t="str">
        <f t="shared" ca="1" si="2"/>
        <v>salle11</v>
      </c>
      <c r="E2026" s="25">
        <f t="shared" ca="1" si="3"/>
        <v>42868.604166666664</v>
      </c>
      <c r="F2026" s="25">
        <f t="shared" ca="1" si="4"/>
        <v>42868.666666666664</v>
      </c>
      <c r="G2026" s="26" t="str">
        <f t="shared" ca="1" si="5"/>
        <v>sandrine.lopes@kheprisante.fr</v>
      </c>
      <c r="H2026" s="24" t="s">
        <v>140</v>
      </c>
      <c r="I2026" s="24">
        <f t="shared" ca="1" si="6"/>
        <v>0</v>
      </c>
      <c r="J2026" s="24">
        <f t="shared" ca="1" si="7"/>
        <v>30372276</v>
      </c>
      <c r="K2026" s="24" t="str">
        <f t="shared" ca="1" si="8"/>
        <v>Sandrine- Mbe - Françoise</v>
      </c>
      <c r="L2026" s="24" t="str">
        <f t="shared" ca="1" si="9"/>
        <v>01:30 tarif horaire</v>
      </c>
      <c r="M2026" s="24" t="str">
        <f t="shared" ca="1" si="10"/>
        <v>Paiement par crédit</v>
      </c>
      <c r="N2026" s="25">
        <f t="shared" ca="1" si="11"/>
        <v>42847.677083333336</v>
      </c>
      <c r="O2026" s="27">
        <f t="shared" ca="1" si="12"/>
        <v>42847.677083333336</v>
      </c>
      <c r="P2026" s="24">
        <f t="shared" ca="1" si="13"/>
        <v>27</v>
      </c>
      <c r="Q2026" s="28">
        <f t="shared" ca="1" si="48"/>
        <v>1.5</v>
      </c>
      <c r="R2026" s="29">
        <f t="shared" ca="1" si="14"/>
        <v>25.180851063829785</v>
      </c>
      <c r="S2026" s="29" t="e">
        <f t="shared" ca="1" si="15"/>
        <v>#VALUE!</v>
      </c>
      <c r="T2026" s="28">
        <f t="shared" ca="1" si="16"/>
        <v>20</v>
      </c>
      <c r="U2026" s="30">
        <f ca="1">VLOOKUP(H2026,variables!J$10:K$130,2,FALSE)</f>
        <v>0.93262411347517726</v>
      </c>
      <c r="V2026" s="28"/>
      <c r="W2026" s="28"/>
      <c r="X2026" s="28"/>
      <c r="Y2026" s="28"/>
      <c r="Z2026" s="28"/>
      <c r="AA2026" s="28"/>
      <c r="AB2026" s="28"/>
      <c r="AC2026" s="28"/>
    </row>
    <row r="2027" spans="1:29" ht="14.25">
      <c r="A2027" s="22" t="b">
        <f t="shared" si="110"/>
        <v>1</v>
      </c>
      <c r="B2027" s="23" t="str">
        <f t="shared" si="111"/>
        <v>salles!</v>
      </c>
      <c r="C2027" s="24">
        <f t="shared" si="112"/>
        <v>1995</v>
      </c>
      <c r="D2027" s="24" t="str">
        <f t="shared" ca="1" si="2"/>
        <v>salle11</v>
      </c>
      <c r="E2027" s="25">
        <f t="shared" ca="1" si="3"/>
        <v>42868.6875</v>
      </c>
      <c r="F2027" s="25">
        <f t="shared" ca="1" si="4"/>
        <v>42868.75</v>
      </c>
      <c r="G2027" s="26" t="str">
        <f t="shared" ca="1" si="5"/>
        <v>sandrine.lopes@kheprisante.fr</v>
      </c>
      <c r="H2027" s="24" t="s">
        <v>140</v>
      </c>
      <c r="I2027" s="24">
        <f t="shared" ca="1" si="6"/>
        <v>0</v>
      </c>
      <c r="J2027" s="24">
        <f t="shared" ca="1" si="7"/>
        <v>30430421</v>
      </c>
      <c r="K2027" s="24" t="str">
        <f t="shared" ca="1" si="8"/>
        <v>Sandrine - Mbe Élisabeth</v>
      </c>
      <c r="L2027" s="24" t="str">
        <f t="shared" ca="1" si="9"/>
        <v>01:30 tarif horaire</v>
      </c>
      <c r="M2027" s="24" t="str">
        <f t="shared" ca="1" si="10"/>
        <v>Paiement par crédit</v>
      </c>
      <c r="N2027" s="25">
        <f t="shared" ca="1" si="11"/>
        <v>42850.601388888892</v>
      </c>
      <c r="O2027" s="27">
        <f t="shared" ca="1" si="12"/>
        <v>42850.601388888892</v>
      </c>
      <c r="P2027" s="24">
        <f t="shared" ca="1" si="13"/>
        <v>27</v>
      </c>
      <c r="Q2027" s="28">
        <f t="shared" ca="1" si="48"/>
        <v>1.5</v>
      </c>
      <c r="R2027" s="29">
        <f t="shared" ca="1" si="14"/>
        <v>25.180851063829785</v>
      </c>
      <c r="S2027" s="29" t="e">
        <f t="shared" ca="1" si="15"/>
        <v>#VALUE!</v>
      </c>
      <c r="T2027" s="28">
        <f t="shared" ca="1" si="16"/>
        <v>18</v>
      </c>
      <c r="U2027" s="30">
        <f ca="1">VLOOKUP(H2027,variables!J$10:K$130,2,FALSE)</f>
        <v>0.93262411347517726</v>
      </c>
      <c r="V2027" s="28"/>
      <c r="W2027" s="28"/>
      <c r="X2027" s="28"/>
      <c r="Y2027" s="28"/>
      <c r="Z2027" s="28"/>
      <c r="AA2027" s="28"/>
      <c r="AB2027" s="28"/>
      <c r="AC2027" s="28"/>
    </row>
    <row r="2028" spans="1:29" ht="14.25" hidden="1">
      <c r="A2028" s="22" t="b">
        <f t="shared" si="110"/>
        <v>0</v>
      </c>
      <c r="B2028" s="23" t="str">
        <f t="shared" si="111"/>
        <v>salles!</v>
      </c>
      <c r="C2028" s="24">
        <f t="shared" si="112"/>
        <v>1996</v>
      </c>
      <c r="D2028" s="24" t="str">
        <f t="shared" ca="1" si="2"/>
        <v>salle8</v>
      </c>
      <c r="E2028" s="25">
        <f t="shared" ca="1" si="3"/>
        <v>42870.5</v>
      </c>
      <c r="F2028" s="25">
        <f t="shared" ca="1" si="4"/>
        <v>42870.541666666664</v>
      </c>
      <c r="G2028" s="26" t="str">
        <f t="shared" ca="1" si="5"/>
        <v>margaux.honore@kheprisante.fr</v>
      </c>
      <c r="H2028" s="24" t="s">
        <v>88</v>
      </c>
      <c r="I2028" s="24">
        <f t="shared" ca="1" si="6"/>
        <v>0</v>
      </c>
      <c r="J2028" s="24">
        <f t="shared" ca="1" si="7"/>
        <v>30401408</v>
      </c>
      <c r="K2028" s="24" t="str">
        <f t="shared" ca="1" si="8"/>
        <v>Marie Noëlle Reysenn
06.62.21.50.24</v>
      </c>
      <c r="L2028" s="24" t="str">
        <f t="shared" ca="1" si="9"/>
        <v>01:00 tarif horaire</v>
      </c>
      <c r="M2028" s="24" t="str">
        <f t="shared" ca="1" si="10"/>
        <v>Paiement par crédit</v>
      </c>
      <c r="N2028" s="25">
        <f t="shared" ca="1" si="11"/>
        <v>42849.604861111111</v>
      </c>
      <c r="O2028" s="27">
        <f t="shared" ca="1" si="12"/>
        <v>42849.604861111111</v>
      </c>
      <c r="P2028" s="24">
        <f t="shared" ca="1" si="13"/>
        <v>16.2</v>
      </c>
      <c r="Q2028" s="28" t="str">
        <f t="shared" si="48"/>
        <v/>
      </c>
      <c r="R2028" s="29" t="str">
        <f t="shared" si="14"/>
        <v/>
      </c>
      <c r="S2028" s="29" t="str">
        <f t="shared" si="15"/>
        <v/>
      </c>
      <c r="T2028" s="28" t="str">
        <f t="shared" si="16"/>
        <v/>
      </c>
      <c r="U2028" s="30">
        <f ca="1">VLOOKUP(H2028,variables!J$10:K$130,2,FALSE)</f>
        <v>0.94202898550724634</v>
      </c>
      <c r="V2028" s="28"/>
      <c r="W2028" s="28"/>
      <c r="X2028" s="28"/>
      <c r="Y2028" s="28"/>
      <c r="Z2028" s="28"/>
      <c r="AA2028" s="28"/>
      <c r="AB2028" s="28"/>
      <c r="AC2028" s="28"/>
    </row>
    <row r="2029" spans="1:29" ht="14.25" hidden="1">
      <c r="A2029" s="22" t="b">
        <f t="shared" si="110"/>
        <v>0</v>
      </c>
      <c r="B2029" s="23" t="str">
        <f t="shared" si="111"/>
        <v>salles!</v>
      </c>
      <c r="C2029" s="24">
        <f t="shared" si="112"/>
        <v>1997</v>
      </c>
      <c r="D2029" s="24" t="str">
        <f t="shared" ca="1" si="2"/>
        <v>salle11</v>
      </c>
      <c r="E2029" s="25">
        <f t="shared" ca="1" si="3"/>
        <v>42870.604166666664</v>
      </c>
      <c r="F2029" s="25">
        <f t="shared" ca="1" si="4"/>
        <v>42870.645833333336</v>
      </c>
      <c r="G2029" s="26" t="str">
        <f t="shared" ca="1" si="5"/>
        <v>resa@seveetpapillon.org</v>
      </c>
      <c r="H2029" s="24" t="s">
        <v>174</v>
      </c>
      <c r="I2029" s="24">
        <f t="shared" ca="1" si="6"/>
        <v>0</v>
      </c>
      <c r="J2029" s="24">
        <f t="shared" ca="1" si="7"/>
        <v>30217365</v>
      </c>
      <c r="K2029" s="24" t="str">
        <f t="shared" ca="1" si="8"/>
        <v>Sandrine - Mbe - Mme Amandrut</v>
      </c>
      <c r="L2029" s="24" t="str">
        <f t="shared" ca="1" si="9"/>
        <v>01:00 tarif horaire</v>
      </c>
      <c r="M2029" s="24" t="str">
        <f t="shared" ca="1" si="10"/>
        <v>Accepté (crédit illimité)</v>
      </c>
      <c r="N2029" s="25">
        <f t="shared" ca="1" si="11"/>
        <v>42840.356249999997</v>
      </c>
      <c r="O2029" s="27">
        <f t="shared" ca="1" si="12"/>
        <v>42840.356249999997</v>
      </c>
      <c r="P2029" s="24">
        <f t="shared" ca="1" si="13"/>
        <v>12.96</v>
      </c>
      <c r="Q2029" s="28" t="str">
        <f t="shared" si="48"/>
        <v/>
      </c>
      <c r="R2029" s="29" t="str">
        <f t="shared" si="14"/>
        <v/>
      </c>
      <c r="S2029" s="29" t="str">
        <f t="shared" si="15"/>
        <v/>
      </c>
      <c r="T2029" s="28" t="str">
        <f t="shared" si="16"/>
        <v/>
      </c>
      <c r="U2029" s="30">
        <f ca="1">VLOOKUP(H2029,variables!J$10:K$130,2,FALSE)</f>
        <v>0.5</v>
      </c>
      <c r="V2029" s="28"/>
      <c r="W2029" s="28"/>
      <c r="X2029" s="28"/>
      <c r="Y2029" s="28"/>
      <c r="Z2029" s="28"/>
      <c r="AA2029" s="28"/>
      <c r="AB2029" s="28"/>
      <c r="AC2029" s="28"/>
    </row>
    <row r="2030" spans="1:29" ht="14.25" hidden="1">
      <c r="A2030" s="22" t="b">
        <f t="shared" si="110"/>
        <v>0</v>
      </c>
      <c r="B2030" s="23" t="str">
        <f t="shared" si="111"/>
        <v>salles!</v>
      </c>
      <c r="C2030" s="24">
        <f t="shared" si="112"/>
        <v>1998</v>
      </c>
      <c r="D2030" s="24" t="str">
        <f t="shared" ca="1" si="2"/>
        <v>salle9</v>
      </c>
      <c r="E2030" s="25">
        <f t="shared" ca="1" si="3"/>
        <v>42870.645833333336</v>
      </c>
      <c r="F2030" s="25">
        <f t="shared" ca="1" si="4"/>
        <v>42870.6875</v>
      </c>
      <c r="G2030" s="26" t="str">
        <f t="shared" ca="1" si="5"/>
        <v>marie-dominique.claire@kheprisante.fr</v>
      </c>
      <c r="H2030" s="24" t="s">
        <v>246</v>
      </c>
      <c r="I2030" s="24">
        <f t="shared" ca="1" si="6"/>
        <v>0</v>
      </c>
      <c r="J2030" s="24">
        <f t="shared" ca="1" si="7"/>
        <v>28730672</v>
      </c>
      <c r="K2030" s="24" t="str">
        <f t="shared" ca="1" si="8"/>
        <v>A.A.</v>
      </c>
      <c r="L2030" s="24" t="str">
        <f t="shared" ca="1" si="9"/>
        <v>01:00 tarif horaire</v>
      </c>
      <c r="M2030" s="24" t="str">
        <f t="shared" ca="1" si="10"/>
        <v>Paiement par crédit</v>
      </c>
      <c r="N2030" s="25">
        <f t="shared" ca="1" si="11"/>
        <v>42773.711805555555</v>
      </c>
      <c r="O2030" s="27">
        <f t="shared" ca="1" si="12"/>
        <v>42773.711805555555</v>
      </c>
      <c r="P2030" s="24">
        <f t="shared" ca="1" si="13"/>
        <v>12.24</v>
      </c>
      <c r="Q2030" s="28" t="str">
        <f t="shared" si="48"/>
        <v/>
      </c>
      <c r="R2030" s="29" t="str">
        <f t="shared" si="14"/>
        <v/>
      </c>
      <c r="S2030" s="29" t="str">
        <f t="shared" si="15"/>
        <v/>
      </c>
      <c r="T2030" s="28" t="str">
        <f t="shared" si="16"/>
        <v/>
      </c>
      <c r="U2030" s="30">
        <f ca="1">VLOOKUP(H2030,variables!J$10:K$130,2,FALSE)</f>
        <v>0.94444444444444442</v>
      </c>
      <c r="V2030" s="28"/>
      <c r="W2030" s="28"/>
      <c r="X2030" s="28"/>
      <c r="Y2030" s="28"/>
      <c r="Z2030" s="28"/>
      <c r="AA2030" s="28"/>
      <c r="AB2030" s="28"/>
      <c r="AC2030" s="28"/>
    </row>
    <row r="2031" spans="1:29" ht="14.25" hidden="1">
      <c r="A2031" s="22" t="b">
        <f t="shared" si="110"/>
        <v>0</v>
      </c>
      <c r="B2031" s="23" t="str">
        <f t="shared" si="111"/>
        <v>salles!</v>
      </c>
      <c r="C2031" s="24">
        <f t="shared" si="112"/>
        <v>1999</v>
      </c>
      <c r="D2031" s="24" t="str">
        <f t="shared" ca="1" si="2"/>
        <v>Salle0</v>
      </c>
      <c r="E2031" s="25">
        <f t="shared" ca="1" si="3"/>
        <v>42870.8125</v>
      </c>
      <c r="F2031" s="25">
        <f t="shared" ca="1" si="4"/>
        <v>42870.875</v>
      </c>
      <c r="G2031" s="26" t="str">
        <f t="shared" ca="1" si="5"/>
        <v>sophie.seveetpapillon@gmail.com</v>
      </c>
      <c r="H2031" s="24" t="s">
        <v>75</v>
      </c>
      <c r="I2031" s="24">
        <f t="shared" ca="1" si="6"/>
        <v>0</v>
      </c>
      <c r="J2031" s="24">
        <f t="shared" ca="1" si="7"/>
        <v>25295708</v>
      </c>
      <c r="K2031" s="24" t="str">
        <f t="shared" ca="1" si="8"/>
        <v>Conférence Naturo - Sophie COCHET - S&amp;P</v>
      </c>
      <c r="L2031" s="24" t="str">
        <f t="shared" ca="1" si="9"/>
        <v>01:30 tarif horaire</v>
      </c>
      <c r="M2031" s="24" t="str">
        <f t="shared" ca="1" si="10"/>
        <v>Paiement par crédit</v>
      </c>
      <c r="N2031" s="25">
        <f t="shared" ca="1" si="11"/>
        <v>42612.772222222222</v>
      </c>
      <c r="O2031" s="27">
        <f t="shared" ca="1" si="12"/>
        <v>42612.772222222222</v>
      </c>
      <c r="P2031" s="24">
        <f t="shared" ca="1" si="13"/>
        <v>42</v>
      </c>
      <c r="Q2031" s="28" t="str">
        <f t="shared" si="48"/>
        <v/>
      </c>
      <c r="R2031" s="29" t="str">
        <f t="shared" si="14"/>
        <v/>
      </c>
      <c r="S2031" s="29" t="str">
        <f t="shared" si="15"/>
        <v/>
      </c>
      <c r="T2031" s="28" t="str">
        <f t="shared" si="16"/>
        <v/>
      </c>
      <c r="U2031" s="30" t="e">
        <f ca="1">VLOOKUP(H2031,variables!J$10:K$130,2,FALSE)</f>
        <v>#N/A</v>
      </c>
      <c r="V2031" s="28"/>
      <c r="W2031" s="28"/>
      <c r="X2031" s="28"/>
      <c r="Y2031" s="28"/>
      <c r="Z2031" s="28"/>
      <c r="AA2031" s="28"/>
      <c r="AB2031" s="28"/>
      <c r="AC2031" s="28"/>
    </row>
    <row r="2032" spans="1:29" ht="14.25">
      <c r="A2032" s="22" t="b">
        <f t="shared" si="110"/>
        <v>1</v>
      </c>
      <c r="B2032" s="23" t="str">
        <f t="shared" si="111"/>
        <v>salles!</v>
      </c>
      <c r="C2032" s="24">
        <f t="shared" si="112"/>
        <v>2000</v>
      </c>
      <c r="D2032" s="24" t="str">
        <f t="shared" ca="1" si="2"/>
        <v>salle11</v>
      </c>
      <c r="E2032" s="25">
        <f t="shared" ca="1" si="3"/>
        <v>42871.604166666664</v>
      </c>
      <c r="F2032" s="25">
        <f t="shared" ca="1" si="4"/>
        <v>42871.666666666664</v>
      </c>
      <c r="G2032" s="26" t="str">
        <f t="shared" ca="1" si="5"/>
        <v>sandrine.lopes@kheprisante.fr</v>
      </c>
      <c r="H2032" s="24" t="s">
        <v>140</v>
      </c>
      <c r="I2032" s="24" t="str">
        <f t="shared" ca="1" si="6"/>
        <v>sandrine.lopes@kheprisante.fr</v>
      </c>
      <c r="J2032" s="24">
        <f t="shared" ca="1" si="7"/>
        <v>29963294</v>
      </c>
      <c r="K2032" s="24" t="str">
        <f t="shared" ca="1" si="8"/>
        <v>Sandrine - Mbe- M France</v>
      </c>
      <c r="L2032" s="24" t="str">
        <f t="shared" ca="1" si="9"/>
        <v>01:30 tarif horaire</v>
      </c>
      <c r="M2032" s="24" t="str">
        <f t="shared" ca="1" si="10"/>
        <v>Paiement par crédit</v>
      </c>
      <c r="N2032" s="25">
        <f t="shared" ca="1" si="11"/>
        <v>42828.820138888892</v>
      </c>
      <c r="O2032" s="27">
        <f t="shared" ca="1" si="12"/>
        <v>42832.490972222222</v>
      </c>
      <c r="P2032" s="24">
        <f t="shared" ca="1" si="13"/>
        <v>19.440000000000001</v>
      </c>
      <c r="Q2032" s="28">
        <f t="shared" ca="1" si="48"/>
        <v>1.5</v>
      </c>
      <c r="R2032" s="29">
        <f t="shared" ca="1" si="14"/>
        <v>18.130212765957449</v>
      </c>
      <c r="S2032" s="29" t="e">
        <f t="shared" ca="1" si="15"/>
        <v>#VALUE!</v>
      </c>
      <c r="T2032" s="28">
        <f t="shared" ca="1" si="16"/>
        <v>42</v>
      </c>
      <c r="U2032" s="30">
        <f ca="1">VLOOKUP(H2032,variables!J$10:K$130,2,FALSE)</f>
        <v>0.93262411347517726</v>
      </c>
      <c r="V2032" s="28"/>
      <c r="W2032" s="28"/>
      <c r="X2032" s="28"/>
      <c r="Y2032" s="28"/>
      <c r="Z2032" s="28"/>
      <c r="AA2032" s="28"/>
      <c r="AB2032" s="28"/>
      <c r="AC2032" s="28"/>
    </row>
    <row r="2033" spans="1:29" ht="14.25" hidden="1">
      <c r="A2033" s="22" t="b">
        <f t="shared" si="110"/>
        <v>0</v>
      </c>
      <c r="B2033" s="23" t="str">
        <f t="shared" si="111"/>
        <v>salles!</v>
      </c>
      <c r="C2033" s="24">
        <f t="shared" si="112"/>
        <v>2001</v>
      </c>
      <c r="D2033" s="24" t="str">
        <f t="shared" ca="1" si="2"/>
        <v>Salle0</v>
      </c>
      <c r="E2033" s="25">
        <f t="shared" ca="1" si="3"/>
        <v>42871.833333333336</v>
      </c>
      <c r="F2033" s="25">
        <f t="shared" ca="1" si="4"/>
        <v>42871.875</v>
      </c>
      <c r="G2033" s="26" t="str">
        <f t="shared" ca="1" si="5"/>
        <v>souad.amrous@kheprisante.fr</v>
      </c>
      <c r="H2033" s="24" t="s">
        <v>852</v>
      </c>
      <c r="I2033" s="24" t="str">
        <f t="shared" ca="1" si="6"/>
        <v>souad.amrous@kheprisante.fr</v>
      </c>
      <c r="J2033" s="24">
        <f t="shared" ca="1" si="7"/>
        <v>29466362</v>
      </c>
      <c r="K2033" s="24" t="str">
        <f t="shared" ca="1" si="8"/>
        <v>Atelier 8 "Sophro-Méditation"</v>
      </c>
      <c r="L2033" s="24" t="str">
        <f t="shared" ca="1" si="9"/>
        <v>01:00 tarif horaire</v>
      </c>
      <c r="M2033" s="24" t="str">
        <f t="shared" ca="1" si="10"/>
        <v>Paiement par crédit</v>
      </c>
      <c r="N2033" s="25">
        <f t="shared" ca="1" si="11"/>
        <v>42807.613888888889</v>
      </c>
      <c r="O2033" s="27">
        <f t="shared" ca="1" si="12"/>
        <v>42809.444444444445</v>
      </c>
      <c r="P2033" s="24">
        <f t="shared" ca="1" si="13"/>
        <v>18.72</v>
      </c>
      <c r="Q2033" s="28" t="str">
        <f t="shared" si="48"/>
        <v/>
      </c>
      <c r="R2033" s="29" t="str">
        <f t="shared" si="14"/>
        <v/>
      </c>
      <c r="S2033" s="29" t="str">
        <f t="shared" si="15"/>
        <v/>
      </c>
      <c r="T2033" s="28" t="str">
        <f t="shared" si="16"/>
        <v/>
      </c>
      <c r="U2033" s="30">
        <f ca="1">VLOOKUP(H2033,variables!J$10:K$130,2,FALSE)</f>
        <v>0.96666666666666667</v>
      </c>
      <c r="V2033" s="28"/>
      <c r="W2033" s="28"/>
      <c r="X2033" s="28"/>
      <c r="Y2033" s="28"/>
      <c r="Z2033" s="28"/>
      <c r="AA2033" s="28"/>
      <c r="AB2033" s="28"/>
      <c r="AC2033" s="28"/>
    </row>
    <row r="2034" spans="1:29" ht="14.25">
      <c r="A2034" s="22" t="b">
        <f t="shared" si="110"/>
        <v>1</v>
      </c>
      <c r="B2034" s="23" t="str">
        <f t="shared" si="111"/>
        <v>salles!</v>
      </c>
      <c r="C2034" s="24">
        <f t="shared" si="112"/>
        <v>2002</v>
      </c>
      <c r="D2034" s="24" t="str">
        <f t="shared" ca="1" si="2"/>
        <v>salle11</v>
      </c>
      <c r="E2034" s="25">
        <f t="shared" ca="1" si="3"/>
        <v>42872.416666666664</v>
      </c>
      <c r="F2034" s="25">
        <f t="shared" ca="1" si="4"/>
        <v>42872.458333333336</v>
      </c>
      <c r="G2034" s="26" t="str">
        <f t="shared" ca="1" si="5"/>
        <v>sandrine.lopes@kheprisante.fr</v>
      </c>
      <c r="H2034" s="24" t="s">
        <v>140</v>
      </c>
      <c r="I2034" s="24">
        <f t="shared" ca="1" si="6"/>
        <v>0</v>
      </c>
      <c r="J2034" s="24">
        <f t="shared" ca="1" si="7"/>
        <v>30212464</v>
      </c>
      <c r="K2034" s="24" t="str">
        <f t="shared" ca="1" si="8"/>
        <v>Sandrine - Mbe - Aurélie G</v>
      </c>
      <c r="L2034" s="24" t="str">
        <f t="shared" ca="1" si="9"/>
        <v>01:00 tarif horaire</v>
      </c>
      <c r="M2034" s="24" t="str">
        <f t="shared" ca="1" si="10"/>
        <v>Paiement par crédit</v>
      </c>
      <c r="N2034" s="25">
        <f t="shared" ca="1" si="11"/>
        <v>42839.754861111112</v>
      </c>
      <c r="O2034" s="27">
        <f t="shared" ca="1" si="12"/>
        <v>42839.754861111112</v>
      </c>
      <c r="P2034" s="24">
        <f t="shared" ca="1" si="13"/>
        <v>12.96</v>
      </c>
      <c r="Q2034" s="28">
        <f t="shared" ca="1" si="48"/>
        <v>1</v>
      </c>
      <c r="R2034" s="29">
        <f t="shared" ca="1" si="14"/>
        <v>12.086808510638297</v>
      </c>
      <c r="S2034" s="29" t="e">
        <f t="shared" ca="1" si="15"/>
        <v>#VALUE!</v>
      </c>
      <c r="T2034" s="28">
        <f t="shared" ca="1" si="16"/>
        <v>32</v>
      </c>
      <c r="U2034" s="30">
        <f ca="1">VLOOKUP(H2034,variables!J$10:K$130,2,FALSE)</f>
        <v>0.93262411347517726</v>
      </c>
      <c r="V2034" s="28"/>
      <c r="W2034" s="28"/>
      <c r="X2034" s="28"/>
      <c r="Y2034" s="28"/>
      <c r="Z2034" s="28"/>
      <c r="AA2034" s="28"/>
      <c r="AB2034" s="28"/>
      <c r="AC2034" s="28"/>
    </row>
    <row r="2035" spans="1:29" ht="14.25">
      <c r="A2035" s="22" t="b">
        <f t="shared" si="110"/>
        <v>1</v>
      </c>
      <c r="B2035" s="23" t="str">
        <f t="shared" si="111"/>
        <v>salles!</v>
      </c>
      <c r="C2035" s="24">
        <f t="shared" si="112"/>
        <v>2003</v>
      </c>
      <c r="D2035" s="24" t="str">
        <f t="shared" ca="1" si="2"/>
        <v>salle11</v>
      </c>
      <c r="E2035" s="25">
        <f t="shared" ca="1" si="3"/>
        <v>42872.458333333336</v>
      </c>
      <c r="F2035" s="25">
        <f t="shared" ca="1" si="4"/>
        <v>42872.5</v>
      </c>
      <c r="G2035" s="26" t="str">
        <f t="shared" ca="1" si="5"/>
        <v>sandrine.lopes@kheprisante.fr</v>
      </c>
      <c r="H2035" s="24" t="s">
        <v>140</v>
      </c>
      <c r="I2035" s="24">
        <f t="shared" ca="1" si="6"/>
        <v>0</v>
      </c>
      <c r="J2035" s="24">
        <f t="shared" ca="1" si="7"/>
        <v>30291640</v>
      </c>
      <c r="K2035" s="24" t="str">
        <f t="shared" ca="1" si="8"/>
        <v>Sandrine- Reiki</v>
      </c>
      <c r="L2035" s="24" t="str">
        <f t="shared" ca="1" si="9"/>
        <v>01:00 tarif horaire</v>
      </c>
      <c r="M2035" s="24" t="str">
        <f t="shared" ca="1" si="10"/>
        <v>Paiement par crédit</v>
      </c>
      <c r="N2035" s="25">
        <f t="shared" ca="1" si="11"/>
        <v>42844.463194444441</v>
      </c>
      <c r="O2035" s="27">
        <f t="shared" ca="1" si="12"/>
        <v>42844.463194444441</v>
      </c>
      <c r="P2035" s="24">
        <f t="shared" ca="1" si="13"/>
        <v>14.4</v>
      </c>
      <c r="Q2035" s="28">
        <f t="shared" ca="1" si="48"/>
        <v>1</v>
      </c>
      <c r="R2035" s="29">
        <f t="shared" ca="1" si="14"/>
        <v>13.429787234042553</v>
      </c>
      <c r="S2035" s="29" t="e">
        <f t="shared" ca="1" si="15"/>
        <v>#VALUE!</v>
      </c>
      <c r="T2035" s="28">
        <f t="shared" ca="1" si="16"/>
        <v>27</v>
      </c>
      <c r="U2035" s="30">
        <f ca="1">VLOOKUP(H2035,variables!J$10:K$130,2,FALSE)</f>
        <v>0.93262411347517726</v>
      </c>
      <c r="V2035" s="28"/>
      <c r="W2035" s="28"/>
      <c r="X2035" s="28"/>
      <c r="Y2035" s="28"/>
      <c r="Z2035" s="28"/>
      <c r="AA2035" s="28"/>
      <c r="AB2035" s="28"/>
      <c r="AC2035" s="28"/>
    </row>
    <row r="2036" spans="1:29" ht="14.25" hidden="1">
      <c r="A2036" s="22" t="b">
        <f t="shared" si="110"/>
        <v>0</v>
      </c>
      <c r="B2036" s="23" t="str">
        <f t="shared" si="111"/>
        <v>salles!</v>
      </c>
      <c r="C2036" s="24">
        <f t="shared" si="112"/>
        <v>2004</v>
      </c>
      <c r="D2036" s="24" t="str">
        <f t="shared" ca="1" si="2"/>
        <v>salle7</v>
      </c>
      <c r="E2036" s="25">
        <f t="shared" ca="1" si="3"/>
        <v>42872.583333333336</v>
      </c>
      <c r="F2036" s="25">
        <f t="shared" ca="1" si="4"/>
        <v>42872.625</v>
      </c>
      <c r="G2036" s="26" t="str">
        <f t="shared" ca="1" si="5"/>
        <v>sandrine.mareschal@kheprisante.fr</v>
      </c>
      <c r="H2036" s="24" t="s">
        <v>951</v>
      </c>
      <c r="I2036" s="24">
        <f t="shared" ca="1" si="6"/>
        <v>0</v>
      </c>
      <c r="J2036" s="24">
        <f t="shared" ca="1" si="7"/>
        <v>30467556</v>
      </c>
      <c r="K2036" s="24" t="str">
        <f t="shared" ca="1" si="8"/>
        <v>M. Blouet</v>
      </c>
      <c r="L2036" s="24" t="str">
        <f t="shared" ca="1" si="9"/>
        <v>01:00 tarif horaire</v>
      </c>
      <c r="M2036" s="24" t="str">
        <f t="shared" ca="1" si="10"/>
        <v>Paiement par crédit</v>
      </c>
      <c r="N2036" s="25">
        <f t="shared" ca="1" si="11"/>
        <v>42851.849305555559</v>
      </c>
      <c r="O2036" s="27">
        <f t="shared" ca="1" si="12"/>
        <v>42851.849305555559</v>
      </c>
      <c r="P2036" s="24">
        <f t="shared" ca="1" si="13"/>
        <v>16.2</v>
      </c>
      <c r="Q2036" s="28" t="str">
        <f t="shared" si="48"/>
        <v/>
      </c>
      <c r="R2036" s="29" t="str">
        <f t="shared" si="14"/>
        <v/>
      </c>
      <c r="S2036" s="29" t="str">
        <f t="shared" si="15"/>
        <v/>
      </c>
      <c r="T2036" s="28" t="str">
        <f t="shared" si="16"/>
        <v/>
      </c>
      <c r="U2036" s="30" t="e">
        <f ca="1">VLOOKUP(H2036,variables!J$10:K$130,2,FALSE)</f>
        <v>#N/A</v>
      </c>
      <c r="V2036" s="28"/>
      <c r="W2036" s="28"/>
      <c r="X2036" s="28"/>
      <c r="Y2036" s="28"/>
      <c r="Z2036" s="28"/>
      <c r="AA2036" s="28"/>
      <c r="AB2036" s="28"/>
      <c r="AC2036" s="28"/>
    </row>
    <row r="2037" spans="1:29" ht="14.25" hidden="1">
      <c r="A2037" s="22" t="b">
        <f t="shared" si="110"/>
        <v>0</v>
      </c>
      <c r="B2037" s="23" t="str">
        <f t="shared" si="111"/>
        <v>salles!</v>
      </c>
      <c r="C2037" s="24">
        <f t="shared" si="112"/>
        <v>2005</v>
      </c>
      <c r="D2037" s="24" t="str">
        <f t="shared" ca="1" si="2"/>
        <v>réunion2</v>
      </c>
      <c r="E2037" s="25">
        <f t="shared" ca="1" si="3"/>
        <v>42873.791666666664</v>
      </c>
      <c r="F2037" s="25">
        <f t="shared" ca="1" si="4"/>
        <v>42873.833333333336</v>
      </c>
      <c r="G2037" s="26" t="str">
        <f t="shared" ca="1" si="5"/>
        <v>sonia.langlois@sophrokhepri.fr</v>
      </c>
      <c r="H2037" s="24" t="s">
        <v>423</v>
      </c>
      <c r="I2037" s="24">
        <f t="shared" ca="1" si="6"/>
        <v>0</v>
      </c>
      <c r="J2037" s="24">
        <f t="shared" ca="1" si="7"/>
        <v>27455256</v>
      </c>
      <c r="K2037" s="24" t="str">
        <f t="shared" ca="1" si="8"/>
        <v>cours collectif sophro</v>
      </c>
      <c r="L2037" s="24" t="str">
        <f t="shared" ca="1" si="9"/>
        <v>01:00 tarif horaire</v>
      </c>
      <c r="M2037" s="24" t="str">
        <f t="shared" ca="1" si="10"/>
        <v>Paiement par crédit</v>
      </c>
      <c r="N2037" s="25">
        <f t="shared" ca="1" si="11"/>
        <v>42709.850694444445</v>
      </c>
      <c r="O2037" s="27">
        <f t="shared" ca="1" si="12"/>
        <v>42709.850694444445</v>
      </c>
      <c r="P2037" s="24">
        <f t="shared" ca="1" si="13"/>
        <v>18.72</v>
      </c>
      <c r="Q2037" s="28" t="str">
        <f t="shared" si="48"/>
        <v/>
      </c>
      <c r="R2037" s="29" t="str">
        <f t="shared" si="14"/>
        <v/>
      </c>
      <c r="S2037" s="29" t="str">
        <f t="shared" si="15"/>
        <v/>
      </c>
      <c r="T2037" s="28" t="str">
        <f t="shared" si="16"/>
        <v/>
      </c>
      <c r="U2037" s="30">
        <f ca="1">VLOOKUP(H2037,variables!J$10:K$130,2,FALSE)</f>
        <v>0.97619047619047616</v>
      </c>
      <c r="V2037" s="28"/>
      <c r="W2037" s="28"/>
      <c r="X2037" s="28"/>
      <c r="Y2037" s="28"/>
      <c r="Z2037" s="28"/>
      <c r="AA2037" s="28"/>
      <c r="AB2037" s="28"/>
      <c r="AC2037" s="28"/>
    </row>
    <row r="2038" spans="1:29" ht="14.25">
      <c r="A2038" s="22" t="b">
        <f t="shared" si="110"/>
        <v>1</v>
      </c>
      <c r="B2038" s="23" t="str">
        <f t="shared" si="111"/>
        <v>salles!</v>
      </c>
      <c r="C2038" s="24">
        <f t="shared" si="112"/>
        <v>2006</v>
      </c>
      <c r="D2038" s="24" t="str">
        <f t="shared" ca="1" si="2"/>
        <v>salle11</v>
      </c>
      <c r="E2038" s="25">
        <f t="shared" ca="1" si="3"/>
        <v>42874.583333333336</v>
      </c>
      <c r="F2038" s="25">
        <f t="shared" ca="1" si="4"/>
        <v>42874.645833333336</v>
      </c>
      <c r="G2038" s="26" t="str">
        <f t="shared" ca="1" si="5"/>
        <v>sandrine.lopes@kheprisante.fr</v>
      </c>
      <c r="H2038" s="24" t="s">
        <v>140</v>
      </c>
      <c r="I2038" s="24">
        <f t="shared" ca="1" si="6"/>
        <v>0</v>
      </c>
      <c r="J2038" s="24">
        <f t="shared" ca="1" si="7"/>
        <v>30356172</v>
      </c>
      <c r="K2038" s="24" t="str">
        <f t="shared" ca="1" si="8"/>
        <v>Sandrine - Mbe CP</v>
      </c>
      <c r="L2038" s="24" t="str">
        <f t="shared" ca="1" si="9"/>
        <v>01:30 tarif horaire</v>
      </c>
      <c r="M2038" s="24" t="str">
        <f t="shared" ca="1" si="10"/>
        <v>Paiement par crédit</v>
      </c>
      <c r="N2038" s="25">
        <f t="shared" ca="1" si="11"/>
        <v>42846.660416666666</v>
      </c>
      <c r="O2038" s="27">
        <f t="shared" ca="1" si="12"/>
        <v>42846.660416666666</v>
      </c>
      <c r="P2038" s="24">
        <f t="shared" ca="1" si="13"/>
        <v>24.3</v>
      </c>
      <c r="Q2038" s="28">
        <f t="shared" ca="1" si="48"/>
        <v>1.5</v>
      </c>
      <c r="R2038" s="29">
        <f t="shared" ca="1" si="14"/>
        <v>22.662765957446808</v>
      </c>
      <c r="S2038" s="29" t="e">
        <f t="shared" ca="1" si="15"/>
        <v>#VALUE!</v>
      </c>
      <c r="T2038" s="28">
        <f t="shared" ca="1" si="16"/>
        <v>27</v>
      </c>
      <c r="U2038" s="30">
        <f ca="1">VLOOKUP(H2038,variables!J$10:K$130,2,FALSE)</f>
        <v>0.93262411347517726</v>
      </c>
      <c r="V2038" s="28"/>
      <c r="W2038" s="28"/>
      <c r="X2038" s="28"/>
      <c r="Y2038" s="28"/>
      <c r="Z2038" s="28"/>
      <c r="AA2038" s="28"/>
      <c r="AB2038" s="28"/>
      <c r="AC2038" s="28"/>
    </row>
    <row r="2039" spans="1:29" ht="14.25">
      <c r="A2039" s="22" t="b">
        <f t="shared" si="110"/>
        <v>1</v>
      </c>
      <c r="B2039" s="23" t="str">
        <f t="shared" si="111"/>
        <v>salles!</v>
      </c>
      <c r="C2039" s="24">
        <f t="shared" si="112"/>
        <v>2007</v>
      </c>
      <c r="D2039" s="24" t="str">
        <f t="shared" ca="1" si="2"/>
        <v>salle11</v>
      </c>
      <c r="E2039" s="25">
        <f t="shared" ca="1" si="3"/>
        <v>42874.770833333336</v>
      </c>
      <c r="F2039" s="25">
        <f t="shared" ca="1" si="4"/>
        <v>42874.833333333336</v>
      </c>
      <c r="G2039" s="26" t="str">
        <f t="shared" ca="1" si="5"/>
        <v>sandrine.lopes@kheprisante.fr</v>
      </c>
      <c r="H2039" s="24" t="s">
        <v>140</v>
      </c>
      <c r="I2039" s="24">
        <f t="shared" ca="1" si="6"/>
        <v>0</v>
      </c>
      <c r="J2039" s="24">
        <f t="shared" ca="1" si="7"/>
        <v>30440231</v>
      </c>
      <c r="K2039" s="24" t="str">
        <f t="shared" ca="1" si="8"/>
        <v>Sandrine + Mbe - Laetitia</v>
      </c>
      <c r="L2039" s="24" t="str">
        <f t="shared" ca="1" si="9"/>
        <v>01:30 tarif horaire</v>
      </c>
      <c r="M2039" s="24" t="str">
        <f t="shared" ca="1" si="10"/>
        <v>Paiement par crédit</v>
      </c>
      <c r="N2039" s="25">
        <f t="shared" ca="1" si="11"/>
        <v>42850.878472222219</v>
      </c>
      <c r="O2039" s="27">
        <f t="shared" ca="1" si="12"/>
        <v>42850.878472222219</v>
      </c>
      <c r="P2039" s="24">
        <f t="shared" ca="1" si="13"/>
        <v>27</v>
      </c>
      <c r="Q2039" s="28">
        <f t="shared" ca="1" si="48"/>
        <v>1.5</v>
      </c>
      <c r="R2039" s="29">
        <f t="shared" ca="1" si="14"/>
        <v>25.180851063829785</v>
      </c>
      <c r="S2039" s="29" t="e">
        <f t="shared" ca="1" si="15"/>
        <v>#VALUE!</v>
      </c>
      <c r="T2039" s="28">
        <f t="shared" ca="1" si="16"/>
        <v>23</v>
      </c>
      <c r="U2039" s="30">
        <f ca="1">VLOOKUP(H2039,variables!J$10:K$130,2,FALSE)</f>
        <v>0.93262411347517726</v>
      </c>
      <c r="V2039" s="28"/>
      <c r="W2039" s="28"/>
      <c r="X2039" s="28"/>
      <c r="Y2039" s="28"/>
      <c r="Z2039" s="28"/>
      <c r="AA2039" s="28"/>
      <c r="AB2039" s="28"/>
      <c r="AC2039" s="28"/>
    </row>
    <row r="2040" spans="1:29" ht="14.25" hidden="1">
      <c r="A2040" s="22" t="b">
        <f t="shared" si="110"/>
        <v>0</v>
      </c>
      <c r="B2040" s="23" t="str">
        <f t="shared" si="111"/>
        <v>salles!</v>
      </c>
      <c r="C2040" s="24">
        <f t="shared" si="112"/>
        <v>2008</v>
      </c>
      <c r="D2040" s="24" t="str">
        <f t="shared" ca="1" si="2"/>
        <v>salle7</v>
      </c>
      <c r="E2040" s="25">
        <f t="shared" ca="1" si="3"/>
        <v>42875.375</v>
      </c>
      <c r="F2040" s="25">
        <f t="shared" ca="1" si="4"/>
        <v>42875.416666666664</v>
      </c>
      <c r="G2040" s="26" t="str">
        <f t="shared" ca="1" si="5"/>
        <v>yann.larue@kheprisante.fr</v>
      </c>
      <c r="H2040" s="24" t="s">
        <v>237</v>
      </c>
      <c r="I2040" s="24">
        <f t="shared" ca="1" si="6"/>
        <v>0</v>
      </c>
      <c r="J2040" s="24">
        <f t="shared" ca="1" si="7"/>
        <v>30079187</v>
      </c>
      <c r="K2040" s="24" t="str">
        <f t="shared" ca="1" si="8"/>
        <v>Bruno</v>
      </c>
      <c r="L2040" s="24" t="str">
        <f t="shared" ca="1" si="9"/>
        <v>01:00 tarif horaire</v>
      </c>
      <c r="M2040" s="24" t="str">
        <f t="shared" ca="1" si="10"/>
        <v>Paiement par crédit</v>
      </c>
      <c r="N2040" s="25">
        <f t="shared" ca="1" si="11"/>
        <v>42833.461111111108</v>
      </c>
      <c r="O2040" s="27">
        <f t="shared" ca="1" si="12"/>
        <v>42833.461111111108</v>
      </c>
      <c r="P2040" s="24">
        <f t="shared" ca="1" si="13"/>
        <v>16.2</v>
      </c>
      <c r="Q2040" s="28" t="str">
        <f t="shared" si="48"/>
        <v/>
      </c>
      <c r="R2040" s="29" t="str">
        <f t="shared" si="14"/>
        <v/>
      </c>
      <c r="S2040" s="29" t="str">
        <f t="shared" si="15"/>
        <v/>
      </c>
      <c r="T2040" s="28" t="str">
        <f t="shared" si="16"/>
        <v/>
      </c>
      <c r="U2040" s="30">
        <f ca="1">VLOOKUP(H2040,variables!J$10:K$130,2,FALSE)</f>
        <v>1</v>
      </c>
      <c r="V2040" s="28"/>
      <c r="W2040" s="28"/>
      <c r="X2040" s="28"/>
      <c r="Y2040" s="28"/>
      <c r="Z2040" s="28"/>
      <c r="AA2040" s="28"/>
      <c r="AB2040" s="28"/>
      <c r="AC2040" s="28"/>
    </row>
    <row r="2041" spans="1:29" ht="14.25" hidden="1">
      <c r="A2041" s="22" t="b">
        <f t="shared" si="110"/>
        <v>0</v>
      </c>
      <c r="B2041" s="23" t="str">
        <f t="shared" si="111"/>
        <v>salles!</v>
      </c>
      <c r="C2041" s="24">
        <f t="shared" si="112"/>
        <v>2009</v>
      </c>
      <c r="D2041" s="24" t="str">
        <f t="shared" ca="1" si="2"/>
        <v>salle7</v>
      </c>
      <c r="E2041" s="25">
        <f t="shared" ca="1" si="3"/>
        <v>42875.458333333336</v>
      </c>
      <c r="F2041" s="25">
        <f t="shared" ca="1" si="4"/>
        <v>42875.5</v>
      </c>
      <c r="G2041" s="26" t="str">
        <f t="shared" ca="1" si="5"/>
        <v>roseline.steinmann@kheprisante.fr</v>
      </c>
      <c r="H2041" s="24" t="s">
        <v>995</v>
      </c>
      <c r="I2041" s="24">
        <f t="shared" ca="1" si="6"/>
        <v>0</v>
      </c>
      <c r="J2041" s="24">
        <f t="shared" ca="1" si="7"/>
        <v>30369961</v>
      </c>
      <c r="K2041" s="24" t="str">
        <f t="shared" ca="1" si="8"/>
        <v>RS/Louis Barjavel 2/6</v>
      </c>
      <c r="L2041" s="24" t="str">
        <f t="shared" ca="1" si="9"/>
        <v>01:00 tarif horaire</v>
      </c>
      <c r="M2041" s="24" t="str">
        <f t="shared" ca="1" si="10"/>
        <v>Paiement par crédit</v>
      </c>
      <c r="N2041" s="25">
        <f t="shared" ca="1" si="11"/>
        <v>42847.572916666664</v>
      </c>
      <c r="O2041" s="27">
        <f t="shared" ca="1" si="12"/>
        <v>42847.572916666664</v>
      </c>
      <c r="P2041" s="24">
        <f t="shared" ca="1" si="13"/>
        <v>18</v>
      </c>
      <c r="Q2041" s="28" t="str">
        <f t="shared" si="48"/>
        <v/>
      </c>
      <c r="R2041" s="29" t="str">
        <f t="shared" si="14"/>
        <v/>
      </c>
      <c r="S2041" s="29" t="str">
        <f t="shared" si="15"/>
        <v/>
      </c>
      <c r="T2041" s="28" t="str">
        <f t="shared" si="16"/>
        <v/>
      </c>
      <c r="U2041" s="30">
        <f ca="1">VLOOKUP(H2041,variables!J$10:K$130,2,FALSE)</f>
        <v>1</v>
      </c>
      <c r="V2041" s="28"/>
      <c r="W2041" s="28"/>
      <c r="X2041" s="28"/>
      <c r="Y2041" s="28"/>
      <c r="Z2041" s="28"/>
      <c r="AA2041" s="28"/>
      <c r="AB2041" s="28"/>
      <c r="AC2041" s="28"/>
    </row>
    <row r="2042" spans="1:29" ht="14.25" hidden="1">
      <c r="A2042" s="22" t="b">
        <f t="shared" si="110"/>
        <v>0</v>
      </c>
      <c r="B2042" s="23" t="str">
        <f t="shared" si="111"/>
        <v>salles!</v>
      </c>
      <c r="C2042" s="24">
        <f t="shared" si="112"/>
        <v>2010</v>
      </c>
      <c r="D2042" s="24" t="str">
        <f t="shared" ca="1" si="2"/>
        <v>Salle0</v>
      </c>
      <c r="E2042" s="25">
        <f t="shared" ca="1" si="3"/>
        <v>42877.8125</v>
      </c>
      <c r="F2042" s="25">
        <f t="shared" ca="1" si="4"/>
        <v>42877.895833333336</v>
      </c>
      <c r="G2042" s="26" t="str">
        <f t="shared" ca="1" si="5"/>
        <v>sophie.seveetpapillon@sophrokhepri.fr</v>
      </c>
      <c r="H2042" s="24" t="s">
        <v>83</v>
      </c>
      <c r="I2042" s="24">
        <f t="shared" ca="1" si="6"/>
        <v>0</v>
      </c>
      <c r="J2042" s="24">
        <f t="shared" ca="1" si="7"/>
        <v>26807738</v>
      </c>
      <c r="K2042" s="24" t="str">
        <f t="shared" ca="1" si="8"/>
        <v>Programme naturo - Séance 8 - S. Cochet - S&amp;P</v>
      </c>
      <c r="L2042" s="24" t="str">
        <f t="shared" ca="1" si="9"/>
        <v>02:00 tarif horaire</v>
      </c>
      <c r="M2042" s="24" t="str">
        <f t="shared" ca="1" si="10"/>
        <v>Paiement par crédit</v>
      </c>
      <c r="N2042" s="25">
        <f t="shared" ca="1" si="11"/>
        <v>42680.870833333334</v>
      </c>
      <c r="O2042" s="27">
        <f t="shared" ca="1" si="12"/>
        <v>42680.870833333334</v>
      </c>
      <c r="P2042" s="24">
        <f t="shared" ca="1" si="13"/>
        <v>56</v>
      </c>
      <c r="Q2042" s="28" t="str">
        <f t="shared" si="48"/>
        <v/>
      </c>
      <c r="R2042" s="29" t="str">
        <f t="shared" si="14"/>
        <v/>
      </c>
      <c r="S2042" s="29" t="str">
        <f t="shared" si="15"/>
        <v/>
      </c>
      <c r="T2042" s="28" t="str">
        <f t="shared" si="16"/>
        <v/>
      </c>
      <c r="U2042" s="30">
        <f>VLOOKUP(H2042,variables!J$10:K$130,2,FALSE)</f>
        <v>5.3E-3</v>
      </c>
      <c r="V2042" s="28"/>
      <c r="W2042" s="28"/>
      <c r="X2042" s="28"/>
      <c r="Y2042" s="28"/>
      <c r="Z2042" s="28"/>
      <c r="AA2042" s="28"/>
      <c r="AB2042" s="28"/>
      <c r="AC2042" s="28"/>
    </row>
    <row r="2043" spans="1:29" ht="14.25" hidden="1">
      <c r="A2043" s="22" t="b">
        <f t="shared" si="110"/>
        <v>0</v>
      </c>
      <c r="B2043" s="23" t="str">
        <f t="shared" si="111"/>
        <v>salles!</v>
      </c>
      <c r="C2043" s="24">
        <f t="shared" si="112"/>
        <v>2011</v>
      </c>
      <c r="D2043" s="24" t="str">
        <f t="shared" ca="1" si="2"/>
        <v>salle8</v>
      </c>
      <c r="E2043" s="25">
        <f t="shared" ca="1" si="3"/>
        <v>42878.791666666664</v>
      </c>
      <c r="F2043" s="25">
        <f t="shared" ca="1" si="4"/>
        <v>42878.833333333336</v>
      </c>
      <c r="G2043" s="26" t="str">
        <f t="shared" ca="1" si="5"/>
        <v>margaux.honore@kheprisante.fr</v>
      </c>
      <c r="H2043" s="24" t="s">
        <v>88</v>
      </c>
      <c r="I2043" s="24">
        <f t="shared" ca="1" si="6"/>
        <v>0</v>
      </c>
      <c r="J2043" s="24">
        <f t="shared" ca="1" si="7"/>
        <v>29746353</v>
      </c>
      <c r="K2043" s="24" t="str">
        <f t="shared" ca="1" si="8"/>
        <v>Alexiane Liaud</v>
      </c>
      <c r="L2043" s="24" t="str">
        <f t="shared" ca="1" si="9"/>
        <v>01:00 tarif horaire</v>
      </c>
      <c r="M2043" s="24" t="str">
        <f t="shared" ca="1" si="10"/>
        <v>Paiement par crédit</v>
      </c>
      <c r="N2043" s="25">
        <f t="shared" ca="1" si="11"/>
        <v>42818.750694444447</v>
      </c>
      <c r="O2043" s="27">
        <f t="shared" ca="1" si="12"/>
        <v>42818.750694444447</v>
      </c>
      <c r="P2043" s="24">
        <f t="shared" ca="1" si="13"/>
        <v>14.4</v>
      </c>
      <c r="Q2043" s="28" t="str">
        <f t="shared" si="48"/>
        <v/>
      </c>
      <c r="R2043" s="29" t="str">
        <f t="shared" si="14"/>
        <v/>
      </c>
      <c r="S2043" s="29" t="str">
        <f t="shared" si="15"/>
        <v/>
      </c>
      <c r="T2043" s="28" t="str">
        <f t="shared" si="16"/>
        <v/>
      </c>
      <c r="U2043" s="30">
        <f ca="1">VLOOKUP(H2043,variables!J$10:K$130,2,FALSE)</f>
        <v>0.94202898550724634</v>
      </c>
      <c r="V2043" s="28"/>
      <c r="W2043" s="28"/>
      <c r="X2043" s="28"/>
      <c r="Y2043" s="28"/>
      <c r="Z2043" s="28"/>
      <c r="AA2043" s="28"/>
      <c r="AB2043" s="28"/>
      <c r="AC2043" s="28"/>
    </row>
    <row r="2044" spans="1:29" ht="14.25" hidden="1">
      <c r="A2044" s="22" t="b">
        <f t="shared" si="110"/>
        <v>0</v>
      </c>
      <c r="B2044" s="23" t="str">
        <f t="shared" si="111"/>
        <v>salles!</v>
      </c>
      <c r="C2044" s="24">
        <f t="shared" si="112"/>
        <v>2012</v>
      </c>
      <c r="D2044" s="24" t="str">
        <f t="shared" ca="1" si="2"/>
        <v>salle8</v>
      </c>
      <c r="E2044" s="25">
        <f t="shared" ca="1" si="3"/>
        <v>42879.770833333336</v>
      </c>
      <c r="F2044" s="25">
        <f t="shared" ca="1" si="4"/>
        <v>42879.8125</v>
      </c>
      <c r="G2044" s="26" t="str">
        <f t="shared" ca="1" si="5"/>
        <v>margaux.honore@kheprisante.fr</v>
      </c>
      <c r="H2044" s="24" t="s">
        <v>88</v>
      </c>
      <c r="I2044" s="24">
        <f t="shared" ca="1" si="6"/>
        <v>0</v>
      </c>
      <c r="J2044" s="24">
        <f t="shared" ca="1" si="7"/>
        <v>30411249</v>
      </c>
      <c r="K2044" s="24" t="str">
        <f t="shared" ca="1" si="8"/>
        <v>Gemma Nkounkou</v>
      </c>
      <c r="L2044" s="24" t="str">
        <f t="shared" ca="1" si="9"/>
        <v>01:00 tarif horaire</v>
      </c>
      <c r="M2044" s="24" t="str">
        <f t="shared" ca="1" si="10"/>
        <v>Paiement par crédit</v>
      </c>
      <c r="N2044" s="25">
        <f t="shared" ca="1" si="11"/>
        <v>42849.818055555559</v>
      </c>
      <c r="O2044" s="27">
        <f t="shared" ca="1" si="12"/>
        <v>42849.818055555559</v>
      </c>
      <c r="P2044" s="24">
        <f t="shared" ca="1" si="13"/>
        <v>18</v>
      </c>
      <c r="Q2044" s="28" t="str">
        <f t="shared" si="48"/>
        <v/>
      </c>
      <c r="R2044" s="29" t="str">
        <f t="shared" si="14"/>
        <v/>
      </c>
      <c r="S2044" s="29" t="str">
        <f t="shared" si="15"/>
        <v/>
      </c>
      <c r="T2044" s="28" t="str">
        <f t="shared" si="16"/>
        <v/>
      </c>
      <c r="U2044" s="30">
        <f ca="1">VLOOKUP(H2044,variables!J$10:K$130,2,FALSE)</f>
        <v>0.94202898550724634</v>
      </c>
      <c r="V2044" s="28"/>
      <c r="W2044" s="28"/>
      <c r="X2044" s="28"/>
      <c r="Y2044" s="28"/>
      <c r="Z2044" s="28"/>
      <c r="AA2044" s="28"/>
      <c r="AB2044" s="28"/>
      <c r="AC2044" s="28"/>
    </row>
    <row r="2045" spans="1:29" ht="14.25" hidden="1">
      <c r="A2045" s="22" t="b">
        <f t="shared" si="110"/>
        <v>0</v>
      </c>
      <c r="B2045" s="23" t="str">
        <f t="shared" si="111"/>
        <v>salles!</v>
      </c>
      <c r="C2045" s="24">
        <f t="shared" si="112"/>
        <v>2013</v>
      </c>
      <c r="D2045" s="24" t="str">
        <f t="shared" ca="1" si="2"/>
        <v>Salle0</v>
      </c>
      <c r="E2045" s="25">
        <f t="shared" ca="1" si="3"/>
        <v>42880.833333333336</v>
      </c>
      <c r="F2045" s="25">
        <f t="shared" ca="1" si="4"/>
        <v>42880.916666666664</v>
      </c>
      <c r="G2045" s="26" t="str">
        <f t="shared" ca="1" si="5"/>
        <v>Administrateur</v>
      </c>
      <c r="H2045" s="24" t="s">
        <v>15</v>
      </c>
      <c r="I2045" s="24">
        <f t="shared" ca="1" si="6"/>
        <v>0</v>
      </c>
      <c r="J2045" s="24">
        <f t="shared" ca="1" si="7"/>
        <v>29951399</v>
      </c>
      <c r="K2045" s="24" t="str">
        <f t="shared" ca="1" si="8"/>
        <v>Réunion Pôle Santé Burnout</v>
      </c>
      <c r="L2045" s="24" t="str">
        <f t="shared" ca="1" si="9"/>
        <v>01:00 tarif horaire</v>
      </c>
      <c r="M2045" s="24" t="str">
        <f t="shared" ca="1" si="10"/>
        <v>Accepté (crédit illimité)</v>
      </c>
      <c r="N2045" s="25">
        <f t="shared" ca="1" si="11"/>
        <v>42828.584722222222</v>
      </c>
      <c r="O2045" s="27">
        <f t="shared" ca="1" si="12"/>
        <v>42828.584722222222</v>
      </c>
      <c r="P2045" s="24">
        <f t="shared" ca="1" si="13"/>
        <v>42.12</v>
      </c>
      <c r="Q2045" s="28" t="str">
        <f t="shared" si="48"/>
        <v/>
      </c>
      <c r="R2045" s="29" t="str">
        <f t="shared" si="14"/>
        <v/>
      </c>
      <c r="S2045" s="29" t="str">
        <f t="shared" si="15"/>
        <v/>
      </c>
      <c r="T2045" s="28" t="str">
        <f t="shared" si="16"/>
        <v/>
      </c>
      <c r="U2045" s="30">
        <f>VLOOKUP(H2045,variables!J$10:K$130,2,FALSE)</f>
        <v>0</v>
      </c>
      <c r="V2045" s="28"/>
      <c r="W2045" s="28"/>
      <c r="X2045" s="28"/>
      <c r="Y2045" s="28"/>
      <c r="Z2045" s="28"/>
      <c r="AA2045" s="28"/>
      <c r="AB2045" s="28"/>
      <c r="AC2045" s="28"/>
    </row>
    <row r="2046" spans="1:29" ht="14.25">
      <c r="A2046" s="22" t="b">
        <f t="shared" si="110"/>
        <v>1</v>
      </c>
      <c r="B2046" s="23" t="str">
        <f t="shared" si="111"/>
        <v>salles!</v>
      </c>
      <c r="C2046" s="24">
        <f t="shared" si="112"/>
        <v>2014</v>
      </c>
      <c r="D2046" s="24" t="str">
        <f t="shared" ca="1" si="2"/>
        <v>salle11</v>
      </c>
      <c r="E2046" s="25">
        <f t="shared" ca="1" si="3"/>
        <v>42884.604166666664</v>
      </c>
      <c r="F2046" s="25">
        <f t="shared" ca="1" si="4"/>
        <v>42884.645833333336</v>
      </c>
      <c r="G2046" s="26" t="str">
        <f t="shared" ca="1" si="5"/>
        <v>sandrine.lopes@kheprisante.fr</v>
      </c>
      <c r="H2046" s="24" t="s">
        <v>140</v>
      </c>
      <c r="I2046" s="24">
        <f t="shared" ca="1" si="6"/>
        <v>0</v>
      </c>
      <c r="J2046" s="24">
        <f t="shared" ca="1" si="7"/>
        <v>30112628</v>
      </c>
      <c r="K2046" s="24" t="str">
        <f t="shared" ca="1" si="8"/>
        <v>Sandrine</v>
      </c>
      <c r="L2046" s="24" t="str">
        <f t="shared" ca="1" si="9"/>
        <v>01:00 tarif horaire</v>
      </c>
      <c r="M2046" s="24" t="str">
        <f t="shared" ca="1" si="10"/>
        <v>Paiement par crédit</v>
      </c>
      <c r="N2046" s="25">
        <f t="shared" ca="1" si="11"/>
        <v>42835.680555555555</v>
      </c>
      <c r="O2046" s="27">
        <f t="shared" ca="1" si="12"/>
        <v>42835.680555555555</v>
      </c>
      <c r="P2046" s="24">
        <f t="shared" ca="1" si="13"/>
        <v>12.96</v>
      </c>
      <c r="Q2046" s="28">
        <f t="shared" ca="1" si="48"/>
        <v>1</v>
      </c>
      <c r="R2046" s="29">
        <f t="shared" ca="1" si="14"/>
        <v>12.086808510638297</v>
      </c>
      <c r="S2046" s="29" t="e">
        <f t="shared" ca="1" si="15"/>
        <v>#VALUE!</v>
      </c>
      <c r="T2046" s="28">
        <f t="shared" ca="1" si="16"/>
        <v>48</v>
      </c>
      <c r="U2046" s="30">
        <f ca="1">VLOOKUP(H2046,variables!J$10:K$130,2,FALSE)</f>
        <v>0.93262411347517726</v>
      </c>
      <c r="V2046" s="28"/>
      <c r="W2046" s="28"/>
      <c r="X2046" s="28"/>
      <c r="Y2046" s="28"/>
      <c r="Z2046" s="28"/>
      <c r="AA2046" s="28"/>
      <c r="AB2046" s="28"/>
      <c r="AC2046" s="28"/>
    </row>
    <row r="2047" spans="1:29" ht="14.25" hidden="1">
      <c r="A2047" s="22" t="b">
        <f t="shared" si="110"/>
        <v>0</v>
      </c>
      <c r="B2047" s="23" t="str">
        <f t="shared" si="111"/>
        <v>salles!</v>
      </c>
      <c r="C2047" s="24">
        <f t="shared" si="112"/>
        <v>2015</v>
      </c>
      <c r="D2047" s="24" t="str">
        <f t="shared" ca="1" si="2"/>
        <v>Salle0</v>
      </c>
      <c r="E2047" s="25">
        <f t="shared" ca="1" si="3"/>
        <v>42884.770833333336</v>
      </c>
      <c r="F2047" s="25">
        <f t="shared" ca="1" si="4"/>
        <v>42884.875</v>
      </c>
      <c r="G2047" s="26" t="str">
        <f t="shared" ca="1" si="5"/>
        <v>Administrateur</v>
      </c>
      <c r="H2047" s="24" t="s">
        <v>15</v>
      </c>
      <c r="I2047" s="24" t="str">
        <f t="shared" ca="1" si="6"/>
        <v>Administrateur</v>
      </c>
      <c r="J2047" s="24">
        <f t="shared" ca="1" si="7"/>
        <v>29737508</v>
      </c>
      <c r="K2047" s="24" t="str">
        <f t="shared" ca="1" si="8"/>
        <v>Simplebo Formation</v>
      </c>
      <c r="L2047" s="24" t="str">
        <f t="shared" ca="1" si="9"/>
        <v>02:30 tarif horaire</v>
      </c>
      <c r="M2047" s="24" t="str">
        <f t="shared" ca="1" si="10"/>
        <v>Accepté (crédit illimité)</v>
      </c>
      <c r="N2047" s="25">
        <f t="shared" ca="1" si="11"/>
        <v>42818.479166666664</v>
      </c>
      <c r="O2047" s="27">
        <f t="shared" ca="1" si="12"/>
        <v>42818.506944444445</v>
      </c>
      <c r="P2047" s="24">
        <f t="shared" ca="1" si="13"/>
        <v>46.8</v>
      </c>
      <c r="Q2047" s="28" t="str">
        <f t="shared" si="48"/>
        <v/>
      </c>
      <c r="R2047" s="29" t="str">
        <f t="shared" si="14"/>
        <v/>
      </c>
      <c r="S2047" s="29" t="str">
        <f t="shared" si="15"/>
        <v/>
      </c>
      <c r="T2047" s="28" t="str">
        <f t="shared" si="16"/>
        <v/>
      </c>
      <c r="U2047" s="30">
        <f>VLOOKUP(H2047,variables!J$10:K$130,2,FALSE)</f>
        <v>0</v>
      </c>
      <c r="V2047" s="28"/>
      <c r="W2047" s="28"/>
      <c r="X2047" s="28"/>
      <c r="Y2047" s="28"/>
      <c r="Z2047" s="28"/>
      <c r="AA2047" s="28"/>
      <c r="AB2047" s="28"/>
      <c r="AC2047" s="28"/>
    </row>
    <row r="2048" spans="1:29" ht="14.25" hidden="1">
      <c r="A2048" s="22" t="b">
        <f t="shared" si="110"/>
        <v>0</v>
      </c>
      <c r="B2048" s="23" t="str">
        <f t="shared" si="111"/>
        <v>salles!</v>
      </c>
      <c r="C2048" s="24">
        <f t="shared" si="112"/>
        <v>2016</v>
      </c>
      <c r="D2048" s="24" t="str">
        <f t="shared" ca="1" si="2"/>
        <v>salle8</v>
      </c>
      <c r="E2048" s="25">
        <f t="shared" ca="1" si="3"/>
        <v>42886.666666666664</v>
      </c>
      <c r="F2048" s="25">
        <f t="shared" ca="1" si="4"/>
        <v>42886.708333333336</v>
      </c>
      <c r="G2048" s="26" t="str">
        <f t="shared" ca="1" si="5"/>
        <v>margaux.honore@kheprisante.fr</v>
      </c>
      <c r="H2048" s="24" t="s">
        <v>88</v>
      </c>
      <c r="I2048" s="24">
        <f t="shared" ca="1" si="6"/>
        <v>0</v>
      </c>
      <c r="J2048" s="24">
        <f t="shared" ca="1" si="7"/>
        <v>30301012</v>
      </c>
      <c r="K2048" s="24" t="str">
        <f t="shared" ca="1" si="8"/>
        <v>Ismail Hami</v>
      </c>
      <c r="L2048" s="24" t="str">
        <f t="shared" ca="1" si="9"/>
        <v>01:00 tarif horaire</v>
      </c>
      <c r="M2048" s="24" t="str">
        <f t="shared" ca="1" si="10"/>
        <v>Paiement par crédit</v>
      </c>
      <c r="N2048" s="25">
        <f t="shared" ca="1" si="11"/>
        <v>42844.682638888888</v>
      </c>
      <c r="O2048" s="27">
        <f t="shared" ca="1" si="12"/>
        <v>42844.682638888888</v>
      </c>
      <c r="P2048" s="24">
        <f t="shared" ca="1" si="13"/>
        <v>14.58</v>
      </c>
      <c r="Q2048" s="28" t="str">
        <f t="shared" si="48"/>
        <v/>
      </c>
      <c r="R2048" s="29" t="str">
        <f t="shared" si="14"/>
        <v/>
      </c>
      <c r="S2048" s="29" t="str">
        <f t="shared" si="15"/>
        <v/>
      </c>
      <c r="T2048" s="28" t="str">
        <f t="shared" si="16"/>
        <v/>
      </c>
      <c r="U2048" s="30">
        <f ca="1">VLOOKUP(H2048,variables!J$10:K$130,2,FALSE)</f>
        <v>0.94202898550724634</v>
      </c>
      <c r="V2048" s="28"/>
      <c r="W2048" s="28"/>
      <c r="X2048" s="28"/>
      <c r="Y2048" s="28"/>
      <c r="Z2048" s="28"/>
      <c r="AA2048" s="28"/>
      <c r="AB2048" s="28"/>
      <c r="AC2048" s="28"/>
    </row>
    <row r="2049" spans="1:29" ht="14.25" hidden="1">
      <c r="A2049" s="22" t="b">
        <f t="shared" si="110"/>
        <v>0</v>
      </c>
      <c r="B2049" s="23" t="str">
        <f t="shared" si="111"/>
        <v>salles!</v>
      </c>
      <c r="C2049" s="24">
        <f t="shared" si="112"/>
        <v>2017</v>
      </c>
      <c r="D2049" s="24" t="str">
        <f t="shared" ca="1" si="2"/>
        <v>réunion2</v>
      </c>
      <c r="E2049" s="25">
        <f t="shared" ca="1" si="3"/>
        <v>42887.791666666664</v>
      </c>
      <c r="F2049" s="25">
        <f t="shared" ca="1" si="4"/>
        <v>42887.833333333336</v>
      </c>
      <c r="G2049" s="26" t="str">
        <f t="shared" ca="1" si="5"/>
        <v>sonia.langlois@sophrokhepri.fr</v>
      </c>
      <c r="H2049" s="24" t="s">
        <v>437</v>
      </c>
      <c r="I2049" s="24">
        <f t="shared" ca="1" si="6"/>
        <v>0</v>
      </c>
      <c r="J2049" s="24">
        <f t="shared" ca="1" si="7"/>
        <v>27455274</v>
      </c>
      <c r="K2049" s="24" t="str">
        <f t="shared" ca="1" si="8"/>
        <v>cours collectif sophro</v>
      </c>
      <c r="L2049" s="24" t="str">
        <f t="shared" ca="1" si="9"/>
        <v>01:00 tarif horaire</v>
      </c>
      <c r="M2049" s="24" t="str">
        <f t="shared" ca="1" si="10"/>
        <v>Paiement par crédit</v>
      </c>
      <c r="N2049" s="25">
        <f t="shared" ca="1" si="11"/>
        <v>42709.851388888892</v>
      </c>
      <c r="O2049" s="27">
        <f t="shared" ca="1" si="12"/>
        <v>42709.851388888892</v>
      </c>
      <c r="P2049" s="24">
        <f t="shared" ca="1" si="13"/>
        <v>18.72</v>
      </c>
      <c r="Q2049" s="28" t="str">
        <f t="shared" si="48"/>
        <v/>
      </c>
      <c r="R2049" s="29" t="str">
        <f t="shared" si="14"/>
        <v/>
      </c>
      <c r="S2049" s="29" t="str">
        <f t="shared" si="15"/>
        <v/>
      </c>
      <c r="T2049" s="28" t="str">
        <f t="shared" si="16"/>
        <v/>
      </c>
      <c r="U2049" s="30" t="e">
        <f ca="1">VLOOKUP(H2049,variables!J$10:K$130,2,FALSE)</f>
        <v>#N/A</v>
      </c>
      <c r="V2049" s="28"/>
      <c r="W2049" s="28"/>
      <c r="X2049" s="28"/>
      <c r="Y2049" s="28"/>
      <c r="Z2049" s="28"/>
      <c r="AA2049" s="28"/>
      <c r="AB2049" s="28"/>
      <c r="AC2049" s="28"/>
    </row>
    <row r="2050" spans="1:29" ht="14.25" hidden="1">
      <c r="A2050" s="22" t="b">
        <f t="shared" ref="A2050:A2072" si="113">NOT(IF(ISERR(SEARCH(qui,H2050)),TRUE,FALSE))</f>
        <v>0</v>
      </c>
      <c r="B2050" s="23" t="str">
        <f t="shared" ref="B2050:B2072" si="114">IF(ROW()&lt;=Tun,Oun,IF(ROW()&lt;=(Tun+Tdeux),Odeux,IF(ROW()&lt;=Tun+Tdeux+Ttrois,Otrois,FALSE)))</f>
        <v>salles!</v>
      </c>
      <c r="C2050" s="24">
        <f t="shared" si="112"/>
        <v>2018</v>
      </c>
      <c r="D2050" s="24" t="str">
        <f t="shared" ca="1" si="2"/>
        <v>salle7</v>
      </c>
      <c r="E2050" s="25">
        <f t="shared" ca="1" si="3"/>
        <v>42889.458333333336</v>
      </c>
      <c r="F2050" s="25">
        <f t="shared" ca="1" si="4"/>
        <v>42889.5</v>
      </c>
      <c r="G2050" s="26" t="str">
        <f t="shared" ca="1" si="5"/>
        <v>roseline.steinmann@kheprisante.fr</v>
      </c>
      <c r="H2050" s="24" t="s">
        <v>995</v>
      </c>
      <c r="I2050" s="24">
        <f t="shared" ca="1" si="6"/>
        <v>0</v>
      </c>
      <c r="J2050" s="24">
        <f t="shared" ca="1" si="7"/>
        <v>30369966</v>
      </c>
      <c r="K2050" s="24" t="str">
        <f t="shared" ca="1" si="8"/>
        <v>RS/Louis Barjavel 3/6</v>
      </c>
      <c r="L2050" s="24" t="str">
        <f t="shared" ca="1" si="9"/>
        <v>01:00 tarif horaire</v>
      </c>
      <c r="M2050" s="24" t="str">
        <f t="shared" ca="1" si="10"/>
        <v>Paiement par crédit</v>
      </c>
      <c r="N2050" s="25">
        <f t="shared" ca="1" si="11"/>
        <v>42847.572916666664</v>
      </c>
      <c r="O2050" s="27">
        <f t="shared" ca="1" si="12"/>
        <v>42847.572916666664</v>
      </c>
      <c r="P2050" s="24">
        <f t="shared" ca="1" si="13"/>
        <v>16.2</v>
      </c>
      <c r="Q2050" s="28" t="str">
        <f t="shared" si="48"/>
        <v/>
      </c>
      <c r="R2050" s="29" t="str">
        <f t="shared" si="14"/>
        <v/>
      </c>
      <c r="S2050" s="29" t="str">
        <f t="shared" si="15"/>
        <v/>
      </c>
      <c r="T2050" s="28" t="str">
        <f t="shared" si="16"/>
        <v/>
      </c>
      <c r="U2050" s="30">
        <f ca="1">VLOOKUP(H2050,variables!J$10:K$130,2,FALSE)</f>
        <v>1</v>
      </c>
      <c r="V2050" s="28"/>
      <c r="W2050" s="28"/>
      <c r="X2050" s="28"/>
      <c r="Y2050" s="28"/>
      <c r="Z2050" s="28"/>
      <c r="AA2050" s="28"/>
      <c r="AB2050" s="28"/>
      <c r="AC2050" s="28"/>
    </row>
    <row r="2051" spans="1:29" ht="14.25">
      <c r="A2051" s="22" t="b">
        <f t="shared" si="113"/>
        <v>1</v>
      </c>
      <c r="B2051" s="23" t="str">
        <f t="shared" si="114"/>
        <v>salles!</v>
      </c>
      <c r="C2051" s="24">
        <f t="shared" si="112"/>
        <v>2019</v>
      </c>
      <c r="D2051" s="24" t="str">
        <f t="shared" ca="1" si="2"/>
        <v>salle11</v>
      </c>
      <c r="E2051" s="25">
        <f t="shared" ca="1" si="3"/>
        <v>42892.604166666664</v>
      </c>
      <c r="F2051" s="25">
        <f t="shared" ca="1" si="4"/>
        <v>42892.645833333336</v>
      </c>
      <c r="G2051" s="26" t="str">
        <f t="shared" ca="1" si="5"/>
        <v>sandrine.lopes@kheprisante.fr</v>
      </c>
      <c r="H2051" s="24" t="s">
        <v>140</v>
      </c>
      <c r="I2051" s="24">
        <f t="shared" ca="1" si="6"/>
        <v>0</v>
      </c>
      <c r="J2051" s="24">
        <f t="shared" ca="1" si="7"/>
        <v>30359881</v>
      </c>
      <c r="K2051" s="24" t="str">
        <f t="shared" ca="1" si="8"/>
        <v>Sandrine - Mbe - ET</v>
      </c>
      <c r="L2051" s="24" t="str">
        <f t="shared" ca="1" si="9"/>
        <v>01:00 tarif horaire</v>
      </c>
      <c r="M2051" s="24" t="str">
        <f t="shared" ca="1" si="10"/>
        <v>Paiement par crédit</v>
      </c>
      <c r="N2051" s="25">
        <f t="shared" ca="1" si="11"/>
        <v>42846.776388888888</v>
      </c>
      <c r="O2051" s="27">
        <f t="shared" ca="1" si="12"/>
        <v>42846.776388888888</v>
      </c>
      <c r="P2051" s="24">
        <f t="shared" ca="1" si="13"/>
        <v>12.96</v>
      </c>
      <c r="Q2051" s="28">
        <f t="shared" ca="1" si="48"/>
        <v>1</v>
      </c>
      <c r="R2051" s="29">
        <f t="shared" ca="1" si="14"/>
        <v>12.086808510638297</v>
      </c>
      <c r="S2051" s="29" t="e">
        <f t="shared" ca="1" si="15"/>
        <v>#VALUE!</v>
      </c>
      <c r="T2051" s="28">
        <f t="shared" ca="1" si="16"/>
        <v>45</v>
      </c>
      <c r="U2051" s="30">
        <f ca="1">VLOOKUP(H2051,variables!J$10:K$130,2,FALSE)</f>
        <v>0.93262411347517726</v>
      </c>
      <c r="V2051" s="28"/>
      <c r="W2051" s="28"/>
      <c r="X2051" s="28"/>
      <c r="Y2051" s="28"/>
      <c r="Z2051" s="28"/>
      <c r="AA2051" s="28"/>
      <c r="AB2051" s="28"/>
      <c r="AC2051" s="28"/>
    </row>
    <row r="2052" spans="1:29" ht="14.25" hidden="1">
      <c r="A2052" s="22" t="b">
        <f t="shared" si="113"/>
        <v>0</v>
      </c>
      <c r="B2052" s="23" t="str">
        <f t="shared" si="114"/>
        <v>salles!</v>
      </c>
      <c r="C2052" s="24">
        <f t="shared" si="112"/>
        <v>2020</v>
      </c>
      <c r="D2052" s="24" t="str">
        <f t="shared" ca="1" si="2"/>
        <v>réunion2</v>
      </c>
      <c r="E2052" s="25">
        <f t="shared" ca="1" si="3"/>
        <v>42894.791666666664</v>
      </c>
      <c r="F2052" s="25">
        <f t="shared" ca="1" si="4"/>
        <v>42894.833333333336</v>
      </c>
      <c r="G2052" s="26" t="str">
        <f t="shared" ca="1" si="5"/>
        <v>sonia.langlois@kheprisante.fr</v>
      </c>
      <c r="H2052" s="24" t="s">
        <v>423</v>
      </c>
      <c r="I2052" s="24">
        <f t="shared" ca="1" si="6"/>
        <v>0</v>
      </c>
      <c r="J2052" s="24">
        <f t="shared" ca="1" si="7"/>
        <v>29309609</v>
      </c>
      <c r="K2052" s="24" t="str">
        <f t="shared" ca="1" si="8"/>
        <v>sophro</v>
      </c>
      <c r="L2052" s="24" t="str">
        <f t="shared" ca="1" si="9"/>
        <v>01:00 tarif horaire</v>
      </c>
      <c r="M2052" s="24" t="str">
        <f t="shared" ca="1" si="10"/>
        <v>Paiement par crédit</v>
      </c>
      <c r="N2052" s="25">
        <f t="shared" ca="1" si="11"/>
        <v>42800.63958333333</v>
      </c>
      <c r="O2052" s="27">
        <f t="shared" ca="1" si="12"/>
        <v>42800.63958333333</v>
      </c>
      <c r="P2052" s="24">
        <f t="shared" ca="1" si="13"/>
        <v>18.72</v>
      </c>
      <c r="Q2052" s="28" t="str">
        <f t="shared" si="48"/>
        <v/>
      </c>
      <c r="R2052" s="29" t="str">
        <f t="shared" si="14"/>
        <v/>
      </c>
      <c r="S2052" s="29" t="str">
        <f t="shared" si="15"/>
        <v/>
      </c>
      <c r="T2052" s="28" t="str">
        <f t="shared" si="16"/>
        <v/>
      </c>
      <c r="U2052" s="30">
        <f ca="1">VLOOKUP(H2052,variables!J$10:K$130,2,FALSE)</f>
        <v>0.97619047619047616</v>
      </c>
      <c r="V2052" s="28"/>
      <c r="W2052" s="28"/>
      <c r="X2052" s="28"/>
      <c r="Y2052" s="28"/>
      <c r="Z2052" s="28"/>
      <c r="AA2052" s="28"/>
      <c r="AB2052" s="28"/>
      <c r="AC2052" s="28"/>
    </row>
    <row r="2053" spans="1:29" ht="14.25">
      <c r="A2053" s="22" t="b">
        <f t="shared" si="113"/>
        <v>1</v>
      </c>
      <c r="B2053" s="23" t="str">
        <f t="shared" si="114"/>
        <v>salles!</v>
      </c>
      <c r="C2053" s="24">
        <f t="shared" si="112"/>
        <v>2021</v>
      </c>
      <c r="D2053" s="24" t="str">
        <f t="shared" ca="1" si="2"/>
        <v>salle11</v>
      </c>
      <c r="E2053" s="25">
        <f t="shared" ca="1" si="3"/>
        <v>42895.729166666664</v>
      </c>
      <c r="F2053" s="25">
        <f t="shared" ca="1" si="4"/>
        <v>42895.770833333336</v>
      </c>
      <c r="G2053" s="26" t="str">
        <f t="shared" ca="1" si="5"/>
        <v>sandrine.lopes@kheprisante.fr</v>
      </c>
      <c r="H2053" s="24" t="s">
        <v>140</v>
      </c>
      <c r="I2053" s="24">
        <f t="shared" ca="1" si="6"/>
        <v>0</v>
      </c>
      <c r="J2053" s="24">
        <f t="shared" ca="1" si="7"/>
        <v>30359900</v>
      </c>
      <c r="K2053" s="24" t="str">
        <f t="shared" ca="1" si="8"/>
        <v>Sandrine - Mbe - Véronique B</v>
      </c>
      <c r="L2053" s="24" t="str">
        <f t="shared" ca="1" si="9"/>
        <v>01:00 tarif horaire</v>
      </c>
      <c r="M2053" s="24" t="str">
        <f t="shared" ca="1" si="10"/>
        <v>Paiement par crédit</v>
      </c>
      <c r="N2053" s="25">
        <f t="shared" ca="1" si="11"/>
        <v>42846.777083333334</v>
      </c>
      <c r="O2053" s="27">
        <f t="shared" ca="1" si="12"/>
        <v>42846.777083333334</v>
      </c>
      <c r="P2053" s="24">
        <f t="shared" ca="1" si="13"/>
        <v>16.2</v>
      </c>
      <c r="Q2053" s="28">
        <f t="shared" ca="1" si="48"/>
        <v>1</v>
      </c>
      <c r="R2053" s="29">
        <f t="shared" ca="1" si="14"/>
        <v>15.10851063829787</v>
      </c>
      <c r="S2053" s="29" t="e">
        <f t="shared" ca="1" si="15"/>
        <v>#VALUE!</v>
      </c>
      <c r="T2053" s="28">
        <f t="shared" ca="1" si="16"/>
        <v>48</v>
      </c>
      <c r="U2053" s="30">
        <f ca="1">VLOOKUP(H2053,variables!J$10:K$130,2,FALSE)</f>
        <v>0.93262411347517726</v>
      </c>
      <c r="V2053" s="28"/>
      <c r="W2053" s="28"/>
      <c r="X2053" s="28"/>
      <c r="Y2053" s="28"/>
      <c r="Z2053" s="28"/>
      <c r="AA2053" s="28"/>
      <c r="AB2053" s="28"/>
      <c r="AC2053" s="28"/>
    </row>
    <row r="2054" spans="1:29" ht="14.25" hidden="1">
      <c r="A2054" s="22" t="b">
        <f t="shared" si="113"/>
        <v>0</v>
      </c>
      <c r="B2054" s="23" t="str">
        <f t="shared" si="114"/>
        <v>salles!</v>
      </c>
      <c r="C2054" s="24">
        <f t="shared" si="112"/>
        <v>2022</v>
      </c>
      <c r="D2054" s="24" t="str">
        <f t="shared" ca="1" si="2"/>
        <v>Salle0</v>
      </c>
      <c r="E2054" s="25">
        <f t="shared" ca="1" si="3"/>
        <v>42898.8125</v>
      </c>
      <c r="F2054" s="25">
        <f t="shared" ca="1" si="4"/>
        <v>42898.895833333336</v>
      </c>
      <c r="G2054" s="26" t="str">
        <f t="shared" ca="1" si="5"/>
        <v>sophie.seveetpapillon@gmail.com</v>
      </c>
      <c r="H2054" s="24" t="s">
        <v>75</v>
      </c>
      <c r="I2054" s="24" t="str">
        <f t="shared" ca="1" si="6"/>
        <v>sophie.seveetpapillon@sophrokhepri.fr</v>
      </c>
      <c r="J2054" s="24">
        <f t="shared" ca="1" si="7"/>
        <v>25295808</v>
      </c>
      <c r="K2054" s="24" t="str">
        <f t="shared" ca="1" si="8"/>
        <v>Programme Naturo - Séance 9 - S. COCHET - S&amp;P</v>
      </c>
      <c r="L2054" s="24" t="str">
        <f t="shared" ca="1" si="9"/>
        <v>02:00 tarif horaire</v>
      </c>
      <c r="M2054" s="24" t="str">
        <f t="shared" ca="1" si="10"/>
        <v>Paiement par crédit</v>
      </c>
      <c r="N2054" s="25">
        <f t="shared" ca="1" si="11"/>
        <v>42612.775000000001</v>
      </c>
      <c r="O2054" s="27">
        <f t="shared" ca="1" si="12"/>
        <v>42680.871527777781</v>
      </c>
      <c r="P2054" s="24">
        <f t="shared" ca="1" si="13"/>
        <v>56</v>
      </c>
      <c r="Q2054" s="28" t="str">
        <f t="shared" si="48"/>
        <v/>
      </c>
      <c r="R2054" s="29" t="str">
        <f t="shared" si="14"/>
        <v/>
      </c>
      <c r="S2054" s="29" t="str">
        <f t="shared" si="15"/>
        <v/>
      </c>
      <c r="T2054" s="28" t="str">
        <f t="shared" si="16"/>
        <v/>
      </c>
      <c r="U2054" s="30" t="e">
        <f ca="1">VLOOKUP(H2054,variables!J$10:K$130,2,FALSE)</f>
        <v>#N/A</v>
      </c>
      <c r="V2054" s="28"/>
      <c r="W2054" s="28"/>
      <c r="X2054" s="28"/>
      <c r="Y2054" s="28"/>
      <c r="Z2054" s="28"/>
      <c r="AA2054" s="28"/>
      <c r="AB2054" s="28"/>
      <c r="AC2054" s="28"/>
    </row>
    <row r="2055" spans="1:29" ht="14.25">
      <c r="A2055" s="22" t="b">
        <f t="shared" si="113"/>
        <v>1</v>
      </c>
      <c r="B2055" s="23" t="str">
        <f t="shared" si="114"/>
        <v>salles!</v>
      </c>
      <c r="C2055" s="24">
        <f t="shared" si="112"/>
        <v>2023</v>
      </c>
      <c r="D2055" s="24" t="str">
        <f t="shared" ca="1" si="2"/>
        <v>salle11</v>
      </c>
      <c r="E2055" s="25">
        <f t="shared" ca="1" si="3"/>
        <v>42900.416666666664</v>
      </c>
      <c r="F2055" s="25">
        <f t="shared" ca="1" si="4"/>
        <v>42900.458333333336</v>
      </c>
      <c r="G2055" s="26" t="str">
        <f t="shared" ca="1" si="5"/>
        <v>sandrine.lopes@kheprisante.fr</v>
      </c>
      <c r="H2055" s="24" t="s">
        <v>140</v>
      </c>
      <c r="I2055" s="24">
        <f t="shared" ca="1" si="6"/>
        <v>0</v>
      </c>
      <c r="J2055" s="24">
        <f t="shared" ca="1" si="7"/>
        <v>30291824</v>
      </c>
      <c r="K2055" s="24" t="str">
        <f t="shared" ca="1" si="8"/>
        <v>Sandrine Reiki</v>
      </c>
      <c r="L2055" s="24" t="str">
        <f t="shared" ca="1" si="9"/>
        <v>01:00 tarif horaire</v>
      </c>
      <c r="M2055" s="24" t="str">
        <f t="shared" ca="1" si="10"/>
        <v>Paiement par crédit</v>
      </c>
      <c r="N2055" s="25">
        <f t="shared" ca="1" si="11"/>
        <v>42844.468055555553</v>
      </c>
      <c r="O2055" s="27">
        <f t="shared" ca="1" si="12"/>
        <v>42844.468055555553</v>
      </c>
      <c r="P2055" s="24">
        <f t="shared" ca="1" si="13"/>
        <v>12.96</v>
      </c>
      <c r="Q2055" s="28">
        <f t="shared" ca="1" si="48"/>
        <v>1</v>
      </c>
      <c r="R2055" s="29">
        <f t="shared" ca="1" si="14"/>
        <v>12.086808510638297</v>
      </c>
      <c r="S2055" s="29" t="e">
        <f t="shared" ca="1" si="15"/>
        <v>#VALUE!</v>
      </c>
      <c r="T2055" s="28">
        <f t="shared" ca="1" si="16"/>
        <v>55</v>
      </c>
      <c r="U2055" s="30">
        <f ca="1">VLOOKUP(H2055,variables!J$10:K$130,2,FALSE)</f>
        <v>0.93262411347517726</v>
      </c>
      <c r="V2055" s="28"/>
      <c r="W2055" s="28"/>
      <c r="X2055" s="28"/>
      <c r="Y2055" s="28"/>
      <c r="Z2055" s="28"/>
      <c r="AA2055" s="28"/>
      <c r="AB2055" s="28"/>
      <c r="AC2055" s="28"/>
    </row>
    <row r="2056" spans="1:29" ht="14.25" hidden="1">
      <c r="A2056" s="22" t="b">
        <f t="shared" si="113"/>
        <v>0</v>
      </c>
      <c r="B2056" s="23" t="str">
        <f t="shared" si="114"/>
        <v>salles!</v>
      </c>
      <c r="C2056" s="24">
        <f t="shared" si="112"/>
        <v>2024</v>
      </c>
      <c r="D2056" s="24" t="str">
        <f t="shared" ca="1" si="2"/>
        <v>salle8</v>
      </c>
      <c r="E2056" s="25">
        <f t="shared" ca="1" si="3"/>
        <v>42900.541666666664</v>
      </c>
      <c r="F2056" s="25">
        <f t="shared" ca="1" si="4"/>
        <v>42900.583333333336</v>
      </c>
      <c r="G2056" s="26" t="str">
        <f t="shared" ca="1" si="5"/>
        <v>margaux.honore@sophrokhepri.fr</v>
      </c>
      <c r="H2056" s="24" t="s">
        <v>88</v>
      </c>
      <c r="I2056" s="24">
        <f t="shared" ca="1" si="6"/>
        <v>0</v>
      </c>
      <c r="J2056" s="24">
        <f t="shared" ca="1" si="7"/>
        <v>27724742</v>
      </c>
      <c r="K2056" s="24" t="str">
        <f t="shared" ca="1" si="8"/>
        <v>Kevin Thonat</v>
      </c>
      <c r="L2056" s="24" t="str">
        <f t="shared" ca="1" si="9"/>
        <v>01:00 tarif horaire</v>
      </c>
      <c r="M2056" s="24" t="str">
        <f t="shared" ca="1" si="10"/>
        <v>Paiement par crédit</v>
      </c>
      <c r="N2056" s="25">
        <f t="shared" ca="1" si="11"/>
        <v>42723.750694444447</v>
      </c>
      <c r="O2056" s="27">
        <f t="shared" ca="1" si="12"/>
        <v>42723.750694444447</v>
      </c>
      <c r="P2056" s="24">
        <f t="shared" ca="1" si="13"/>
        <v>12.96</v>
      </c>
      <c r="Q2056" s="28" t="str">
        <f t="shared" si="48"/>
        <v/>
      </c>
      <c r="R2056" s="29" t="str">
        <f t="shared" si="14"/>
        <v/>
      </c>
      <c r="S2056" s="29" t="str">
        <f t="shared" si="15"/>
        <v/>
      </c>
      <c r="T2056" s="28" t="str">
        <f t="shared" si="16"/>
        <v/>
      </c>
      <c r="U2056" s="30">
        <f ca="1">VLOOKUP(H2056,variables!J$10:K$130,2,FALSE)</f>
        <v>0.94202898550724634</v>
      </c>
      <c r="V2056" s="28"/>
      <c r="W2056" s="28"/>
      <c r="X2056" s="28"/>
      <c r="Y2056" s="28"/>
      <c r="Z2056" s="28"/>
      <c r="AA2056" s="28"/>
      <c r="AB2056" s="28"/>
      <c r="AC2056" s="28"/>
    </row>
    <row r="2057" spans="1:29" ht="14.25" hidden="1">
      <c r="A2057" s="22" t="b">
        <f t="shared" si="113"/>
        <v>0</v>
      </c>
      <c r="B2057" s="23" t="str">
        <f t="shared" si="114"/>
        <v>salles!</v>
      </c>
      <c r="C2057" s="24">
        <f t="shared" si="112"/>
        <v>2025</v>
      </c>
      <c r="D2057" s="24" t="str">
        <f t="shared" ca="1" si="2"/>
        <v>Salle0</v>
      </c>
      <c r="E2057" s="25">
        <f t="shared" ca="1" si="3"/>
        <v>42901.8125</v>
      </c>
      <c r="F2057" s="25">
        <f t="shared" ca="1" si="4"/>
        <v>42901.895833333336</v>
      </c>
      <c r="G2057" s="26" t="str">
        <f t="shared" ca="1" si="5"/>
        <v>sophie.seveetpapillon@gmail.com</v>
      </c>
      <c r="H2057" s="24" t="s">
        <v>75</v>
      </c>
      <c r="I2057" s="24">
        <f t="shared" ca="1" si="6"/>
        <v>0</v>
      </c>
      <c r="J2057" s="24">
        <f t="shared" ca="1" si="7"/>
        <v>25295826</v>
      </c>
      <c r="K2057" s="24" t="str">
        <f t="shared" ca="1" si="8"/>
        <v>Programme Naturo - Séance 9 - S. COCHET
S&amp;P</v>
      </c>
      <c r="L2057" s="24" t="str">
        <f t="shared" ca="1" si="9"/>
        <v>02:00 tarif horaire</v>
      </c>
      <c r="M2057" s="24" t="str">
        <f t="shared" ca="1" si="10"/>
        <v>Paiement par crédit</v>
      </c>
      <c r="N2057" s="25">
        <f t="shared" ca="1" si="11"/>
        <v>42612.775694444441</v>
      </c>
      <c r="O2057" s="27">
        <f t="shared" ca="1" si="12"/>
        <v>42612.775694444441</v>
      </c>
      <c r="P2057" s="24">
        <f t="shared" ca="1" si="13"/>
        <v>56</v>
      </c>
      <c r="Q2057" s="28" t="str">
        <f t="shared" si="48"/>
        <v/>
      </c>
      <c r="R2057" s="29" t="str">
        <f t="shared" si="14"/>
        <v/>
      </c>
      <c r="S2057" s="29" t="str">
        <f t="shared" si="15"/>
        <v/>
      </c>
      <c r="T2057" s="28" t="str">
        <f t="shared" si="16"/>
        <v/>
      </c>
      <c r="U2057" s="30" t="e">
        <f ca="1">VLOOKUP(H2057,variables!J$10:K$130,2,FALSE)</f>
        <v>#N/A</v>
      </c>
      <c r="V2057" s="28"/>
      <c r="W2057" s="28"/>
      <c r="X2057" s="28"/>
      <c r="Y2057" s="28"/>
      <c r="Z2057" s="28"/>
      <c r="AA2057" s="28"/>
      <c r="AB2057" s="28"/>
      <c r="AC2057" s="28"/>
    </row>
    <row r="2058" spans="1:29" ht="14.25" hidden="1">
      <c r="A2058" s="22" t="b">
        <f t="shared" si="113"/>
        <v>0</v>
      </c>
      <c r="B2058" s="23" t="str">
        <f t="shared" si="114"/>
        <v>salles!</v>
      </c>
      <c r="C2058" s="24">
        <f t="shared" si="112"/>
        <v>2026</v>
      </c>
      <c r="D2058" s="24" t="str">
        <f t="shared" ca="1" si="2"/>
        <v>salle7</v>
      </c>
      <c r="E2058" s="25">
        <f t="shared" ca="1" si="3"/>
        <v>42903.458333333336</v>
      </c>
      <c r="F2058" s="25">
        <f t="shared" ca="1" si="4"/>
        <v>42903.5</v>
      </c>
      <c r="G2058" s="26" t="str">
        <f t="shared" ca="1" si="5"/>
        <v>roseline.steinmann@kheprisante.fr</v>
      </c>
      <c r="H2058" s="24" t="s">
        <v>995</v>
      </c>
      <c r="I2058" s="24">
        <f t="shared" ca="1" si="6"/>
        <v>0</v>
      </c>
      <c r="J2058" s="24">
        <f t="shared" ca="1" si="7"/>
        <v>30369968</v>
      </c>
      <c r="K2058" s="24" t="str">
        <f t="shared" ca="1" si="8"/>
        <v>RS/Louis Barjavel 4/6</v>
      </c>
      <c r="L2058" s="24" t="str">
        <f t="shared" ca="1" si="9"/>
        <v>01:00 tarif horaire</v>
      </c>
      <c r="M2058" s="24" t="str">
        <f t="shared" ca="1" si="10"/>
        <v>Paiement par crédit</v>
      </c>
      <c r="N2058" s="25">
        <f t="shared" ca="1" si="11"/>
        <v>42847.573611111111</v>
      </c>
      <c r="O2058" s="27">
        <f t="shared" ca="1" si="12"/>
        <v>42847.573611111111</v>
      </c>
      <c r="P2058" s="24">
        <f t="shared" ca="1" si="13"/>
        <v>16.2</v>
      </c>
      <c r="Q2058" s="28" t="str">
        <f t="shared" si="48"/>
        <v/>
      </c>
      <c r="R2058" s="29" t="str">
        <f t="shared" si="14"/>
        <v/>
      </c>
      <c r="S2058" s="29" t="str">
        <f t="shared" si="15"/>
        <v/>
      </c>
      <c r="T2058" s="28" t="str">
        <f t="shared" si="16"/>
        <v/>
      </c>
      <c r="U2058" s="30">
        <f ca="1">VLOOKUP(H2058,variables!J$10:K$130,2,FALSE)</f>
        <v>1</v>
      </c>
      <c r="V2058" s="28"/>
      <c r="W2058" s="28"/>
      <c r="X2058" s="28"/>
      <c r="Y2058" s="28"/>
      <c r="Z2058" s="28"/>
      <c r="AA2058" s="28"/>
      <c r="AB2058" s="28"/>
      <c r="AC2058" s="28"/>
    </row>
    <row r="2059" spans="1:29" ht="14.25" hidden="1">
      <c r="A2059" s="22" t="b">
        <f t="shared" si="113"/>
        <v>0</v>
      </c>
      <c r="B2059" s="23" t="str">
        <f t="shared" si="114"/>
        <v>salles!</v>
      </c>
      <c r="C2059" s="24">
        <f t="shared" si="112"/>
        <v>2027</v>
      </c>
      <c r="D2059" s="24" t="str">
        <f t="shared" ca="1" si="2"/>
        <v>Salle0</v>
      </c>
      <c r="E2059" s="25">
        <f t="shared" ca="1" si="3"/>
        <v>42905.8125</v>
      </c>
      <c r="F2059" s="25">
        <f t="shared" ca="1" si="4"/>
        <v>42905.875</v>
      </c>
      <c r="G2059" s="26" t="str">
        <f t="shared" ca="1" si="5"/>
        <v>sophie.seveetpapillon@sophrokhepri.fr</v>
      </c>
      <c r="H2059" s="24" t="s">
        <v>83</v>
      </c>
      <c r="I2059" s="24">
        <f t="shared" ca="1" si="6"/>
        <v>0</v>
      </c>
      <c r="J2059" s="24">
        <f t="shared" ca="1" si="7"/>
        <v>26807745</v>
      </c>
      <c r="K2059" s="24" t="str">
        <f t="shared" ca="1" si="8"/>
        <v>Conf naturo - S. Cochet - S&amp;P</v>
      </c>
      <c r="L2059" s="24" t="str">
        <f t="shared" ca="1" si="9"/>
        <v>01:30 tarif horaire</v>
      </c>
      <c r="M2059" s="24" t="str">
        <f t="shared" ca="1" si="10"/>
        <v>Paiement par crédit</v>
      </c>
      <c r="N2059" s="25">
        <f t="shared" ca="1" si="11"/>
        <v>42680.871527777781</v>
      </c>
      <c r="O2059" s="27">
        <f t="shared" ca="1" si="12"/>
        <v>42680.871527777781</v>
      </c>
      <c r="P2059" s="24">
        <f t="shared" ca="1" si="13"/>
        <v>42</v>
      </c>
      <c r="Q2059" s="28" t="str">
        <f t="shared" si="48"/>
        <v/>
      </c>
      <c r="R2059" s="29" t="str">
        <f t="shared" si="14"/>
        <v/>
      </c>
      <c r="S2059" s="29" t="str">
        <f t="shared" si="15"/>
        <v/>
      </c>
      <c r="T2059" s="28" t="str">
        <f t="shared" si="16"/>
        <v/>
      </c>
      <c r="U2059" s="30">
        <f>VLOOKUP(H2059,variables!J$10:K$130,2,FALSE)</f>
        <v>5.3E-3</v>
      </c>
      <c r="V2059" s="28"/>
      <c r="W2059" s="28"/>
      <c r="X2059" s="28"/>
      <c r="Y2059" s="28"/>
      <c r="Z2059" s="28"/>
      <c r="AA2059" s="28"/>
      <c r="AB2059" s="28"/>
      <c r="AC2059" s="28"/>
    </row>
    <row r="2060" spans="1:29" ht="14.25" hidden="1">
      <c r="A2060" s="22" t="b">
        <f t="shared" si="113"/>
        <v>0</v>
      </c>
      <c r="B2060" s="23" t="str">
        <f t="shared" si="114"/>
        <v>salles!</v>
      </c>
      <c r="C2060" s="24">
        <f t="shared" si="112"/>
        <v>2028</v>
      </c>
      <c r="D2060" s="24" t="str">
        <f t="shared" ca="1" si="2"/>
        <v>réunion2</v>
      </c>
      <c r="E2060" s="25">
        <f t="shared" ca="1" si="3"/>
        <v>42908.791666666664</v>
      </c>
      <c r="F2060" s="25">
        <f t="shared" ca="1" si="4"/>
        <v>42908.833333333336</v>
      </c>
      <c r="G2060" s="26" t="str">
        <f t="shared" ca="1" si="5"/>
        <v>sonia.langlois@kheprisante.fr</v>
      </c>
      <c r="H2060" s="24" t="s">
        <v>423</v>
      </c>
      <c r="I2060" s="24">
        <f t="shared" ca="1" si="6"/>
        <v>0</v>
      </c>
      <c r="J2060" s="24">
        <f t="shared" ca="1" si="7"/>
        <v>29309700</v>
      </c>
      <c r="K2060" s="24" t="str">
        <f t="shared" ca="1" si="8"/>
        <v>sophro</v>
      </c>
      <c r="L2060" s="24" t="str">
        <f t="shared" ca="1" si="9"/>
        <v>01:00 tarif horaire</v>
      </c>
      <c r="M2060" s="24" t="str">
        <f t="shared" ca="1" si="10"/>
        <v>Paiement par crédit</v>
      </c>
      <c r="N2060" s="25">
        <f t="shared" ca="1" si="11"/>
        <v>42800.640972222223</v>
      </c>
      <c r="O2060" s="27">
        <f t="shared" ca="1" si="12"/>
        <v>42800.640972222223</v>
      </c>
      <c r="P2060" s="24">
        <f t="shared" ca="1" si="13"/>
        <v>18.72</v>
      </c>
      <c r="Q2060" s="28" t="str">
        <f t="shared" si="48"/>
        <v/>
      </c>
      <c r="R2060" s="29" t="str">
        <f t="shared" si="14"/>
        <v/>
      </c>
      <c r="S2060" s="29" t="str">
        <f t="shared" si="15"/>
        <v/>
      </c>
      <c r="T2060" s="28" t="str">
        <f t="shared" si="16"/>
        <v/>
      </c>
      <c r="U2060" s="30">
        <f ca="1">VLOOKUP(H2060,variables!J$10:K$130,2,FALSE)</f>
        <v>0.97619047619047616</v>
      </c>
      <c r="V2060" s="28"/>
      <c r="W2060" s="28"/>
      <c r="X2060" s="28"/>
      <c r="Y2060" s="28"/>
      <c r="Z2060" s="28"/>
      <c r="AA2060" s="28"/>
      <c r="AB2060" s="28"/>
      <c r="AC2060" s="28"/>
    </row>
    <row r="2061" spans="1:29" ht="14.25" hidden="1">
      <c r="A2061" s="22" t="b">
        <f t="shared" si="113"/>
        <v>0</v>
      </c>
      <c r="B2061" s="23" t="str">
        <f t="shared" si="114"/>
        <v>salles!</v>
      </c>
      <c r="C2061" s="24">
        <f t="shared" si="112"/>
        <v>2029</v>
      </c>
      <c r="D2061" s="24" t="str">
        <f t="shared" ca="1" si="2"/>
        <v>Salle0</v>
      </c>
      <c r="E2061" s="25">
        <f t="shared" ca="1" si="3"/>
        <v>42908.833333333336</v>
      </c>
      <c r="F2061" s="25">
        <f t="shared" ca="1" si="4"/>
        <v>42908.916666666664</v>
      </c>
      <c r="G2061" s="26" t="str">
        <f t="shared" ca="1" si="5"/>
        <v>Administrateur</v>
      </c>
      <c r="H2061" s="24" t="s">
        <v>15</v>
      </c>
      <c r="I2061" s="24">
        <f t="shared" ca="1" si="6"/>
        <v>0</v>
      </c>
      <c r="J2061" s="24">
        <f t="shared" ca="1" si="7"/>
        <v>29951413</v>
      </c>
      <c r="K2061" s="24" t="str">
        <f t="shared" ca="1" si="8"/>
        <v>Réunion Pôle Santé Burnout</v>
      </c>
      <c r="L2061" s="24" t="str">
        <f t="shared" ca="1" si="9"/>
        <v>01:00 tarif horaire</v>
      </c>
      <c r="M2061" s="24" t="str">
        <f t="shared" ca="1" si="10"/>
        <v>Accepté (crédit illimité)</v>
      </c>
      <c r="N2061" s="25">
        <f t="shared" ca="1" si="11"/>
        <v>42828.585416666669</v>
      </c>
      <c r="O2061" s="27">
        <f t="shared" ca="1" si="12"/>
        <v>42828.585416666669</v>
      </c>
      <c r="P2061" s="24">
        <f t="shared" ca="1" si="13"/>
        <v>37.44</v>
      </c>
      <c r="Q2061" s="28" t="str">
        <f t="shared" si="48"/>
        <v/>
      </c>
      <c r="R2061" s="29" t="str">
        <f t="shared" si="14"/>
        <v/>
      </c>
      <c r="S2061" s="29" t="str">
        <f t="shared" si="15"/>
        <v/>
      </c>
      <c r="T2061" s="28" t="str">
        <f t="shared" si="16"/>
        <v/>
      </c>
      <c r="U2061" s="30">
        <f>VLOOKUP(H2061,variables!J$10:K$130,2,FALSE)</f>
        <v>0</v>
      </c>
      <c r="V2061" s="28"/>
      <c r="W2061" s="28"/>
      <c r="X2061" s="28"/>
      <c r="Y2061" s="28"/>
      <c r="Z2061" s="28"/>
      <c r="AA2061" s="28"/>
      <c r="AB2061" s="28"/>
      <c r="AC2061" s="28"/>
    </row>
    <row r="2062" spans="1:29" ht="14.25" hidden="1">
      <c r="A2062" s="22" t="b">
        <f t="shared" si="113"/>
        <v>0</v>
      </c>
      <c r="B2062" s="23" t="str">
        <f t="shared" si="114"/>
        <v>salles!</v>
      </c>
      <c r="C2062" s="24">
        <f t="shared" si="112"/>
        <v>2030</v>
      </c>
      <c r="D2062" s="24" t="str">
        <f t="shared" ca="1" si="2"/>
        <v>réunion2</v>
      </c>
      <c r="E2062" s="25">
        <f t="shared" ca="1" si="3"/>
        <v>42911.458333333336</v>
      </c>
      <c r="F2062" s="25">
        <f t="shared" ca="1" si="4"/>
        <v>42911.541666666664</v>
      </c>
      <c r="G2062" s="26" t="str">
        <f t="shared" ca="1" si="5"/>
        <v>sophie.seveetpapillon@sophrokhepri.fr</v>
      </c>
      <c r="H2062" s="24" t="s">
        <v>83</v>
      </c>
      <c r="I2062" s="24">
        <f t="shared" ca="1" si="6"/>
        <v>0</v>
      </c>
      <c r="J2062" s="24">
        <f t="shared" ca="1" si="7"/>
        <v>26807763</v>
      </c>
      <c r="K2062" s="24" t="str">
        <f t="shared" ca="1" si="8"/>
        <v>Stage Energie de l'Eté - P. Pommeret - S&amp;P</v>
      </c>
      <c r="L2062" s="24" t="str">
        <f t="shared" ca="1" si="9"/>
        <v>02:00 tarif horaire</v>
      </c>
      <c r="M2062" s="24" t="str">
        <f t="shared" ca="1" si="10"/>
        <v>Paiement par crédit</v>
      </c>
      <c r="N2062" s="25">
        <f t="shared" ca="1" si="11"/>
        <v>42680.873611111114</v>
      </c>
      <c r="O2062" s="27">
        <f t="shared" ca="1" si="12"/>
        <v>42680.873611111114</v>
      </c>
      <c r="P2062" s="24">
        <f t="shared" ca="1" si="13"/>
        <v>33.69</v>
      </c>
      <c r="Q2062" s="28" t="str">
        <f t="shared" si="48"/>
        <v/>
      </c>
      <c r="R2062" s="29" t="str">
        <f t="shared" si="14"/>
        <v/>
      </c>
      <c r="S2062" s="29" t="str">
        <f t="shared" si="15"/>
        <v/>
      </c>
      <c r="T2062" s="28" t="str">
        <f t="shared" si="16"/>
        <v/>
      </c>
      <c r="U2062" s="30">
        <f>VLOOKUP(H2062,variables!J$10:K$130,2,FALSE)</f>
        <v>5.3E-3</v>
      </c>
      <c r="V2062" s="28"/>
      <c r="W2062" s="28"/>
      <c r="X2062" s="28"/>
      <c r="Y2062" s="28"/>
      <c r="Z2062" s="28"/>
      <c r="AA2062" s="28"/>
      <c r="AB2062" s="28"/>
      <c r="AC2062" s="28"/>
    </row>
    <row r="2063" spans="1:29" ht="14.25" hidden="1">
      <c r="A2063" s="22" t="b">
        <f t="shared" si="113"/>
        <v>0</v>
      </c>
      <c r="B2063" s="23" t="str">
        <f t="shared" si="114"/>
        <v>salles!</v>
      </c>
      <c r="C2063" s="24">
        <f t="shared" si="112"/>
        <v>2031</v>
      </c>
      <c r="D2063" s="24" t="str">
        <f t="shared" ca="1" si="2"/>
        <v>réunion2</v>
      </c>
      <c r="E2063" s="25">
        <f t="shared" ca="1" si="3"/>
        <v>42915.791666666664</v>
      </c>
      <c r="F2063" s="25">
        <f t="shared" ca="1" si="4"/>
        <v>42915.833333333336</v>
      </c>
      <c r="G2063" s="26" t="str">
        <f t="shared" ca="1" si="5"/>
        <v>sonia.langlois@kheprisante.fr</v>
      </c>
      <c r="H2063" s="24" t="s">
        <v>423</v>
      </c>
      <c r="I2063" s="24">
        <f t="shared" ca="1" si="6"/>
        <v>0</v>
      </c>
      <c r="J2063" s="24">
        <f t="shared" ca="1" si="7"/>
        <v>29399197</v>
      </c>
      <c r="K2063" s="24" t="str">
        <f t="shared" ca="1" si="8"/>
        <v>sophro</v>
      </c>
      <c r="L2063" s="24" t="str">
        <f t="shared" ca="1" si="9"/>
        <v>01:00 tarif horaire</v>
      </c>
      <c r="M2063" s="24" t="str">
        <f t="shared" ca="1" si="10"/>
        <v>Paiement par crédit</v>
      </c>
      <c r="N2063" s="25">
        <f t="shared" ca="1" si="11"/>
        <v>42803.686111111114</v>
      </c>
      <c r="O2063" s="27">
        <f t="shared" ca="1" si="12"/>
        <v>42803.686111111114</v>
      </c>
      <c r="P2063" s="24">
        <f t="shared" ca="1" si="13"/>
        <v>18.72</v>
      </c>
      <c r="Q2063" s="28" t="str">
        <f t="shared" si="48"/>
        <v/>
      </c>
      <c r="R2063" s="29" t="str">
        <f t="shared" si="14"/>
        <v/>
      </c>
      <c r="S2063" s="29" t="str">
        <f t="shared" si="15"/>
        <v/>
      </c>
      <c r="T2063" s="28" t="str">
        <f t="shared" si="16"/>
        <v/>
      </c>
      <c r="U2063" s="30">
        <f ca="1">VLOOKUP(H2063,variables!J$10:K$130,2,FALSE)</f>
        <v>0.97619047619047616</v>
      </c>
      <c r="V2063" s="28"/>
      <c r="W2063" s="28"/>
      <c r="X2063" s="28"/>
      <c r="Y2063" s="28"/>
      <c r="Z2063" s="28"/>
      <c r="AA2063" s="28"/>
      <c r="AB2063" s="28"/>
      <c r="AC2063" s="28"/>
    </row>
    <row r="2064" spans="1:29" ht="14.25" hidden="1">
      <c r="A2064" s="22" t="b">
        <f t="shared" si="113"/>
        <v>0</v>
      </c>
      <c r="B2064" s="23" t="str">
        <f t="shared" si="114"/>
        <v>salles!</v>
      </c>
      <c r="C2064" s="24">
        <f t="shared" ref="C2064:C2072" si="115">IF(ROW()&lt;=Tun,ROW(),IF(ROW()&lt;=(Tun+Tdeux),ROW()-Tun+1,IF(ROW()&lt;=Tun+Tdeux+Ttrois,ROW()-Tdeux,"")))</f>
        <v>2032</v>
      </c>
      <c r="D2064" s="24" t="str">
        <f t="shared" ca="1" si="2"/>
        <v>salle7</v>
      </c>
      <c r="E2064" s="25">
        <f t="shared" ca="1" si="3"/>
        <v>42917.458333333336</v>
      </c>
      <c r="F2064" s="25">
        <f t="shared" ca="1" si="4"/>
        <v>42917.5</v>
      </c>
      <c r="G2064" s="26" t="str">
        <f t="shared" ca="1" si="5"/>
        <v>roseline.steinmann@kheprisante.fr</v>
      </c>
      <c r="H2064" s="24" t="s">
        <v>995</v>
      </c>
      <c r="I2064" s="24">
        <f t="shared" ca="1" si="6"/>
        <v>0</v>
      </c>
      <c r="J2064" s="24">
        <f t="shared" ca="1" si="7"/>
        <v>30369971</v>
      </c>
      <c r="K2064" s="24" t="str">
        <f t="shared" ca="1" si="8"/>
        <v>RS/Louis Barjavel 5/6</v>
      </c>
      <c r="L2064" s="24" t="str">
        <f t="shared" ca="1" si="9"/>
        <v>01:00 tarif horaire</v>
      </c>
      <c r="M2064" s="24" t="str">
        <f t="shared" ca="1" si="10"/>
        <v>Paiement par crédit</v>
      </c>
      <c r="N2064" s="25">
        <f t="shared" ca="1" si="11"/>
        <v>42847.573611111111</v>
      </c>
      <c r="O2064" s="27">
        <f t="shared" ca="1" si="12"/>
        <v>42847.573611111111</v>
      </c>
      <c r="P2064" s="24">
        <f t="shared" ca="1" si="13"/>
        <v>14.4</v>
      </c>
      <c r="Q2064" s="28" t="str">
        <f t="shared" si="48"/>
        <v/>
      </c>
      <c r="R2064" s="29" t="str">
        <f t="shared" si="14"/>
        <v/>
      </c>
      <c r="S2064" s="29" t="str">
        <f t="shared" si="15"/>
        <v/>
      </c>
      <c r="T2064" s="28" t="str">
        <f t="shared" si="16"/>
        <v/>
      </c>
      <c r="U2064" s="30">
        <f ca="1">VLOOKUP(H2064,variables!J$10:K$130,2,FALSE)</f>
        <v>1</v>
      </c>
      <c r="V2064" s="28"/>
      <c r="W2064" s="28"/>
      <c r="X2064" s="28"/>
      <c r="Y2064" s="28"/>
      <c r="Z2064" s="28"/>
      <c r="AA2064" s="28"/>
      <c r="AB2064" s="28"/>
      <c r="AC2064" s="28"/>
    </row>
    <row r="2065" spans="1:30" ht="14.25" hidden="1">
      <c r="A2065" s="22" t="b">
        <f t="shared" si="113"/>
        <v>0</v>
      </c>
      <c r="B2065" s="23" t="str">
        <f t="shared" si="114"/>
        <v>salles!</v>
      </c>
      <c r="C2065" s="24">
        <f t="shared" si="115"/>
        <v>2033</v>
      </c>
      <c r="D2065" s="24" t="str">
        <f t="shared" ca="1" si="2"/>
        <v>salle8</v>
      </c>
      <c r="E2065" s="25">
        <f t="shared" ca="1" si="3"/>
        <v>42919.416666666664</v>
      </c>
      <c r="F2065" s="25">
        <f t="shared" ca="1" si="4"/>
        <v>42919.458333333336</v>
      </c>
      <c r="G2065" s="26" t="str">
        <f t="shared" ca="1" si="5"/>
        <v>margaux.honore@kheprisante.fr</v>
      </c>
      <c r="H2065" s="24" t="s">
        <v>88</v>
      </c>
      <c r="I2065" s="24">
        <f t="shared" ca="1" si="6"/>
        <v>0</v>
      </c>
      <c r="J2065" s="24">
        <f t="shared" ca="1" si="7"/>
        <v>30207837</v>
      </c>
      <c r="K2065" s="24" t="str">
        <f t="shared" ca="1" si="8"/>
        <v>Powell Brice</v>
      </c>
      <c r="L2065" s="24" t="str">
        <f t="shared" ca="1" si="9"/>
        <v>01:00 tarif horaire</v>
      </c>
      <c r="M2065" s="24" t="str">
        <f t="shared" ca="1" si="10"/>
        <v>Paiement par crédit</v>
      </c>
      <c r="N2065" s="25">
        <f t="shared" ca="1" si="11"/>
        <v>42839.54583333333</v>
      </c>
      <c r="O2065" s="27">
        <f t="shared" ca="1" si="12"/>
        <v>42839.54583333333</v>
      </c>
      <c r="P2065" s="24">
        <f t="shared" ca="1" si="13"/>
        <v>11.52</v>
      </c>
      <c r="Q2065" s="28" t="str">
        <f t="shared" si="48"/>
        <v/>
      </c>
      <c r="R2065" s="29" t="str">
        <f t="shared" si="14"/>
        <v/>
      </c>
      <c r="S2065" s="29" t="str">
        <f t="shared" si="15"/>
        <v/>
      </c>
      <c r="T2065" s="28" t="str">
        <f t="shared" si="16"/>
        <v/>
      </c>
      <c r="U2065" s="30">
        <f ca="1">VLOOKUP(H2065,variables!J$10:K$130,2,FALSE)</f>
        <v>0.94202898550724634</v>
      </c>
      <c r="V2065" s="28"/>
      <c r="W2065" s="28"/>
      <c r="X2065" s="28"/>
      <c r="Y2065" s="28"/>
      <c r="Z2065" s="28"/>
      <c r="AA2065" s="28"/>
      <c r="AB2065" s="28"/>
      <c r="AC2065" s="28"/>
    </row>
    <row r="2066" spans="1:30" ht="14.25" hidden="1">
      <c r="A2066" s="22" t="b">
        <f t="shared" si="113"/>
        <v>0</v>
      </c>
      <c r="B2066" s="23" t="str">
        <f t="shared" si="114"/>
        <v>salles!</v>
      </c>
      <c r="C2066" s="24">
        <f t="shared" si="115"/>
        <v>2034</v>
      </c>
      <c r="D2066" s="24" t="str">
        <f t="shared" ca="1" si="2"/>
        <v>salle8</v>
      </c>
      <c r="E2066" s="25">
        <f t="shared" ca="1" si="3"/>
        <v>42919.5</v>
      </c>
      <c r="F2066" s="25">
        <f t="shared" ca="1" si="4"/>
        <v>42919.541666666664</v>
      </c>
      <c r="G2066" s="26" t="str">
        <f t="shared" ca="1" si="5"/>
        <v>margaux.honore@kheprisante.fr</v>
      </c>
      <c r="H2066" s="24" t="s">
        <v>88</v>
      </c>
      <c r="I2066" s="24">
        <f t="shared" ca="1" si="6"/>
        <v>0</v>
      </c>
      <c r="J2066" s="24">
        <f t="shared" ca="1" si="7"/>
        <v>30295827</v>
      </c>
      <c r="K2066" s="24" t="str">
        <f t="shared" ca="1" si="8"/>
        <v>SABINI</v>
      </c>
      <c r="L2066" s="24" t="str">
        <f t="shared" ca="1" si="9"/>
        <v>01:00 tarif horaire</v>
      </c>
      <c r="M2066" s="24" t="str">
        <f t="shared" ca="1" si="10"/>
        <v>Paiement par crédit</v>
      </c>
      <c r="N2066" s="25">
        <f t="shared" ca="1" si="11"/>
        <v>42844.580555555556</v>
      </c>
      <c r="O2066" s="27">
        <f t="shared" ca="1" si="12"/>
        <v>42844.580555555556</v>
      </c>
      <c r="P2066" s="24">
        <f t="shared" ca="1" si="13"/>
        <v>12.96</v>
      </c>
      <c r="Q2066" s="28" t="str">
        <f t="shared" si="48"/>
        <v/>
      </c>
      <c r="R2066" s="29" t="str">
        <f t="shared" si="14"/>
        <v/>
      </c>
      <c r="S2066" s="29" t="str">
        <f t="shared" si="15"/>
        <v/>
      </c>
      <c r="T2066" s="28" t="str">
        <f t="shared" si="16"/>
        <v/>
      </c>
      <c r="U2066" s="30">
        <f ca="1">VLOOKUP(H2066,variables!J$10:K$130,2,FALSE)</f>
        <v>0.94202898550724634</v>
      </c>
      <c r="V2066" s="28"/>
      <c r="W2066" s="28"/>
      <c r="X2066" s="28"/>
      <c r="Y2066" s="28"/>
      <c r="Z2066" s="28"/>
      <c r="AA2066" s="28"/>
      <c r="AB2066" s="28"/>
      <c r="AC2066" s="28"/>
    </row>
    <row r="2067" spans="1:30" ht="14.25" hidden="1">
      <c r="A2067" s="22" t="b">
        <f t="shared" si="113"/>
        <v>0</v>
      </c>
      <c r="B2067" s="23" t="str">
        <f t="shared" si="114"/>
        <v>salles!</v>
      </c>
      <c r="C2067" s="24">
        <f t="shared" si="115"/>
        <v>2035</v>
      </c>
      <c r="D2067" s="24" t="str">
        <f t="shared" ca="1" si="2"/>
        <v>salle8</v>
      </c>
      <c r="E2067" s="25">
        <f t="shared" ca="1" si="3"/>
        <v>42919.583333333336</v>
      </c>
      <c r="F2067" s="25">
        <f t="shared" ca="1" si="4"/>
        <v>42919.625</v>
      </c>
      <c r="G2067" s="26" t="str">
        <f t="shared" ca="1" si="5"/>
        <v>margaux.honore@kheprisante.fr</v>
      </c>
      <c r="H2067" s="24" t="s">
        <v>88</v>
      </c>
      <c r="I2067" s="24">
        <f t="shared" ca="1" si="6"/>
        <v>0</v>
      </c>
      <c r="J2067" s="24">
        <f t="shared" ca="1" si="7"/>
        <v>30300086</v>
      </c>
      <c r="K2067" s="24" t="str">
        <f t="shared" ca="1" si="8"/>
        <v>ROULLEAU MC</v>
      </c>
      <c r="L2067" s="24" t="str">
        <f t="shared" ca="1" si="9"/>
        <v>01:00 tarif horaire</v>
      </c>
      <c r="M2067" s="24" t="str">
        <f t="shared" ca="1" si="10"/>
        <v>Paiement par crédit</v>
      </c>
      <c r="N2067" s="25">
        <f t="shared" ca="1" si="11"/>
        <v>42844.662499999999</v>
      </c>
      <c r="O2067" s="27">
        <f t="shared" ca="1" si="12"/>
        <v>42844.662499999999</v>
      </c>
      <c r="P2067" s="24">
        <f t="shared" ca="1" si="13"/>
        <v>11.52</v>
      </c>
      <c r="Q2067" s="28" t="str">
        <f t="shared" si="48"/>
        <v/>
      </c>
      <c r="R2067" s="29" t="str">
        <f t="shared" si="14"/>
        <v/>
      </c>
      <c r="S2067" s="29" t="str">
        <f t="shared" si="15"/>
        <v/>
      </c>
      <c r="T2067" s="28" t="str">
        <f t="shared" si="16"/>
        <v/>
      </c>
      <c r="U2067" s="30">
        <f ca="1">VLOOKUP(H2067,variables!J$10:K$130,2,FALSE)</f>
        <v>0.94202898550724634</v>
      </c>
      <c r="V2067" s="28"/>
      <c r="W2067" s="28"/>
      <c r="X2067" s="28"/>
      <c r="Y2067" s="28"/>
      <c r="Z2067" s="28"/>
      <c r="AA2067" s="28"/>
      <c r="AB2067" s="28"/>
      <c r="AC2067" s="28"/>
    </row>
    <row r="2068" spans="1:30" ht="14.25" hidden="1">
      <c r="A2068" s="22" t="b">
        <f t="shared" si="113"/>
        <v>0</v>
      </c>
      <c r="B2068" s="23" t="str">
        <f t="shared" si="114"/>
        <v>salles!</v>
      </c>
      <c r="C2068" s="24">
        <f t="shared" si="115"/>
        <v>2036</v>
      </c>
      <c r="D2068" s="24" t="str">
        <f t="shared" ca="1" si="2"/>
        <v>Salle0</v>
      </c>
      <c r="E2068" s="25">
        <f t="shared" ca="1" si="3"/>
        <v>42919.8125</v>
      </c>
      <c r="F2068" s="25">
        <f t="shared" ca="1" si="4"/>
        <v>42919.895833333336</v>
      </c>
      <c r="G2068" s="26" t="str">
        <f t="shared" ca="1" si="5"/>
        <v>sophie.seveetpapillon@sophrokhepri.fr</v>
      </c>
      <c r="H2068" s="24" t="s">
        <v>83</v>
      </c>
      <c r="I2068" s="24">
        <f t="shared" ca="1" si="6"/>
        <v>0</v>
      </c>
      <c r="J2068" s="24">
        <f t="shared" ca="1" si="7"/>
        <v>26807753</v>
      </c>
      <c r="K2068" s="24" t="str">
        <f t="shared" ca="1" si="8"/>
        <v>Programme naturo - Séance 10 - S. Cochet - S&amp;P</v>
      </c>
      <c r="L2068" s="24" t="str">
        <f t="shared" ca="1" si="9"/>
        <v>02:00 tarif horaire</v>
      </c>
      <c r="M2068" s="24" t="str">
        <f t="shared" ca="1" si="10"/>
        <v>Paiement par crédit</v>
      </c>
      <c r="N2068" s="25">
        <f t="shared" ca="1" si="11"/>
        <v>42680.872916666667</v>
      </c>
      <c r="O2068" s="27">
        <f t="shared" ca="1" si="12"/>
        <v>42680.872916666667</v>
      </c>
      <c r="P2068" s="24">
        <f t="shared" ca="1" si="13"/>
        <v>56</v>
      </c>
      <c r="Q2068" s="28" t="str">
        <f t="shared" si="48"/>
        <v/>
      </c>
      <c r="R2068" s="29" t="str">
        <f t="shared" si="14"/>
        <v/>
      </c>
      <c r="S2068" s="29" t="str">
        <f t="shared" si="15"/>
        <v/>
      </c>
      <c r="T2068" s="28" t="str">
        <f t="shared" si="16"/>
        <v/>
      </c>
      <c r="U2068" s="30">
        <f>VLOOKUP(H2068,variables!J$10:K$130,2,FALSE)</f>
        <v>5.3E-3</v>
      </c>
      <c r="V2068" s="28"/>
      <c r="W2068" s="28"/>
      <c r="X2068" s="28"/>
      <c r="Y2068" s="28"/>
      <c r="Z2068" s="28"/>
      <c r="AA2068" s="28"/>
      <c r="AB2068" s="28"/>
      <c r="AC2068" s="28"/>
    </row>
    <row r="2069" spans="1:30" ht="14.25">
      <c r="A2069" s="22" t="b">
        <f t="shared" si="113"/>
        <v>1</v>
      </c>
      <c r="B2069" s="23" t="str">
        <f t="shared" si="114"/>
        <v>salles!</v>
      </c>
      <c r="C2069" s="24">
        <f t="shared" si="115"/>
        <v>2037</v>
      </c>
      <c r="D2069" s="24" t="str">
        <f t="shared" ca="1" si="2"/>
        <v>salle11</v>
      </c>
      <c r="E2069" s="25">
        <f t="shared" ca="1" si="3"/>
        <v>42921.416666666664</v>
      </c>
      <c r="F2069" s="25">
        <f t="shared" ca="1" si="4"/>
        <v>42921.458333333336</v>
      </c>
      <c r="G2069" s="26" t="str">
        <f t="shared" ca="1" si="5"/>
        <v>sandrine.lopes@kheprisante.fr</v>
      </c>
      <c r="H2069" s="24" t="s">
        <v>140</v>
      </c>
      <c r="I2069" s="24">
        <f t="shared" ca="1" si="6"/>
        <v>0</v>
      </c>
      <c r="J2069" s="24">
        <f t="shared" ca="1" si="7"/>
        <v>30291836</v>
      </c>
      <c r="K2069" s="24" t="str">
        <f t="shared" ca="1" si="8"/>
        <v>Sandrine - reiki</v>
      </c>
      <c r="L2069" s="24" t="str">
        <f t="shared" ca="1" si="9"/>
        <v>01:00 tarif horaire</v>
      </c>
      <c r="M2069" s="24" t="str">
        <f t="shared" ca="1" si="10"/>
        <v>Paiement par crédit</v>
      </c>
      <c r="N2069" s="25">
        <f t="shared" ca="1" si="11"/>
        <v>42844.46875</v>
      </c>
      <c r="O2069" s="27">
        <f t="shared" ca="1" si="12"/>
        <v>42844.46875</v>
      </c>
      <c r="P2069" s="24">
        <f t="shared" ca="1" si="13"/>
        <v>11.52</v>
      </c>
      <c r="Q2069" s="28">
        <f t="shared" ca="1" si="48"/>
        <v>1</v>
      </c>
      <c r="R2069" s="29">
        <f t="shared" ca="1" si="14"/>
        <v>10.743829787234041</v>
      </c>
      <c r="S2069" s="29" t="e">
        <f t="shared" ca="1" si="15"/>
        <v>#VALUE!</v>
      </c>
      <c r="T2069" s="28">
        <f t="shared" ca="1" si="16"/>
        <v>76</v>
      </c>
      <c r="U2069" s="30">
        <f ca="1">VLOOKUP(H2069,variables!J$10:K$130,2,FALSE)</f>
        <v>0.93262411347517726</v>
      </c>
      <c r="V2069" s="28"/>
      <c r="W2069" s="28"/>
      <c r="X2069" s="28"/>
      <c r="Y2069" s="28"/>
      <c r="Z2069" s="28"/>
      <c r="AA2069" s="28"/>
      <c r="AB2069" s="28"/>
      <c r="AC2069" s="28"/>
    </row>
    <row r="2070" spans="1:30" ht="14.25" hidden="1">
      <c r="A2070" s="22" t="b">
        <f t="shared" si="113"/>
        <v>0</v>
      </c>
      <c r="B2070" s="23" t="str">
        <f t="shared" si="114"/>
        <v>salles!</v>
      </c>
      <c r="C2070" s="24">
        <f t="shared" si="115"/>
        <v>2038</v>
      </c>
      <c r="D2070" s="24" t="str">
        <f t="shared" ca="1" si="2"/>
        <v>salle7</v>
      </c>
      <c r="E2070" s="25">
        <f t="shared" ca="1" si="3"/>
        <v>42931.458333333336</v>
      </c>
      <c r="F2070" s="25">
        <f t="shared" ca="1" si="4"/>
        <v>42931.5</v>
      </c>
      <c r="G2070" s="26" t="str">
        <f t="shared" ca="1" si="5"/>
        <v>roseline.steinmann@kheprisante.fr</v>
      </c>
      <c r="H2070" s="24" t="s">
        <v>995</v>
      </c>
      <c r="I2070" s="24">
        <f t="shared" ca="1" si="6"/>
        <v>0</v>
      </c>
      <c r="J2070" s="24">
        <f t="shared" ca="1" si="7"/>
        <v>30369975</v>
      </c>
      <c r="K2070" s="24" t="str">
        <f t="shared" ca="1" si="8"/>
        <v>RS/Louis Barjavel 6/6</v>
      </c>
      <c r="L2070" s="24" t="str">
        <f t="shared" ca="1" si="9"/>
        <v>01:00 tarif horaire</v>
      </c>
      <c r="M2070" s="24" t="str">
        <f t="shared" ca="1" si="10"/>
        <v>Paiement par crédit</v>
      </c>
      <c r="N2070" s="25">
        <f t="shared" ca="1" si="11"/>
        <v>42847.573611111111</v>
      </c>
      <c r="O2070" s="27">
        <f t="shared" ca="1" si="12"/>
        <v>42847.573611111111</v>
      </c>
      <c r="P2070" s="24">
        <f t="shared" ca="1" si="13"/>
        <v>14.4</v>
      </c>
      <c r="Q2070" s="28" t="str">
        <f t="shared" si="48"/>
        <v/>
      </c>
      <c r="R2070" s="29" t="str">
        <f t="shared" si="14"/>
        <v/>
      </c>
      <c r="S2070" s="29" t="str">
        <f t="shared" si="15"/>
        <v/>
      </c>
      <c r="T2070" s="28" t="str">
        <f t="shared" si="16"/>
        <v/>
      </c>
      <c r="U2070" s="30">
        <f ca="1">VLOOKUP(H2070,variables!J$10:K$130,2,FALSE)</f>
        <v>1</v>
      </c>
      <c r="V2070" s="28"/>
      <c r="W2070" s="28"/>
      <c r="X2070" s="28"/>
      <c r="Y2070" s="28"/>
      <c r="Z2070" s="28"/>
      <c r="AA2070" s="28"/>
      <c r="AB2070" s="28"/>
      <c r="AC2070" s="28"/>
    </row>
    <row r="2071" spans="1:30" ht="14.25" hidden="1">
      <c r="A2071" s="22" t="b">
        <f t="shared" si="113"/>
        <v>0</v>
      </c>
      <c r="B2071" s="23" t="str">
        <f t="shared" si="114"/>
        <v>salles!</v>
      </c>
      <c r="C2071" s="24">
        <f t="shared" si="115"/>
        <v>2039</v>
      </c>
      <c r="D2071" s="24" t="str">
        <f t="shared" ca="1" si="2"/>
        <v>salle8</v>
      </c>
      <c r="E2071" s="25">
        <f t="shared" ca="1" si="3"/>
        <v>42964.583333333336</v>
      </c>
      <c r="F2071" s="25">
        <f t="shared" ca="1" si="4"/>
        <v>42964.625</v>
      </c>
      <c r="G2071" s="26" t="str">
        <f t="shared" ca="1" si="5"/>
        <v>margaux.honore@kheprisante.fr</v>
      </c>
      <c r="H2071" s="24" t="s">
        <v>88</v>
      </c>
      <c r="I2071" s="24">
        <f t="shared" ca="1" si="6"/>
        <v>0</v>
      </c>
      <c r="J2071" s="24">
        <f t="shared" ca="1" si="7"/>
        <v>30191928</v>
      </c>
      <c r="K2071" s="24" t="str">
        <f t="shared" ca="1" si="8"/>
        <v>Dos santos</v>
      </c>
      <c r="L2071" s="24" t="str">
        <f t="shared" ca="1" si="9"/>
        <v>01:00 tarif horaire</v>
      </c>
      <c r="M2071" s="24" t="str">
        <f t="shared" ca="1" si="10"/>
        <v>Paiement par crédit</v>
      </c>
      <c r="N2071" s="25">
        <f t="shared" ca="1" si="11"/>
        <v>42838.62222222222</v>
      </c>
      <c r="O2071" s="27">
        <f t="shared" ca="1" si="12"/>
        <v>42838.62222222222</v>
      </c>
      <c r="P2071" s="24">
        <f t="shared" ca="1" si="13"/>
        <v>11.52</v>
      </c>
      <c r="Q2071" s="28" t="str">
        <f t="shared" si="48"/>
        <v/>
      </c>
      <c r="R2071" s="29" t="str">
        <f t="shared" si="14"/>
        <v/>
      </c>
      <c r="S2071" s="29" t="str">
        <f t="shared" si="15"/>
        <v/>
      </c>
      <c r="T2071" s="28" t="str">
        <f t="shared" si="16"/>
        <v/>
      </c>
      <c r="U2071" s="30">
        <f ca="1">VLOOKUP(H2071,variables!J$10:K$130,2,FALSE)</f>
        <v>0.94202898550724634</v>
      </c>
      <c r="V2071" s="28"/>
      <c r="W2071" s="28"/>
      <c r="X2071" s="28"/>
      <c r="Y2071" s="28"/>
      <c r="Z2071" s="28"/>
      <c r="AA2071" s="28"/>
      <c r="AB2071" s="28"/>
      <c r="AC2071" s="28"/>
    </row>
    <row r="2072" spans="1:30" ht="14.25" hidden="1">
      <c r="A2072" s="22" t="b">
        <f t="shared" si="113"/>
        <v>0</v>
      </c>
      <c r="B2072" s="23" t="str">
        <f t="shared" si="114"/>
        <v>salles!</v>
      </c>
      <c r="C2072" s="24">
        <f t="shared" si="115"/>
        <v>2040</v>
      </c>
      <c r="D2072" s="24" t="str">
        <f t="shared" ca="1" si="2"/>
        <v>salle10</v>
      </c>
      <c r="E2072" s="25" t="str">
        <f t="shared" ca="1" si="3"/>
        <v>2017-04-30T12:00</v>
      </c>
      <c r="F2072" s="25" t="str">
        <f t="shared" ca="1" si="4"/>
        <v>2017-04-30T13:00</v>
      </c>
      <c r="G2072" s="26" t="str">
        <f t="shared" ca="1" si="5"/>
        <v>Administrateur</v>
      </c>
      <c r="H2072" s="24" t="s">
        <v>15</v>
      </c>
      <c r="I2072" s="24" t="str">
        <f t="shared" ca="1" si="6"/>
        <v/>
      </c>
      <c r="J2072" s="24">
        <f t="shared" ca="1" si="7"/>
        <v>30532909</v>
      </c>
      <c r="K2072" s="24" t="str">
        <f t="shared" ca="1" si="8"/>
        <v>test philippe2</v>
      </c>
      <c r="L2072" s="24" t="str">
        <f t="shared" ca="1" si="9"/>
        <v>01:00 tarif horaire</v>
      </c>
      <c r="M2072" s="24">
        <f t="shared" ca="1" si="10"/>
        <v>104</v>
      </c>
      <c r="N2072" s="25" t="str">
        <f t="shared" ca="1" si="11"/>
        <v>2017-04-30T13:28:16Z</v>
      </c>
      <c r="O2072" s="24" t="str">
        <f t="shared" ca="1" si="12"/>
        <v/>
      </c>
      <c r="P2072" s="24" t="str">
        <f t="shared" ca="1" si="13"/>
        <v>16.20</v>
      </c>
      <c r="Q2072" s="28" t="str">
        <f t="shared" si="48"/>
        <v/>
      </c>
      <c r="R2072" s="29" t="str">
        <f t="shared" si="14"/>
        <v/>
      </c>
      <c r="S2072" s="29" t="str">
        <f t="shared" si="15"/>
        <v/>
      </c>
      <c r="T2072" s="28" t="str">
        <f t="shared" si="16"/>
        <v/>
      </c>
      <c r="U2072" s="30"/>
      <c r="V2072" s="28"/>
      <c r="W2072" s="28"/>
      <c r="X2072" s="28"/>
      <c r="Y2072" s="28"/>
      <c r="Z2072" s="28"/>
      <c r="AA2072" s="28"/>
      <c r="AB2072" s="28"/>
      <c r="AC2072" s="28"/>
      <c r="AD2072" s="28"/>
    </row>
  </sheetData>
  <autoFilter ref="A1:V2072">
    <filterColumn colId="7">
      <filters>
        <filter val="sandrine.lopes@kheprisante.fr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000"/>
  <sheetViews>
    <sheetView tabSelected="1" workbookViewId="0">
      <pane ySplit="2" topLeftCell="A3" activePane="bottomLeft" state="frozen"/>
      <selection pane="bottomLeft" sqref="A1:XFD1048576"/>
    </sheetView>
  </sheetViews>
  <sheetFormatPr baseColWidth="10" defaultColWidth="14.42578125" defaultRowHeight="15.75" customHeight="1"/>
  <sheetData>
    <row r="1" spans="1:22" ht="14.25">
      <c r="A1" s="33" t="s">
        <v>126</v>
      </c>
      <c r="B1" s="33" t="s">
        <v>129</v>
      </c>
      <c r="C1" s="34" t="s">
        <v>130</v>
      </c>
      <c r="D1" s="35" t="s">
        <v>0</v>
      </c>
      <c r="E1" s="36" t="s">
        <v>1</v>
      </c>
      <c r="F1" s="36" t="s">
        <v>2</v>
      </c>
      <c r="G1" s="35" t="s">
        <v>3</v>
      </c>
      <c r="H1" s="35" t="s">
        <v>132</v>
      </c>
      <c r="I1" s="35" t="s">
        <v>4</v>
      </c>
      <c r="J1" s="35" t="s">
        <v>5</v>
      </c>
      <c r="K1" s="35" t="s">
        <v>6</v>
      </c>
      <c r="L1" s="35" t="s">
        <v>7</v>
      </c>
      <c r="M1" s="35" t="s">
        <v>8</v>
      </c>
      <c r="N1" s="36" t="s">
        <v>9</v>
      </c>
      <c r="O1" s="35" t="s">
        <v>10</v>
      </c>
      <c r="P1" s="35" t="s">
        <v>11</v>
      </c>
      <c r="Q1" s="35" t="s">
        <v>133</v>
      </c>
      <c r="R1" s="37" t="s">
        <v>134</v>
      </c>
      <c r="S1" s="37" t="s">
        <v>135</v>
      </c>
      <c r="T1" s="35" t="s">
        <v>136</v>
      </c>
      <c r="U1" s="35" t="s">
        <v>137</v>
      </c>
      <c r="V1" s="35" t="s">
        <v>138</v>
      </c>
    </row>
    <row r="2" spans="1:22" ht="14.25">
      <c r="A2" s="38" t="b">
        <v>1</v>
      </c>
      <c r="B2" s="38" t="s">
        <v>896</v>
      </c>
      <c r="C2" s="38">
        <v>141</v>
      </c>
      <c r="D2" s="39" t="s">
        <v>24</v>
      </c>
      <c r="E2" s="40">
        <v>42451.583333333336</v>
      </c>
      <c r="F2" s="40">
        <v>42451.625</v>
      </c>
      <c r="G2" s="41" t="s">
        <v>140</v>
      </c>
      <c r="H2" s="39" t="s">
        <v>140</v>
      </c>
      <c r="I2" s="42"/>
      <c r="J2" s="38">
        <v>21805600</v>
      </c>
      <c r="K2" s="39" t="s">
        <v>141</v>
      </c>
      <c r="L2" s="39" t="s">
        <v>16</v>
      </c>
      <c r="M2" s="39" t="s">
        <v>17</v>
      </c>
      <c r="N2" s="40">
        <v>42430.986111111109</v>
      </c>
      <c r="O2" s="43">
        <v>42430.986111111109</v>
      </c>
      <c r="P2" s="38">
        <v>14.4</v>
      </c>
      <c r="Q2" s="44">
        <v>1</v>
      </c>
      <c r="R2" s="45">
        <v>13.429787234042553</v>
      </c>
      <c r="S2" s="45">
        <v>16.03</v>
      </c>
      <c r="T2" s="44">
        <v>20</v>
      </c>
      <c r="U2" s="46">
        <v>0.93262411347517726</v>
      </c>
      <c r="V2" s="47"/>
    </row>
    <row r="3" spans="1:22" ht="14.25" hidden="1">
      <c r="A3" s="38" t="b">
        <v>1</v>
      </c>
      <c r="B3" s="38" t="s">
        <v>896</v>
      </c>
      <c r="C3" s="38">
        <v>142</v>
      </c>
      <c r="D3" s="39" t="s">
        <v>24</v>
      </c>
      <c r="E3" s="40">
        <v>42452.416666666664</v>
      </c>
      <c r="F3" s="40">
        <v>42452.458333333336</v>
      </c>
      <c r="G3" s="41" t="s">
        <v>140</v>
      </c>
      <c r="H3" s="39" t="s">
        <v>140</v>
      </c>
      <c r="I3" s="42"/>
      <c r="J3" s="38">
        <v>22173232</v>
      </c>
      <c r="K3" s="39" t="s">
        <v>142</v>
      </c>
      <c r="L3" s="39" t="s">
        <v>16</v>
      </c>
      <c r="M3" s="39" t="s">
        <v>17</v>
      </c>
      <c r="N3" s="40">
        <v>42447.790972222225</v>
      </c>
      <c r="O3" s="43">
        <v>42447.790972222225</v>
      </c>
      <c r="P3" s="38">
        <v>14.4</v>
      </c>
      <c r="Q3" s="44">
        <v>1</v>
      </c>
      <c r="R3" s="45">
        <v>13.429787234042553</v>
      </c>
      <c r="S3" s="45">
        <v>16.03</v>
      </c>
      <c r="T3" s="44">
        <v>4</v>
      </c>
      <c r="U3" s="46">
        <v>0.93262411347517726</v>
      </c>
      <c r="V3" s="47"/>
    </row>
    <row r="4" spans="1:22" ht="14.25" hidden="1">
      <c r="A4" s="38" t="b">
        <v>1</v>
      </c>
      <c r="B4" s="38" t="s">
        <v>896</v>
      </c>
      <c r="C4" s="38">
        <v>143</v>
      </c>
      <c r="D4" s="39" t="s">
        <v>24</v>
      </c>
      <c r="E4" s="40">
        <v>42452.6875</v>
      </c>
      <c r="F4" s="40">
        <v>42452.75</v>
      </c>
      <c r="G4" s="41" t="s">
        <v>140</v>
      </c>
      <c r="H4" s="39" t="s">
        <v>140</v>
      </c>
      <c r="I4" s="42"/>
      <c r="J4" s="38">
        <v>21889445</v>
      </c>
      <c r="K4" s="39" t="s">
        <v>143</v>
      </c>
      <c r="L4" s="39" t="s">
        <v>48</v>
      </c>
      <c r="M4" s="39" t="s">
        <v>17</v>
      </c>
      <c r="N4" s="40">
        <v>42434.834027777775</v>
      </c>
      <c r="O4" s="43">
        <v>42434.834027777775</v>
      </c>
      <c r="P4" s="38">
        <v>26.1</v>
      </c>
      <c r="Q4" s="44">
        <v>1.5</v>
      </c>
      <c r="R4" s="45">
        <v>24.341489361702127</v>
      </c>
      <c r="S4" s="45">
        <v>16.03</v>
      </c>
      <c r="T4" s="44">
        <v>17</v>
      </c>
      <c r="U4" s="46">
        <v>0.93262411347517726</v>
      </c>
      <c r="V4" s="47"/>
    </row>
    <row r="5" spans="1:22" ht="14.25" hidden="1">
      <c r="A5" s="38" t="b">
        <v>1</v>
      </c>
      <c r="B5" s="38" t="s">
        <v>896</v>
      </c>
      <c r="C5" s="38">
        <v>146</v>
      </c>
      <c r="D5" s="39" t="s">
        <v>24</v>
      </c>
      <c r="E5" s="40">
        <v>42454.583333333336</v>
      </c>
      <c r="F5" s="40">
        <v>42454.625</v>
      </c>
      <c r="G5" s="41" t="s">
        <v>140</v>
      </c>
      <c r="H5" s="39" t="s">
        <v>140</v>
      </c>
      <c r="I5" s="42"/>
      <c r="J5" s="38">
        <v>21796233</v>
      </c>
      <c r="K5" s="39" t="s">
        <v>145</v>
      </c>
      <c r="L5" s="39" t="s">
        <v>16</v>
      </c>
      <c r="M5" s="39" t="s">
        <v>17</v>
      </c>
      <c r="N5" s="40">
        <v>42430.6875</v>
      </c>
      <c r="O5" s="43">
        <v>42430.6875</v>
      </c>
      <c r="P5" s="38">
        <v>18</v>
      </c>
      <c r="Q5" s="44">
        <v>1</v>
      </c>
      <c r="R5" s="45">
        <v>16.787234042553191</v>
      </c>
      <c r="S5" s="45">
        <v>16.03</v>
      </c>
      <c r="T5" s="44">
        <v>23</v>
      </c>
      <c r="U5" s="46">
        <v>0.93262411347517726</v>
      </c>
      <c r="V5" s="47"/>
    </row>
    <row r="6" spans="1:22" ht="14.25" hidden="1">
      <c r="A6" s="38" t="b">
        <v>1</v>
      </c>
      <c r="B6" s="38" t="s">
        <v>896</v>
      </c>
      <c r="C6" s="38">
        <v>148</v>
      </c>
      <c r="D6" s="39" t="s">
        <v>24</v>
      </c>
      <c r="E6" s="40">
        <v>42454.708333333336</v>
      </c>
      <c r="F6" s="40">
        <v>42454.770833333336</v>
      </c>
      <c r="G6" s="41" t="s">
        <v>140</v>
      </c>
      <c r="H6" s="39" t="s">
        <v>140</v>
      </c>
      <c r="I6" s="39" t="s">
        <v>147</v>
      </c>
      <c r="J6" s="38">
        <v>21877134</v>
      </c>
      <c r="K6" s="39" t="s">
        <v>148</v>
      </c>
      <c r="L6" s="39" t="s">
        <v>48</v>
      </c>
      <c r="M6" s="39" t="s">
        <v>17</v>
      </c>
      <c r="N6" s="40">
        <v>42433.783333333333</v>
      </c>
      <c r="O6" s="43">
        <v>42433.784722222219</v>
      </c>
      <c r="P6" s="38">
        <v>27</v>
      </c>
      <c r="Q6" s="44">
        <v>1.5</v>
      </c>
      <c r="R6" s="45">
        <v>25.180851063829785</v>
      </c>
      <c r="S6" s="45">
        <v>16.03</v>
      </c>
      <c r="T6" s="44">
        <v>20</v>
      </c>
      <c r="U6" s="46">
        <v>0.93262411347517726</v>
      </c>
      <c r="V6" s="47"/>
    </row>
    <row r="7" spans="1:22" ht="14.25" hidden="1">
      <c r="A7" s="38" t="b">
        <v>1</v>
      </c>
      <c r="B7" s="38" t="s">
        <v>896</v>
      </c>
      <c r="C7" s="38">
        <v>154</v>
      </c>
      <c r="D7" s="39" t="s">
        <v>24</v>
      </c>
      <c r="E7" s="40">
        <v>42458.583333333336</v>
      </c>
      <c r="F7" s="40">
        <v>42458.625</v>
      </c>
      <c r="G7" s="41" t="s">
        <v>140</v>
      </c>
      <c r="H7" s="39" t="s">
        <v>140</v>
      </c>
      <c r="I7" s="42"/>
      <c r="J7" s="38">
        <v>21796272</v>
      </c>
      <c r="K7" s="39" t="s">
        <v>151</v>
      </c>
      <c r="L7" s="39" t="s">
        <v>16</v>
      </c>
      <c r="M7" s="39" t="s">
        <v>17</v>
      </c>
      <c r="N7" s="40">
        <v>42430.688194444447</v>
      </c>
      <c r="O7" s="43">
        <v>42430.688194444447</v>
      </c>
      <c r="P7" s="38">
        <v>11.52</v>
      </c>
      <c r="Q7" s="44">
        <v>1</v>
      </c>
      <c r="R7" s="45">
        <v>10.743829787234041</v>
      </c>
      <c r="S7" s="45">
        <v>16.03</v>
      </c>
      <c r="T7" s="44">
        <v>27</v>
      </c>
      <c r="U7" s="46">
        <v>0.93262411347517726</v>
      </c>
      <c r="V7" s="47"/>
    </row>
    <row r="8" spans="1:22" ht="14.25" hidden="1">
      <c r="A8" s="38" t="b">
        <v>1</v>
      </c>
      <c r="B8" s="38" t="s">
        <v>896</v>
      </c>
      <c r="C8" s="38">
        <v>158</v>
      </c>
      <c r="D8" s="39" t="s">
        <v>24</v>
      </c>
      <c r="E8" s="40">
        <v>42465.583333333336</v>
      </c>
      <c r="F8" s="40">
        <v>42465.625</v>
      </c>
      <c r="G8" s="41" t="s">
        <v>140</v>
      </c>
      <c r="H8" s="39" t="s">
        <v>140</v>
      </c>
      <c r="I8" s="42"/>
      <c r="J8" s="38">
        <v>21796313</v>
      </c>
      <c r="K8" s="39" t="s">
        <v>151</v>
      </c>
      <c r="L8" s="39" t="s">
        <v>16</v>
      </c>
      <c r="M8" s="39" t="s">
        <v>17</v>
      </c>
      <c r="N8" s="40">
        <v>42430.689583333333</v>
      </c>
      <c r="O8" s="43">
        <v>42430.689583333333</v>
      </c>
      <c r="P8" s="38">
        <v>9.7899999999999991</v>
      </c>
      <c r="Q8" s="44">
        <v>1</v>
      </c>
      <c r="R8" s="45">
        <v>9.130390070921985</v>
      </c>
      <c r="S8" s="45">
        <v>16.04</v>
      </c>
      <c r="T8" s="44">
        <v>34</v>
      </c>
      <c r="U8" s="46">
        <v>0.93262411347517726</v>
      </c>
      <c r="V8" s="47"/>
    </row>
    <row r="9" spans="1:22" ht="14.25" hidden="1">
      <c r="A9" s="38" t="b">
        <v>1</v>
      </c>
      <c r="B9" s="38" t="s">
        <v>896</v>
      </c>
      <c r="C9" s="38">
        <v>160</v>
      </c>
      <c r="D9" s="39" t="s">
        <v>24</v>
      </c>
      <c r="E9" s="40">
        <v>42466.458333333336</v>
      </c>
      <c r="F9" s="40">
        <v>42466.5</v>
      </c>
      <c r="G9" s="41" t="s">
        <v>140</v>
      </c>
      <c r="H9" s="39" t="s">
        <v>140</v>
      </c>
      <c r="I9" s="39" t="s">
        <v>147</v>
      </c>
      <c r="J9" s="38">
        <v>21796101</v>
      </c>
      <c r="K9" s="39" t="s">
        <v>154</v>
      </c>
      <c r="L9" s="39" t="s">
        <v>16</v>
      </c>
      <c r="M9" s="39" t="s">
        <v>17</v>
      </c>
      <c r="N9" s="40">
        <v>42430.684027777781</v>
      </c>
      <c r="O9" s="43">
        <v>42443.415277777778</v>
      </c>
      <c r="P9" s="38">
        <v>14.4</v>
      </c>
      <c r="Q9" s="44">
        <v>1</v>
      </c>
      <c r="R9" s="45">
        <v>13.429787234042553</v>
      </c>
      <c r="S9" s="45">
        <v>16.04</v>
      </c>
      <c r="T9" s="44">
        <v>35</v>
      </c>
      <c r="U9" s="46">
        <v>0.93262411347517726</v>
      </c>
      <c r="V9" s="47"/>
    </row>
    <row r="10" spans="1:22" ht="14.25" hidden="1">
      <c r="A10" s="38" t="b">
        <v>1</v>
      </c>
      <c r="B10" s="38" t="s">
        <v>896</v>
      </c>
      <c r="C10" s="38">
        <v>163</v>
      </c>
      <c r="D10" s="39" t="s">
        <v>24</v>
      </c>
      <c r="E10" s="40">
        <v>42468.6875</v>
      </c>
      <c r="F10" s="40">
        <v>42468.729166666664</v>
      </c>
      <c r="G10" s="41" t="s">
        <v>140</v>
      </c>
      <c r="H10" s="39" t="s">
        <v>140</v>
      </c>
      <c r="I10" s="42"/>
      <c r="J10" s="38">
        <v>22256333</v>
      </c>
      <c r="K10" s="39" t="s">
        <v>157</v>
      </c>
      <c r="L10" s="39" t="s">
        <v>16</v>
      </c>
      <c r="M10" s="39" t="s">
        <v>17</v>
      </c>
      <c r="N10" s="40">
        <v>42452.584722222222</v>
      </c>
      <c r="O10" s="43">
        <v>42452.584722222222</v>
      </c>
      <c r="P10" s="38">
        <v>17.100000000000001</v>
      </c>
      <c r="Q10" s="44">
        <v>1</v>
      </c>
      <c r="R10" s="45">
        <v>15.947872340425533</v>
      </c>
      <c r="S10" s="45">
        <v>16.04</v>
      </c>
      <c r="T10" s="44">
        <v>16</v>
      </c>
      <c r="U10" s="46">
        <v>0.93262411347517726</v>
      </c>
      <c r="V10" s="47"/>
    </row>
    <row r="11" spans="1:22" ht="14.25" hidden="1">
      <c r="A11" s="38" t="b">
        <v>1</v>
      </c>
      <c r="B11" s="38" t="s">
        <v>896</v>
      </c>
      <c r="C11" s="38">
        <v>164</v>
      </c>
      <c r="D11" s="39" t="s">
        <v>24</v>
      </c>
      <c r="E11" s="40">
        <v>42468.75</v>
      </c>
      <c r="F11" s="40">
        <v>42468.8125</v>
      </c>
      <c r="G11" s="41" t="s">
        <v>140</v>
      </c>
      <c r="H11" s="39" t="s">
        <v>140</v>
      </c>
      <c r="I11" s="42"/>
      <c r="J11" s="38">
        <v>22199760</v>
      </c>
      <c r="K11" s="39" t="s">
        <v>158</v>
      </c>
      <c r="L11" s="39" t="s">
        <v>48</v>
      </c>
      <c r="M11" s="39" t="s">
        <v>17</v>
      </c>
      <c r="N11" s="40">
        <v>42450.393055555556</v>
      </c>
      <c r="O11" s="43">
        <v>42450.393055555556</v>
      </c>
      <c r="P11" s="38">
        <v>27</v>
      </c>
      <c r="Q11" s="44">
        <v>1.5</v>
      </c>
      <c r="R11" s="45">
        <v>25.180851063829785</v>
      </c>
      <c r="S11" s="45">
        <v>16.04</v>
      </c>
      <c r="T11" s="44">
        <v>18</v>
      </c>
      <c r="U11" s="46">
        <v>0.93262411347517726</v>
      </c>
      <c r="V11" s="47"/>
    </row>
    <row r="12" spans="1:22" ht="14.25" hidden="1">
      <c r="A12" s="38" t="b">
        <v>1</v>
      </c>
      <c r="B12" s="38" t="s">
        <v>896</v>
      </c>
      <c r="C12" s="38">
        <v>172</v>
      </c>
      <c r="D12" s="39" t="s">
        <v>24</v>
      </c>
      <c r="E12" s="40">
        <v>42472.4375</v>
      </c>
      <c r="F12" s="40">
        <v>42472.479166666664</v>
      </c>
      <c r="G12" s="41" t="s">
        <v>140</v>
      </c>
      <c r="H12" s="39" t="s">
        <v>140</v>
      </c>
      <c r="I12" s="42"/>
      <c r="J12" s="38">
        <v>22496927</v>
      </c>
      <c r="K12" s="39" t="s">
        <v>160</v>
      </c>
      <c r="L12" s="39" t="s">
        <v>16</v>
      </c>
      <c r="M12" s="39" t="s">
        <v>17</v>
      </c>
      <c r="N12" s="40">
        <v>42465.461805555555</v>
      </c>
      <c r="O12" s="43">
        <v>42465.461805555555</v>
      </c>
      <c r="P12" s="38">
        <v>14.4</v>
      </c>
      <c r="Q12" s="44">
        <v>1</v>
      </c>
      <c r="R12" s="45">
        <v>13.429787234042553</v>
      </c>
      <c r="S12" s="45">
        <v>16.04</v>
      </c>
      <c r="T12" s="44">
        <v>6</v>
      </c>
      <c r="U12" s="46">
        <v>0.93262411347517726</v>
      </c>
      <c r="V12" s="47"/>
    </row>
    <row r="13" spans="1:22" ht="14.25" hidden="1">
      <c r="A13" s="38" t="b">
        <v>1</v>
      </c>
      <c r="B13" s="38" t="s">
        <v>896</v>
      </c>
      <c r="C13" s="38">
        <v>178</v>
      </c>
      <c r="D13" s="39" t="s">
        <v>24</v>
      </c>
      <c r="E13" s="40">
        <v>42475.520833333336</v>
      </c>
      <c r="F13" s="40">
        <v>42475.6875</v>
      </c>
      <c r="G13" s="41" t="s">
        <v>140</v>
      </c>
      <c r="H13" s="39" t="s">
        <v>140</v>
      </c>
      <c r="I13" s="42"/>
      <c r="J13" s="38">
        <v>22673635</v>
      </c>
      <c r="K13" s="39" t="s">
        <v>165</v>
      </c>
      <c r="L13" s="39" t="s">
        <v>59</v>
      </c>
      <c r="M13" s="39" t="s">
        <v>17</v>
      </c>
      <c r="N13" s="40">
        <v>42473.35</v>
      </c>
      <c r="O13" s="43">
        <v>42473.35</v>
      </c>
      <c r="P13" s="38">
        <v>51.84</v>
      </c>
      <c r="Q13" s="44">
        <v>4</v>
      </c>
      <c r="R13" s="45">
        <v>48.34723404255319</v>
      </c>
      <c r="S13" s="45">
        <v>16.04</v>
      </c>
      <c r="T13" s="44">
        <v>2</v>
      </c>
      <c r="U13" s="46">
        <v>0.93262411347517726</v>
      </c>
      <c r="V13" s="47"/>
    </row>
    <row r="14" spans="1:22" ht="14.25" hidden="1">
      <c r="A14" s="38" t="b">
        <v>1</v>
      </c>
      <c r="B14" s="38" t="s">
        <v>896</v>
      </c>
      <c r="C14" s="38">
        <v>180</v>
      </c>
      <c r="D14" s="39" t="s">
        <v>24</v>
      </c>
      <c r="E14" s="40">
        <v>42478.583333333336</v>
      </c>
      <c r="F14" s="40">
        <v>42478.625</v>
      </c>
      <c r="G14" s="41" t="s">
        <v>140</v>
      </c>
      <c r="H14" s="39" t="s">
        <v>140</v>
      </c>
      <c r="I14" s="42"/>
      <c r="J14" s="38">
        <v>22214762</v>
      </c>
      <c r="K14" s="39" t="s">
        <v>167</v>
      </c>
      <c r="L14" s="39" t="s">
        <v>16</v>
      </c>
      <c r="M14" s="39" t="s">
        <v>17</v>
      </c>
      <c r="N14" s="40">
        <v>42450.754861111112</v>
      </c>
      <c r="O14" s="43">
        <v>42450.754861111112</v>
      </c>
      <c r="P14" s="38">
        <v>14.4</v>
      </c>
      <c r="Q14" s="44">
        <v>1</v>
      </c>
      <c r="R14" s="45">
        <v>13.429787234042553</v>
      </c>
      <c r="S14" s="45">
        <v>16.04</v>
      </c>
      <c r="T14" s="44">
        <v>27</v>
      </c>
      <c r="U14" s="46">
        <v>0.93262411347517726</v>
      </c>
      <c r="V14" s="47"/>
    </row>
    <row r="15" spans="1:22" ht="14.25" hidden="1">
      <c r="A15" s="38" t="b">
        <v>1</v>
      </c>
      <c r="B15" s="38" t="s">
        <v>896</v>
      </c>
      <c r="C15" s="38">
        <v>184</v>
      </c>
      <c r="D15" s="39" t="s">
        <v>24</v>
      </c>
      <c r="E15" s="40">
        <v>42479.708333333336</v>
      </c>
      <c r="F15" s="40">
        <v>42479.770833333336</v>
      </c>
      <c r="G15" s="41" t="s">
        <v>140</v>
      </c>
      <c r="H15" s="39" t="s">
        <v>140</v>
      </c>
      <c r="I15" s="39" t="s">
        <v>147</v>
      </c>
      <c r="J15" s="38">
        <v>22099943</v>
      </c>
      <c r="K15" s="39" t="s">
        <v>173</v>
      </c>
      <c r="L15" s="39" t="s">
        <v>48</v>
      </c>
      <c r="M15" s="39" t="s">
        <v>17</v>
      </c>
      <c r="N15" s="40">
        <v>42444.718055555553</v>
      </c>
      <c r="O15" s="43">
        <v>42452.47152777778</v>
      </c>
      <c r="P15" s="38">
        <v>27</v>
      </c>
      <c r="Q15" s="44">
        <v>1.5</v>
      </c>
      <c r="R15" s="45">
        <v>25.180851063829785</v>
      </c>
      <c r="S15" s="45">
        <v>16.04</v>
      </c>
      <c r="T15" s="44">
        <v>34</v>
      </c>
      <c r="U15" s="46">
        <v>0.93262411347517726</v>
      </c>
      <c r="V15" s="47"/>
    </row>
    <row r="16" spans="1:22" ht="14.25" hidden="1">
      <c r="A16" s="38" t="b">
        <v>1</v>
      </c>
      <c r="B16" s="38" t="s">
        <v>896</v>
      </c>
      <c r="C16" s="38">
        <v>186</v>
      </c>
      <c r="D16" s="39" t="s">
        <v>24</v>
      </c>
      <c r="E16" s="40">
        <v>42479.791666666664</v>
      </c>
      <c r="F16" s="40">
        <v>42479.854166666664</v>
      </c>
      <c r="G16" s="41" t="s">
        <v>140</v>
      </c>
      <c r="H16" s="39" t="s">
        <v>140</v>
      </c>
      <c r="I16" s="42"/>
      <c r="J16" s="38">
        <v>22589891</v>
      </c>
      <c r="K16" s="39" t="s">
        <v>175</v>
      </c>
      <c r="L16" s="39" t="s">
        <v>48</v>
      </c>
      <c r="M16" s="39" t="s">
        <v>17</v>
      </c>
      <c r="N16" s="40">
        <v>42468.854166666664</v>
      </c>
      <c r="O16" s="43">
        <v>42468.854166666664</v>
      </c>
      <c r="P16" s="38">
        <v>27</v>
      </c>
      <c r="Q16" s="44">
        <v>1.5</v>
      </c>
      <c r="R16" s="45">
        <v>25.180851063829785</v>
      </c>
      <c r="S16" s="45">
        <v>16.04</v>
      </c>
      <c r="T16" s="44">
        <v>10</v>
      </c>
      <c r="U16" s="46">
        <v>0.93262411347517726</v>
      </c>
      <c r="V16" s="47"/>
    </row>
    <row r="17" spans="1:22" ht="14.25" hidden="1">
      <c r="A17" s="38" t="b">
        <v>1</v>
      </c>
      <c r="B17" s="38" t="s">
        <v>896</v>
      </c>
      <c r="C17" s="38">
        <v>192</v>
      </c>
      <c r="D17" s="39" t="s">
        <v>24</v>
      </c>
      <c r="E17" s="40">
        <v>42482.458333333336</v>
      </c>
      <c r="F17" s="40">
        <v>42482.5</v>
      </c>
      <c r="G17" s="41" t="s">
        <v>140</v>
      </c>
      <c r="H17" s="39" t="s">
        <v>140</v>
      </c>
      <c r="I17" s="42"/>
      <c r="J17" s="38">
        <v>22199797</v>
      </c>
      <c r="K17" s="39" t="s">
        <v>178</v>
      </c>
      <c r="L17" s="39" t="s">
        <v>16</v>
      </c>
      <c r="M17" s="39" t="s">
        <v>17</v>
      </c>
      <c r="N17" s="40">
        <v>42450.393750000003</v>
      </c>
      <c r="O17" s="43">
        <v>42450.393750000003</v>
      </c>
      <c r="P17" s="38">
        <v>12.96</v>
      </c>
      <c r="Q17" s="44">
        <v>1</v>
      </c>
      <c r="R17" s="45">
        <v>12.086808510638297</v>
      </c>
      <c r="S17" s="45">
        <v>16.04</v>
      </c>
      <c r="T17" s="44">
        <v>32</v>
      </c>
      <c r="U17" s="46">
        <v>0.93262411347517726</v>
      </c>
      <c r="V17" s="47"/>
    </row>
    <row r="18" spans="1:22" ht="14.25" hidden="1">
      <c r="A18" s="38" t="b">
        <v>1</v>
      </c>
      <c r="B18" s="38" t="s">
        <v>896</v>
      </c>
      <c r="C18" s="38">
        <v>193</v>
      </c>
      <c r="D18" s="39" t="s">
        <v>24</v>
      </c>
      <c r="E18" s="40">
        <v>42482.583333333336</v>
      </c>
      <c r="F18" s="40">
        <v>42482.625</v>
      </c>
      <c r="G18" s="41" t="s">
        <v>140</v>
      </c>
      <c r="H18" s="39" t="s">
        <v>140</v>
      </c>
      <c r="I18" s="42"/>
      <c r="J18" s="38">
        <v>22302163</v>
      </c>
      <c r="K18" s="39" t="s">
        <v>179</v>
      </c>
      <c r="L18" s="39" t="s">
        <v>16</v>
      </c>
      <c r="M18" s="39" t="s">
        <v>17</v>
      </c>
      <c r="N18" s="40">
        <v>42454.811805555553</v>
      </c>
      <c r="O18" s="43">
        <v>42454.811805555553</v>
      </c>
      <c r="P18" s="38">
        <v>16.2</v>
      </c>
      <c r="Q18" s="44">
        <v>1</v>
      </c>
      <c r="R18" s="45">
        <v>15.10851063829787</v>
      </c>
      <c r="S18" s="45">
        <v>16.04</v>
      </c>
      <c r="T18" s="44">
        <v>27</v>
      </c>
      <c r="U18" s="46">
        <v>0.93262411347517726</v>
      </c>
      <c r="V18" s="47"/>
    </row>
    <row r="19" spans="1:22" ht="14.25" hidden="1">
      <c r="A19" s="38" t="b">
        <v>1</v>
      </c>
      <c r="B19" s="38" t="s">
        <v>896</v>
      </c>
      <c r="C19" s="38">
        <v>194</v>
      </c>
      <c r="D19" s="39" t="s">
        <v>24</v>
      </c>
      <c r="E19" s="40">
        <v>42482.625</v>
      </c>
      <c r="F19" s="40">
        <v>42482.666666666664</v>
      </c>
      <c r="G19" s="41" t="s">
        <v>140</v>
      </c>
      <c r="H19" s="39" t="s">
        <v>140</v>
      </c>
      <c r="I19" s="42"/>
      <c r="J19" s="38">
        <v>22302183</v>
      </c>
      <c r="K19" s="39" t="s">
        <v>180</v>
      </c>
      <c r="L19" s="39" t="s">
        <v>16</v>
      </c>
      <c r="M19" s="39" t="s">
        <v>17</v>
      </c>
      <c r="N19" s="40">
        <v>42454.8125</v>
      </c>
      <c r="O19" s="43">
        <v>42454.8125</v>
      </c>
      <c r="P19" s="38">
        <v>16.2</v>
      </c>
      <c r="Q19" s="44">
        <v>1</v>
      </c>
      <c r="R19" s="45">
        <v>15.10851063829787</v>
      </c>
      <c r="S19" s="45">
        <v>16.04</v>
      </c>
      <c r="T19" s="44">
        <v>27</v>
      </c>
      <c r="U19" s="46">
        <v>0.93262411347517726</v>
      </c>
      <c r="V19" s="47"/>
    </row>
    <row r="20" spans="1:22" ht="14.25" hidden="1">
      <c r="A20" s="38" t="b">
        <v>1</v>
      </c>
      <c r="B20" s="38" t="s">
        <v>896</v>
      </c>
      <c r="C20" s="38">
        <v>195</v>
      </c>
      <c r="D20" s="39" t="s">
        <v>24</v>
      </c>
      <c r="E20" s="40">
        <v>42482.729166666664</v>
      </c>
      <c r="F20" s="40">
        <v>42482.770833333336</v>
      </c>
      <c r="G20" s="41" t="s">
        <v>140</v>
      </c>
      <c r="H20" s="39" t="s">
        <v>140</v>
      </c>
      <c r="I20" s="42"/>
      <c r="J20" s="38">
        <v>22173247</v>
      </c>
      <c r="K20" s="39" t="s">
        <v>181</v>
      </c>
      <c r="L20" s="39" t="s">
        <v>16</v>
      </c>
      <c r="M20" s="39" t="s">
        <v>17</v>
      </c>
      <c r="N20" s="40">
        <v>42447.791666666664</v>
      </c>
      <c r="O20" s="43">
        <v>42447.791666666664</v>
      </c>
      <c r="P20" s="38">
        <v>16.2</v>
      </c>
      <c r="Q20" s="44">
        <v>1</v>
      </c>
      <c r="R20" s="45">
        <v>15.10851063829787</v>
      </c>
      <c r="S20" s="45">
        <v>16.04</v>
      </c>
      <c r="T20" s="44">
        <v>34</v>
      </c>
      <c r="U20" s="46">
        <v>0.93262411347517726</v>
      </c>
      <c r="V20" s="47"/>
    </row>
    <row r="21" spans="1:22" ht="14.25" hidden="1">
      <c r="A21" s="38" t="b">
        <v>1</v>
      </c>
      <c r="B21" s="38" t="s">
        <v>896</v>
      </c>
      <c r="C21" s="38">
        <v>202</v>
      </c>
      <c r="D21" s="39" t="s">
        <v>24</v>
      </c>
      <c r="E21" s="40">
        <v>42486.416666666664</v>
      </c>
      <c r="F21" s="40">
        <v>42486.479166666664</v>
      </c>
      <c r="G21" s="41" t="s">
        <v>140</v>
      </c>
      <c r="H21" s="39" t="s">
        <v>140</v>
      </c>
      <c r="I21" s="42"/>
      <c r="J21" s="38">
        <v>22302241</v>
      </c>
      <c r="K21" s="39" t="s">
        <v>184</v>
      </c>
      <c r="L21" s="39" t="s">
        <v>48</v>
      </c>
      <c r="M21" s="39" t="s">
        <v>17</v>
      </c>
      <c r="N21" s="40">
        <v>42454.81527777778</v>
      </c>
      <c r="O21" s="43">
        <v>42454.81527777778</v>
      </c>
      <c r="P21" s="38">
        <v>19.440000000000001</v>
      </c>
      <c r="Q21" s="44">
        <v>1.5</v>
      </c>
      <c r="R21" s="45">
        <v>18.130212765957449</v>
      </c>
      <c r="S21" s="45">
        <v>16.04</v>
      </c>
      <c r="T21" s="44">
        <v>31</v>
      </c>
      <c r="U21" s="46">
        <v>0.93262411347517726</v>
      </c>
      <c r="V21" s="47"/>
    </row>
    <row r="22" spans="1:22" ht="14.25" hidden="1">
      <c r="A22" s="38" t="b">
        <v>1</v>
      </c>
      <c r="B22" s="38" t="s">
        <v>896</v>
      </c>
      <c r="C22" s="38">
        <v>203</v>
      </c>
      <c r="D22" s="39" t="s">
        <v>24</v>
      </c>
      <c r="E22" s="40">
        <v>42486.708333333336</v>
      </c>
      <c r="F22" s="40">
        <v>42486.770833333336</v>
      </c>
      <c r="G22" s="41" t="s">
        <v>140</v>
      </c>
      <c r="H22" s="39" t="s">
        <v>140</v>
      </c>
      <c r="I22" s="42"/>
      <c r="J22" s="38">
        <v>22302206</v>
      </c>
      <c r="K22" s="39" t="s">
        <v>185</v>
      </c>
      <c r="L22" s="39" t="s">
        <v>48</v>
      </c>
      <c r="M22" s="39" t="s">
        <v>17</v>
      </c>
      <c r="N22" s="40">
        <v>42454.813194444447</v>
      </c>
      <c r="O22" s="43">
        <v>42454.813194444447</v>
      </c>
      <c r="P22" s="38">
        <v>24.3</v>
      </c>
      <c r="Q22" s="44">
        <v>1.5</v>
      </c>
      <c r="R22" s="45">
        <v>22.662765957446808</v>
      </c>
      <c r="S22" s="45">
        <v>16.04</v>
      </c>
      <c r="T22" s="44">
        <v>31</v>
      </c>
      <c r="U22" s="46">
        <v>0.93262411347517726</v>
      </c>
      <c r="V22" s="47"/>
    </row>
    <row r="23" spans="1:22" ht="14.25" hidden="1">
      <c r="A23" s="38" t="b">
        <v>1</v>
      </c>
      <c r="B23" s="38" t="s">
        <v>896</v>
      </c>
      <c r="C23" s="38">
        <v>204</v>
      </c>
      <c r="D23" s="39" t="s">
        <v>24</v>
      </c>
      <c r="E23" s="40">
        <v>42487.6875</v>
      </c>
      <c r="F23" s="40">
        <v>42487.75</v>
      </c>
      <c r="G23" s="41" t="s">
        <v>140</v>
      </c>
      <c r="H23" s="39" t="s">
        <v>140</v>
      </c>
      <c r="I23" s="42"/>
      <c r="J23" s="38">
        <v>22265992</v>
      </c>
      <c r="K23" s="39" t="s">
        <v>186</v>
      </c>
      <c r="L23" s="39" t="s">
        <v>48</v>
      </c>
      <c r="M23" s="39" t="s">
        <v>17</v>
      </c>
      <c r="N23" s="40">
        <v>42452.820833333331</v>
      </c>
      <c r="O23" s="43">
        <v>42452.820833333331</v>
      </c>
      <c r="P23" s="38">
        <v>23.49</v>
      </c>
      <c r="Q23" s="44">
        <v>1.5</v>
      </c>
      <c r="R23" s="45">
        <v>21.907340425531913</v>
      </c>
      <c r="S23" s="45">
        <v>16.04</v>
      </c>
      <c r="T23" s="44">
        <v>34</v>
      </c>
      <c r="U23" s="46">
        <v>0.93262411347517726</v>
      </c>
      <c r="V23" s="47"/>
    </row>
    <row r="24" spans="1:22" ht="14.25" hidden="1">
      <c r="A24" s="38" t="b">
        <v>1</v>
      </c>
      <c r="B24" s="38" t="s">
        <v>896</v>
      </c>
      <c r="C24" s="38">
        <v>214</v>
      </c>
      <c r="D24" s="39" t="s">
        <v>24</v>
      </c>
      <c r="E24" s="40">
        <v>42490.5625</v>
      </c>
      <c r="F24" s="40">
        <v>42490.625</v>
      </c>
      <c r="G24" s="41" t="s">
        <v>140</v>
      </c>
      <c r="H24" s="39" t="s">
        <v>140</v>
      </c>
      <c r="I24" s="42"/>
      <c r="J24" s="38">
        <v>22199703</v>
      </c>
      <c r="K24" s="39" t="s">
        <v>192</v>
      </c>
      <c r="L24" s="39" t="s">
        <v>48</v>
      </c>
      <c r="M24" s="39" t="s">
        <v>17</v>
      </c>
      <c r="N24" s="40">
        <v>42450.39166666667</v>
      </c>
      <c r="O24" s="43">
        <v>42450.39166666667</v>
      </c>
      <c r="P24" s="38">
        <v>24.3</v>
      </c>
      <c r="Q24" s="44">
        <v>1.5</v>
      </c>
      <c r="R24" s="45">
        <v>22.662765957446808</v>
      </c>
      <c r="S24" s="45">
        <v>16.04</v>
      </c>
      <c r="T24" s="44">
        <v>40</v>
      </c>
      <c r="U24" s="46">
        <v>0.93262411347517726</v>
      </c>
      <c r="V24" s="47"/>
    </row>
    <row r="25" spans="1:22" ht="14.25" hidden="1">
      <c r="A25" s="38" t="b">
        <v>1</v>
      </c>
      <c r="B25" s="38" t="s">
        <v>896</v>
      </c>
      <c r="C25" s="38">
        <v>217</v>
      </c>
      <c r="D25" s="39" t="s">
        <v>24</v>
      </c>
      <c r="E25" s="40">
        <v>42493.583333333336</v>
      </c>
      <c r="F25" s="40">
        <v>42493.625</v>
      </c>
      <c r="G25" s="41" t="s">
        <v>140</v>
      </c>
      <c r="H25" s="39" t="s">
        <v>140</v>
      </c>
      <c r="I25" s="42"/>
      <c r="J25" s="38">
        <v>22589916</v>
      </c>
      <c r="K25" s="39" t="s">
        <v>195</v>
      </c>
      <c r="L25" s="39" t="s">
        <v>16</v>
      </c>
      <c r="M25" s="39" t="s">
        <v>17</v>
      </c>
      <c r="N25" s="40">
        <v>42468.855555555558</v>
      </c>
      <c r="O25" s="43">
        <v>42468.855555555558</v>
      </c>
      <c r="P25" s="38">
        <v>14.4</v>
      </c>
      <c r="Q25" s="44">
        <v>1</v>
      </c>
      <c r="R25" s="45">
        <v>13.429787234042553</v>
      </c>
      <c r="S25" s="45">
        <v>16.05</v>
      </c>
      <c r="T25" s="44">
        <v>24</v>
      </c>
      <c r="U25" s="46">
        <v>0.93262411347517726</v>
      </c>
      <c r="V25" s="47"/>
    </row>
    <row r="26" spans="1:22" ht="14.25" hidden="1">
      <c r="A26" s="38" t="b">
        <v>1</v>
      </c>
      <c r="B26" s="38" t="s">
        <v>896</v>
      </c>
      <c r="C26" s="38">
        <v>219</v>
      </c>
      <c r="D26" s="39" t="s">
        <v>24</v>
      </c>
      <c r="E26" s="40">
        <v>42493.75</v>
      </c>
      <c r="F26" s="40">
        <v>42493.8125</v>
      </c>
      <c r="G26" s="41" t="s">
        <v>140</v>
      </c>
      <c r="H26" s="39" t="s">
        <v>140</v>
      </c>
      <c r="I26" s="42"/>
      <c r="J26" s="38">
        <v>22589939</v>
      </c>
      <c r="K26" s="39" t="s">
        <v>197</v>
      </c>
      <c r="L26" s="39" t="s">
        <v>48</v>
      </c>
      <c r="M26" s="39" t="s">
        <v>17</v>
      </c>
      <c r="N26" s="40">
        <v>42468.856944444444</v>
      </c>
      <c r="O26" s="43">
        <v>42468.856944444444</v>
      </c>
      <c r="P26" s="38">
        <v>27</v>
      </c>
      <c r="Q26" s="44">
        <v>1.5</v>
      </c>
      <c r="R26" s="45">
        <v>25.180851063829785</v>
      </c>
      <c r="S26" s="45">
        <v>16.05</v>
      </c>
      <c r="T26" s="44">
        <v>24</v>
      </c>
      <c r="U26" s="46">
        <v>0.93262411347517726</v>
      </c>
      <c r="V26" s="47"/>
    </row>
    <row r="27" spans="1:22" ht="14.25" hidden="1">
      <c r="A27" s="38" t="b">
        <v>1</v>
      </c>
      <c r="B27" s="38" t="s">
        <v>896</v>
      </c>
      <c r="C27" s="38">
        <v>220</v>
      </c>
      <c r="D27" s="39" t="s">
        <v>24</v>
      </c>
      <c r="E27" s="40">
        <v>42494.583333333336</v>
      </c>
      <c r="F27" s="40">
        <v>42494.625</v>
      </c>
      <c r="G27" s="41" t="s">
        <v>140</v>
      </c>
      <c r="H27" s="39" t="s">
        <v>140</v>
      </c>
      <c r="I27" s="42"/>
      <c r="J27" s="38">
        <v>22739262</v>
      </c>
      <c r="K27" s="39" t="s">
        <v>198</v>
      </c>
      <c r="L27" s="39" t="s">
        <v>16</v>
      </c>
      <c r="M27" s="39" t="s">
        <v>17</v>
      </c>
      <c r="N27" s="40">
        <v>42475.769444444442</v>
      </c>
      <c r="O27" s="43">
        <v>42475.769444444442</v>
      </c>
      <c r="P27" s="38">
        <v>16.2</v>
      </c>
      <c r="Q27" s="44">
        <v>1</v>
      </c>
      <c r="R27" s="45">
        <v>15.10851063829787</v>
      </c>
      <c r="S27" s="45">
        <v>16.05</v>
      </c>
      <c r="T27" s="44">
        <v>18</v>
      </c>
      <c r="U27" s="46">
        <v>0.93262411347517726</v>
      </c>
      <c r="V27" s="47"/>
    </row>
    <row r="28" spans="1:22" ht="14.25" hidden="1">
      <c r="A28" s="38" t="b">
        <v>1</v>
      </c>
      <c r="B28" s="38" t="s">
        <v>896</v>
      </c>
      <c r="C28" s="38">
        <v>230</v>
      </c>
      <c r="D28" s="39" t="s">
        <v>24</v>
      </c>
      <c r="E28" s="40">
        <v>42507.583333333336</v>
      </c>
      <c r="F28" s="40">
        <v>42507.625</v>
      </c>
      <c r="G28" s="41" t="s">
        <v>140</v>
      </c>
      <c r="H28" s="39" t="s">
        <v>140</v>
      </c>
      <c r="I28" s="42"/>
      <c r="J28" s="38">
        <v>23119743</v>
      </c>
      <c r="K28" s="39" t="s">
        <v>195</v>
      </c>
      <c r="L28" s="39" t="s">
        <v>16</v>
      </c>
      <c r="M28" s="39" t="s">
        <v>17</v>
      </c>
      <c r="N28" s="40">
        <v>42493.863194444442</v>
      </c>
      <c r="O28" s="43">
        <v>42493.863194444442</v>
      </c>
      <c r="P28" s="38">
        <v>14.4</v>
      </c>
      <c r="Q28" s="44">
        <v>1</v>
      </c>
      <c r="R28" s="45">
        <v>13.429787234042553</v>
      </c>
      <c r="S28" s="45">
        <v>16.05</v>
      </c>
      <c r="T28" s="44">
        <v>13</v>
      </c>
      <c r="U28" s="46">
        <v>0.93262411347517726</v>
      </c>
      <c r="V28" s="47"/>
    </row>
    <row r="29" spans="1:22" ht="14.25" hidden="1">
      <c r="A29" s="38" t="b">
        <v>1</v>
      </c>
      <c r="B29" s="38" t="s">
        <v>896</v>
      </c>
      <c r="C29" s="38">
        <v>231</v>
      </c>
      <c r="D29" s="39" t="s">
        <v>24</v>
      </c>
      <c r="E29" s="40">
        <v>42507.666666666664</v>
      </c>
      <c r="F29" s="40">
        <v>42507.708333333336</v>
      </c>
      <c r="G29" s="41" t="s">
        <v>140</v>
      </c>
      <c r="H29" s="39" t="s">
        <v>140</v>
      </c>
      <c r="I29" s="42"/>
      <c r="J29" s="38">
        <v>23119760</v>
      </c>
      <c r="K29" s="39" t="s">
        <v>206</v>
      </c>
      <c r="L29" s="39" t="s">
        <v>16</v>
      </c>
      <c r="M29" s="39" t="s">
        <v>17</v>
      </c>
      <c r="N29" s="40">
        <v>42493.863888888889</v>
      </c>
      <c r="O29" s="43">
        <v>42493.863888888889</v>
      </c>
      <c r="P29" s="38">
        <v>16.2</v>
      </c>
      <c r="Q29" s="44">
        <v>1</v>
      </c>
      <c r="R29" s="45">
        <v>15.10851063829787</v>
      </c>
      <c r="S29" s="45">
        <v>16.05</v>
      </c>
      <c r="T29" s="44">
        <v>13</v>
      </c>
      <c r="U29" s="46">
        <v>0.93262411347517726</v>
      </c>
      <c r="V29" s="47"/>
    </row>
    <row r="30" spans="1:22" ht="14.25" hidden="1">
      <c r="A30" s="38" t="b">
        <v>1</v>
      </c>
      <c r="B30" s="38" t="s">
        <v>896</v>
      </c>
      <c r="C30" s="38">
        <v>237</v>
      </c>
      <c r="D30" s="39" t="s">
        <v>24</v>
      </c>
      <c r="E30" s="40">
        <v>42508.625</v>
      </c>
      <c r="F30" s="40">
        <v>42508.6875</v>
      </c>
      <c r="G30" s="41" t="s">
        <v>140</v>
      </c>
      <c r="H30" s="39" t="s">
        <v>140</v>
      </c>
      <c r="I30" s="42"/>
      <c r="J30" s="38">
        <v>22739313</v>
      </c>
      <c r="K30" s="39" t="s">
        <v>209</v>
      </c>
      <c r="L30" s="39" t="s">
        <v>48</v>
      </c>
      <c r="M30" s="39" t="s">
        <v>17</v>
      </c>
      <c r="N30" s="40">
        <v>42475.771527777775</v>
      </c>
      <c r="O30" s="43">
        <v>42475.771527777775</v>
      </c>
      <c r="P30" s="38">
        <v>21.87</v>
      </c>
      <c r="Q30" s="44">
        <v>1.5</v>
      </c>
      <c r="R30" s="45">
        <v>20.396489361702127</v>
      </c>
      <c r="S30" s="45">
        <v>16.05</v>
      </c>
      <c r="T30" s="44">
        <v>32</v>
      </c>
      <c r="U30" s="46">
        <v>0.93262411347517726</v>
      </c>
      <c r="V30" s="47"/>
    </row>
    <row r="31" spans="1:22" ht="14.25" hidden="1">
      <c r="A31" s="38" t="b">
        <v>1</v>
      </c>
      <c r="B31" s="38" t="s">
        <v>896</v>
      </c>
      <c r="C31" s="38">
        <v>249</v>
      </c>
      <c r="D31" s="39" t="s">
        <v>24</v>
      </c>
      <c r="E31" s="40">
        <v>42513.583333333336</v>
      </c>
      <c r="F31" s="40">
        <v>42513.625</v>
      </c>
      <c r="G31" s="41" t="s">
        <v>140</v>
      </c>
      <c r="H31" s="39" t="s">
        <v>140</v>
      </c>
      <c r="I31" s="42"/>
      <c r="J31" s="38">
        <v>22780892</v>
      </c>
      <c r="K31" s="39" t="s">
        <v>220</v>
      </c>
      <c r="L31" s="39" t="s">
        <v>16</v>
      </c>
      <c r="M31" s="39" t="s">
        <v>17</v>
      </c>
      <c r="N31" s="40">
        <v>42478.630555555559</v>
      </c>
      <c r="O31" s="43">
        <v>42478.630555555559</v>
      </c>
      <c r="P31" s="38">
        <v>12.96</v>
      </c>
      <c r="Q31" s="44">
        <v>1</v>
      </c>
      <c r="R31" s="45">
        <v>12.086808510638297</v>
      </c>
      <c r="S31" s="45">
        <v>16.05</v>
      </c>
      <c r="T31" s="44">
        <v>34</v>
      </c>
      <c r="U31" s="46">
        <v>0.93262411347517726</v>
      </c>
      <c r="V31" s="47"/>
    </row>
    <row r="32" spans="1:22" ht="14.25" hidden="1">
      <c r="A32" s="38" t="b">
        <v>1</v>
      </c>
      <c r="B32" s="38" t="s">
        <v>896</v>
      </c>
      <c r="C32" s="38">
        <v>254</v>
      </c>
      <c r="D32" s="39" t="s">
        <v>24</v>
      </c>
      <c r="E32" s="40">
        <v>42515.458333333336</v>
      </c>
      <c r="F32" s="40">
        <v>42515.5</v>
      </c>
      <c r="G32" s="41" t="s">
        <v>140</v>
      </c>
      <c r="H32" s="39" t="s">
        <v>140</v>
      </c>
      <c r="I32" s="42"/>
      <c r="J32" s="38">
        <v>22709872</v>
      </c>
      <c r="K32" s="39" t="s">
        <v>222</v>
      </c>
      <c r="L32" s="39" t="s">
        <v>16</v>
      </c>
      <c r="M32" s="39" t="s">
        <v>17</v>
      </c>
      <c r="N32" s="40">
        <v>42474.654861111114</v>
      </c>
      <c r="O32" s="43">
        <v>42474.654861111114</v>
      </c>
      <c r="P32" s="38">
        <v>12.96</v>
      </c>
      <c r="Q32" s="44">
        <v>1</v>
      </c>
      <c r="R32" s="45">
        <v>12.086808510638297</v>
      </c>
      <c r="S32" s="45">
        <v>16.05</v>
      </c>
      <c r="T32" s="44">
        <v>40</v>
      </c>
      <c r="U32" s="46">
        <v>0.93262411347517726</v>
      </c>
      <c r="V32" s="47"/>
    </row>
    <row r="33" spans="1:22" ht="14.25" hidden="1">
      <c r="A33" s="38" t="b">
        <v>1</v>
      </c>
      <c r="B33" s="38" t="s">
        <v>896</v>
      </c>
      <c r="C33" s="38">
        <v>258</v>
      </c>
      <c r="D33" s="39" t="s">
        <v>24</v>
      </c>
      <c r="E33" s="40">
        <v>42515.708333333336</v>
      </c>
      <c r="F33" s="40">
        <v>42515.770833333336</v>
      </c>
      <c r="G33" s="41" t="s">
        <v>140</v>
      </c>
      <c r="H33" s="39" t="s">
        <v>140</v>
      </c>
      <c r="I33" s="42"/>
      <c r="J33" s="38">
        <v>22997135</v>
      </c>
      <c r="K33" s="39" t="s">
        <v>225</v>
      </c>
      <c r="L33" s="39" t="s">
        <v>48</v>
      </c>
      <c r="M33" s="39" t="s">
        <v>17</v>
      </c>
      <c r="N33" s="40">
        <v>42487.841666666667</v>
      </c>
      <c r="O33" s="43">
        <v>42487.841666666667</v>
      </c>
      <c r="P33" s="38">
        <v>27</v>
      </c>
      <c r="Q33" s="44">
        <v>1.5</v>
      </c>
      <c r="R33" s="45">
        <v>25.180851063829785</v>
      </c>
      <c r="S33" s="45">
        <v>16.05</v>
      </c>
      <c r="T33" s="44">
        <v>27</v>
      </c>
      <c r="U33" s="46">
        <v>0.93262411347517726</v>
      </c>
      <c r="V33" s="47"/>
    </row>
    <row r="34" spans="1:22" ht="14.25" hidden="1">
      <c r="A34" s="38" t="b">
        <v>1</v>
      </c>
      <c r="B34" s="38" t="s">
        <v>896</v>
      </c>
      <c r="C34" s="38">
        <v>259</v>
      </c>
      <c r="D34" s="39" t="s">
        <v>24</v>
      </c>
      <c r="E34" s="40">
        <v>42515.770833333336</v>
      </c>
      <c r="F34" s="40">
        <v>42515.833333333336</v>
      </c>
      <c r="G34" s="41" t="s">
        <v>140</v>
      </c>
      <c r="H34" s="39" t="s">
        <v>140</v>
      </c>
      <c r="I34" s="42"/>
      <c r="J34" s="38">
        <v>23462575</v>
      </c>
      <c r="K34" s="39" t="s">
        <v>226</v>
      </c>
      <c r="L34" s="39" t="s">
        <v>48</v>
      </c>
      <c r="M34" s="39" t="s">
        <v>17</v>
      </c>
      <c r="N34" s="40">
        <v>42511.436805555553</v>
      </c>
      <c r="O34" s="43">
        <v>42511.436805555553</v>
      </c>
      <c r="P34" s="38">
        <v>27</v>
      </c>
      <c r="Q34" s="44">
        <v>1.5</v>
      </c>
      <c r="R34" s="45">
        <v>25.180851063829785</v>
      </c>
      <c r="S34" s="45">
        <v>16.05</v>
      </c>
      <c r="T34" s="44">
        <v>4</v>
      </c>
      <c r="U34" s="46">
        <v>0.93262411347517726</v>
      </c>
      <c r="V34" s="47"/>
    </row>
    <row r="35" spans="1:22" ht="14.25" hidden="1">
      <c r="A35" s="38" t="b">
        <v>1</v>
      </c>
      <c r="B35" s="38" t="s">
        <v>896</v>
      </c>
      <c r="C35" s="38">
        <v>264</v>
      </c>
      <c r="D35" s="39" t="s">
        <v>24</v>
      </c>
      <c r="E35" s="40">
        <v>42517.625</v>
      </c>
      <c r="F35" s="40">
        <v>42517.666666666664</v>
      </c>
      <c r="G35" s="41" t="s">
        <v>140</v>
      </c>
      <c r="H35" s="39" t="s">
        <v>140</v>
      </c>
      <c r="I35" s="42"/>
      <c r="J35" s="38">
        <v>23590035</v>
      </c>
      <c r="K35" s="39" t="s">
        <v>230</v>
      </c>
      <c r="L35" s="39" t="s">
        <v>16</v>
      </c>
      <c r="M35" s="39" t="s">
        <v>17</v>
      </c>
      <c r="N35" s="40">
        <v>42517.701388888891</v>
      </c>
      <c r="O35" s="43">
        <v>42517.701388888891</v>
      </c>
      <c r="P35" s="38">
        <v>16.2</v>
      </c>
      <c r="Q35" s="44">
        <v>1</v>
      </c>
      <c r="R35" s="45">
        <v>15.10851063829787</v>
      </c>
      <c r="S35" s="45">
        <v>16.05</v>
      </c>
      <c r="T35" s="44">
        <v>-1</v>
      </c>
      <c r="U35" s="46">
        <v>0.93262411347517726</v>
      </c>
      <c r="V35" s="47"/>
    </row>
    <row r="36" spans="1:22" ht="14.25" hidden="1">
      <c r="A36" s="38" t="b">
        <v>1</v>
      </c>
      <c r="B36" s="38" t="s">
        <v>896</v>
      </c>
      <c r="C36" s="38">
        <v>265</v>
      </c>
      <c r="D36" s="39" t="s">
        <v>24</v>
      </c>
      <c r="E36" s="40">
        <v>42517.729166666664</v>
      </c>
      <c r="F36" s="40">
        <v>42517.791666666664</v>
      </c>
      <c r="G36" s="41" t="s">
        <v>140</v>
      </c>
      <c r="H36" s="39" t="s">
        <v>140</v>
      </c>
      <c r="I36" s="42"/>
      <c r="J36" s="38">
        <v>22899336</v>
      </c>
      <c r="K36" s="39" t="s">
        <v>231</v>
      </c>
      <c r="L36" s="39" t="s">
        <v>48</v>
      </c>
      <c r="M36" s="39" t="s">
        <v>17</v>
      </c>
      <c r="N36" s="40">
        <v>42482.787499999999</v>
      </c>
      <c r="O36" s="43">
        <v>42482.787499999999</v>
      </c>
      <c r="P36" s="38">
        <v>24.3</v>
      </c>
      <c r="Q36" s="44">
        <v>1.5</v>
      </c>
      <c r="R36" s="45">
        <v>22.662765957446808</v>
      </c>
      <c r="S36" s="45">
        <v>16.05</v>
      </c>
      <c r="T36" s="44">
        <v>34</v>
      </c>
      <c r="U36" s="46">
        <v>0.93262411347517726</v>
      </c>
      <c r="V36" s="47"/>
    </row>
    <row r="37" spans="1:22" ht="14.25" hidden="1">
      <c r="A37" s="38" t="b">
        <v>1</v>
      </c>
      <c r="B37" s="38" t="s">
        <v>896</v>
      </c>
      <c r="C37" s="38">
        <v>278</v>
      </c>
      <c r="D37" s="39" t="s">
        <v>24</v>
      </c>
      <c r="E37" s="40">
        <v>42521.4375</v>
      </c>
      <c r="F37" s="40">
        <v>42521.479166666664</v>
      </c>
      <c r="G37" s="41" t="s">
        <v>140</v>
      </c>
      <c r="H37" s="39" t="s">
        <v>140</v>
      </c>
      <c r="I37" s="42"/>
      <c r="J37" s="38">
        <v>23376809</v>
      </c>
      <c r="K37" s="39" t="s">
        <v>240</v>
      </c>
      <c r="L37" s="39" t="s">
        <v>16</v>
      </c>
      <c r="M37" s="39" t="s">
        <v>17</v>
      </c>
      <c r="N37" s="40">
        <v>42507.572916666664</v>
      </c>
      <c r="O37" s="43">
        <v>42507.572916666664</v>
      </c>
      <c r="P37" s="38">
        <v>14.4</v>
      </c>
      <c r="Q37" s="44">
        <v>1</v>
      </c>
      <c r="R37" s="45">
        <v>13.429787234042553</v>
      </c>
      <c r="S37" s="45">
        <v>16.05</v>
      </c>
      <c r="T37" s="44">
        <v>13</v>
      </c>
      <c r="U37" s="46">
        <v>0.93262411347517726</v>
      </c>
      <c r="V37" s="47"/>
    </row>
    <row r="38" spans="1:22" ht="14.25" hidden="1">
      <c r="A38" s="38" t="b">
        <v>1</v>
      </c>
      <c r="B38" s="38" t="s">
        <v>896</v>
      </c>
      <c r="C38" s="38">
        <v>280</v>
      </c>
      <c r="D38" s="39" t="s">
        <v>24</v>
      </c>
      <c r="E38" s="40">
        <v>42521.583333333336</v>
      </c>
      <c r="F38" s="40">
        <v>42521.625</v>
      </c>
      <c r="G38" s="41" t="s">
        <v>140</v>
      </c>
      <c r="H38" s="39" t="s">
        <v>140</v>
      </c>
      <c r="I38" s="42"/>
      <c r="J38" s="38">
        <v>23119796</v>
      </c>
      <c r="K38" s="39" t="s">
        <v>195</v>
      </c>
      <c r="L38" s="39" t="s">
        <v>16</v>
      </c>
      <c r="M38" s="39" t="s">
        <v>17</v>
      </c>
      <c r="N38" s="40">
        <v>42493.865277777775</v>
      </c>
      <c r="O38" s="43">
        <v>42493.865277777775</v>
      </c>
      <c r="P38" s="38">
        <v>14.4</v>
      </c>
      <c r="Q38" s="44">
        <v>1</v>
      </c>
      <c r="R38" s="45">
        <v>13.429787234042553</v>
      </c>
      <c r="S38" s="45">
        <v>16.05</v>
      </c>
      <c r="T38" s="44">
        <v>27</v>
      </c>
      <c r="U38" s="46">
        <v>0.93262411347517726</v>
      </c>
      <c r="V38" s="47"/>
    </row>
    <row r="39" spans="1:22" ht="14.25" hidden="1">
      <c r="A39" s="38" t="b">
        <v>1</v>
      </c>
      <c r="B39" s="38" t="s">
        <v>896</v>
      </c>
      <c r="C39" s="38">
        <v>281</v>
      </c>
      <c r="D39" s="39" t="s">
        <v>24</v>
      </c>
      <c r="E39" s="40">
        <v>42521.708333333336</v>
      </c>
      <c r="F39" s="40">
        <v>42521.770833333336</v>
      </c>
      <c r="G39" s="41" t="s">
        <v>140</v>
      </c>
      <c r="H39" s="39" t="s">
        <v>140</v>
      </c>
      <c r="I39" s="42"/>
      <c r="J39" s="38">
        <v>22974469</v>
      </c>
      <c r="K39" s="39" t="s">
        <v>242</v>
      </c>
      <c r="L39" s="39" t="s">
        <v>48</v>
      </c>
      <c r="M39" s="39" t="s">
        <v>17</v>
      </c>
      <c r="N39" s="40">
        <v>42486.852083333331</v>
      </c>
      <c r="O39" s="43">
        <v>42486.852083333331</v>
      </c>
      <c r="P39" s="38">
        <v>24.3</v>
      </c>
      <c r="Q39" s="44">
        <v>1.5</v>
      </c>
      <c r="R39" s="45">
        <v>22.662765957446808</v>
      </c>
      <c r="S39" s="45">
        <v>16.05</v>
      </c>
      <c r="T39" s="44">
        <v>34</v>
      </c>
      <c r="U39" s="46">
        <v>0.93262411347517726</v>
      </c>
      <c r="V39" s="47"/>
    </row>
    <row r="40" spans="1:22" ht="14.25" hidden="1">
      <c r="A40" s="38" t="b">
        <v>1</v>
      </c>
      <c r="B40" s="38" t="s">
        <v>896</v>
      </c>
      <c r="C40" s="38">
        <v>288</v>
      </c>
      <c r="D40" s="39" t="s">
        <v>24</v>
      </c>
      <c r="E40" s="40">
        <v>42524.770833333336</v>
      </c>
      <c r="F40" s="40">
        <v>42524.8125</v>
      </c>
      <c r="G40" s="41" t="s">
        <v>140</v>
      </c>
      <c r="H40" s="39" t="s">
        <v>140</v>
      </c>
      <c r="I40" s="42"/>
      <c r="J40" s="38">
        <v>22899281</v>
      </c>
      <c r="K40" s="39" t="s">
        <v>249</v>
      </c>
      <c r="L40" s="39" t="s">
        <v>16</v>
      </c>
      <c r="M40" s="39" t="s">
        <v>17</v>
      </c>
      <c r="N40" s="40">
        <v>42482.785416666666</v>
      </c>
      <c r="O40" s="43">
        <v>42482.785416666666</v>
      </c>
      <c r="P40" s="38">
        <v>16.2</v>
      </c>
      <c r="Q40" s="44">
        <v>1</v>
      </c>
      <c r="R40" s="45">
        <v>15.10851063829787</v>
      </c>
      <c r="S40" s="45">
        <v>16.059999999999999</v>
      </c>
      <c r="T40" s="44">
        <v>41</v>
      </c>
      <c r="U40" s="46">
        <v>0.93262411347517726</v>
      </c>
      <c r="V40" s="47"/>
    </row>
    <row r="41" spans="1:22" ht="14.25" hidden="1">
      <c r="A41" s="38" t="b">
        <v>1</v>
      </c>
      <c r="B41" s="38" t="s">
        <v>896</v>
      </c>
      <c r="C41" s="38">
        <v>299</v>
      </c>
      <c r="D41" s="39" t="s">
        <v>24</v>
      </c>
      <c r="E41" s="40">
        <v>42529.708333333336</v>
      </c>
      <c r="F41" s="40">
        <v>42529.770833333336</v>
      </c>
      <c r="G41" s="41" t="s">
        <v>140</v>
      </c>
      <c r="H41" s="39" t="s">
        <v>140</v>
      </c>
      <c r="I41" s="42"/>
      <c r="J41" s="38">
        <v>23735823</v>
      </c>
      <c r="K41" s="39" t="s">
        <v>254</v>
      </c>
      <c r="L41" s="39" t="s">
        <v>48</v>
      </c>
      <c r="M41" s="39" t="s">
        <v>17</v>
      </c>
      <c r="N41" s="40">
        <v>42525.70416666667</v>
      </c>
      <c r="O41" s="43">
        <v>42525.70416666667</v>
      </c>
      <c r="P41" s="38">
        <v>27</v>
      </c>
      <c r="Q41" s="44">
        <v>1.5</v>
      </c>
      <c r="R41" s="45">
        <v>25.180851063829785</v>
      </c>
      <c r="S41" s="45">
        <v>16.059999999999999</v>
      </c>
      <c r="T41" s="44">
        <v>4</v>
      </c>
      <c r="U41" s="46">
        <v>0.93262411347517726</v>
      </c>
      <c r="V41" s="47"/>
    </row>
    <row r="42" spans="1:22" ht="14.25" hidden="1">
      <c r="A42" s="38" t="b">
        <v>1</v>
      </c>
      <c r="B42" s="38" t="s">
        <v>896</v>
      </c>
      <c r="C42" s="38">
        <v>302</v>
      </c>
      <c r="D42" s="39" t="s">
        <v>24</v>
      </c>
      <c r="E42" s="40">
        <v>42531.583333333336</v>
      </c>
      <c r="F42" s="40">
        <v>42531.625</v>
      </c>
      <c r="G42" s="41" t="s">
        <v>140</v>
      </c>
      <c r="H42" s="39" t="s">
        <v>140</v>
      </c>
      <c r="I42" s="42"/>
      <c r="J42" s="38">
        <v>22739355</v>
      </c>
      <c r="K42" s="39" t="s">
        <v>258</v>
      </c>
      <c r="L42" s="39" t="s">
        <v>16</v>
      </c>
      <c r="M42" s="39" t="s">
        <v>17</v>
      </c>
      <c r="N42" s="40">
        <v>42475.772916666669</v>
      </c>
      <c r="O42" s="43">
        <v>42475.772916666669</v>
      </c>
      <c r="P42" s="38">
        <v>14.58</v>
      </c>
      <c r="Q42" s="44">
        <v>1</v>
      </c>
      <c r="R42" s="45">
        <v>13.597659574468084</v>
      </c>
      <c r="S42" s="45">
        <v>16.059999999999999</v>
      </c>
      <c r="T42" s="44">
        <v>55</v>
      </c>
      <c r="U42" s="46">
        <v>0.93262411347517726</v>
      </c>
      <c r="V42" s="47"/>
    </row>
    <row r="43" spans="1:22" ht="14.25" hidden="1">
      <c r="A43" s="38" t="b">
        <v>1</v>
      </c>
      <c r="B43" s="38" t="s">
        <v>896</v>
      </c>
      <c r="C43" s="38">
        <v>303</v>
      </c>
      <c r="D43" s="39" t="s">
        <v>24</v>
      </c>
      <c r="E43" s="40">
        <v>42531.729166666664</v>
      </c>
      <c r="F43" s="40">
        <v>42531.770833333336</v>
      </c>
      <c r="G43" s="41" t="s">
        <v>140</v>
      </c>
      <c r="H43" s="39" t="s">
        <v>140</v>
      </c>
      <c r="I43" s="42"/>
      <c r="J43" s="38">
        <v>23321664</v>
      </c>
      <c r="K43" s="39" t="s">
        <v>260</v>
      </c>
      <c r="L43" s="39" t="s">
        <v>16</v>
      </c>
      <c r="M43" s="39" t="s">
        <v>17</v>
      </c>
      <c r="N43" s="40">
        <v>42503.789583333331</v>
      </c>
      <c r="O43" s="43">
        <v>42503.789583333331</v>
      </c>
      <c r="P43" s="38">
        <v>18</v>
      </c>
      <c r="Q43" s="44">
        <v>1</v>
      </c>
      <c r="R43" s="45">
        <v>16.787234042553191</v>
      </c>
      <c r="S43" s="45">
        <v>16.059999999999999</v>
      </c>
      <c r="T43" s="44">
        <v>27</v>
      </c>
      <c r="U43" s="46">
        <v>0.93262411347517726</v>
      </c>
      <c r="V43" s="47"/>
    </row>
    <row r="44" spans="1:22" ht="14.25" hidden="1">
      <c r="A44" s="38" t="b">
        <v>1</v>
      </c>
      <c r="B44" s="38" t="s">
        <v>896</v>
      </c>
      <c r="C44" s="38">
        <v>312</v>
      </c>
      <c r="D44" s="39" t="s">
        <v>24</v>
      </c>
      <c r="E44" s="40">
        <v>42535.583333333336</v>
      </c>
      <c r="F44" s="40">
        <v>42535.625</v>
      </c>
      <c r="G44" s="41" t="s">
        <v>140</v>
      </c>
      <c r="H44" s="39" t="s">
        <v>140</v>
      </c>
      <c r="I44" s="42"/>
      <c r="J44" s="38">
        <v>23119825</v>
      </c>
      <c r="K44" s="39" t="s">
        <v>267</v>
      </c>
      <c r="L44" s="39" t="s">
        <v>16</v>
      </c>
      <c r="M44" s="39" t="s">
        <v>17</v>
      </c>
      <c r="N44" s="40">
        <v>42493.866666666669</v>
      </c>
      <c r="O44" s="43">
        <v>42493.866666666669</v>
      </c>
      <c r="P44" s="38">
        <v>12.96</v>
      </c>
      <c r="Q44" s="44">
        <v>1</v>
      </c>
      <c r="R44" s="45">
        <v>12.086808510638297</v>
      </c>
      <c r="S44" s="45">
        <v>16.059999999999999</v>
      </c>
      <c r="T44" s="44">
        <v>41</v>
      </c>
      <c r="U44" s="46">
        <v>0.93262411347517726</v>
      </c>
      <c r="V44" s="47"/>
    </row>
    <row r="45" spans="1:22" ht="14.25" hidden="1">
      <c r="A45" s="38" t="b">
        <v>1</v>
      </c>
      <c r="B45" s="38" t="s">
        <v>896</v>
      </c>
      <c r="C45" s="38">
        <v>313</v>
      </c>
      <c r="D45" s="39" t="s">
        <v>24</v>
      </c>
      <c r="E45" s="40">
        <v>42535.770833333336</v>
      </c>
      <c r="F45" s="40">
        <v>42535.833333333336</v>
      </c>
      <c r="G45" s="41" t="s">
        <v>140</v>
      </c>
      <c r="H45" s="39" t="s">
        <v>140</v>
      </c>
      <c r="I45" s="42"/>
      <c r="J45" s="38">
        <v>23683667</v>
      </c>
      <c r="K45" s="39" t="s">
        <v>226</v>
      </c>
      <c r="L45" s="39" t="s">
        <v>48</v>
      </c>
      <c r="M45" s="39" t="s">
        <v>17</v>
      </c>
      <c r="N45" s="40">
        <v>42522.859722222223</v>
      </c>
      <c r="O45" s="43">
        <v>42522.859722222223</v>
      </c>
      <c r="P45" s="38">
        <v>27</v>
      </c>
      <c r="Q45" s="44">
        <v>1.5</v>
      </c>
      <c r="R45" s="45">
        <v>25.180851063829785</v>
      </c>
      <c r="S45" s="45">
        <v>16.059999999999999</v>
      </c>
      <c r="T45" s="44">
        <v>12</v>
      </c>
      <c r="U45" s="46">
        <v>0.93262411347517726</v>
      </c>
      <c r="V45" s="47"/>
    </row>
    <row r="46" spans="1:22" ht="14.25" hidden="1">
      <c r="A46" s="38" t="b">
        <v>1</v>
      </c>
      <c r="B46" s="38" t="s">
        <v>896</v>
      </c>
      <c r="C46" s="38">
        <v>316</v>
      </c>
      <c r="D46" s="39" t="s">
        <v>24</v>
      </c>
      <c r="E46" s="40">
        <v>42536.625</v>
      </c>
      <c r="F46" s="40">
        <v>42536.6875</v>
      </c>
      <c r="G46" s="41" t="s">
        <v>140</v>
      </c>
      <c r="H46" s="39" t="s">
        <v>140</v>
      </c>
      <c r="I46" s="42"/>
      <c r="J46" s="38">
        <v>23408280</v>
      </c>
      <c r="K46" s="39" t="s">
        <v>270</v>
      </c>
      <c r="L46" s="39" t="s">
        <v>48</v>
      </c>
      <c r="M46" s="39" t="s">
        <v>17</v>
      </c>
      <c r="N46" s="40">
        <v>42508.702777777777</v>
      </c>
      <c r="O46" s="43">
        <v>42508.702777777777</v>
      </c>
      <c r="P46" s="38">
        <v>24.3</v>
      </c>
      <c r="Q46" s="44">
        <v>1.5</v>
      </c>
      <c r="R46" s="45">
        <v>22.662765957446808</v>
      </c>
      <c r="S46" s="45">
        <v>16.059999999999999</v>
      </c>
      <c r="T46" s="44">
        <v>27</v>
      </c>
      <c r="U46" s="46">
        <v>0.93262411347517726</v>
      </c>
      <c r="V46" s="47"/>
    </row>
    <row r="47" spans="1:22" ht="14.25" hidden="1">
      <c r="A47" s="38" t="b">
        <v>1</v>
      </c>
      <c r="B47" s="38" t="s">
        <v>896</v>
      </c>
      <c r="C47" s="38">
        <v>330</v>
      </c>
      <c r="D47" s="39" t="s">
        <v>24</v>
      </c>
      <c r="E47" s="40">
        <v>42542.4375</v>
      </c>
      <c r="F47" s="40">
        <v>42542.479166666664</v>
      </c>
      <c r="G47" s="41" t="s">
        <v>140</v>
      </c>
      <c r="H47" s="39" t="s">
        <v>140</v>
      </c>
      <c r="I47" s="42"/>
      <c r="J47" s="38">
        <v>23680736</v>
      </c>
      <c r="K47" s="39" t="s">
        <v>280</v>
      </c>
      <c r="L47" s="39" t="s">
        <v>16</v>
      </c>
      <c r="M47" s="39" t="s">
        <v>17</v>
      </c>
      <c r="N47" s="40">
        <v>42522.763194444444</v>
      </c>
      <c r="O47" s="43">
        <v>42522.763194444444</v>
      </c>
      <c r="P47" s="38">
        <v>14.4</v>
      </c>
      <c r="Q47" s="44">
        <v>1</v>
      </c>
      <c r="R47" s="45">
        <v>13.429787234042553</v>
      </c>
      <c r="S47" s="45">
        <v>16.059999999999999</v>
      </c>
      <c r="T47" s="44">
        <v>19</v>
      </c>
      <c r="U47" s="46">
        <v>0.93262411347517726</v>
      </c>
      <c r="V47" s="47"/>
    </row>
    <row r="48" spans="1:22" ht="14.25" hidden="1">
      <c r="A48" s="38" t="b">
        <v>1</v>
      </c>
      <c r="B48" s="38" t="s">
        <v>896</v>
      </c>
      <c r="C48" s="38">
        <v>332</v>
      </c>
      <c r="D48" s="39" t="s">
        <v>24</v>
      </c>
      <c r="E48" s="40">
        <v>42542.625</v>
      </c>
      <c r="F48" s="40">
        <v>42542.666666666664</v>
      </c>
      <c r="G48" s="41" t="s">
        <v>140</v>
      </c>
      <c r="H48" s="39" t="s">
        <v>140</v>
      </c>
      <c r="I48" s="42"/>
      <c r="J48" s="38">
        <v>23592388</v>
      </c>
      <c r="K48" s="39" t="s">
        <v>282</v>
      </c>
      <c r="L48" s="39" t="s">
        <v>16</v>
      </c>
      <c r="M48" s="39" t="s">
        <v>17</v>
      </c>
      <c r="N48" s="40">
        <v>42517.799305555556</v>
      </c>
      <c r="O48" s="43">
        <v>42517.799305555556</v>
      </c>
      <c r="P48" s="38">
        <v>14.4</v>
      </c>
      <c r="Q48" s="44">
        <v>1</v>
      </c>
      <c r="R48" s="45">
        <v>13.429787234042553</v>
      </c>
      <c r="S48" s="45">
        <v>16.059999999999999</v>
      </c>
      <c r="T48" s="44">
        <v>24</v>
      </c>
      <c r="U48" s="46">
        <v>0.93262411347517726</v>
      </c>
      <c r="V48" s="47"/>
    </row>
    <row r="49" spans="1:22" ht="14.25" hidden="1">
      <c r="A49" s="38" t="b">
        <v>1</v>
      </c>
      <c r="B49" s="38" t="s">
        <v>896</v>
      </c>
      <c r="C49" s="38">
        <v>334</v>
      </c>
      <c r="D49" s="39" t="s">
        <v>24</v>
      </c>
      <c r="E49" s="40">
        <v>42542.708333333336</v>
      </c>
      <c r="F49" s="40">
        <v>42542.770833333336</v>
      </c>
      <c r="G49" s="41" t="s">
        <v>140</v>
      </c>
      <c r="H49" s="39" t="s">
        <v>140</v>
      </c>
      <c r="I49" s="42"/>
      <c r="J49" s="38">
        <v>23680761</v>
      </c>
      <c r="K49" s="39" t="s">
        <v>283</v>
      </c>
      <c r="L49" s="39" t="s">
        <v>48</v>
      </c>
      <c r="M49" s="39" t="s">
        <v>17</v>
      </c>
      <c r="N49" s="40">
        <v>42522.763888888891</v>
      </c>
      <c r="O49" s="43">
        <v>42522.763888888891</v>
      </c>
      <c r="P49" s="38">
        <v>27</v>
      </c>
      <c r="Q49" s="44">
        <v>1.5</v>
      </c>
      <c r="R49" s="45">
        <v>25.180851063829785</v>
      </c>
      <c r="S49" s="45">
        <v>16.059999999999999</v>
      </c>
      <c r="T49" s="44">
        <v>19</v>
      </c>
      <c r="U49" s="46">
        <v>0.93262411347517726</v>
      </c>
      <c r="V49" s="47"/>
    </row>
    <row r="50" spans="1:22" ht="14.25" hidden="1">
      <c r="A50" s="38" t="b">
        <v>1</v>
      </c>
      <c r="B50" s="38" t="s">
        <v>896</v>
      </c>
      <c r="C50" s="38">
        <v>337</v>
      </c>
      <c r="D50" s="39" t="s">
        <v>24</v>
      </c>
      <c r="E50" s="40">
        <v>42543.416666666664</v>
      </c>
      <c r="F50" s="40">
        <v>42543.458333333336</v>
      </c>
      <c r="G50" s="41" t="s">
        <v>140</v>
      </c>
      <c r="H50" s="39" t="s">
        <v>140</v>
      </c>
      <c r="I50" s="42"/>
      <c r="J50" s="38">
        <v>23639018</v>
      </c>
      <c r="K50" s="39" t="s">
        <v>285</v>
      </c>
      <c r="L50" s="39" t="s">
        <v>16</v>
      </c>
      <c r="M50" s="39" t="s">
        <v>17</v>
      </c>
      <c r="N50" s="40">
        <v>42521.354166666664</v>
      </c>
      <c r="O50" s="43">
        <v>42521.354166666664</v>
      </c>
      <c r="P50" s="38">
        <v>14.4</v>
      </c>
      <c r="Q50" s="44">
        <v>1</v>
      </c>
      <c r="R50" s="45">
        <v>13.429787234042553</v>
      </c>
      <c r="S50" s="45">
        <v>16.059999999999999</v>
      </c>
      <c r="T50" s="44">
        <v>22</v>
      </c>
      <c r="U50" s="46">
        <v>0.93262411347517726</v>
      </c>
      <c r="V50" s="47"/>
    </row>
    <row r="51" spans="1:22" ht="14.25" hidden="1">
      <c r="A51" s="38" t="b">
        <v>1</v>
      </c>
      <c r="B51" s="38" t="s">
        <v>896</v>
      </c>
      <c r="C51" s="38">
        <v>340</v>
      </c>
      <c r="D51" s="39" t="s">
        <v>24</v>
      </c>
      <c r="E51" s="40">
        <v>42543.625</v>
      </c>
      <c r="F51" s="40">
        <v>42543.666666666664</v>
      </c>
      <c r="G51" s="41" t="s">
        <v>140</v>
      </c>
      <c r="H51" s="39" t="s">
        <v>140</v>
      </c>
      <c r="I51" s="42"/>
      <c r="J51" s="38">
        <v>23968762</v>
      </c>
      <c r="K51" s="39" t="s">
        <v>289</v>
      </c>
      <c r="L51" s="39" t="s">
        <v>16</v>
      </c>
      <c r="M51" s="39" t="s">
        <v>17</v>
      </c>
      <c r="N51" s="40">
        <v>42537.336111111108</v>
      </c>
      <c r="O51" s="43">
        <v>42537.336111111108</v>
      </c>
      <c r="P51" s="38">
        <v>16.2</v>
      </c>
      <c r="Q51" s="44">
        <v>1</v>
      </c>
      <c r="R51" s="45">
        <v>15.10851063829787</v>
      </c>
      <c r="S51" s="45">
        <v>16.059999999999999</v>
      </c>
      <c r="T51" s="44">
        <v>6</v>
      </c>
      <c r="U51" s="46">
        <v>0.93262411347517726</v>
      </c>
      <c r="V51" s="47"/>
    </row>
    <row r="52" spans="1:22" ht="14.25" hidden="1">
      <c r="A52" s="38" t="b">
        <v>1</v>
      </c>
      <c r="B52" s="38" t="s">
        <v>896</v>
      </c>
      <c r="C52" s="38">
        <v>343</v>
      </c>
      <c r="D52" s="39" t="s">
        <v>24</v>
      </c>
      <c r="E52" s="40">
        <v>42543.708333333336</v>
      </c>
      <c r="F52" s="40">
        <v>42543.75</v>
      </c>
      <c r="G52" s="41" t="s">
        <v>140</v>
      </c>
      <c r="H52" s="39" t="s">
        <v>140</v>
      </c>
      <c r="I52" s="42"/>
      <c r="J52" s="38">
        <v>23945730</v>
      </c>
      <c r="K52" s="39" t="s">
        <v>293</v>
      </c>
      <c r="L52" s="39" t="s">
        <v>16</v>
      </c>
      <c r="M52" s="39" t="s">
        <v>17</v>
      </c>
      <c r="N52" s="40">
        <v>42536.418749999997</v>
      </c>
      <c r="O52" s="43">
        <v>42536.418749999997</v>
      </c>
      <c r="P52" s="38">
        <v>18</v>
      </c>
      <c r="Q52" s="44">
        <v>1</v>
      </c>
      <c r="R52" s="45">
        <v>16.787234042553191</v>
      </c>
      <c r="S52" s="45">
        <v>16.059999999999999</v>
      </c>
      <c r="T52" s="44">
        <v>7</v>
      </c>
      <c r="U52" s="46">
        <v>0.93262411347517726</v>
      </c>
      <c r="V52" s="47"/>
    </row>
    <row r="53" spans="1:22" ht="14.25" hidden="1">
      <c r="A53" s="38" t="b">
        <v>1</v>
      </c>
      <c r="B53" s="38" t="s">
        <v>896</v>
      </c>
      <c r="C53" s="38">
        <v>345</v>
      </c>
      <c r="D53" s="39" t="s">
        <v>24</v>
      </c>
      <c r="E53" s="40">
        <v>42543.791666666664</v>
      </c>
      <c r="F53" s="40">
        <v>42543.833333333336</v>
      </c>
      <c r="G53" s="41" t="s">
        <v>140</v>
      </c>
      <c r="H53" s="39" t="s">
        <v>140</v>
      </c>
      <c r="I53" s="42"/>
      <c r="J53" s="38">
        <v>24037548</v>
      </c>
      <c r="K53" s="39" t="s">
        <v>295</v>
      </c>
      <c r="L53" s="39" t="s">
        <v>16</v>
      </c>
      <c r="M53" s="39" t="s">
        <v>17</v>
      </c>
      <c r="N53" s="40">
        <v>42541.513194444444</v>
      </c>
      <c r="O53" s="43">
        <v>42541.513194444444</v>
      </c>
      <c r="P53" s="38">
        <v>18</v>
      </c>
      <c r="Q53" s="44">
        <v>1</v>
      </c>
      <c r="R53" s="45">
        <v>16.787234042553191</v>
      </c>
      <c r="S53" s="45">
        <v>16.059999999999999</v>
      </c>
      <c r="T53" s="44">
        <v>2</v>
      </c>
      <c r="U53" s="46">
        <v>0.93262411347517726</v>
      </c>
      <c r="V53" s="47"/>
    </row>
    <row r="54" spans="1:22" ht="14.25" hidden="1">
      <c r="A54" s="38" t="b">
        <v>1</v>
      </c>
      <c r="B54" s="38" t="s">
        <v>896</v>
      </c>
      <c r="C54" s="38">
        <v>404</v>
      </c>
      <c r="D54" s="39" t="s">
        <v>24</v>
      </c>
      <c r="E54" s="40">
        <v>42569.791666666664</v>
      </c>
      <c r="F54" s="40">
        <v>42569.833333333336</v>
      </c>
      <c r="G54" s="41" t="s">
        <v>140</v>
      </c>
      <c r="H54" s="39" t="s">
        <v>140</v>
      </c>
      <c r="I54" s="39" t="s">
        <v>147</v>
      </c>
      <c r="J54" s="38">
        <v>24099191</v>
      </c>
      <c r="K54" s="39" t="s">
        <v>295</v>
      </c>
      <c r="L54" s="39" t="s">
        <v>16</v>
      </c>
      <c r="M54" s="39" t="s">
        <v>17</v>
      </c>
      <c r="N54" s="40">
        <v>42543.895138888889</v>
      </c>
      <c r="O54" s="43">
        <v>42543.895833333336</v>
      </c>
      <c r="P54" s="38">
        <v>18</v>
      </c>
      <c r="Q54" s="44">
        <v>1</v>
      </c>
      <c r="R54" s="45">
        <v>16.787234042553191</v>
      </c>
      <c r="S54" s="45">
        <v>16.07</v>
      </c>
      <c r="T54" s="44">
        <v>25</v>
      </c>
      <c r="U54" s="46">
        <v>0.93262411347517726</v>
      </c>
      <c r="V54" s="47"/>
    </row>
    <row r="55" spans="1:22" ht="14.25" hidden="1">
      <c r="A55" s="38" t="b">
        <v>1</v>
      </c>
      <c r="B55" s="38" t="s">
        <v>896</v>
      </c>
      <c r="C55" s="38">
        <v>405</v>
      </c>
      <c r="D55" s="39" t="s">
        <v>24</v>
      </c>
      <c r="E55" s="40">
        <v>42570.583333333336</v>
      </c>
      <c r="F55" s="40">
        <v>42570.625</v>
      </c>
      <c r="G55" s="41" t="s">
        <v>140</v>
      </c>
      <c r="H55" s="39" t="s">
        <v>140</v>
      </c>
      <c r="I55" s="42"/>
      <c r="J55" s="38">
        <v>23862621</v>
      </c>
      <c r="K55" s="39" t="s">
        <v>198</v>
      </c>
      <c r="L55" s="39" t="s">
        <v>16</v>
      </c>
      <c r="M55" s="39" t="s">
        <v>17</v>
      </c>
      <c r="N55" s="40">
        <v>42531.714583333334</v>
      </c>
      <c r="O55" s="43">
        <v>42531.714583333334</v>
      </c>
      <c r="P55" s="38">
        <v>12.96</v>
      </c>
      <c r="Q55" s="44">
        <v>1</v>
      </c>
      <c r="R55" s="45">
        <v>12.086808510638297</v>
      </c>
      <c r="S55" s="45">
        <v>16.07</v>
      </c>
      <c r="T55" s="44">
        <v>38</v>
      </c>
      <c r="U55" s="46">
        <v>0.93262411347517726</v>
      </c>
      <c r="V55" s="47"/>
    </row>
    <row r="56" spans="1:22" ht="14.25" hidden="1">
      <c r="A56" s="38" t="b">
        <v>1</v>
      </c>
      <c r="B56" s="38" t="s">
        <v>896</v>
      </c>
      <c r="C56" s="38">
        <v>417</v>
      </c>
      <c r="D56" s="39" t="s">
        <v>24</v>
      </c>
      <c r="E56" s="40">
        <v>42572.666666666664</v>
      </c>
      <c r="F56" s="40">
        <v>42572.708333333336</v>
      </c>
      <c r="G56" s="41" t="s">
        <v>140</v>
      </c>
      <c r="H56" s="39" t="s">
        <v>140</v>
      </c>
      <c r="I56" s="42"/>
      <c r="J56" s="38">
        <v>23936364</v>
      </c>
      <c r="K56" s="39" t="s">
        <v>325</v>
      </c>
      <c r="L56" s="39" t="s">
        <v>16</v>
      </c>
      <c r="M56" s="39" t="s">
        <v>17</v>
      </c>
      <c r="N56" s="40">
        <v>42535.842361111114</v>
      </c>
      <c r="O56" s="43">
        <v>42535.842361111114</v>
      </c>
      <c r="P56" s="38">
        <v>14.58</v>
      </c>
      <c r="Q56" s="44">
        <v>1</v>
      </c>
      <c r="R56" s="45">
        <v>13.597659574468084</v>
      </c>
      <c r="S56" s="45">
        <v>16.07</v>
      </c>
      <c r="T56" s="44">
        <v>36</v>
      </c>
      <c r="U56" s="46">
        <v>0.93262411347517726</v>
      </c>
      <c r="V56" s="47"/>
    </row>
    <row r="57" spans="1:22" ht="14.25" hidden="1">
      <c r="A57" s="38" t="b">
        <v>1</v>
      </c>
      <c r="B57" s="38" t="s">
        <v>896</v>
      </c>
      <c r="C57" s="38">
        <v>420</v>
      </c>
      <c r="D57" s="39" t="s">
        <v>24</v>
      </c>
      <c r="E57" s="40">
        <v>42572.770833333336</v>
      </c>
      <c r="F57" s="40">
        <v>42572.833333333336</v>
      </c>
      <c r="G57" s="41" t="s">
        <v>140</v>
      </c>
      <c r="H57" s="39" t="s">
        <v>140</v>
      </c>
      <c r="I57" s="42"/>
      <c r="J57" s="38">
        <v>23936383</v>
      </c>
      <c r="K57" s="39" t="s">
        <v>326</v>
      </c>
      <c r="L57" s="39" t="s">
        <v>48</v>
      </c>
      <c r="M57" s="39" t="s">
        <v>17</v>
      </c>
      <c r="N57" s="40">
        <v>42535.843055555553</v>
      </c>
      <c r="O57" s="43">
        <v>42535.843055555553</v>
      </c>
      <c r="P57" s="38">
        <v>24.3</v>
      </c>
      <c r="Q57" s="44">
        <v>1.5</v>
      </c>
      <c r="R57" s="45">
        <v>22.662765957446808</v>
      </c>
      <c r="S57" s="45">
        <v>16.07</v>
      </c>
      <c r="T57" s="44">
        <v>36</v>
      </c>
      <c r="U57" s="46">
        <v>0.93262411347517726</v>
      </c>
      <c r="V57" s="47"/>
    </row>
    <row r="58" spans="1:22" ht="14.25" hidden="1">
      <c r="A58" s="38" t="b">
        <v>1</v>
      </c>
      <c r="B58" s="38" t="s">
        <v>896</v>
      </c>
      <c r="C58" s="38">
        <v>422</v>
      </c>
      <c r="D58" s="39" t="s">
        <v>24</v>
      </c>
      <c r="E58" s="40">
        <v>42573.729166666664</v>
      </c>
      <c r="F58" s="40">
        <v>42573.770833333336</v>
      </c>
      <c r="G58" s="41" t="s">
        <v>140</v>
      </c>
      <c r="H58" s="39" t="s">
        <v>140</v>
      </c>
      <c r="I58" s="42"/>
      <c r="J58" s="38">
        <v>23592400</v>
      </c>
      <c r="K58" s="39" t="s">
        <v>327</v>
      </c>
      <c r="L58" s="39" t="s">
        <v>16</v>
      </c>
      <c r="M58" s="39" t="s">
        <v>17</v>
      </c>
      <c r="N58" s="40">
        <v>42517.800694444442</v>
      </c>
      <c r="O58" s="43">
        <v>42517.800694444442</v>
      </c>
      <c r="P58" s="38">
        <v>16.2</v>
      </c>
      <c r="Q58" s="44">
        <v>1</v>
      </c>
      <c r="R58" s="45">
        <v>15.10851063829787</v>
      </c>
      <c r="S58" s="45">
        <v>16.07</v>
      </c>
      <c r="T58" s="44">
        <v>55</v>
      </c>
      <c r="U58" s="46">
        <v>0.93262411347517726</v>
      </c>
      <c r="V58" s="47"/>
    </row>
    <row r="59" spans="1:22" ht="14.25" hidden="1">
      <c r="A59" s="38" t="b">
        <v>1</v>
      </c>
      <c r="B59" s="38" t="s">
        <v>896</v>
      </c>
      <c r="C59" s="38">
        <v>424</v>
      </c>
      <c r="D59" s="39" t="s">
        <v>24</v>
      </c>
      <c r="E59" s="40">
        <v>42573.791666666664</v>
      </c>
      <c r="F59" s="40">
        <v>42573.854166666664</v>
      </c>
      <c r="G59" s="41" t="s">
        <v>140</v>
      </c>
      <c r="H59" s="39" t="s">
        <v>140</v>
      </c>
      <c r="I59" s="42"/>
      <c r="J59" s="38">
        <v>24093508</v>
      </c>
      <c r="K59" s="39" t="s">
        <v>283</v>
      </c>
      <c r="L59" s="39" t="s">
        <v>48</v>
      </c>
      <c r="M59" s="39" t="s">
        <v>17</v>
      </c>
      <c r="N59" s="40">
        <v>42543.69027777778</v>
      </c>
      <c r="O59" s="43">
        <v>42543.69027777778</v>
      </c>
      <c r="P59" s="38">
        <v>24.3</v>
      </c>
      <c r="Q59" s="44">
        <v>1.5</v>
      </c>
      <c r="R59" s="45">
        <v>22.662765957446808</v>
      </c>
      <c r="S59" s="45">
        <v>16.07</v>
      </c>
      <c r="T59" s="44">
        <v>30</v>
      </c>
      <c r="U59" s="46">
        <v>0.93262411347517726</v>
      </c>
      <c r="V59" s="47"/>
    </row>
    <row r="60" spans="1:22" ht="14.25" hidden="1">
      <c r="A60" s="38" t="b">
        <v>1</v>
      </c>
      <c r="B60" s="38" t="s">
        <v>896</v>
      </c>
      <c r="C60" s="38">
        <v>430</v>
      </c>
      <c r="D60" s="39" t="s">
        <v>24</v>
      </c>
      <c r="E60" s="40">
        <v>42574.6875</v>
      </c>
      <c r="F60" s="40">
        <v>42574.729166666664</v>
      </c>
      <c r="G60" s="41" t="s">
        <v>140</v>
      </c>
      <c r="H60" s="39" t="s">
        <v>140</v>
      </c>
      <c r="I60" s="42"/>
      <c r="J60" s="38">
        <v>24633049</v>
      </c>
      <c r="K60" s="39" t="s">
        <v>329</v>
      </c>
      <c r="L60" s="39" t="s">
        <v>16</v>
      </c>
      <c r="M60" s="39" t="s">
        <v>17</v>
      </c>
      <c r="N60" s="40">
        <v>42574.571527777778</v>
      </c>
      <c r="O60" s="43">
        <v>42574.571527777778</v>
      </c>
      <c r="P60" s="38">
        <v>18</v>
      </c>
      <c r="Q60" s="44">
        <v>1</v>
      </c>
      <c r="R60" s="45">
        <v>16.787234042553191</v>
      </c>
      <c r="S60" s="45">
        <v>16.07</v>
      </c>
      <c r="T60" s="44">
        <v>0</v>
      </c>
      <c r="U60" s="46">
        <v>0.93262411347517726</v>
      </c>
      <c r="V60" s="47"/>
    </row>
    <row r="61" spans="1:22" ht="14.25" hidden="1">
      <c r="A61" s="38" t="b">
        <v>1</v>
      </c>
      <c r="B61" s="38" t="s">
        <v>896</v>
      </c>
      <c r="C61" s="38">
        <v>438</v>
      </c>
      <c r="D61" s="39" t="s">
        <v>24</v>
      </c>
      <c r="E61" s="40">
        <v>42578.625</v>
      </c>
      <c r="F61" s="40">
        <v>42578.666666666664</v>
      </c>
      <c r="G61" s="41" t="s">
        <v>140</v>
      </c>
      <c r="H61" s="39" t="s">
        <v>140</v>
      </c>
      <c r="I61" s="42"/>
      <c r="J61" s="38">
        <v>24539577</v>
      </c>
      <c r="K61" s="39" t="s">
        <v>333</v>
      </c>
      <c r="L61" s="39" t="s">
        <v>16</v>
      </c>
      <c r="M61" s="39" t="s">
        <v>17</v>
      </c>
      <c r="N61" s="40">
        <v>42569.640972222223</v>
      </c>
      <c r="O61" s="43">
        <v>42569.640972222223</v>
      </c>
      <c r="P61" s="38">
        <v>16.2</v>
      </c>
      <c r="Q61" s="44">
        <v>1</v>
      </c>
      <c r="R61" s="45">
        <v>15.10851063829787</v>
      </c>
      <c r="S61" s="45">
        <v>16.07</v>
      </c>
      <c r="T61" s="44">
        <v>8</v>
      </c>
      <c r="U61" s="46">
        <v>0.93262411347517726</v>
      </c>
      <c r="V61" s="47"/>
    </row>
    <row r="62" spans="1:22" ht="14.25" hidden="1">
      <c r="A62" s="38" t="b">
        <v>1</v>
      </c>
      <c r="B62" s="38" t="s">
        <v>896</v>
      </c>
      <c r="C62" s="38">
        <v>439</v>
      </c>
      <c r="D62" s="39" t="s">
        <v>24</v>
      </c>
      <c r="E62" s="40">
        <v>42578.6875</v>
      </c>
      <c r="F62" s="40">
        <v>42578.75</v>
      </c>
      <c r="G62" s="41" t="s">
        <v>140</v>
      </c>
      <c r="H62" s="39" t="s">
        <v>140</v>
      </c>
      <c r="I62" s="42"/>
      <c r="J62" s="38">
        <v>24678159</v>
      </c>
      <c r="K62" s="39" t="s">
        <v>270</v>
      </c>
      <c r="L62" s="39" t="s">
        <v>48</v>
      </c>
      <c r="M62" s="39" t="s">
        <v>17</v>
      </c>
      <c r="N62" s="40">
        <v>42577.65</v>
      </c>
      <c r="O62" s="43">
        <v>42577.65</v>
      </c>
      <c r="P62" s="38">
        <v>26.1</v>
      </c>
      <c r="Q62" s="44">
        <v>1.5</v>
      </c>
      <c r="R62" s="45">
        <v>24.341489361702127</v>
      </c>
      <c r="S62" s="45">
        <v>16.07</v>
      </c>
      <c r="T62" s="44">
        <v>1</v>
      </c>
      <c r="U62" s="46">
        <v>0.93262411347517726</v>
      </c>
      <c r="V62" s="47"/>
    </row>
    <row r="63" spans="1:22" ht="14.25" hidden="1">
      <c r="A63" s="38" t="b">
        <v>1</v>
      </c>
      <c r="B63" s="38" t="s">
        <v>896</v>
      </c>
      <c r="C63" s="38">
        <v>443</v>
      </c>
      <c r="D63" s="39" t="s">
        <v>24</v>
      </c>
      <c r="E63" s="40">
        <v>42579.604166666664</v>
      </c>
      <c r="F63" s="40">
        <v>42579.666666666664</v>
      </c>
      <c r="G63" s="41" t="s">
        <v>140</v>
      </c>
      <c r="H63" s="39" t="s">
        <v>140</v>
      </c>
      <c r="I63" s="39" t="s">
        <v>147</v>
      </c>
      <c r="J63" s="38">
        <v>23822868</v>
      </c>
      <c r="K63" s="39" t="s">
        <v>334</v>
      </c>
      <c r="L63" s="39" t="s">
        <v>48</v>
      </c>
      <c r="M63" s="39" t="s">
        <v>17</v>
      </c>
      <c r="N63" s="40">
        <v>42529.848611111112</v>
      </c>
      <c r="O63" s="43">
        <v>42543.769444444442</v>
      </c>
      <c r="P63" s="38">
        <v>19.440000000000001</v>
      </c>
      <c r="Q63" s="44">
        <v>1.5</v>
      </c>
      <c r="R63" s="45">
        <v>18.130212765957449</v>
      </c>
      <c r="S63" s="45">
        <v>16.07</v>
      </c>
      <c r="T63" s="44">
        <v>49</v>
      </c>
      <c r="U63" s="46">
        <v>0.93262411347517726</v>
      </c>
      <c r="V63" s="47"/>
    </row>
    <row r="64" spans="1:22" ht="14.25" hidden="1">
      <c r="A64" s="38" t="b">
        <v>1</v>
      </c>
      <c r="B64" s="38" t="s">
        <v>896</v>
      </c>
      <c r="C64" s="38">
        <v>454</v>
      </c>
      <c r="D64" s="39" t="s">
        <v>24</v>
      </c>
      <c r="E64" s="40">
        <v>42581.625</v>
      </c>
      <c r="F64" s="40">
        <v>42581.6875</v>
      </c>
      <c r="G64" s="41" t="s">
        <v>140</v>
      </c>
      <c r="H64" s="39" t="s">
        <v>140</v>
      </c>
      <c r="I64" s="42"/>
      <c r="J64" s="38">
        <v>24703110</v>
      </c>
      <c r="K64" s="39" t="s">
        <v>339</v>
      </c>
      <c r="L64" s="39" t="s">
        <v>48</v>
      </c>
      <c r="M64" s="39" t="s">
        <v>17</v>
      </c>
      <c r="N64" s="40">
        <v>42578.789583333331</v>
      </c>
      <c r="O64" s="43">
        <v>42578.789583333331</v>
      </c>
      <c r="P64" s="38">
        <v>27</v>
      </c>
      <c r="Q64" s="44">
        <v>1.5</v>
      </c>
      <c r="R64" s="45">
        <v>25.180851063829785</v>
      </c>
      <c r="S64" s="45">
        <v>16.07</v>
      </c>
      <c r="T64" s="44">
        <v>2</v>
      </c>
      <c r="U64" s="46">
        <v>0.93262411347517726</v>
      </c>
      <c r="V64" s="47"/>
    </row>
    <row r="65" spans="1:22" ht="14.25" hidden="1">
      <c r="A65" s="38" t="b">
        <v>1</v>
      </c>
      <c r="B65" s="38" t="s">
        <v>896</v>
      </c>
      <c r="C65" s="38">
        <v>455</v>
      </c>
      <c r="D65" s="39" t="s">
        <v>24</v>
      </c>
      <c r="E65" s="40">
        <v>42581.6875</v>
      </c>
      <c r="F65" s="40">
        <v>42581.729166666664</v>
      </c>
      <c r="G65" s="41" t="s">
        <v>140</v>
      </c>
      <c r="H65" s="39" t="s">
        <v>140</v>
      </c>
      <c r="I65" s="42"/>
      <c r="J65" s="38">
        <v>24738285</v>
      </c>
      <c r="K65" s="39" t="s">
        <v>340</v>
      </c>
      <c r="L65" s="39" t="s">
        <v>16</v>
      </c>
      <c r="M65" s="39" t="s">
        <v>17</v>
      </c>
      <c r="N65" s="40">
        <v>42580.650694444441</v>
      </c>
      <c r="O65" s="43">
        <v>42580.650694444441</v>
      </c>
      <c r="P65" s="38">
        <v>18</v>
      </c>
      <c r="Q65" s="44">
        <v>1</v>
      </c>
      <c r="R65" s="45">
        <v>16.787234042553191</v>
      </c>
      <c r="S65" s="45">
        <v>16.07</v>
      </c>
      <c r="T65" s="44">
        <v>1</v>
      </c>
      <c r="U65" s="46">
        <v>0.93262411347517726</v>
      </c>
      <c r="V65" s="47"/>
    </row>
    <row r="66" spans="1:22" ht="14.25" hidden="1">
      <c r="A66" s="38" t="b">
        <v>1</v>
      </c>
      <c r="B66" s="38" t="s">
        <v>896</v>
      </c>
      <c r="C66" s="38">
        <v>463</v>
      </c>
      <c r="D66" s="39" t="s">
        <v>24</v>
      </c>
      <c r="E66" s="40">
        <v>42585.770833333336</v>
      </c>
      <c r="F66" s="40">
        <v>42585.833333333336</v>
      </c>
      <c r="G66" s="41" t="s">
        <v>140</v>
      </c>
      <c r="H66" s="39" t="s">
        <v>140</v>
      </c>
      <c r="I66" s="42"/>
      <c r="J66" s="38">
        <v>23936399</v>
      </c>
      <c r="K66" s="39" t="s">
        <v>344</v>
      </c>
      <c r="L66" s="39" t="s">
        <v>48</v>
      </c>
      <c r="M66" s="39" t="s">
        <v>17</v>
      </c>
      <c r="N66" s="40">
        <v>42535.84375</v>
      </c>
      <c r="O66" s="43">
        <v>42535.84375</v>
      </c>
      <c r="P66" s="38">
        <v>24.3</v>
      </c>
      <c r="Q66" s="44">
        <v>1.5</v>
      </c>
      <c r="R66" s="45">
        <v>22.662765957446808</v>
      </c>
      <c r="S66" s="45">
        <v>16.079999999999998</v>
      </c>
      <c r="T66" s="44">
        <v>49</v>
      </c>
      <c r="U66" s="46">
        <v>0.93262411347517726</v>
      </c>
      <c r="V66" s="47"/>
    </row>
    <row r="67" spans="1:22" ht="14.25" hidden="1">
      <c r="A67" s="38" t="b">
        <v>1</v>
      </c>
      <c r="B67" s="38" t="s">
        <v>896</v>
      </c>
      <c r="C67" s="38">
        <v>469</v>
      </c>
      <c r="D67" s="39" t="s">
        <v>24</v>
      </c>
      <c r="E67" s="40">
        <v>42591.770833333336</v>
      </c>
      <c r="F67" s="40">
        <v>42591.833333333336</v>
      </c>
      <c r="G67" s="41" t="s">
        <v>140</v>
      </c>
      <c r="H67" s="39" t="s">
        <v>140</v>
      </c>
      <c r="I67" s="42"/>
      <c r="J67" s="38">
        <v>23877662</v>
      </c>
      <c r="K67" s="39" t="s">
        <v>346</v>
      </c>
      <c r="L67" s="39" t="s">
        <v>48</v>
      </c>
      <c r="M67" s="39" t="s">
        <v>17</v>
      </c>
      <c r="N67" s="40">
        <v>42533.333333333336</v>
      </c>
      <c r="O67" s="43">
        <v>42533.333333333336</v>
      </c>
      <c r="P67" s="38">
        <v>24.3</v>
      </c>
      <c r="Q67" s="44">
        <v>1.5</v>
      </c>
      <c r="R67" s="45">
        <v>22.662765957446808</v>
      </c>
      <c r="S67" s="45">
        <v>16.079999999999998</v>
      </c>
      <c r="T67" s="44">
        <v>58</v>
      </c>
      <c r="U67" s="46">
        <v>0.93262411347517726</v>
      </c>
      <c r="V67" s="47"/>
    </row>
    <row r="68" spans="1:22" ht="14.25" hidden="1">
      <c r="A68" s="38" t="b">
        <v>1</v>
      </c>
      <c r="B68" s="38" t="s">
        <v>896</v>
      </c>
      <c r="C68" s="38">
        <v>473</v>
      </c>
      <c r="D68" s="39" t="s">
        <v>24</v>
      </c>
      <c r="E68" s="40">
        <v>42598.4375</v>
      </c>
      <c r="F68" s="40">
        <v>42598.479166666664</v>
      </c>
      <c r="G68" s="41" t="s">
        <v>140</v>
      </c>
      <c r="H68" s="39" t="s">
        <v>140</v>
      </c>
      <c r="I68" s="42"/>
      <c r="J68" s="38">
        <v>24093453</v>
      </c>
      <c r="K68" s="39" t="s">
        <v>348</v>
      </c>
      <c r="L68" s="39" t="s">
        <v>16</v>
      </c>
      <c r="M68" s="39" t="s">
        <v>17</v>
      </c>
      <c r="N68" s="40">
        <v>42543.688194444447</v>
      </c>
      <c r="O68" s="43">
        <v>42543.688194444447</v>
      </c>
      <c r="P68" s="38">
        <v>12.96</v>
      </c>
      <c r="Q68" s="44">
        <v>1</v>
      </c>
      <c r="R68" s="45">
        <v>12.086808510638297</v>
      </c>
      <c r="S68" s="45">
        <v>16.079999999999998</v>
      </c>
      <c r="T68" s="44">
        <v>54</v>
      </c>
      <c r="U68" s="46">
        <v>0.93262411347517726</v>
      </c>
      <c r="V68" s="47"/>
    </row>
    <row r="69" spans="1:22" ht="14.25" hidden="1">
      <c r="A69" s="38" t="b">
        <v>1</v>
      </c>
      <c r="B69" s="38" t="s">
        <v>896</v>
      </c>
      <c r="C69" s="38">
        <v>477</v>
      </c>
      <c r="D69" s="39" t="s">
        <v>24</v>
      </c>
      <c r="E69" s="40">
        <v>42599.770833333336</v>
      </c>
      <c r="F69" s="40">
        <v>42599.8125</v>
      </c>
      <c r="G69" s="41" t="s">
        <v>140</v>
      </c>
      <c r="H69" s="39" t="s">
        <v>140</v>
      </c>
      <c r="I69" s="42"/>
      <c r="J69" s="38">
        <v>25025033</v>
      </c>
      <c r="K69" s="39" t="s">
        <v>351</v>
      </c>
      <c r="L69" s="39" t="s">
        <v>16</v>
      </c>
      <c r="M69" s="39" t="s">
        <v>17</v>
      </c>
      <c r="N69" s="40">
        <v>42598.436111111114</v>
      </c>
      <c r="O69" s="43">
        <v>42598.436111111114</v>
      </c>
      <c r="P69" s="38">
        <v>18</v>
      </c>
      <c r="Q69" s="44">
        <v>1</v>
      </c>
      <c r="R69" s="45">
        <v>16.787234042553191</v>
      </c>
      <c r="S69" s="45">
        <v>16.079999999999998</v>
      </c>
      <c r="T69" s="44">
        <v>1</v>
      </c>
      <c r="U69" s="46">
        <v>0.93262411347517726</v>
      </c>
      <c r="V69" s="47"/>
    </row>
    <row r="70" spans="1:22" ht="14.25" hidden="1">
      <c r="A70" s="38" t="b">
        <v>1</v>
      </c>
      <c r="B70" s="38" t="s">
        <v>896</v>
      </c>
      <c r="C70" s="38">
        <v>483</v>
      </c>
      <c r="D70" s="39" t="s">
        <v>24</v>
      </c>
      <c r="E70" s="40">
        <v>42602.625</v>
      </c>
      <c r="F70" s="40">
        <v>42602.666666666664</v>
      </c>
      <c r="G70" s="41" t="s">
        <v>140</v>
      </c>
      <c r="H70" s="39" t="s">
        <v>140</v>
      </c>
      <c r="I70" s="42"/>
      <c r="J70" s="38">
        <v>25087336</v>
      </c>
      <c r="K70" s="39" t="s">
        <v>356</v>
      </c>
      <c r="L70" s="39" t="s">
        <v>16</v>
      </c>
      <c r="M70" s="39" t="s">
        <v>17</v>
      </c>
      <c r="N70" s="40">
        <v>42601.413888888892</v>
      </c>
      <c r="O70" s="43">
        <v>42601.413888888892</v>
      </c>
      <c r="P70" s="38">
        <v>18</v>
      </c>
      <c r="Q70" s="44">
        <v>1</v>
      </c>
      <c r="R70" s="45">
        <v>16.787234042553191</v>
      </c>
      <c r="S70" s="45">
        <v>16.079999999999998</v>
      </c>
      <c r="T70" s="44">
        <v>1</v>
      </c>
      <c r="U70" s="46">
        <v>0.93262411347517726</v>
      </c>
      <c r="V70" s="47"/>
    </row>
    <row r="71" spans="1:22" ht="14.25" hidden="1">
      <c r="A71" s="38" t="b">
        <v>1</v>
      </c>
      <c r="B71" s="38" t="s">
        <v>896</v>
      </c>
      <c r="C71" s="38">
        <v>484</v>
      </c>
      <c r="D71" s="39" t="s">
        <v>24</v>
      </c>
      <c r="E71" s="40">
        <v>42605.604166666664</v>
      </c>
      <c r="F71" s="40">
        <v>42605.645833333336</v>
      </c>
      <c r="G71" s="41" t="s">
        <v>140</v>
      </c>
      <c r="H71" s="39" t="s">
        <v>140</v>
      </c>
      <c r="I71" s="42"/>
      <c r="J71" s="38">
        <v>25122577</v>
      </c>
      <c r="K71" s="39" t="s">
        <v>358</v>
      </c>
      <c r="L71" s="39" t="s">
        <v>16</v>
      </c>
      <c r="M71" s="39" t="s">
        <v>17</v>
      </c>
      <c r="N71" s="40">
        <v>42604.43472222222</v>
      </c>
      <c r="O71" s="43">
        <v>42604.43472222222</v>
      </c>
      <c r="P71" s="38">
        <v>14.4</v>
      </c>
      <c r="Q71" s="44">
        <v>1</v>
      </c>
      <c r="R71" s="45">
        <v>13.429787234042553</v>
      </c>
      <c r="S71" s="45">
        <v>16.079999999999998</v>
      </c>
      <c r="T71" s="44">
        <v>1</v>
      </c>
      <c r="U71" s="46">
        <v>0.93262411347517726</v>
      </c>
      <c r="V71" s="47"/>
    </row>
    <row r="72" spans="1:22" ht="14.25" hidden="1">
      <c r="A72" s="38" t="b">
        <v>1</v>
      </c>
      <c r="B72" s="38" t="s">
        <v>896</v>
      </c>
      <c r="C72" s="38">
        <v>492</v>
      </c>
      <c r="D72" s="39" t="s">
        <v>24</v>
      </c>
      <c r="E72" s="40">
        <v>42608.666666666664</v>
      </c>
      <c r="F72" s="40">
        <v>42608.708333333336</v>
      </c>
      <c r="G72" s="41" t="s">
        <v>140</v>
      </c>
      <c r="H72" s="39" t="s">
        <v>140</v>
      </c>
      <c r="I72" s="42"/>
      <c r="J72" s="38">
        <v>25111051</v>
      </c>
      <c r="K72" s="39" t="s">
        <v>361</v>
      </c>
      <c r="L72" s="39" t="s">
        <v>16</v>
      </c>
      <c r="M72" s="39" t="s">
        <v>17</v>
      </c>
      <c r="N72" s="40">
        <v>42603.54791666667</v>
      </c>
      <c r="O72" s="43">
        <v>42603.54791666667</v>
      </c>
      <c r="P72" s="38">
        <v>16.2</v>
      </c>
      <c r="Q72" s="44">
        <v>1</v>
      </c>
      <c r="R72" s="45">
        <v>15.10851063829787</v>
      </c>
      <c r="S72" s="45">
        <v>16.079999999999998</v>
      </c>
      <c r="T72" s="44">
        <v>5</v>
      </c>
      <c r="U72" s="46">
        <v>0.93262411347517726</v>
      </c>
      <c r="V72" s="47"/>
    </row>
    <row r="73" spans="1:22" ht="14.25" hidden="1">
      <c r="A73" s="38" t="b">
        <v>1</v>
      </c>
      <c r="B73" s="38" t="s">
        <v>896</v>
      </c>
      <c r="C73" s="38">
        <v>493</v>
      </c>
      <c r="D73" s="39" t="s">
        <v>24</v>
      </c>
      <c r="E73" s="40">
        <v>42608.729166666664</v>
      </c>
      <c r="F73" s="40">
        <v>42608.770833333336</v>
      </c>
      <c r="G73" s="41" t="s">
        <v>140</v>
      </c>
      <c r="H73" s="39" t="s">
        <v>140</v>
      </c>
      <c r="I73" s="42"/>
      <c r="J73" s="38">
        <v>24703174</v>
      </c>
      <c r="K73" s="39" t="s">
        <v>362</v>
      </c>
      <c r="L73" s="39" t="s">
        <v>16</v>
      </c>
      <c r="M73" s="39" t="s">
        <v>17</v>
      </c>
      <c r="N73" s="40">
        <v>42578.791666666664</v>
      </c>
      <c r="O73" s="43">
        <v>42578.791666666664</v>
      </c>
      <c r="P73" s="38">
        <v>18</v>
      </c>
      <c r="Q73" s="44">
        <v>1</v>
      </c>
      <c r="R73" s="45">
        <v>16.787234042553191</v>
      </c>
      <c r="S73" s="45">
        <v>16.079999999999998</v>
      </c>
      <c r="T73" s="44">
        <v>29</v>
      </c>
      <c r="U73" s="46">
        <v>0.93262411347517726</v>
      </c>
      <c r="V73" s="47"/>
    </row>
    <row r="74" spans="1:22" ht="14.25" hidden="1">
      <c r="A74" s="38" t="b">
        <v>1</v>
      </c>
      <c r="B74" s="38" t="s">
        <v>896</v>
      </c>
      <c r="C74" s="38">
        <v>498</v>
      </c>
      <c r="D74" s="39" t="s">
        <v>24</v>
      </c>
      <c r="E74" s="40">
        <v>42609.625</v>
      </c>
      <c r="F74" s="40">
        <v>42609.6875</v>
      </c>
      <c r="G74" s="41" t="s">
        <v>140</v>
      </c>
      <c r="H74" s="39" t="s">
        <v>140</v>
      </c>
      <c r="I74" s="42"/>
      <c r="J74" s="38">
        <v>25105163</v>
      </c>
      <c r="K74" s="39" t="s">
        <v>363</v>
      </c>
      <c r="L74" s="39" t="s">
        <v>48</v>
      </c>
      <c r="M74" s="39" t="s">
        <v>17</v>
      </c>
      <c r="N74" s="40">
        <v>42602.684027777781</v>
      </c>
      <c r="O74" s="43">
        <v>42602.684027777781</v>
      </c>
      <c r="P74" s="38">
        <v>27</v>
      </c>
      <c r="Q74" s="44">
        <v>1.5</v>
      </c>
      <c r="R74" s="45">
        <v>25.180851063829785</v>
      </c>
      <c r="S74" s="45">
        <v>16.079999999999998</v>
      </c>
      <c r="T74" s="44">
        <v>6</v>
      </c>
      <c r="U74" s="46">
        <v>0.93262411347517726</v>
      </c>
      <c r="V74" s="47"/>
    </row>
    <row r="75" spans="1:22" ht="14.25" hidden="1">
      <c r="A75" s="38" t="b">
        <v>1</v>
      </c>
      <c r="B75" s="38" t="s">
        <v>896</v>
      </c>
      <c r="C75" s="38">
        <v>504</v>
      </c>
      <c r="D75" s="39" t="s">
        <v>24</v>
      </c>
      <c r="E75" s="40">
        <v>42612.604166666664</v>
      </c>
      <c r="F75" s="40">
        <v>42612.666666666664</v>
      </c>
      <c r="G75" s="41" t="s">
        <v>140</v>
      </c>
      <c r="H75" s="39" t="s">
        <v>140</v>
      </c>
      <c r="I75" s="42"/>
      <c r="J75" s="38">
        <v>24738724</v>
      </c>
      <c r="K75" s="39" t="s">
        <v>334</v>
      </c>
      <c r="L75" s="39" t="s">
        <v>48</v>
      </c>
      <c r="M75" s="39" t="s">
        <v>17</v>
      </c>
      <c r="N75" s="40">
        <v>42580.668055555558</v>
      </c>
      <c r="O75" s="43">
        <v>42580.668055555558</v>
      </c>
      <c r="P75" s="38">
        <v>19.440000000000001</v>
      </c>
      <c r="Q75" s="44">
        <v>1.5</v>
      </c>
      <c r="R75" s="45">
        <v>18.130212765957449</v>
      </c>
      <c r="S75" s="45">
        <v>16.079999999999998</v>
      </c>
      <c r="T75" s="44">
        <v>31</v>
      </c>
      <c r="U75" s="46">
        <v>0.93262411347517726</v>
      </c>
      <c r="V75" s="47"/>
    </row>
    <row r="76" spans="1:22" ht="14.25" hidden="1">
      <c r="A76" s="38" t="b">
        <v>1</v>
      </c>
      <c r="B76" s="38" t="s">
        <v>896</v>
      </c>
      <c r="C76" s="38">
        <v>505</v>
      </c>
      <c r="D76" s="39" t="s">
        <v>24</v>
      </c>
      <c r="E76" s="40">
        <v>42612.666666666664</v>
      </c>
      <c r="F76" s="40">
        <v>42612.729166666664</v>
      </c>
      <c r="G76" s="41" t="s">
        <v>140</v>
      </c>
      <c r="H76" s="39" t="s">
        <v>140</v>
      </c>
      <c r="I76" s="42"/>
      <c r="J76" s="38">
        <v>24751506</v>
      </c>
      <c r="K76" s="39" t="s">
        <v>339</v>
      </c>
      <c r="L76" s="39" t="s">
        <v>48</v>
      </c>
      <c r="M76" s="39" t="s">
        <v>17</v>
      </c>
      <c r="N76" s="40">
        <v>42581.762499999997</v>
      </c>
      <c r="O76" s="43">
        <v>42581.762499999997</v>
      </c>
      <c r="P76" s="38">
        <v>22.68</v>
      </c>
      <c r="Q76" s="44">
        <v>1.5</v>
      </c>
      <c r="R76" s="45">
        <v>21.151914893617022</v>
      </c>
      <c r="S76" s="45">
        <v>16.079999999999998</v>
      </c>
      <c r="T76" s="44">
        <v>30</v>
      </c>
      <c r="U76" s="46">
        <v>0.93262411347517726</v>
      </c>
      <c r="V76" s="47"/>
    </row>
    <row r="77" spans="1:22" ht="14.25" hidden="1">
      <c r="A77" s="38" t="b">
        <v>1</v>
      </c>
      <c r="B77" s="38" t="s">
        <v>896</v>
      </c>
      <c r="C77" s="38">
        <v>507</v>
      </c>
      <c r="D77" s="39" t="s">
        <v>24</v>
      </c>
      <c r="E77" s="40">
        <v>42612.75</v>
      </c>
      <c r="F77" s="40">
        <v>42612.791666666664</v>
      </c>
      <c r="G77" s="41" t="s">
        <v>140</v>
      </c>
      <c r="H77" s="39" t="s">
        <v>140</v>
      </c>
      <c r="I77" s="42"/>
      <c r="J77" s="38">
        <v>25058424</v>
      </c>
      <c r="K77" s="39" t="s">
        <v>351</v>
      </c>
      <c r="L77" s="39" t="s">
        <v>16</v>
      </c>
      <c r="M77" s="39" t="s">
        <v>17</v>
      </c>
      <c r="N77" s="40">
        <v>42599.831250000003</v>
      </c>
      <c r="O77" s="43">
        <v>42599.831250000003</v>
      </c>
      <c r="P77" s="38">
        <v>18</v>
      </c>
      <c r="Q77" s="44">
        <v>1</v>
      </c>
      <c r="R77" s="45">
        <v>16.787234042553191</v>
      </c>
      <c r="S77" s="45">
        <v>16.079999999999998</v>
      </c>
      <c r="T77" s="44">
        <v>12</v>
      </c>
      <c r="U77" s="46">
        <v>0.93262411347517726</v>
      </c>
      <c r="V77" s="47"/>
    </row>
    <row r="78" spans="1:22" ht="14.25" hidden="1">
      <c r="A78" s="38" t="b">
        <v>1</v>
      </c>
      <c r="B78" s="38" t="s">
        <v>896</v>
      </c>
      <c r="C78" s="38">
        <v>515</v>
      </c>
      <c r="D78" s="39" t="s">
        <v>24</v>
      </c>
      <c r="E78" s="40">
        <v>42615.604166666664</v>
      </c>
      <c r="F78" s="40">
        <v>42615.645833333336</v>
      </c>
      <c r="G78" s="41" t="s">
        <v>140</v>
      </c>
      <c r="H78" s="39" t="s">
        <v>140</v>
      </c>
      <c r="I78" s="42"/>
      <c r="J78" s="38">
        <v>24608456</v>
      </c>
      <c r="K78" s="39" t="s">
        <v>195</v>
      </c>
      <c r="L78" s="39" t="s">
        <v>16</v>
      </c>
      <c r="M78" s="39" t="s">
        <v>17</v>
      </c>
      <c r="N78" s="40">
        <v>42572.851388888892</v>
      </c>
      <c r="O78" s="43">
        <v>42572.851388888892</v>
      </c>
      <c r="P78" s="38">
        <v>14.58</v>
      </c>
      <c r="Q78" s="44">
        <v>1</v>
      </c>
      <c r="R78" s="45">
        <v>13.597659574468084</v>
      </c>
      <c r="S78" s="45">
        <v>16.09</v>
      </c>
      <c r="T78" s="44">
        <v>42</v>
      </c>
      <c r="U78" s="46">
        <v>0.93262411347517726</v>
      </c>
      <c r="V78" s="47"/>
    </row>
    <row r="79" spans="1:22" ht="14.25" hidden="1">
      <c r="A79" s="38" t="b">
        <v>1</v>
      </c>
      <c r="B79" s="38" t="s">
        <v>896</v>
      </c>
      <c r="C79" s="38">
        <v>517</v>
      </c>
      <c r="D79" s="39" t="s">
        <v>24</v>
      </c>
      <c r="E79" s="40">
        <v>42615.6875</v>
      </c>
      <c r="F79" s="40">
        <v>42615.75</v>
      </c>
      <c r="G79" s="41" t="s">
        <v>140</v>
      </c>
      <c r="H79" s="39" t="s">
        <v>140</v>
      </c>
      <c r="I79" s="42"/>
      <c r="J79" s="38">
        <v>24703192</v>
      </c>
      <c r="K79" s="39" t="s">
        <v>270</v>
      </c>
      <c r="L79" s="39" t="s">
        <v>48</v>
      </c>
      <c r="M79" s="39" t="s">
        <v>17</v>
      </c>
      <c r="N79" s="40">
        <v>42578.793055555558</v>
      </c>
      <c r="O79" s="43">
        <v>42578.793055555558</v>
      </c>
      <c r="P79" s="38">
        <v>23.49</v>
      </c>
      <c r="Q79" s="44">
        <v>1.5</v>
      </c>
      <c r="R79" s="45">
        <v>21.907340425531913</v>
      </c>
      <c r="S79" s="45">
        <v>16.09</v>
      </c>
      <c r="T79" s="44">
        <v>36</v>
      </c>
      <c r="U79" s="46">
        <v>0.93262411347517726</v>
      </c>
      <c r="V79" s="47"/>
    </row>
    <row r="80" spans="1:22" ht="14.25" hidden="1">
      <c r="A80" s="38" t="b">
        <v>1</v>
      </c>
      <c r="B80" s="38" t="s">
        <v>896</v>
      </c>
      <c r="C80" s="38">
        <v>519</v>
      </c>
      <c r="D80" s="39" t="s">
        <v>24</v>
      </c>
      <c r="E80" s="40">
        <v>42615.791666666664</v>
      </c>
      <c r="F80" s="40">
        <v>42615.854166666664</v>
      </c>
      <c r="G80" s="41" t="s">
        <v>140</v>
      </c>
      <c r="H80" s="39" t="s">
        <v>140</v>
      </c>
      <c r="I80" s="42"/>
      <c r="J80" s="38">
        <v>24703211</v>
      </c>
      <c r="K80" s="39" t="s">
        <v>366</v>
      </c>
      <c r="L80" s="39" t="s">
        <v>48</v>
      </c>
      <c r="M80" s="39" t="s">
        <v>17</v>
      </c>
      <c r="N80" s="40">
        <v>42578.793749999997</v>
      </c>
      <c r="O80" s="43">
        <v>42578.793749999997</v>
      </c>
      <c r="P80" s="38">
        <v>24.3</v>
      </c>
      <c r="Q80" s="44">
        <v>1.5</v>
      </c>
      <c r="R80" s="45">
        <v>22.662765957446808</v>
      </c>
      <c r="S80" s="45">
        <v>16.09</v>
      </c>
      <c r="T80" s="44">
        <v>36</v>
      </c>
      <c r="U80" s="46">
        <v>0.93262411347517726</v>
      </c>
      <c r="V80" s="47"/>
    </row>
    <row r="81" spans="1:22" ht="14.25" hidden="1">
      <c r="A81" s="38" t="b">
        <v>1</v>
      </c>
      <c r="B81" s="38" t="s">
        <v>896</v>
      </c>
      <c r="C81" s="38">
        <v>523</v>
      </c>
      <c r="D81" s="39" t="s">
        <v>24</v>
      </c>
      <c r="E81" s="40">
        <v>42616.6875</v>
      </c>
      <c r="F81" s="40">
        <v>42616.75</v>
      </c>
      <c r="G81" s="41" t="s">
        <v>140</v>
      </c>
      <c r="H81" s="39" t="s">
        <v>140</v>
      </c>
      <c r="I81" s="42"/>
      <c r="J81" s="38">
        <v>25348399</v>
      </c>
      <c r="K81" s="39" t="s">
        <v>367</v>
      </c>
      <c r="L81" s="39" t="s">
        <v>48</v>
      </c>
      <c r="M81" s="39" t="s">
        <v>17</v>
      </c>
      <c r="N81" s="40">
        <v>42614.737500000003</v>
      </c>
      <c r="O81" s="43">
        <v>42614.737500000003</v>
      </c>
      <c r="P81" s="38">
        <v>27</v>
      </c>
      <c r="Q81" s="44">
        <v>1.5</v>
      </c>
      <c r="R81" s="45">
        <v>25.180851063829785</v>
      </c>
      <c r="S81" s="45">
        <v>16.09</v>
      </c>
      <c r="T81" s="44">
        <v>1</v>
      </c>
      <c r="U81" s="46">
        <v>0.93262411347517726</v>
      </c>
      <c r="V81" s="47"/>
    </row>
    <row r="82" spans="1:22" ht="14.25" hidden="1">
      <c r="A82" s="38" t="b">
        <v>1</v>
      </c>
      <c r="B82" s="38" t="s">
        <v>896</v>
      </c>
      <c r="C82" s="38">
        <v>531</v>
      </c>
      <c r="D82" s="39" t="s">
        <v>24</v>
      </c>
      <c r="E82" s="40">
        <v>42619.604166666664</v>
      </c>
      <c r="F82" s="40">
        <v>42619.645833333336</v>
      </c>
      <c r="G82" s="41" t="s">
        <v>140</v>
      </c>
      <c r="H82" s="39" t="s">
        <v>140</v>
      </c>
      <c r="I82" s="42"/>
      <c r="J82" s="38">
        <v>24564774</v>
      </c>
      <c r="K82" s="39" t="s">
        <v>198</v>
      </c>
      <c r="L82" s="39" t="s">
        <v>16</v>
      </c>
      <c r="M82" s="39" t="s">
        <v>17</v>
      </c>
      <c r="N82" s="40">
        <v>42570.731944444444</v>
      </c>
      <c r="O82" s="43">
        <v>42570.731944444444</v>
      </c>
      <c r="P82" s="38">
        <v>12.96</v>
      </c>
      <c r="Q82" s="44">
        <v>1</v>
      </c>
      <c r="R82" s="45">
        <v>12.086808510638297</v>
      </c>
      <c r="S82" s="45">
        <v>16.09</v>
      </c>
      <c r="T82" s="44">
        <v>48</v>
      </c>
      <c r="U82" s="46">
        <v>0.93262411347517726</v>
      </c>
      <c r="V82" s="47"/>
    </row>
    <row r="83" spans="1:22" ht="14.25" hidden="1">
      <c r="A83" s="38" t="b">
        <v>1</v>
      </c>
      <c r="B83" s="38" t="s">
        <v>896</v>
      </c>
      <c r="C83" s="38">
        <v>549</v>
      </c>
      <c r="D83" s="39" t="s">
        <v>24</v>
      </c>
      <c r="E83" s="40">
        <v>42622.666666666664</v>
      </c>
      <c r="F83" s="40">
        <v>42622.729166666664</v>
      </c>
      <c r="G83" s="41" t="s">
        <v>140</v>
      </c>
      <c r="H83" s="39" t="s">
        <v>140</v>
      </c>
      <c r="I83" s="42"/>
      <c r="J83" s="38">
        <v>24822500</v>
      </c>
      <c r="K83" s="39" t="s">
        <v>175</v>
      </c>
      <c r="L83" s="39" t="s">
        <v>48</v>
      </c>
      <c r="M83" s="39" t="s">
        <v>17</v>
      </c>
      <c r="N83" s="40">
        <v>42585.84097222222</v>
      </c>
      <c r="O83" s="43">
        <v>42585.84097222222</v>
      </c>
      <c r="P83" s="38">
        <v>22.68</v>
      </c>
      <c r="Q83" s="44">
        <v>1.5</v>
      </c>
      <c r="R83" s="45">
        <v>21.151914893617022</v>
      </c>
      <c r="S83" s="45">
        <v>16.09</v>
      </c>
      <c r="T83" s="44">
        <v>36</v>
      </c>
      <c r="U83" s="46">
        <v>0.93262411347517726</v>
      </c>
      <c r="V83" s="47"/>
    </row>
    <row r="84" spans="1:22" ht="14.25" hidden="1">
      <c r="A84" s="38" t="b">
        <v>1</v>
      </c>
      <c r="B84" s="38" t="s">
        <v>896</v>
      </c>
      <c r="C84" s="38">
        <v>556</v>
      </c>
      <c r="D84" s="39" t="s">
        <v>24</v>
      </c>
      <c r="E84" s="40">
        <v>42623.583333333336</v>
      </c>
      <c r="F84" s="40">
        <v>42623.625</v>
      </c>
      <c r="G84" s="41" t="s">
        <v>140</v>
      </c>
      <c r="H84" s="39" t="s">
        <v>140</v>
      </c>
      <c r="I84" s="42"/>
      <c r="J84" s="38">
        <v>24922528</v>
      </c>
      <c r="K84" s="39" t="s">
        <v>374</v>
      </c>
      <c r="L84" s="39" t="s">
        <v>16</v>
      </c>
      <c r="M84" s="39" t="s">
        <v>17</v>
      </c>
      <c r="N84" s="40">
        <v>42591.76666666667</v>
      </c>
      <c r="O84" s="43">
        <v>42591.76666666667</v>
      </c>
      <c r="P84" s="38">
        <v>16.2</v>
      </c>
      <c r="Q84" s="44">
        <v>1</v>
      </c>
      <c r="R84" s="45">
        <v>15.10851063829787</v>
      </c>
      <c r="S84" s="45">
        <v>16.09</v>
      </c>
      <c r="T84" s="44">
        <v>31</v>
      </c>
      <c r="U84" s="46">
        <v>0.93262411347517726</v>
      </c>
      <c r="V84" s="47"/>
    </row>
    <row r="85" spans="1:22" ht="14.25" hidden="1">
      <c r="A85" s="38" t="b">
        <v>1</v>
      </c>
      <c r="B85" s="38" t="s">
        <v>896</v>
      </c>
      <c r="C85" s="38">
        <v>558</v>
      </c>
      <c r="D85" s="39" t="s">
        <v>24</v>
      </c>
      <c r="E85" s="40">
        <v>42623.645833333336</v>
      </c>
      <c r="F85" s="40">
        <v>42623.708333333336</v>
      </c>
      <c r="G85" s="41" t="s">
        <v>140</v>
      </c>
      <c r="H85" s="39" t="s">
        <v>140</v>
      </c>
      <c r="I85" s="42"/>
      <c r="J85" s="38">
        <v>24924684</v>
      </c>
      <c r="K85" s="39" t="s">
        <v>346</v>
      </c>
      <c r="L85" s="39" t="s">
        <v>48</v>
      </c>
      <c r="M85" s="39" t="s">
        <v>17</v>
      </c>
      <c r="N85" s="40">
        <v>42591.85</v>
      </c>
      <c r="O85" s="43">
        <v>42591.85</v>
      </c>
      <c r="P85" s="38">
        <v>24.3</v>
      </c>
      <c r="Q85" s="44">
        <v>1.5</v>
      </c>
      <c r="R85" s="45">
        <v>22.662765957446808</v>
      </c>
      <c r="S85" s="45">
        <v>16.09</v>
      </c>
      <c r="T85" s="44">
        <v>31</v>
      </c>
      <c r="U85" s="46">
        <v>0.93262411347517726</v>
      </c>
      <c r="V85" s="47"/>
    </row>
    <row r="86" spans="1:22" ht="14.25" hidden="1">
      <c r="A86" s="38" t="b">
        <v>1</v>
      </c>
      <c r="B86" s="38" t="s">
        <v>896</v>
      </c>
      <c r="C86" s="38">
        <v>559</v>
      </c>
      <c r="D86" s="39" t="s">
        <v>24</v>
      </c>
      <c r="E86" s="40">
        <v>42623.708333333336</v>
      </c>
      <c r="F86" s="40">
        <v>42623.770833333336</v>
      </c>
      <c r="G86" s="41" t="s">
        <v>140</v>
      </c>
      <c r="H86" s="39" t="s">
        <v>140</v>
      </c>
      <c r="I86" s="42"/>
      <c r="J86" s="38">
        <v>25538214</v>
      </c>
      <c r="K86" s="39" t="s">
        <v>375</v>
      </c>
      <c r="L86" s="39" t="s">
        <v>48</v>
      </c>
      <c r="M86" s="39" t="s">
        <v>17</v>
      </c>
      <c r="N86" s="40">
        <v>42623.542361111111</v>
      </c>
      <c r="O86" s="43">
        <v>42623.542361111111</v>
      </c>
      <c r="P86" s="38">
        <v>27</v>
      </c>
      <c r="Q86" s="44">
        <v>1.5</v>
      </c>
      <c r="R86" s="45">
        <v>25.180851063829785</v>
      </c>
      <c r="S86" s="45">
        <v>16.09</v>
      </c>
      <c r="T86" s="44">
        <v>0</v>
      </c>
      <c r="U86" s="46">
        <v>0.93262411347517726</v>
      </c>
      <c r="V86" s="47"/>
    </row>
    <row r="87" spans="1:22" ht="14.25" hidden="1">
      <c r="A87" s="38" t="b">
        <v>1</v>
      </c>
      <c r="B87" s="38" t="s">
        <v>896</v>
      </c>
      <c r="C87" s="38">
        <v>573</v>
      </c>
      <c r="D87" s="39" t="s">
        <v>24</v>
      </c>
      <c r="E87" s="40">
        <v>42626.604166666664</v>
      </c>
      <c r="F87" s="40">
        <v>42626.645833333336</v>
      </c>
      <c r="G87" s="41" t="s">
        <v>140</v>
      </c>
      <c r="H87" s="39" t="s">
        <v>140</v>
      </c>
      <c r="I87" s="42"/>
      <c r="J87" s="38">
        <v>25441146</v>
      </c>
      <c r="K87" s="39" t="s">
        <v>198</v>
      </c>
      <c r="L87" s="39" t="s">
        <v>16</v>
      </c>
      <c r="M87" s="39" t="s">
        <v>17</v>
      </c>
      <c r="N87" s="40">
        <v>42619.672222222223</v>
      </c>
      <c r="O87" s="43">
        <v>42619.672222222223</v>
      </c>
      <c r="P87" s="38">
        <v>14.4</v>
      </c>
      <c r="Q87" s="44">
        <v>1</v>
      </c>
      <c r="R87" s="45">
        <v>13.429787234042553</v>
      </c>
      <c r="S87" s="45">
        <v>16.09</v>
      </c>
      <c r="T87" s="44">
        <v>6</v>
      </c>
      <c r="U87" s="46">
        <v>0.93262411347517726</v>
      </c>
      <c r="V87" s="47"/>
    </row>
    <row r="88" spans="1:22" ht="14.25" hidden="1">
      <c r="A88" s="38" t="b">
        <v>1</v>
      </c>
      <c r="B88" s="38" t="s">
        <v>896</v>
      </c>
      <c r="C88" s="38">
        <v>574</v>
      </c>
      <c r="D88" s="39" t="s">
        <v>24</v>
      </c>
      <c r="E88" s="40">
        <v>42626.666666666664</v>
      </c>
      <c r="F88" s="40">
        <v>42626.729166666664</v>
      </c>
      <c r="G88" s="41" t="s">
        <v>140</v>
      </c>
      <c r="H88" s="39" t="s">
        <v>140</v>
      </c>
      <c r="I88" s="42"/>
      <c r="J88" s="38">
        <v>25565307</v>
      </c>
      <c r="K88" s="39" t="s">
        <v>385</v>
      </c>
      <c r="L88" s="39" t="s">
        <v>48</v>
      </c>
      <c r="M88" s="39" t="s">
        <v>17</v>
      </c>
      <c r="N88" s="40">
        <v>42625.484722222223</v>
      </c>
      <c r="O88" s="43">
        <v>42625.484722222223</v>
      </c>
      <c r="P88" s="38">
        <v>25.2</v>
      </c>
      <c r="Q88" s="44">
        <v>1.5</v>
      </c>
      <c r="R88" s="45">
        <v>23.502127659574466</v>
      </c>
      <c r="S88" s="45">
        <v>16.09</v>
      </c>
      <c r="T88" s="44">
        <v>1</v>
      </c>
      <c r="U88" s="46">
        <v>0.93262411347517726</v>
      </c>
      <c r="V88" s="47"/>
    </row>
    <row r="89" spans="1:22" ht="14.25" hidden="1">
      <c r="A89" s="38" t="b">
        <v>1</v>
      </c>
      <c r="B89" s="38" t="s">
        <v>896</v>
      </c>
      <c r="C89" s="38">
        <v>585</v>
      </c>
      <c r="D89" s="39" t="s">
        <v>24</v>
      </c>
      <c r="E89" s="40">
        <v>42629.416666666664</v>
      </c>
      <c r="F89" s="40">
        <v>42629.458333333336</v>
      </c>
      <c r="G89" s="41" t="s">
        <v>140</v>
      </c>
      <c r="H89" s="39" t="s">
        <v>140</v>
      </c>
      <c r="I89" s="42"/>
      <c r="J89" s="38">
        <v>25651650</v>
      </c>
      <c r="K89" s="39" t="s">
        <v>195</v>
      </c>
      <c r="L89" s="39" t="s">
        <v>16</v>
      </c>
      <c r="M89" s="39" t="s">
        <v>17</v>
      </c>
      <c r="N89" s="40">
        <v>42628.504861111112</v>
      </c>
      <c r="O89" s="43">
        <v>42628.504861111112</v>
      </c>
      <c r="P89" s="38">
        <v>14.4</v>
      </c>
      <c r="Q89" s="44">
        <v>1</v>
      </c>
      <c r="R89" s="45">
        <v>13.429787234042553</v>
      </c>
      <c r="S89" s="45">
        <v>16.09</v>
      </c>
      <c r="T89" s="44">
        <v>0</v>
      </c>
      <c r="U89" s="46">
        <v>0.93262411347517726</v>
      </c>
      <c r="V89" s="47"/>
    </row>
    <row r="90" spans="1:22" ht="14.25" hidden="1">
      <c r="A90" s="38" t="b">
        <v>1</v>
      </c>
      <c r="B90" s="38" t="s">
        <v>896</v>
      </c>
      <c r="C90" s="38">
        <v>594</v>
      </c>
      <c r="D90" s="39" t="s">
        <v>24</v>
      </c>
      <c r="E90" s="40">
        <v>42632.604166666664</v>
      </c>
      <c r="F90" s="40">
        <v>42632.645833333336</v>
      </c>
      <c r="G90" s="41" t="s">
        <v>140</v>
      </c>
      <c r="H90" s="39" t="s">
        <v>140</v>
      </c>
      <c r="I90" s="42"/>
      <c r="J90" s="38">
        <v>25522347</v>
      </c>
      <c r="K90" s="39" t="s">
        <v>220</v>
      </c>
      <c r="L90" s="39" t="s">
        <v>16</v>
      </c>
      <c r="M90" s="39" t="s">
        <v>17</v>
      </c>
      <c r="N90" s="40">
        <v>42622.625</v>
      </c>
      <c r="O90" s="43">
        <v>42622.625</v>
      </c>
      <c r="P90" s="38">
        <v>14.4</v>
      </c>
      <c r="Q90" s="44">
        <v>1</v>
      </c>
      <c r="R90" s="45">
        <v>13.429787234042553</v>
      </c>
      <c r="S90" s="45">
        <v>16.09</v>
      </c>
      <c r="T90" s="44">
        <v>9</v>
      </c>
      <c r="U90" s="46">
        <v>0.93262411347517726</v>
      </c>
      <c r="V90" s="47"/>
    </row>
    <row r="91" spans="1:22" ht="14.25" hidden="1">
      <c r="A91" s="38" t="b">
        <v>1</v>
      </c>
      <c r="B91" s="38" t="s">
        <v>896</v>
      </c>
      <c r="C91" s="38">
        <v>614</v>
      </c>
      <c r="D91" s="39" t="s">
        <v>24</v>
      </c>
      <c r="E91" s="40">
        <v>42637.625</v>
      </c>
      <c r="F91" s="40">
        <v>42637.666666666664</v>
      </c>
      <c r="G91" s="41" t="s">
        <v>140</v>
      </c>
      <c r="H91" s="39" t="s">
        <v>140</v>
      </c>
      <c r="I91" s="42"/>
      <c r="J91" s="38">
        <v>25419653</v>
      </c>
      <c r="K91" s="39" t="s">
        <v>333</v>
      </c>
      <c r="L91" s="39" t="s">
        <v>16</v>
      </c>
      <c r="M91" s="39" t="s">
        <v>17</v>
      </c>
      <c r="N91" s="40">
        <v>42618.856249999997</v>
      </c>
      <c r="O91" s="43">
        <v>42618.856249999997</v>
      </c>
      <c r="P91" s="38">
        <v>18</v>
      </c>
      <c r="Q91" s="44">
        <v>1</v>
      </c>
      <c r="R91" s="45">
        <v>16.787234042553191</v>
      </c>
      <c r="S91" s="45">
        <v>16.09</v>
      </c>
      <c r="T91" s="44">
        <v>18</v>
      </c>
      <c r="U91" s="46">
        <v>0.93262411347517726</v>
      </c>
      <c r="V91" s="47"/>
    </row>
    <row r="92" spans="1:22" ht="14.25" hidden="1">
      <c r="A92" s="38" t="b">
        <v>1</v>
      </c>
      <c r="B92" s="38" t="s">
        <v>896</v>
      </c>
      <c r="C92" s="38">
        <v>616</v>
      </c>
      <c r="D92" s="39" t="s">
        <v>24</v>
      </c>
      <c r="E92" s="40">
        <v>42639.666666666664</v>
      </c>
      <c r="F92" s="40">
        <v>42639.729166666664</v>
      </c>
      <c r="G92" s="41" t="s">
        <v>140</v>
      </c>
      <c r="H92" s="39" t="s">
        <v>140</v>
      </c>
      <c r="I92" s="42"/>
      <c r="J92" s="38">
        <v>25299640</v>
      </c>
      <c r="K92" s="39" t="s">
        <v>411</v>
      </c>
      <c r="L92" s="39" t="s">
        <v>48</v>
      </c>
      <c r="M92" s="39" t="s">
        <v>17</v>
      </c>
      <c r="N92" s="40">
        <v>42612.880555555559</v>
      </c>
      <c r="O92" s="43">
        <v>42612.880555555559</v>
      </c>
      <c r="P92" s="38">
        <v>25.2</v>
      </c>
      <c r="Q92" s="44">
        <v>1.5</v>
      </c>
      <c r="R92" s="45">
        <v>23.502127659574466</v>
      </c>
      <c r="S92" s="45">
        <v>16.09</v>
      </c>
      <c r="T92" s="44">
        <v>26</v>
      </c>
      <c r="U92" s="46">
        <v>0.93262411347517726</v>
      </c>
      <c r="V92" s="47"/>
    </row>
    <row r="93" spans="1:22" ht="14.25" hidden="1">
      <c r="A93" s="38" t="b">
        <v>1</v>
      </c>
      <c r="B93" s="38" t="s">
        <v>896</v>
      </c>
      <c r="C93" s="38">
        <v>623</v>
      </c>
      <c r="D93" s="39" t="s">
        <v>24</v>
      </c>
      <c r="E93" s="40">
        <v>42643.416666666664</v>
      </c>
      <c r="F93" s="40">
        <v>42643.458333333336</v>
      </c>
      <c r="G93" s="41" t="s">
        <v>140</v>
      </c>
      <c r="H93" s="39" t="s">
        <v>140</v>
      </c>
      <c r="I93" s="42"/>
      <c r="J93" s="38">
        <v>25901728</v>
      </c>
      <c r="K93" s="39" t="s">
        <v>419</v>
      </c>
      <c r="L93" s="39" t="s">
        <v>16</v>
      </c>
      <c r="M93" s="39" t="s">
        <v>17</v>
      </c>
      <c r="N93" s="40">
        <v>42640.425000000003</v>
      </c>
      <c r="O93" s="43">
        <v>42640.425000000003</v>
      </c>
      <c r="P93" s="38">
        <v>14.4</v>
      </c>
      <c r="Q93" s="44">
        <v>1</v>
      </c>
      <c r="R93" s="45">
        <v>13.429787234042553</v>
      </c>
      <c r="S93" s="45">
        <v>16.09</v>
      </c>
      <c r="T93" s="44">
        <v>2</v>
      </c>
      <c r="U93" s="46">
        <v>0.93262411347517726</v>
      </c>
      <c r="V93" s="47"/>
    </row>
    <row r="94" spans="1:22" ht="14.25" hidden="1">
      <c r="A94" s="38" t="b">
        <v>1</v>
      </c>
      <c r="B94" s="38" t="s">
        <v>896</v>
      </c>
      <c r="C94" s="38">
        <v>626</v>
      </c>
      <c r="D94" s="39" t="s">
        <v>24</v>
      </c>
      <c r="E94" s="40">
        <v>42643.645833333336</v>
      </c>
      <c r="F94" s="40">
        <v>42643.708333333336</v>
      </c>
      <c r="G94" s="41" t="s">
        <v>140</v>
      </c>
      <c r="H94" s="39" t="s">
        <v>140</v>
      </c>
      <c r="I94" s="42"/>
      <c r="J94" s="38">
        <v>25373404</v>
      </c>
      <c r="K94" s="39" t="s">
        <v>270</v>
      </c>
      <c r="L94" s="39" t="s">
        <v>48</v>
      </c>
      <c r="M94" s="39" t="s">
        <v>17</v>
      </c>
      <c r="N94" s="40">
        <v>42615.750694444447</v>
      </c>
      <c r="O94" s="43">
        <v>42615.750694444447</v>
      </c>
      <c r="P94" s="38">
        <v>24.3</v>
      </c>
      <c r="Q94" s="44">
        <v>1.5</v>
      </c>
      <c r="R94" s="45">
        <v>22.662765957446808</v>
      </c>
      <c r="S94" s="45">
        <v>16.09</v>
      </c>
      <c r="T94" s="44">
        <v>27</v>
      </c>
      <c r="U94" s="46">
        <v>0.93262411347517726</v>
      </c>
      <c r="V94" s="47"/>
    </row>
    <row r="95" spans="1:22" ht="14.25" hidden="1">
      <c r="A95" s="38" t="b">
        <v>1</v>
      </c>
      <c r="B95" s="38" t="s">
        <v>896</v>
      </c>
      <c r="C95" s="38">
        <v>628</v>
      </c>
      <c r="D95" s="39" t="s">
        <v>24</v>
      </c>
      <c r="E95" s="40">
        <v>42643.729166666664</v>
      </c>
      <c r="F95" s="40">
        <v>42643.791666666664</v>
      </c>
      <c r="G95" s="41" t="s">
        <v>140</v>
      </c>
      <c r="H95" s="39" t="s">
        <v>140</v>
      </c>
      <c r="I95" s="42"/>
      <c r="J95" s="38">
        <v>25908340</v>
      </c>
      <c r="K95" s="39" t="s">
        <v>422</v>
      </c>
      <c r="L95" s="39" t="s">
        <v>48</v>
      </c>
      <c r="M95" s="39" t="s">
        <v>17</v>
      </c>
      <c r="N95" s="40">
        <v>42640.588888888888</v>
      </c>
      <c r="O95" s="43">
        <v>42640.588888888888</v>
      </c>
      <c r="P95" s="38">
        <v>27</v>
      </c>
      <c r="Q95" s="44">
        <v>1.5</v>
      </c>
      <c r="R95" s="45">
        <v>25.180851063829785</v>
      </c>
      <c r="S95" s="45">
        <v>16.09</v>
      </c>
      <c r="T95" s="44">
        <v>3</v>
      </c>
      <c r="U95" s="46">
        <v>0.93262411347517726</v>
      </c>
      <c r="V95" s="47"/>
    </row>
    <row r="96" spans="1:22" ht="14.25" hidden="1">
      <c r="A96" s="38" t="b">
        <v>1</v>
      </c>
      <c r="B96" s="38" t="s">
        <v>896</v>
      </c>
      <c r="C96" s="38">
        <v>630</v>
      </c>
      <c r="D96" s="39" t="s">
        <v>24</v>
      </c>
      <c r="E96" s="40">
        <v>42644.625</v>
      </c>
      <c r="F96" s="40">
        <v>42644.6875</v>
      </c>
      <c r="G96" s="41" t="s">
        <v>140</v>
      </c>
      <c r="H96" s="39" t="s">
        <v>140</v>
      </c>
      <c r="I96" s="42"/>
      <c r="J96" s="38">
        <v>25299669</v>
      </c>
      <c r="K96" s="39" t="s">
        <v>334</v>
      </c>
      <c r="L96" s="39" t="s">
        <v>48</v>
      </c>
      <c r="M96" s="39" t="s">
        <v>17</v>
      </c>
      <c r="N96" s="40">
        <v>42612.881249999999</v>
      </c>
      <c r="O96" s="43">
        <v>42612.881249999999</v>
      </c>
      <c r="P96" s="38">
        <v>24.3</v>
      </c>
      <c r="Q96" s="44">
        <v>1.5</v>
      </c>
      <c r="R96" s="45">
        <v>22.662765957446808</v>
      </c>
      <c r="S96" s="45">
        <v>16.100000000000001</v>
      </c>
      <c r="T96" s="44">
        <v>31</v>
      </c>
      <c r="U96" s="46">
        <v>0.93262411347517726</v>
      </c>
      <c r="V96" s="47"/>
    </row>
    <row r="97" spans="1:22" ht="14.25" hidden="1">
      <c r="A97" s="38" t="b">
        <v>1</v>
      </c>
      <c r="B97" s="38" t="s">
        <v>896</v>
      </c>
      <c r="C97" s="38">
        <v>643</v>
      </c>
      <c r="D97" s="39" t="s">
        <v>24</v>
      </c>
      <c r="E97" s="40">
        <v>42648.583333333336</v>
      </c>
      <c r="F97" s="40">
        <v>42648.645833333336</v>
      </c>
      <c r="G97" s="41" t="s">
        <v>140</v>
      </c>
      <c r="H97" s="39" t="s">
        <v>140</v>
      </c>
      <c r="I97" s="42"/>
      <c r="J97" s="38">
        <v>25299681</v>
      </c>
      <c r="K97" s="39" t="s">
        <v>433</v>
      </c>
      <c r="L97" s="39" t="s">
        <v>48</v>
      </c>
      <c r="M97" s="39" t="s">
        <v>17</v>
      </c>
      <c r="N97" s="40">
        <v>42612.881249999999</v>
      </c>
      <c r="O97" s="43">
        <v>42612.881249999999</v>
      </c>
      <c r="P97" s="38">
        <v>21.87</v>
      </c>
      <c r="Q97" s="44">
        <v>1.5</v>
      </c>
      <c r="R97" s="45">
        <v>20.396489361702127</v>
      </c>
      <c r="S97" s="45">
        <v>16.100000000000001</v>
      </c>
      <c r="T97" s="44">
        <v>35</v>
      </c>
      <c r="U97" s="46">
        <v>0.93262411347517726</v>
      </c>
      <c r="V97" s="47"/>
    </row>
    <row r="98" spans="1:22" ht="14.25" hidden="1">
      <c r="A98" s="38" t="b">
        <v>1</v>
      </c>
      <c r="B98" s="38" t="s">
        <v>896</v>
      </c>
      <c r="C98" s="38">
        <v>653</v>
      </c>
      <c r="D98" s="39" t="s">
        <v>24</v>
      </c>
      <c r="E98" s="40">
        <v>42650.583333333336</v>
      </c>
      <c r="F98" s="40">
        <v>42650.645833333336</v>
      </c>
      <c r="G98" s="41" t="s">
        <v>140</v>
      </c>
      <c r="H98" s="39" t="s">
        <v>140</v>
      </c>
      <c r="I98" s="42"/>
      <c r="J98" s="38">
        <v>26067555</v>
      </c>
      <c r="K98" s="39" t="s">
        <v>226</v>
      </c>
      <c r="L98" s="39" t="s">
        <v>48</v>
      </c>
      <c r="M98" s="39" t="s">
        <v>17</v>
      </c>
      <c r="N98" s="40">
        <v>42647.486111111109</v>
      </c>
      <c r="O98" s="43">
        <v>42647.486111111109</v>
      </c>
      <c r="P98" s="38">
        <v>24.3</v>
      </c>
      <c r="Q98" s="44">
        <v>1.5</v>
      </c>
      <c r="R98" s="45">
        <v>22.662765957446808</v>
      </c>
      <c r="S98" s="45">
        <v>16.100000000000001</v>
      </c>
      <c r="T98" s="44">
        <v>3</v>
      </c>
      <c r="U98" s="46">
        <v>0.93262411347517726</v>
      </c>
      <c r="V98" s="47"/>
    </row>
    <row r="99" spans="1:22" ht="14.25" hidden="1">
      <c r="A99" s="38" t="b">
        <v>1</v>
      </c>
      <c r="B99" s="38" t="s">
        <v>896</v>
      </c>
      <c r="C99" s="38">
        <v>687</v>
      </c>
      <c r="D99" s="39" t="s">
        <v>24</v>
      </c>
      <c r="E99" s="40">
        <v>42657.625</v>
      </c>
      <c r="F99" s="40">
        <v>42657.6875</v>
      </c>
      <c r="G99" s="41" t="s">
        <v>140</v>
      </c>
      <c r="H99" s="39" t="s">
        <v>140</v>
      </c>
      <c r="I99" s="42"/>
      <c r="J99" s="38">
        <v>25609185</v>
      </c>
      <c r="K99" s="39" t="s">
        <v>460</v>
      </c>
      <c r="L99" s="39" t="s">
        <v>48</v>
      </c>
      <c r="M99" s="39" t="s">
        <v>17</v>
      </c>
      <c r="N99" s="40">
        <v>42626.831944444442</v>
      </c>
      <c r="O99" s="43">
        <v>42626.831944444442</v>
      </c>
      <c r="P99" s="38">
        <v>21.87</v>
      </c>
      <c r="Q99" s="44">
        <v>1.5</v>
      </c>
      <c r="R99" s="45">
        <v>20.396489361702127</v>
      </c>
      <c r="S99" s="45">
        <v>16.100000000000001</v>
      </c>
      <c r="T99" s="44">
        <v>30</v>
      </c>
      <c r="U99" s="46">
        <v>0.93262411347517726</v>
      </c>
      <c r="V99" s="47"/>
    </row>
    <row r="100" spans="1:22" ht="14.25" hidden="1">
      <c r="A100" s="38" t="b">
        <v>1</v>
      </c>
      <c r="B100" s="38" t="s">
        <v>896</v>
      </c>
      <c r="C100" s="38">
        <v>694</v>
      </c>
      <c r="D100" s="39" t="s">
        <v>24</v>
      </c>
      <c r="E100" s="40">
        <v>42658.583333333336</v>
      </c>
      <c r="F100" s="40">
        <v>42658.625</v>
      </c>
      <c r="G100" s="41" t="s">
        <v>140</v>
      </c>
      <c r="H100" s="39" t="s">
        <v>140</v>
      </c>
      <c r="I100" s="42"/>
      <c r="J100" s="38">
        <v>26330445</v>
      </c>
      <c r="K100" s="39" t="s">
        <v>463</v>
      </c>
      <c r="L100" s="39" t="s">
        <v>16</v>
      </c>
      <c r="M100" s="39" t="s">
        <v>17</v>
      </c>
      <c r="N100" s="40">
        <v>42658.42083333333</v>
      </c>
      <c r="O100" s="43">
        <v>42658.42083333333</v>
      </c>
      <c r="P100" s="38">
        <v>18</v>
      </c>
      <c r="Q100" s="44">
        <v>1</v>
      </c>
      <c r="R100" s="45">
        <v>16.787234042553191</v>
      </c>
      <c r="S100" s="45">
        <v>16.100000000000001</v>
      </c>
      <c r="T100" s="44">
        <v>0</v>
      </c>
      <c r="U100" s="46">
        <v>0.93262411347517726</v>
      </c>
      <c r="V100" s="47"/>
    </row>
    <row r="101" spans="1:22" ht="14.25" hidden="1">
      <c r="A101" s="38" t="b">
        <v>1</v>
      </c>
      <c r="B101" s="38" t="s">
        <v>896</v>
      </c>
      <c r="C101" s="38">
        <v>696</v>
      </c>
      <c r="D101" s="39" t="s">
        <v>24</v>
      </c>
      <c r="E101" s="40">
        <v>42658.708333333336</v>
      </c>
      <c r="F101" s="40">
        <v>42658.770833333336</v>
      </c>
      <c r="G101" s="41" t="s">
        <v>140</v>
      </c>
      <c r="H101" s="39" t="s">
        <v>140</v>
      </c>
      <c r="I101" s="42"/>
      <c r="J101" s="38">
        <v>25540833</v>
      </c>
      <c r="K101" s="39" t="s">
        <v>466</v>
      </c>
      <c r="L101" s="39" t="s">
        <v>48</v>
      </c>
      <c r="M101" s="39" t="s">
        <v>17</v>
      </c>
      <c r="N101" s="40">
        <v>42623.793055555558</v>
      </c>
      <c r="O101" s="43">
        <v>42623.793055555558</v>
      </c>
      <c r="P101" s="38">
        <v>24.3</v>
      </c>
      <c r="Q101" s="44">
        <v>1.5</v>
      </c>
      <c r="R101" s="45">
        <v>22.662765957446808</v>
      </c>
      <c r="S101" s="45">
        <v>16.100000000000001</v>
      </c>
      <c r="T101" s="44">
        <v>34</v>
      </c>
      <c r="U101" s="46">
        <v>0.93262411347517726</v>
      </c>
      <c r="V101" s="47"/>
    </row>
    <row r="102" spans="1:22" ht="14.25" hidden="1">
      <c r="A102" s="38" t="b">
        <v>1</v>
      </c>
      <c r="B102" s="38" t="s">
        <v>896</v>
      </c>
      <c r="C102" s="38">
        <v>709</v>
      </c>
      <c r="D102" s="39" t="s">
        <v>24</v>
      </c>
      <c r="E102" s="40">
        <v>42662.416666666664</v>
      </c>
      <c r="F102" s="40">
        <v>42662.458333333336</v>
      </c>
      <c r="G102" s="41" t="s">
        <v>140</v>
      </c>
      <c r="H102" s="39" t="s">
        <v>140</v>
      </c>
      <c r="I102" s="42"/>
      <c r="J102" s="38">
        <v>25998802</v>
      </c>
      <c r="K102" s="39" t="s">
        <v>195</v>
      </c>
      <c r="L102" s="39" t="s">
        <v>16</v>
      </c>
      <c r="M102" s="39" t="s">
        <v>17</v>
      </c>
      <c r="N102" s="40">
        <v>42643.799305555556</v>
      </c>
      <c r="O102" s="43">
        <v>42643.799305555556</v>
      </c>
      <c r="P102" s="38">
        <v>14.4</v>
      </c>
      <c r="Q102" s="44">
        <v>1</v>
      </c>
      <c r="R102" s="45">
        <v>13.429787234042553</v>
      </c>
      <c r="S102" s="45">
        <v>16.100000000000001</v>
      </c>
      <c r="T102" s="44">
        <v>18</v>
      </c>
      <c r="U102" s="46">
        <v>0.93262411347517726</v>
      </c>
      <c r="V102" s="47"/>
    </row>
    <row r="103" spans="1:22" ht="14.25" hidden="1">
      <c r="A103" s="38" t="b">
        <v>1</v>
      </c>
      <c r="B103" s="38" t="s">
        <v>896</v>
      </c>
      <c r="C103" s="38">
        <v>711</v>
      </c>
      <c r="D103" s="39" t="s">
        <v>24</v>
      </c>
      <c r="E103" s="40">
        <v>42662.479166666664</v>
      </c>
      <c r="F103" s="40">
        <v>42662.520833333336</v>
      </c>
      <c r="G103" s="41" t="s">
        <v>140</v>
      </c>
      <c r="H103" s="39" t="s">
        <v>140</v>
      </c>
      <c r="I103" s="42"/>
      <c r="J103" s="38">
        <v>26180169</v>
      </c>
      <c r="K103" s="39" t="s">
        <v>473</v>
      </c>
      <c r="L103" s="39" t="s">
        <v>16</v>
      </c>
      <c r="M103" s="39" t="s">
        <v>17</v>
      </c>
      <c r="N103" s="40">
        <v>42651.6</v>
      </c>
      <c r="O103" s="43">
        <v>42651.6</v>
      </c>
      <c r="P103" s="38">
        <v>15.3</v>
      </c>
      <c r="Q103" s="44">
        <v>1</v>
      </c>
      <c r="R103" s="45">
        <v>14.269148936170213</v>
      </c>
      <c r="S103" s="45">
        <v>16.100000000000001</v>
      </c>
      <c r="T103" s="44">
        <v>10</v>
      </c>
      <c r="U103" s="46">
        <v>0.93262411347517726</v>
      </c>
      <c r="V103" s="47"/>
    </row>
    <row r="104" spans="1:22" ht="14.25" hidden="1">
      <c r="A104" s="38" t="b">
        <v>1</v>
      </c>
      <c r="B104" s="38" t="s">
        <v>896</v>
      </c>
      <c r="C104" s="38">
        <v>719</v>
      </c>
      <c r="D104" s="39" t="s">
        <v>24</v>
      </c>
      <c r="E104" s="40">
        <v>42663.770833333336</v>
      </c>
      <c r="F104" s="40">
        <v>42663.8125</v>
      </c>
      <c r="G104" s="41" t="s">
        <v>140</v>
      </c>
      <c r="H104" s="39" t="s">
        <v>140</v>
      </c>
      <c r="I104" s="42"/>
      <c r="J104" s="38">
        <v>26188545</v>
      </c>
      <c r="K104" s="39" t="s">
        <v>477</v>
      </c>
      <c r="L104" s="39" t="s">
        <v>16</v>
      </c>
      <c r="M104" s="39" t="s">
        <v>17</v>
      </c>
      <c r="N104" s="40">
        <v>42652.571527777778</v>
      </c>
      <c r="O104" s="43">
        <v>42652.571527777778</v>
      </c>
      <c r="P104" s="38">
        <v>18</v>
      </c>
      <c r="Q104" s="44">
        <v>1</v>
      </c>
      <c r="R104" s="45">
        <v>16.787234042553191</v>
      </c>
      <c r="S104" s="45">
        <v>16.100000000000001</v>
      </c>
      <c r="T104" s="44">
        <v>11</v>
      </c>
      <c r="U104" s="46">
        <v>0.93262411347517726</v>
      </c>
      <c r="V104" s="47"/>
    </row>
    <row r="105" spans="1:22" ht="14.25" hidden="1">
      <c r="A105" s="38" t="b">
        <v>1</v>
      </c>
      <c r="B105" s="38" t="s">
        <v>896</v>
      </c>
      <c r="C105" s="38">
        <v>722</v>
      </c>
      <c r="D105" s="39" t="s">
        <v>24</v>
      </c>
      <c r="E105" s="40">
        <v>42664.4375</v>
      </c>
      <c r="F105" s="40">
        <v>42664.479166666664</v>
      </c>
      <c r="G105" s="41" t="s">
        <v>140</v>
      </c>
      <c r="H105" s="39" t="s">
        <v>140</v>
      </c>
      <c r="I105" s="42"/>
      <c r="J105" s="38">
        <v>26159300</v>
      </c>
      <c r="K105" s="39" t="s">
        <v>480</v>
      </c>
      <c r="L105" s="39" t="s">
        <v>16</v>
      </c>
      <c r="M105" s="39" t="s">
        <v>17</v>
      </c>
      <c r="N105" s="40">
        <v>42650.449305555558</v>
      </c>
      <c r="O105" s="43">
        <v>42650.449305555558</v>
      </c>
      <c r="P105" s="38">
        <v>14.4</v>
      </c>
      <c r="Q105" s="44">
        <v>1</v>
      </c>
      <c r="R105" s="45">
        <v>13.429787234042553</v>
      </c>
      <c r="S105" s="45">
        <v>16.100000000000001</v>
      </c>
      <c r="T105" s="44">
        <v>13</v>
      </c>
      <c r="U105" s="46">
        <v>0.93262411347517726</v>
      </c>
      <c r="V105" s="47"/>
    </row>
    <row r="106" spans="1:22" ht="14.25" hidden="1">
      <c r="A106" s="38" t="b">
        <v>1</v>
      </c>
      <c r="B106" s="38" t="s">
        <v>896</v>
      </c>
      <c r="C106" s="38">
        <v>724</v>
      </c>
      <c r="D106" s="39" t="s">
        <v>24</v>
      </c>
      <c r="E106" s="40">
        <v>42664.5625</v>
      </c>
      <c r="F106" s="40">
        <v>42664.625</v>
      </c>
      <c r="G106" s="41" t="s">
        <v>140</v>
      </c>
      <c r="H106" s="39" t="s">
        <v>140</v>
      </c>
      <c r="I106" s="42"/>
      <c r="J106" s="38">
        <v>26165281</v>
      </c>
      <c r="K106" s="39" t="s">
        <v>226</v>
      </c>
      <c r="L106" s="39" t="s">
        <v>48</v>
      </c>
      <c r="M106" s="39" t="s">
        <v>17</v>
      </c>
      <c r="N106" s="40">
        <v>42650.65347222222</v>
      </c>
      <c r="O106" s="43">
        <v>42650.65347222222</v>
      </c>
      <c r="P106" s="38">
        <v>24.3</v>
      </c>
      <c r="Q106" s="44">
        <v>1.5</v>
      </c>
      <c r="R106" s="45">
        <v>22.662765957446808</v>
      </c>
      <c r="S106" s="45">
        <v>16.100000000000001</v>
      </c>
      <c r="T106" s="44">
        <v>13</v>
      </c>
      <c r="U106" s="46">
        <v>0.93262411347517726</v>
      </c>
      <c r="V106" s="47"/>
    </row>
    <row r="107" spans="1:22" ht="14.25" hidden="1">
      <c r="A107" s="38" t="b">
        <v>1</v>
      </c>
      <c r="B107" s="38" t="s">
        <v>896</v>
      </c>
      <c r="C107" s="38">
        <v>726</v>
      </c>
      <c r="D107" s="39" t="s">
        <v>24</v>
      </c>
      <c r="E107" s="40">
        <v>42664.645833333336</v>
      </c>
      <c r="F107" s="40">
        <v>42664.708333333336</v>
      </c>
      <c r="G107" s="41" t="s">
        <v>140</v>
      </c>
      <c r="H107" s="39" t="s">
        <v>140</v>
      </c>
      <c r="I107" s="42"/>
      <c r="J107" s="38">
        <v>26165315</v>
      </c>
      <c r="K107" s="39" t="s">
        <v>483</v>
      </c>
      <c r="L107" s="39" t="s">
        <v>48</v>
      </c>
      <c r="M107" s="39" t="s">
        <v>17</v>
      </c>
      <c r="N107" s="40">
        <v>42650.654166666667</v>
      </c>
      <c r="O107" s="43">
        <v>42650.654166666667</v>
      </c>
      <c r="P107" s="38">
        <v>24.3</v>
      </c>
      <c r="Q107" s="44">
        <v>1.5</v>
      </c>
      <c r="R107" s="45">
        <v>22.662765957446808</v>
      </c>
      <c r="S107" s="45">
        <v>16.100000000000001</v>
      </c>
      <c r="T107" s="44">
        <v>13</v>
      </c>
      <c r="U107" s="46">
        <v>0.93262411347517726</v>
      </c>
      <c r="V107" s="47"/>
    </row>
    <row r="108" spans="1:22" ht="14.25" hidden="1">
      <c r="A108" s="38" t="b">
        <v>1</v>
      </c>
      <c r="B108" s="38" t="s">
        <v>896</v>
      </c>
      <c r="C108" s="38">
        <v>735</v>
      </c>
      <c r="D108" s="39" t="s">
        <v>24</v>
      </c>
      <c r="E108" s="40">
        <v>42665.666666666664</v>
      </c>
      <c r="F108" s="40">
        <v>42665.708333333336</v>
      </c>
      <c r="G108" s="41" t="s">
        <v>140</v>
      </c>
      <c r="H108" s="39" t="s">
        <v>140</v>
      </c>
      <c r="I108" s="42"/>
      <c r="J108" s="38">
        <v>26485633</v>
      </c>
      <c r="K108" s="39" t="s">
        <v>375</v>
      </c>
      <c r="L108" s="39" t="s">
        <v>16</v>
      </c>
      <c r="M108" s="39" t="s">
        <v>17</v>
      </c>
      <c r="N108" s="40">
        <v>42665.538194444445</v>
      </c>
      <c r="O108" s="43">
        <v>42665.538194444445</v>
      </c>
      <c r="P108" s="38">
        <v>18</v>
      </c>
      <c r="Q108" s="44">
        <v>1</v>
      </c>
      <c r="R108" s="45">
        <v>16.787234042553191</v>
      </c>
      <c r="S108" s="45">
        <v>16.100000000000001</v>
      </c>
      <c r="T108" s="44">
        <v>0</v>
      </c>
      <c r="U108" s="46">
        <v>0.93262411347517726</v>
      </c>
      <c r="V108" s="47"/>
    </row>
    <row r="109" spans="1:22" ht="14.25" hidden="1">
      <c r="A109" s="38" t="b">
        <v>1</v>
      </c>
      <c r="B109" s="38" t="s">
        <v>896</v>
      </c>
      <c r="C109" s="38">
        <v>748</v>
      </c>
      <c r="D109" s="39" t="s">
        <v>24</v>
      </c>
      <c r="E109" s="40">
        <v>42670.729166666664</v>
      </c>
      <c r="F109" s="40">
        <v>42670.791666666664</v>
      </c>
      <c r="G109" s="41" t="s">
        <v>140</v>
      </c>
      <c r="H109" s="39" t="s">
        <v>140</v>
      </c>
      <c r="I109" s="42"/>
      <c r="J109" s="38">
        <v>26531641</v>
      </c>
      <c r="K109" s="39" t="s">
        <v>283</v>
      </c>
      <c r="L109" s="39" t="s">
        <v>48</v>
      </c>
      <c r="M109" s="39" t="s">
        <v>17</v>
      </c>
      <c r="N109" s="40">
        <v>42667.974999999999</v>
      </c>
      <c r="O109" s="43">
        <v>42667.974999999999</v>
      </c>
      <c r="P109" s="38">
        <v>27</v>
      </c>
      <c r="Q109" s="44">
        <v>1.5</v>
      </c>
      <c r="R109" s="45">
        <v>25.180851063829785</v>
      </c>
      <c r="S109" s="45">
        <v>16.100000000000001</v>
      </c>
      <c r="T109" s="44">
        <v>2</v>
      </c>
      <c r="U109" s="46">
        <v>0.93262411347517726</v>
      </c>
      <c r="V109" s="47"/>
    </row>
    <row r="110" spans="1:22" ht="14.25" hidden="1">
      <c r="A110" s="38" t="b">
        <v>1</v>
      </c>
      <c r="B110" s="38" t="s">
        <v>896</v>
      </c>
      <c r="C110" s="38">
        <v>755</v>
      </c>
      <c r="D110" s="39" t="s">
        <v>24</v>
      </c>
      <c r="E110" s="40">
        <v>42671.666666666664</v>
      </c>
      <c r="F110" s="40">
        <v>42671.729166666664</v>
      </c>
      <c r="G110" s="41" t="s">
        <v>140</v>
      </c>
      <c r="H110" s="39" t="s">
        <v>140</v>
      </c>
      <c r="I110" s="42"/>
      <c r="J110" s="38">
        <v>25886621</v>
      </c>
      <c r="K110" s="39" t="s">
        <v>411</v>
      </c>
      <c r="L110" s="39" t="s">
        <v>48</v>
      </c>
      <c r="M110" s="39" t="s">
        <v>17</v>
      </c>
      <c r="N110" s="40">
        <v>42639.749305555553</v>
      </c>
      <c r="O110" s="43">
        <v>42639.749305555553</v>
      </c>
      <c r="P110" s="38">
        <v>22.68</v>
      </c>
      <c r="Q110" s="44">
        <v>1.5</v>
      </c>
      <c r="R110" s="45">
        <v>21.151914893617022</v>
      </c>
      <c r="S110" s="45">
        <v>16.100000000000001</v>
      </c>
      <c r="T110" s="44">
        <v>31</v>
      </c>
      <c r="U110" s="46">
        <v>0.93262411347517726</v>
      </c>
      <c r="V110" s="47"/>
    </row>
    <row r="111" spans="1:22" ht="14.25" hidden="1">
      <c r="A111" s="38" t="b">
        <v>1</v>
      </c>
      <c r="B111" s="38" t="s">
        <v>896</v>
      </c>
      <c r="C111" s="38">
        <v>760</v>
      </c>
      <c r="D111" s="39" t="s">
        <v>24</v>
      </c>
      <c r="E111" s="40">
        <v>42672.604166666664</v>
      </c>
      <c r="F111" s="40">
        <v>42672.791666666664</v>
      </c>
      <c r="G111" s="41" t="s">
        <v>140</v>
      </c>
      <c r="H111" s="39" t="s">
        <v>140</v>
      </c>
      <c r="I111" s="42"/>
      <c r="J111" s="38">
        <v>26641720</v>
      </c>
      <c r="K111" s="39" t="s">
        <v>509</v>
      </c>
      <c r="L111" s="39" t="s">
        <v>510</v>
      </c>
      <c r="M111" s="39" t="s">
        <v>17</v>
      </c>
      <c r="N111" s="40">
        <v>42672.573611111111</v>
      </c>
      <c r="O111" s="43">
        <v>42672.573611111111</v>
      </c>
      <c r="P111" s="38">
        <v>64.8</v>
      </c>
      <c r="Q111" s="44">
        <v>4.5</v>
      </c>
      <c r="R111" s="45">
        <v>60.434042553191482</v>
      </c>
      <c r="S111" s="45">
        <v>16.100000000000001</v>
      </c>
      <c r="T111" s="44">
        <v>0</v>
      </c>
      <c r="U111" s="46">
        <v>0.93262411347517726</v>
      </c>
      <c r="V111" s="47"/>
    </row>
    <row r="112" spans="1:22" ht="14.25" hidden="1">
      <c r="A112" s="38" t="b">
        <v>1</v>
      </c>
      <c r="B112" s="38" t="s">
        <v>896</v>
      </c>
      <c r="C112" s="38">
        <v>766</v>
      </c>
      <c r="D112" s="39" t="s">
        <v>24</v>
      </c>
      <c r="E112" s="40">
        <v>42674.708333333336</v>
      </c>
      <c r="F112" s="40">
        <v>42674.8125</v>
      </c>
      <c r="G112" s="41" t="s">
        <v>140</v>
      </c>
      <c r="H112" s="39" t="s">
        <v>140</v>
      </c>
      <c r="I112" s="42"/>
      <c r="J112" s="38">
        <v>26661411</v>
      </c>
      <c r="K112" s="42"/>
      <c r="L112" s="39" t="s">
        <v>16</v>
      </c>
      <c r="M112" s="39" t="s">
        <v>17</v>
      </c>
      <c r="N112" s="40">
        <v>42674.411111111112</v>
      </c>
      <c r="O112" s="43">
        <v>42674.411111111112</v>
      </c>
      <c r="P112" s="38">
        <v>45</v>
      </c>
      <c r="Q112" s="44">
        <v>1</v>
      </c>
      <c r="R112" s="45">
        <v>41.968085106382979</v>
      </c>
      <c r="S112" s="45">
        <v>16.100000000000001</v>
      </c>
      <c r="T112" s="44">
        <v>0</v>
      </c>
      <c r="U112" s="46">
        <v>0.93262411347517726</v>
      </c>
      <c r="V112" s="47"/>
    </row>
    <row r="113" spans="1:22" ht="14.25" hidden="1">
      <c r="A113" s="38" t="b">
        <v>1</v>
      </c>
      <c r="B113" s="38" t="s">
        <v>896</v>
      </c>
      <c r="C113" s="38">
        <v>767</v>
      </c>
      <c r="D113" s="39" t="s">
        <v>24</v>
      </c>
      <c r="E113" s="40">
        <v>42676.5625</v>
      </c>
      <c r="F113" s="40">
        <v>42676.604166666664</v>
      </c>
      <c r="G113" s="41" t="s">
        <v>140</v>
      </c>
      <c r="H113" s="39" t="s">
        <v>140</v>
      </c>
      <c r="I113" s="42"/>
      <c r="J113" s="38">
        <v>26114627</v>
      </c>
      <c r="K113" s="39" t="s">
        <v>351</v>
      </c>
      <c r="L113" s="39" t="s">
        <v>16</v>
      </c>
      <c r="M113" s="39" t="s">
        <v>17</v>
      </c>
      <c r="N113" s="40">
        <v>42648.662499999999</v>
      </c>
      <c r="O113" s="43">
        <v>42648.662499999999</v>
      </c>
      <c r="P113" s="38">
        <v>16.2</v>
      </c>
      <c r="Q113" s="44">
        <v>1</v>
      </c>
      <c r="R113" s="45">
        <v>15.10851063829787</v>
      </c>
      <c r="S113" s="45">
        <v>16.11</v>
      </c>
      <c r="T113" s="44">
        <v>27</v>
      </c>
      <c r="U113" s="46">
        <v>0.93262411347517726</v>
      </c>
      <c r="V113" s="47"/>
    </row>
    <row r="114" spans="1:22" ht="14.25" hidden="1">
      <c r="A114" s="38" t="b">
        <v>1</v>
      </c>
      <c r="B114" s="38" t="s">
        <v>896</v>
      </c>
      <c r="C114" s="38">
        <v>777</v>
      </c>
      <c r="D114" s="39" t="s">
        <v>24</v>
      </c>
      <c r="E114" s="40">
        <v>42678.4375</v>
      </c>
      <c r="F114" s="40">
        <v>42678.5</v>
      </c>
      <c r="G114" s="41" t="s">
        <v>140</v>
      </c>
      <c r="H114" s="39" t="s">
        <v>140</v>
      </c>
      <c r="I114" s="42"/>
      <c r="J114" s="38">
        <v>26477222</v>
      </c>
      <c r="K114" s="39" t="s">
        <v>226</v>
      </c>
      <c r="L114" s="39" t="s">
        <v>48</v>
      </c>
      <c r="M114" s="39" t="s">
        <v>17</v>
      </c>
      <c r="N114" s="40">
        <v>42664.870833333334</v>
      </c>
      <c r="O114" s="43">
        <v>42664.870833333334</v>
      </c>
      <c r="P114" s="38">
        <v>21.6</v>
      </c>
      <c r="Q114" s="44">
        <v>1.5</v>
      </c>
      <c r="R114" s="45">
        <v>20.144680851063828</v>
      </c>
      <c r="S114" s="45">
        <v>16.11</v>
      </c>
      <c r="T114" s="44">
        <v>13</v>
      </c>
      <c r="U114" s="46">
        <v>0.93262411347517726</v>
      </c>
      <c r="V114" s="47"/>
    </row>
    <row r="115" spans="1:22" ht="14.25" hidden="1">
      <c r="A115" s="38" t="b">
        <v>1</v>
      </c>
      <c r="B115" s="38" t="s">
        <v>896</v>
      </c>
      <c r="C115" s="38">
        <v>803</v>
      </c>
      <c r="D115" s="39" t="s">
        <v>24</v>
      </c>
      <c r="E115" s="40">
        <v>42682.395833333336</v>
      </c>
      <c r="F115" s="40">
        <v>42682.4375</v>
      </c>
      <c r="G115" s="41" t="s">
        <v>140</v>
      </c>
      <c r="H115" s="39" t="s">
        <v>140</v>
      </c>
      <c r="I115" s="42"/>
      <c r="J115" s="38">
        <v>26414351</v>
      </c>
      <c r="K115" s="39" t="s">
        <v>195</v>
      </c>
      <c r="L115" s="39" t="s">
        <v>16</v>
      </c>
      <c r="M115" s="39" t="s">
        <v>17</v>
      </c>
      <c r="N115" s="40">
        <v>42662.533333333333</v>
      </c>
      <c r="O115" s="43">
        <v>42662.533333333333</v>
      </c>
      <c r="P115" s="38">
        <v>14.4</v>
      </c>
      <c r="Q115" s="44">
        <v>1</v>
      </c>
      <c r="R115" s="45">
        <v>13.429787234042553</v>
      </c>
      <c r="S115" s="45">
        <v>16.11</v>
      </c>
      <c r="T115" s="44">
        <v>19</v>
      </c>
      <c r="U115" s="46">
        <v>0.93262411347517726</v>
      </c>
      <c r="V115" s="47"/>
    </row>
    <row r="116" spans="1:22" ht="14.25" hidden="1">
      <c r="A116" s="38" t="b">
        <v>1</v>
      </c>
      <c r="B116" s="38" t="s">
        <v>896</v>
      </c>
      <c r="C116" s="38">
        <v>832</v>
      </c>
      <c r="D116" s="39" t="s">
        <v>24</v>
      </c>
      <c r="E116" s="40">
        <v>42685.645833333336</v>
      </c>
      <c r="F116" s="40">
        <v>42685.708333333336</v>
      </c>
      <c r="G116" s="41" t="s">
        <v>140</v>
      </c>
      <c r="H116" s="39" t="s">
        <v>140</v>
      </c>
      <c r="I116" s="42"/>
      <c r="J116" s="38">
        <v>26477230</v>
      </c>
      <c r="K116" s="39" t="s">
        <v>553</v>
      </c>
      <c r="L116" s="39" t="s">
        <v>48</v>
      </c>
      <c r="M116" s="39" t="s">
        <v>17</v>
      </c>
      <c r="N116" s="40">
        <v>42664.871527777781</v>
      </c>
      <c r="O116" s="43">
        <v>42664.871527777781</v>
      </c>
      <c r="P116" s="38">
        <v>24.3</v>
      </c>
      <c r="Q116" s="44">
        <v>1.5</v>
      </c>
      <c r="R116" s="45">
        <v>22.662765957446808</v>
      </c>
      <c r="S116" s="45">
        <v>16.11</v>
      </c>
      <c r="T116" s="44">
        <v>20</v>
      </c>
      <c r="U116" s="46">
        <v>0.93262411347517726</v>
      </c>
      <c r="V116" s="47"/>
    </row>
    <row r="117" spans="1:22" ht="14.25" hidden="1">
      <c r="A117" s="38" t="b">
        <v>1</v>
      </c>
      <c r="B117" s="38" t="s">
        <v>896</v>
      </c>
      <c r="C117" s="38">
        <v>849</v>
      </c>
      <c r="D117" s="39" t="s">
        <v>24</v>
      </c>
      <c r="E117" s="40">
        <v>42689.770833333336</v>
      </c>
      <c r="F117" s="40">
        <v>42689.833333333336</v>
      </c>
      <c r="G117" s="41" t="s">
        <v>140</v>
      </c>
      <c r="H117" s="39" t="s">
        <v>140</v>
      </c>
      <c r="I117" s="42"/>
      <c r="J117" s="38">
        <v>26647285</v>
      </c>
      <c r="K117" s="39" t="s">
        <v>566</v>
      </c>
      <c r="L117" s="39" t="s">
        <v>48</v>
      </c>
      <c r="M117" s="39" t="s">
        <v>17</v>
      </c>
      <c r="N117" s="40">
        <v>42673.338888888888</v>
      </c>
      <c r="O117" s="43">
        <v>42673.338888888888</v>
      </c>
      <c r="P117" s="38">
        <v>27</v>
      </c>
      <c r="Q117" s="44">
        <v>1.5</v>
      </c>
      <c r="R117" s="45">
        <v>25.180851063829785</v>
      </c>
      <c r="S117" s="45">
        <v>16.11</v>
      </c>
      <c r="T117" s="44">
        <v>16</v>
      </c>
      <c r="U117" s="46">
        <v>0.93262411347517726</v>
      </c>
      <c r="V117" s="47"/>
    </row>
    <row r="118" spans="1:22" ht="14.25" hidden="1">
      <c r="A118" s="38" t="b">
        <v>1</v>
      </c>
      <c r="B118" s="38" t="s">
        <v>896</v>
      </c>
      <c r="C118" s="38">
        <v>863</v>
      </c>
      <c r="D118" s="39" t="s">
        <v>24</v>
      </c>
      <c r="E118" s="40">
        <v>42692.583333333336</v>
      </c>
      <c r="F118" s="40">
        <v>42692.645833333336</v>
      </c>
      <c r="G118" s="41" t="s">
        <v>140</v>
      </c>
      <c r="H118" s="39" t="s">
        <v>140</v>
      </c>
      <c r="I118" s="42"/>
      <c r="J118" s="38">
        <v>26936747</v>
      </c>
      <c r="K118" s="39" t="s">
        <v>574</v>
      </c>
      <c r="L118" s="39" t="s">
        <v>48</v>
      </c>
      <c r="M118" s="39" t="s">
        <v>17</v>
      </c>
      <c r="N118" s="40">
        <v>42685.714583333334</v>
      </c>
      <c r="O118" s="43">
        <v>42685.714583333334</v>
      </c>
      <c r="P118" s="38">
        <v>24.3</v>
      </c>
      <c r="Q118" s="44">
        <v>1.5</v>
      </c>
      <c r="R118" s="45">
        <v>22.662765957446808</v>
      </c>
      <c r="S118" s="45">
        <v>16.11</v>
      </c>
      <c r="T118" s="44">
        <v>6</v>
      </c>
      <c r="U118" s="46">
        <v>0.93262411347517726</v>
      </c>
      <c r="V118" s="47"/>
    </row>
    <row r="119" spans="1:22" ht="14.25" hidden="1">
      <c r="A119" s="38" t="b">
        <v>1</v>
      </c>
      <c r="B119" s="38" t="s">
        <v>896</v>
      </c>
      <c r="C119" s="38">
        <v>864</v>
      </c>
      <c r="D119" s="39" t="s">
        <v>24</v>
      </c>
      <c r="E119" s="40">
        <v>42692.666666666664</v>
      </c>
      <c r="F119" s="40">
        <v>42692.729166666664</v>
      </c>
      <c r="G119" s="41" t="s">
        <v>140</v>
      </c>
      <c r="H119" s="39" t="s">
        <v>140</v>
      </c>
      <c r="I119" s="42"/>
      <c r="J119" s="38">
        <v>26775681</v>
      </c>
      <c r="K119" s="39" t="s">
        <v>344</v>
      </c>
      <c r="L119" s="39" t="s">
        <v>48</v>
      </c>
      <c r="M119" s="39" t="s">
        <v>17</v>
      </c>
      <c r="N119" s="40">
        <v>42678.510416666664</v>
      </c>
      <c r="O119" s="43">
        <v>42678.510416666664</v>
      </c>
      <c r="P119" s="38">
        <v>25.2</v>
      </c>
      <c r="Q119" s="44">
        <v>1.5</v>
      </c>
      <c r="R119" s="45">
        <v>23.502127659574466</v>
      </c>
      <c r="S119" s="45">
        <v>16.11</v>
      </c>
      <c r="T119" s="44">
        <v>14</v>
      </c>
      <c r="U119" s="46">
        <v>0.93262411347517726</v>
      </c>
      <c r="V119" s="47"/>
    </row>
    <row r="120" spans="1:22" ht="14.25" hidden="1">
      <c r="A120" s="38" t="b">
        <v>1</v>
      </c>
      <c r="B120" s="38" t="s">
        <v>896</v>
      </c>
      <c r="C120" s="38">
        <v>870</v>
      </c>
      <c r="D120" s="39" t="s">
        <v>24</v>
      </c>
      <c r="E120" s="40">
        <v>42693.583333333336</v>
      </c>
      <c r="F120" s="40">
        <v>42693.625</v>
      </c>
      <c r="G120" s="41" t="s">
        <v>140</v>
      </c>
      <c r="H120" s="39" t="s">
        <v>140</v>
      </c>
      <c r="I120" s="42"/>
      <c r="J120" s="38">
        <v>26851813</v>
      </c>
      <c r="K120" s="39" t="s">
        <v>577</v>
      </c>
      <c r="L120" s="39" t="s">
        <v>16</v>
      </c>
      <c r="M120" s="39" t="s">
        <v>17</v>
      </c>
      <c r="N120" s="40">
        <v>42682.496527777781</v>
      </c>
      <c r="O120" s="43">
        <v>42682.496527777781</v>
      </c>
      <c r="P120" s="38">
        <v>18</v>
      </c>
      <c r="Q120" s="44">
        <v>1</v>
      </c>
      <c r="R120" s="45">
        <v>16.787234042553191</v>
      </c>
      <c r="S120" s="45">
        <v>16.11</v>
      </c>
      <c r="T120" s="44">
        <v>11</v>
      </c>
      <c r="U120" s="46">
        <v>0.93262411347517726</v>
      </c>
      <c r="V120" s="47"/>
    </row>
    <row r="121" spans="1:22" ht="14.25" hidden="1">
      <c r="A121" s="38" t="b">
        <v>1</v>
      </c>
      <c r="B121" s="38" t="s">
        <v>896</v>
      </c>
      <c r="C121" s="38">
        <v>873</v>
      </c>
      <c r="D121" s="39" t="s">
        <v>24</v>
      </c>
      <c r="E121" s="40">
        <v>42693.625</v>
      </c>
      <c r="F121" s="40">
        <v>42693.6875</v>
      </c>
      <c r="G121" s="41" t="s">
        <v>140</v>
      </c>
      <c r="H121" s="39" t="s">
        <v>140</v>
      </c>
      <c r="I121" s="42"/>
      <c r="J121" s="38">
        <v>26066949</v>
      </c>
      <c r="K121" s="39" t="s">
        <v>334</v>
      </c>
      <c r="L121" s="39" t="s">
        <v>48</v>
      </c>
      <c r="M121" s="39" t="s">
        <v>17</v>
      </c>
      <c r="N121" s="40">
        <v>42647.48333333333</v>
      </c>
      <c r="O121" s="43">
        <v>42647.48333333333</v>
      </c>
      <c r="P121" s="38">
        <v>24.3</v>
      </c>
      <c r="Q121" s="44">
        <v>1.5</v>
      </c>
      <c r="R121" s="45">
        <v>22.662765957446808</v>
      </c>
      <c r="S121" s="45">
        <v>16.11</v>
      </c>
      <c r="T121" s="44">
        <v>46</v>
      </c>
      <c r="U121" s="46">
        <v>0.93262411347517726</v>
      </c>
      <c r="V121" s="47"/>
    </row>
    <row r="122" spans="1:22" ht="14.25" hidden="1">
      <c r="A122" s="38" t="b">
        <v>1</v>
      </c>
      <c r="B122" s="38" t="s">
        <v>896</v>
      </c>
      <c r="C122" s="38">
        <v>875</v>
      </c>
      <c r="D122" s="39" t="s">
        <v>24</v>
      </c>
      <c r="E122" s="40">
        <v>42693.708333333336</v>
      </c>
      <c r="F122" s="40">
        <v>42693.770833333336</v>
      </c>
      <c r="G122" s="41" t="s">
        <v>140</v>
      </c>
      <c r="H122" s="39" t="s">
        <v>140</v>
      </c>
      <c r="I122" s="42"/>
      <c r="J122" s="38">
        <v>26335608</v>
      </c>
      <c r="K122" s="39" t="s">
        <v>466</v>
      </c>
      <c r="L122" s="39" t="s">
        <v>48</v>
      </c>
      <c r="M122" s="39" t="s">
        <v>17</v>
      </c>
      <c r="N122" s="40">
        <v>42658.843055555553</v>
      </c>
      <c r="O122" s="43">
        <v>42658.843055555553</v>
      </c>
      <c r="P122" s="38">
        <v>24.3</v>
      </c>
      <c r="Q122" s="44">
        <v>1.5</v>
      </c>
      <c r="R122" s="45">
        <v>22.662765957446808</v>
      </c>
      <c r="S122" s="45">
        <v>16.11</v>
      </c>
      <c r="T122" s="44">
        <v>34</v>
      </c>
      <c r="U122" s="46">
        <v>0.93262411347517726</v>
      </c>
      <c r="V122" s="47"/>
    </row>
    <row r="123" spans="1:22" ht="14.25" hidden="1">
      <c r="A123" s="38" t="b">
        <v>1</v>
      </c>
      <c r="B123" s="38" t="s">
        <v>896</v>
      </c>
      <c r="C123" s="38">
        <v>884</v>
      </c>
      <c r="D123" s="39" t="s">
        <v>24</v>
      </c>
      <c r="E123" s="40">
        <v>42696.395833333336</v>
      </c>
      <c r="F123" s="40">
        <v>42696.4375</v>
      </c>
      <c r="G123" s="41" t="s">
        <v>140</v>
      </c>
      <c r="H123" s="39" t="s">
        <v>140</v>
      </c>
      <c r="I123" s="42"/>
      <c r="J123" s="38">
        <v>27089787</v>
      </c>
      <c r="K123" s="39" t="s">
        <v>589</v>
      </c>
      <c r="L123" s="39" t="s">
        <v>16</v>
      </c>
      <c r="M123" s="39" t="s">
        <v>17</v>
      </c>
      <c r="N123" s="40">
        <v>42692.533333333333</v>
      </c>
      <c r="O123" s="43">
        <v>42692.533333333333</v>
      </c>
      <c r="P123" s="38">
        <v>14.4</v>
      </c>
      <c r="Q123" s="44">
        <v>1</v>
      </c>
      <c r="R123" s="45">
        <v>13.429787234042553</v>
      </c>
      <c r="S123" s="45">
        <v>16.11</v>
      </c>
      <c r="T123" s="44">
        <v>3</v>
      </c>
      <c r="U123" s="46">
        <v>0.93262411347517726</v>
      </c>
      <c r="V123" s="47"/>
    </row>
    <row r="124" spans="1:22" ht="14.25" hidden="1">
      <c r="A124" s="38" t="b">
        <v>1</v>
      </c>
      <c r="B124" s="38" t="s">
        <v>896</v>
      </c>
      <c r="C124" s="38">
        <v>889</v>
      </c>
      <c r="D124" s="39" t="s">
        <v>24</v>
      </c>
      <c r="E124" s="40">
        <v>42697.416666666664</v>
      </c>
      <c r="F124" s="40">
        <v>42697.479166666664</v>
      </c>
      <c r="G124" s="41" t="s">
        <v>140</v>
      </c>
      <c r="H124" s="39" t="s">
        <v>140</v>
      </c>
      <c r="I124" s="42"/>
      <c r="J124" s="38">
        <v>27089800</v>
      </c>
      <c r="K124" s="39" t="s">
        <v>592</v>
      </c>
      <c r="L124" s="39" t="s">
        <v>48</v>
      </c>
      <c r="M124" s="39" t="s">
        <v>17</v>
      </c>
      <c r="N124" s="40">
        <v>42692.53402777778</v>
      </c>
      <c r="O124" s="43">
        <v>42692.53402777778</v>
      </c>
      <c r="P124" s="38">
        <v>21.6</v>
      </c>
      <c r="Q124" s="44">
        <v>1.5</v>
      </c>
      <c r="R124" s="45">
        <v>20.144680851063828</v>
      </c>
      <c r="S124" s="45">
        <v>16.11</v>
      </c>
      <c r="T124" s="44">
        <v>4</v>
      </c>
      <c r="U124" s="46">
        <v>0.93262411347517726</v>
      </c>
      <c r="V124" s="47"/>
    </row>
    <row r="125" spans="1:22" ht="14.25" hidden="1">
      <c r="A125" s="38" t="b">
        <v>1</v>
      </c>
      <c r="B125" s="38" t="s">
        <v>896</v>
      </c>
      <c r="C125" s="38">
        <v>911</v>
      </c>
      <c r="D125" s="39" t="s">
        <v>24</v>
      </c>
      <c r="E125" s="40">
        <v>42699.729166666664</v>
      </c>
      <c r="F125" s="40">
        <v>42699.770833333336</v>
      </c>
      <c r="G125" s="41" t="s">
        <v>140</v>
      </c>
      <c r="H125" s="39" t="s">
        <v>140</v>
      </c>
      <c r="I125" s="42"/>
      <c r="J125" s="38">
        <v>26678092</v>
      </c>
      <c r="K125" s="39" t="s">
        <v>601</v>
      </c>
      <c r="L125" s="39" t="s">
        <v>16</v>
      </c>
      <c r="M125" s="39" t="s">
        <v>17</v>
      </c>
      <c r="N125" s="40">
        <v>42674.829861111109</v>
      </c>
      <c r="O125" s="43">
        <v>42674.829861111109</v>
      </c>
      <c r="P125" s="38">
        <v>18</v>
      </c>
      <c r="Q125" s="44">
        <v>1</v>
      </c>
      <c r="R125" s="45">
        <v>16.787234042553191</v>
      </c>
      <c r="S125" s="45">
        <v>16.11</v>
      </c>
      <c r="T125" s="44">
        <v>24</v>
      </c>
      <c r="U125" s="46">
        <v>0.93262411347517726</v>
      </c>
      <c r="V125" s="47"/>
    </row>
    <row r="126" spans="1:22" ht="14.25" hidden="1">
      <c r="A126" s="38" t="b">
        <v>1</v>
      </c>
      <c r="B126" s="38" t="s">
        <v>896</v>
      </c>
      <c r="C126" s="38">
        <v>944</v>
      </c>
      <c r="D126" s="39" t="s">
        <v>24</v>
      </c>
      <c r="E126" s="40">
        <v>42705.666666666664</v>
      </c>
      <c r="F126" s="40">
        <v>42705.729166666664</v>
      </c>
      <c r="G126" s="41" t="s">
        <v>140</v>
      </c>
      <c r="H126" s="39" t="s">
        <v>140</v>
      </c>
      <c r="I126" s="42"/>
      <c r="J126" s="38">
        <v>26635183</v>
      </c>
      <c r="K126" s="39" t="s">
        <v>411</v>
      </c>
      <c r="L126" s="39" t="s">
        <v>48</v>
      </c>
      <c r="M126" s="39" t="s">
        <v>17</v>
      </c>
      <c r="N126" s="40">
        <v>42671.890972222223</v>
      </c>
      <c r="O126" s="43">
        <v>42671.890972222223</v>
      </c>
      <c r="P126" s="38">
        <v>22.68</v>
      </c>
      <c r="Q126" s="44">
        <v>1.5</v>
      </c>
      <c r="R126" s="45">
        <v>21.151914893617022</v>
      </c>
      <c r="S126" s="45">
        <v>16.12</v>
      </c>
      <c r="T126" s="44">
        <v>33</v>
      </c>
      <c r="U126" s="46">
        <v>0.93262411347517726</v>
      </c>
      <c r="V126" s="47"/>
    </row>
    <row r="127" spans="1:22" ht="14.25" hidden="1">
      <c r="A127" s="38" t="b">
        <v>1</v>
      </c>
      <c r="B127" s="38" t="s">
        <v>896</v>
      </c>
      <c r="C127" s="38">
        <v>946</v>
      </c>
      <c r="D127" s="39" t="s">
        <v>24</v>
      </c>
      <c r="E127" s="40">
        <v>42705.729166666664</v>
      </c>
      <c r="F127" s="40">
        <v>42705.791666666664</v>
      </c>
      <c r="G127" s="41" t="s">
        <v>140</v>
      </c>
      <c r="H127" s="39" t="s">
        <v>140</v>
      </c>
      <c r="I127" s="42"/>
      <c r="J127" s="38">
        <v>26936803</v>
      </c>
      <c r="K127" s="39" t="s">
        <v>622</v>
      </c>
      <c r="L127" s="39" t="s">
        <v>48</v>
      </c>
      <c r="M127" s="39" t="s">
        <v>17</v>
      </c>
      <c r="N127" s="40">
        <v>42685.715277777781</v>
      </c>
      <c r="O127" s="43">
        <v>42685.715277777781</v>
      </c>
      <c r="P127" s="38">
        <v>27</v>
      </c>
      <c r="Q127" s="44">
        <v>1.5</v>
      </c>
      <c r="R127" s="45">
        <v>25.180851063829785</v>
      </c>
      <c r="S127" s="45">
        <v>16.12</v>
      </c>
      <c r="T127" s="44">
        <v>20</v>
      </c>
      <c r="U127" s="46">
        <v>0.93262411347517726</v>
      </c>
      <c r="V127" s="47"/>
    </row>
    <row r="128" spans="1:22" ht="14.25" hidden="1">
      <c r="A128" s="38" t="b">
        <v>1</v>
      </c>
      <c r="B128" s="38" t="s">
        <v>896</v>
      </c>
      <c r="C128" s="38">
        <v>972</v>
      </c>
      <c r="D128" s="39" t="s">
        <v>24</v>
      </c>
      <c r="E128" s="40">
        <v>42711.416666666664</v>
      </c>
      <c r="F128" s="40">
        <v>42711.479166666664</v>
      </c>
      <c r="G128" s="41" t="s">
        <v>140</v>
      </c>
      <c r="H128" s="39" t="s">
        <v>140</v>
      </c>
      <c r="I128" s="42"/>
      <c r="J128" s="38">
        <v>27340511</v>
      </c>
      <c r="K128" s="39" t="s">
        <v>638</v>
      </c>
      <c r="L128" s="39" t="s">
        <v>48</v>
      </c>
      <c r="M128" s="39" t="s">
        <v>17</v>
      </c>
      <c r="N128" s="40">
        <v>42704.531944444447</v>
      </c>
      <c r="O128" s="43">
        <v>42704.531944444447</v>
      </c>
      <c r="P128" s="38">
        <v>21.6</v>
      </c>
      <c r="Q128" s="44">
        <v>1.5</v>
      </c>
      <c r="R128" s="45">
        <v>20.144680851063828</v>
      </c>
      <c r="S128" s="45">
        <v>16.12</v>
      </c>
      <c r="T128" s="44">
        <v>6</v>
      </c>
      <c r="U128" s="46">
        <v>0.93262411347517726</v>
      </c>
      <c r="V128" s="47"/>
    </row>
    <row r="129" spans="1:22" ht="14.25" hidden="1">
      <c r="A129" s="38" t="b">
        <v>1</v>
      </c>
      <c r="B129" s="38" t="s">
        <v>896</v>
      </c>
      <c r="C129" s="38">
        <v>990</v>
      </c>
      <c r="D129" s="39" t="s">
        <v>24</v>
      </c>
      <c r="E129" s="40">
        <v>42714.604166666664</v>
      </c>
      <c r="F129" s="40">
        <v>42714.645833333336</v>
      </c>
      <c r="G129" s="41" t="s">
        <v>140</v>
      </c>
      <c r="H129" s="39" t="s">
        <v>140</v>
      </c>
      <c r="I129" s="42"/>
      <c r="J129" s="38">
        <v>26647290</v>
      </c>
      <c r="K129" s="39" t="s">
        <v>651</v>
      </c>
      <c r="L129" s="39" t="s">
        <v>16</v>
      </c>
      <c r="M129" s="39" t="s">
        <v>17</v>
      </c>
      <c r="N129" s="40">
        <v>42673.339583333334</v>
      </c>
      <c r="O129" s="43">
        <v>42673.339583333334</v>
      </c>
      <c r="P129" s="38">
        <v>16.2</v>
      </c>
      <c r="Q129" s="44">
        <v>1</v>
      </c>
      <c r="R129" s="45">
        <v>15.10851063829787</v>
      </c>
      <c r="S129" s="45">
        <v>16.12</v>
      </c>
      <c r="T129" s="44">
        <v>41</v>
      </c>
      <c r="U129" s="46">
        <v>0.93262411347517726</v>
      </c>
      <c r="V129" s="47"/>
    </row>
    <row r="130" spans="1:22" ht="14.25" hidden="1">
      <c r="A130" s="38" t="b">
        <v>1</v>
      </c>
      <c r="B130" s="38" t="s">
        <v>896</v>
      </c>
      <c r="C130" s="38">
        <v>1001</v>
      </c>
      <c r="D130" s="39" t="s">
        <v>24</v>
      </c>
      <c r="E130" s="40">
        <v>42716.645833333336</v>
      </c>
      <c r="F130" s="40">
        <v>42716.708333333336</v>
      </c>
      <c r="G130" s="41" t="s">
        <v>140</v>
      </c>
      <c r="H130" s="39" t="s">
        <v>140</v>
      </c>
      <c r="I130" s="42"/>
      <c r="J130" s="38">
        <v>27580875</v>
      </c>
      <c r="K130" s="39" t="s">
        <v>165</v>
      </c>
      <c r="L130" s="39" t="s">
        <v>48</v>
      </c>
      <c r="M130" s="39" t="s">
        <v>17</v>
      </c>
      <c r="N130" s="40">
        <v>42716.62222222222</v>
      </c>
      <c r="O130" s="43">
        <v>42716.62222222222</v>
      </c>
      <c r="P130" s="38">
        <v>23.4</v>
      </c>
      <c r="Q130" s="44">
        <v>1.5</v>
      </c>
      <c r="R130" s="45">
        <v>21.823404255319147</v>
      </c>
      <c r="S130" s="45">
        <v>16.12</v>
      </c>
      <c r="T130" s="44">
        <v>0</v>
      </c>
      <c r="U130" s="46">
        <v>0.93262411347517726</v>
      </c>
      <c r="V130" s="47"/>
    </row>
    <row r="131" spans="1:22" ht="14.25" hidden="1">
      <c r="A131" s="38" t="b">
        <v>1</v>
      </c>
      <c r="B131" s="38" t="s">
        <v>896</v>
      </c>
      <c r="C131" s="38">
        <v>1007</v>
      </c>
      <c r="D131" s="39" t="s">
        <v>24</v>
      </c>
      <c r="E131" s="40">
        <v>42717.416666666664</v>
      </c>
      <c r="F131" s="40">
        <v>42717.458333333336</v>
      </c>
      <c r="G131" s="41" t="s">
        <v>140</v>
      </c>
      <c r="H131" s="39" t="s">
        <v>140</v>
      </c>
      <c r="I131" s="42"/>
      <c r="J131" s="38">
        <v>27463274</v>
      </c>
      <c r="K131" s="39" t="s">
        <v>195</v>
      </c>
      <c r="L131" s="39" t="s">
        <v>16</v>
      </c>
      <c r="M131" s="39" t="s">
        <v>17</v>
      </c>
      <c r="N131" s="40">
        <v>42710.344444444447</v>
      </c>
      <c r="O131" s="43">
        <v>42710.344444444447</v>
      </c>
      <c r="P131" s="38">
        <v>14.4</v>
      </c>
      <c r="Q131" s="44">
        <v>1</v>
      </c>
      <c r="R131" s="45">
        <v>13.429787234042553</v>
      </c>
      <c r="S131" s="45">
        <v>16.12</v>
      </c>
      <c r="T131" s="44">
        <v>7</v>
      </c>
      <c r="U131" s="46">
        <v>0.93262411347517726</v>
      </c>
      <c r="V131" s="47"/>
    </row>
    <row r="132" spans="1:22" ht="14.25" hidden="1">
      <c r="A132" s="38" t="b">
        <v>1</v>
      </c>
      <c r="B132" s="38" t="s">
        <v>896</v>
      </c>
      <c r="C132" s="38">
        <v>1008</v>
      </c>
      <c r="D132" s="39" t="s">
        <v>24</v>
      </c>
      <c r="E132" s="40">
        <v>42717.583333333336</v>
      </c>
      <c r="F132" s="40">
        <v>42717.625</v>
      </c>
      <c r="G132" s="41" t="s">
        <v>140</v>
      </c>
      <c r="H132" s="39" t="s">
        <v>140</v>
      </c>
      <c r="I132" s="42"/>
      <c r="J132" s="38">
        <v>27498268</v>
      </c>
      <c r="K132" s="39" t="s">
        <v>661</v>
      </c>
      <c r="L132" s="39" t="s">
        <v>16</v>
      </c>
      <c r="M132" s="39" t="s">
        <v>17</v>
      </c>
      <c r="N132" s="40">
        <v>42711.617361111108</v>
      </c>
      <c r="O132" s="43">
        <v>42711.617361111108</v>
      </c>
      <c r="P132" s="38">
        <v>14.4</v>
      </c>
      <c r="Q132" s="44">
        <v>1</v>
      </c>
      <c r="R132" s="45">
        <v>13.429787234042553</v>
      </c>
      <c r="S132" s="45">
        <v>16.12</v>
      </c>
      <c r="T132" s="44">
        <v>5</v>
      </c>
      <c r="U132" s="46">
        <v>0.93262411347517726</v>
      </c>
      <c r="V132" s="47"/>
    </row>
    <row r="133" spans="1:22" ht="14.25" hidden="1">
      <c r="A133" s="38" t="b">
        <v>1</v>
      </c>
      <c r="B133" s="38" t="s">
        <v>896</v>
      </c>
      <c r="C133" s="38">
        <v>1009</v>
      </c>
      <c r="D133" s="39" t="s">
        <v>24</v>
      </c>
      <c r="E133" s="40">
        <v>42717.625</v>
      </c>
      <c r="F133" s="40">
        <v>42717.6875</v>
      </c>
      <c r="G133" s="41" t="s">
        <v>140</v>
      </c>
      <c r="H133" s="39" t="s">
        <v>140</v>
      </c>
      <c r="I133" s="42"/>
      <c r="J133" s="38">
        <v>26321335</v>
      </c>
      <c r="K133" s="39" t="s">
        <v>662</v>
      </c>
      <c r="L133" s="39" t="s">
        <v>48</v>
      </c>
      <c r="M133" s="39" t="s">
        <v>17</v>
      </c>
      <c r="N133" s="40">
        <v>42657.695138888892</v>
      </c>
      <c r="O133" s="43">
        <v>42657.695138888892</v>
      </c>
      <c r="P133" s="38">
        <v>20.25</v>
      </c>
      <c r="Q133" s="44">
        <v>1.5</v>
      </c>
      <c r="R133" s="45">
        <v>18.88563829787234</v>
      </c>
      <c r="S133" s="45">
        <v>16.12</v>
      </c>
      <c r="T133" s="44">
        <v>59</v>
      </c>
      <c r="U133" s="46">
        <v>0.93262411347517726</v>
      </c>
      <c r="V133" s="47"/>
    </row>
    <row r="134" spans="1:22" ht="14.25" hidden="1">
      <c r="A134" s="38" t="b">
        <v>1</v>
      </c>
      <c r="B134" s="38" t="s">
        <v>896</v>
      </c>
      <c r="C134" s="38">
        <v>1012</v>
      </c>
      <c r="D134" s="39" t="s">
        <v>24</v>
      </c>
      <c r="E134" s="40">
        <v>42718.5625</v>
      </c>
      <c r="F134" s="40">
        <v>42718.604166666664</v>
      </c>
      <c r="G134" s="41" t="s">
        <v>140</v>
      </c>
      <c r="H134" s="39" t="s">
        <v>140</v>
      </c>
      <c r="I134" s="42"/>
      <c r="J134" s="38">
        <v>26724198</v>
      </c>
      <c r="K134" s="39" t="s">
        <v>433</v>
      </c>
      <c r="L134" s="39" t="s">
        <v>16</v>
      </c>
      <c r="M134" s="39" t="s">
        <v>17</v>
      </c>
      <c r="N134" s="40">
        <v>42676.630555555559</v>
      </c>
      <c r="O134" s="43">
        <v>42676.630555555559</v>
      </c>
      <c r="P134" s="38">
        <v>14.58</v>
      </c>
      <c r="Q134" s="44">
        <v>1</v>
      </c>
      <c r="R134" s="45">
        <v>13.597659574468084</v>
      </c>
      <c r="S134" s="45">
        <v>16.12</v>
      </c>
      <c r="T134" s="44">
        <v>41</v>
      </c>
      <c r="U134" s="46">
        <v>0.93262411347517726</v>
      </c>
      <c r="V134" s="47"/>
    </row>
    <row r="135" spans="1:22" ht="14.25" hidden="1">
      <c r="A135" s="38" t="b">
        <v>1</v>
      </c>
      <c r="B135" s="38" t="s">
        <v>896</v>
      </c>
      <c r="C135" s="38">
        <v>1032</v>
      </c>
      <c r="D135" s="39" t="s">
        <v>24</v>
      </c>
      <c r="E135" s="40">
        <v>42720.770833333336</v>
      </c>
      <c r="F135" s="40">
        <v>42720.833333333336</v>
      </c>
      <c r="G135" s="41" t="s">
        <v>140</v>
      </c>
      <c r="H135" s="39" t="s">
        <v>140</v>
      </c>
      <c r="I135" s="42"/>
      <c r="J135" s="38">
        <v>27405989</v>
      </c>
      <c r="K135" s="39" t="s">
        <v>675</v>
      </c>
      <c r="L135" s="39" t="s">
        <v>48</v>
      </c>
      <c r="M135" s="39" t="s">
        <v>17</v>
      </c>
      <c r="N135" s="40">
        <v>42706.786111111112</v>
      </c>
      <c r="O135" s="43">
        <v>42706.786111111112</v>
      </c>
      <c r="P135" s="38">
        <v>27</v>
      </c>
      <c r="Q135" s="44">
        <v>1.5</v>
      </c>
      <c r="R135" s="45">
        <v>25.180851063829785</v>
      </c>
      <c r="S135" s="45">
        <v>16.12</v>
      </c>
      <c r="T135" s="44">
        <v>13</v>
      </c>
      <c r="U135" s="46">
        <v>0.93262411347517726</v>
      </c>
      <c r="V135" s="47"/>
    </row>
    <row r="136" spans="1:22" ht="14.25" hidden="1">
      <c r="A136" s="38" t="b">
        <v>1</v>
      </c>
      <c r="B136" s="38" t="s">
        <v>896</v>
      </c>
      <c r="C136" s="38">
        <v>1037</v>
      </c>
      <c r="D136" s="39" t="s">
        <v>24</v>
      </c>
      <c r="E136" s="40">
        <v>42721.583333333336</v>
      </c>
      <c r="F136" s="40">
        <v>42721.791666666664</v>
      </c>
      <c r="G136" s="41" t="s">
        <v>140</v>
      </c>
      <c r="H136" s="39" t="s">
        <v>140</v>
      </c>
      <c r="I136" s="42"/>
      <c r="J136" s="38">
        <v>27691902</v>
      </c>
      <c r="K136" s="39" t="s">
        <v>165</v>
      </c>
      <c r="L136" s="39" t="s">
        <v>678</v>
      </c>
      <c r="M136" s="39" t="s">
        <v>17</v>
      </c>
      <c r="N136" s="40">
        <v>42721.581250000003</v>
      </c>
      <c r="O136" s="43">
        <v>42721.581250000003</v>
      </c>
      <c r="P136" s="38">
        <v>72</v>
      </c>
      <c r="Q136" s="44">
        <v>5</v>
      </c>
      <c r="R136" s="45">
        <v>67.148936170212764</v>
      </c>
      <c r="S136" s="45">
        <v>16.12</v>
      </c>
      <c r="T136" s="44">
        <v>0</v>
      </c>
      <c r="U136" s="46">
        <v>0.93262411347517726</v>
      </c>
      <c r="V136" s="47"/>
    </row>
    <row r="137" spans="1:22" ht="14.25" hidden="1">
      <c r="A137" s="38" t="b">
        <v>1</v>
      </c>
      <c r="B137" s="38" t="s">
        <v>896</v>
      </c>
      <c r="C137" s="38">
        <v>1061</v>
      </c>
      <c r="D137" s="39" t="s">
        <v>24</v>
      </c>
      <c r="E137" s="40">
        <v>42724.666666666664</v>
      </c>
      <c r="F137" s="40">
        <v>42724.729166666664</v>
      </c>
      <c r="G137" s="41" t="s">
        <v>140</v>
      </c>
      <c r="H137" s="39" t="s">
        <v>140</v>
      </c>
      <c r="I137" s="42"/>
      <c r="J137" s="38">
        <v>27380097</v>
      </c>
      <c r="K137" s="39" t="s">
        <v>411</v>
      </c>
      <c r="L137" s="39" t="s">
        <v>48</v>
      </c>
      <c r="M137" s="39" t="s">
        <v>17</v>
      </c>
      <c r="N137" s="40">
        <v>42705.813888888886</v>
      </c>
      <c r="O137" s="43">
        <v>42705.813888888886</v>
      </c>
      <c r="P137" s="38">
        <v>25.2</v>
      </c>
      <c r="Q137" s="44">
        <v>1.5</v>
      </c>
      <c r="R137" s="45">
        <v>23.502127659574466</v>
      </c>
      <c r="S137" s="45">
        <v>16.12</v>
      </c>
      <c r="T137" s="44">
        <v>18</v>
      </c>
      <c r="U137" s="46">
        <v>0.93262411347517726</v>
      </c>
      <c r="V137" s="47"/>
    </row>
    <row r="138" spans="1:22" ht="14.25" hidden="1">
      <c r="A138" s="38" t="b">
        <v>1</v>
      </c>
      <c r="B138" s="38" t="s">
        <v>896</v>
      </c>
      <c r="C138" s="38">
        <v>1062</v>
      </c>
      <c r="D138" s="39" t="s">
        <v>24</v>
      </c>
      <c r="E138" s="40">
        <v>42724.75</v>
      </c>
      <c r="F138" s="40">
        <v>42724.8125</v>
      </c>
      <c r="G138" s="41" t="s">
        <v>140</v>
      </c>
      <c r="H138" s="39" t="s">
        <v>140</v>
      </c>
      <c r="I138" s="42"/>
      <c r="J138" s="38">
        <v>27188142</v>
      </c>
      <c r="K138" s="39" t="s">
        <v>283</v>
      </c>
      <c r="L138" s="39" t="s">
        <v>48</v>
      </c>
      <c r="M138" s="39" t="s">
        <v>17</v>
      </c>
      <c r="N138" s="40">
        <v>42697.504861111112</v>
      </c>
      <c r="O138" s="43">
        <v>42697.504861111112</v>
      </c>
      <c r="P138" s="38">
        <v>27</v>
      </c>
      <c r="Q138" s="44">
        <v>1.5</v>
      </c>
      <c r="R138" s="45">
        <v>25.180851063829785</v>
      </c>
      <c r="S138" s="45">
        <v>16.12</v>
      </c>
      <c r="T138" s="44">
        <v>27</v>
      </c>
      <c r="U138" s="46">
        <v>0.93262411347517726</v>
      </c>
      <c r="V138" s="47"/>
    </row>
    <row r="139" spans="1:22" ht="14.25" hidden="1">
      <c r="A139" s="38" t="b">
        <v>1</v>
      </c>
      <c r="B139" s="38" t="s">
        <v>896</v>
      </c>
      <c r="C139" s="38">
        <v>1068</v>
      </c>
      <c r="D139" s="39" t="s">
        <v>24</v>
      </c>
      <c r="E139" s="40">
        <v>42726.708333333336</v>
      </c>
      <c r="F139" s="40">
        <v>42726.770833333336</v>
      </c>
      <c r="G139" s="41" t="s">
        <v>140</v>
      </c>
      <c r="H139" s="39" t="s">
        <v>140</v>
      </c>
      <c r="I139" s="42"/>
      <c r="J139" s="38">
        <v>27380109</v>
      </c>
      <c r="K139" s="39" t="s">
        <v>697</v>
      </c>
      <c r="L139" s="39" t="s">
        <v>48</v>
      </c>
      <c r="M139" s="39" t="s">
        <v>17</v>
      </c>
      <c r="N139" s="40">
        <v>42705.814583333333</v>
      </c>
      <c r="O139" s="43">
        <v>42705.814583333333</v>
      </c>
      <c r="P139" s="38">
        <v>27</v>
      </c>
      <c r="Q139" s="44">
        <v>1.5</v>
      </c>
      <c r="R139" s="45">
        <v>25.180851063829785</v>
      </c>
      <c r="S139" s="45">
        <v>16.12</v>
      </c>
      <c r="T139" s="44">
        <v>20</v>
      </c>
      <c r="U139" s="46">
        <v>0.93262411347517726</v>
      </c>
      <c r="V139" s="47"/>
    </row>
    <row r="140" spans="1:22" ht="14.25" hidden="1">
      <c r="A140" s="38" t="b">
        <v>1</v>
      </c>
      <c r="B140" s="38" t="s">
        <v>896</v>
      </c>
      <c r="C140" s="38">
        <v>1071</v>
      </c>
      <c r="D140" s="39" t="s">
        <v>24</v>
      </c>
      <c r="E140" s="40">
        <v>42727.625</v>
      </c>
      <c r="F140" s="40">
        <v>42727.666666666664</v>
      </c>
      <c r="G140" s="41" t="s">
        <v>140</v>
      </c>
      <c r="H140" s="39" t="s">
        <v>140</v>
      </c>
      <c r="I140" s="42"/>
      <c r="J140" s="38">
        <v>27470377</v>
      </c>
      <c r="K140" s="39" t="s">
        <v>699</v>
      </c>
      <c r="L140" s="39" t="s">
        <v>16</v>
      </c>
      <c r="M140" s="39" t="s">
        <v>17</v>
      </c>
      <c r="N140" s="40">
        <v>42710.559027777781</v>
      </c>
      <c r="O140" s="43">
        <v>42710.559027777781</v>
      </c>
      <c r="P140" s="38">
        <v>16.2</v>
      </c>
      <c r="Q140" s="44">
        <v>1</v>
      </c>
      <c r="R140" s="45">
        <v>15.10851063829787</v>
      </c>
      <c r="S140" s="45">
        <v>16.12</v>
      </c>
      <c r="T140" s="44">
        <v>17</v>
      </c>
      <c r="U140" s="46">
        <v>0.93262411347517726</v>
      </c>
      <c r="V140" s="47"/>
    </row>
    <row r="141" spans="1:22" ht="14.25" hidden="1">
      <c r="A141" s="38" t="b">
        <v>1</v>
      </c>
      <c r="B141" s="38" t="s">
        <v>896</v>
      </c>
      <c r="C141" s="38">
        <v>1079</v>
      </c>
      <c r="D141" s="39" t="s">
        <v>24</v>
      </c>
      <c r="E141" s="40">
        <v>42733.416666666664</v>
      </c>
      <c r="F141" s="40">
        <v>42733.5</v>
      </c>
      <c r="G141" s="41" t="s">
        <v>140</v>
      </c>
      <c r="H141" s="39" t="s">
        <v>140</v>
      </c>
      <c r="I141" s="42"/>
      <c r="J141" s="38">
        <v>27836436</v>
      </c>
      <c r="K141" s="39" t="s">
        <v>165</v>
      </c>
      <c r="L141" s="39" t="s">
        <v>56</v>
      </c>
      <c r="M141" s="39" t="s">
        <v>17</v>
      </c>
      <c r="N141" s="40">
        <v>42731.55</v>
      </c>
      <c r="O141" s="43">
        <v>42731.55</v>
      </c>
      <c r="P141" s="38">
        <v>28.8</v>
      </c>
      <c r="Q141" s="44">
        <v>2</v>
      </c>
      <c r="R141" s="45">
        <v>26.859574468085107</v>
      </c>
      <c r="S141" s="45">
        <v>16.12</v>
      </c>
      <c r="T141" s="44">
        <v>1</v>
      </c>
      <c r="U141" s="46">
        <v>0.93262411347517726</v>
      </c>
      <c r="V141" s="47"/>
    </row>
    <row r="142" spans="1:22" ht="14.25">
      <c r="A142" s="38" t="b">
        <v>1</v>
      </c>
      <c r="B142" s="38" t="s">
        <v>896</v>
      </c>
      <c r="C142" s="38">
        <v>1087</v>
      </c>
      <c r="D142" s="39" t="s">
        <v>24</v>
      </c>
      <c r="E142" s="40">
        <v>42739.416666666664</v>
      </c>
      <c r="F142" s="40">
        <v>42739.458333333336</v>
      </c>
      <c r="G142" s="41" t="s">
        <v>140</v>
      </c>
      <c r="H142" s="39" t="s">
        <v>140</v>
      </c>
      <c r="I142" s="42"/>
      <c r="J142" s="38">
        <v>27836481</v>
      </c>
      <c r="K142" s="39" t="s">
        <v>708</v>
      </c>
      <c r="L142" s="39" t="s">
        <v>16</v>
      </c>
      <c r="M142" s="39" t="s">
        <v>17</v>
      </c>
      <c r="N142" s="40">
        <v>42731.552777777775</v>
      </c>
      <c r="O142" s="43">
        <v>42731.552777777775</v>
      </c>
      <c r="P142" s="38">
        <v>14.4</v>
      </c>
      <c r="Q142" s="44">
        <v>1</v>
      </c>
      <c r="R142" s="45">
        <v>13.429787234042553</v>
      </c>
      <c r="S142" s="45">
        <v>17.010000000000002</v>
      </c>
      <c r="T142" s="44">
        <v>7</v>
      </c>
      <c r="U142" s="46">
        <v>0.93262411347517726</v>
      </c>
      <c r="V142" s="47"/>
    </row>
    <row r="143" spans="1:22" ht="14.25">
      <c r="A143" s="38" t="b">
        <v>1</v>
      </c>
      <c r="B143" s="38" t="s">
        <v>896</v>
      </c>
      <c r="C143" s="38">
        <v>1095</v>
      </c>
      <c r="D143" s="39" t="s">
        <v>24</v>
      </c>
      <c r="E143" s="40">
        <v>42741.458333333336</v>
      </c>
      <c r="F143" s="40">
        <v>42741.5</v>
      </c>
      <c r="G143" s="41" t="s">
        <v>140</v>
      </c>
      <c r="H143" s="39" t="s">
        <v>140</v>
      </c>
      <c r="I143" s="42"/>
      <c r="J143" s="38">
        <v>27934335</v>
      </c>
      <c r="K143" s="39" t="s">
        <v>714</v>
      </c>
      <c r="L143" s="39" t="s">
        <v>16</v>
      </c>
      <c r="M143" s="39" t="s">
        <v>17</v>
      </c>
      <c r="N143" s="40">
        <v>42738.624305555553</v>
      </c>
      <c r="O143" s="43">
        <v>42738.624305555553</v>
      </c>
      <c r="P143" s="38">
        <v>14.4</v>
      </c>
      <c r="Q143" s="44">
        <v>1</v>
      </c>
      <c r="R143" s="45">
        <v>13.429787234042553</v>
      </c>
      <c r="S143" s="45">
        <v>17.010000000000002</v>
      </c>
      <c r="T143" s="44">
        <v>2</v>
      </c>
      <c r="U143" s="46">
        <v>0.93262411347517726</v>
      </c>
      <c r="V143" s="47"/>
    </row>
    <row r="144" spans="1:22" ht="14.25">
      <c r="A144" s="38" t="b">
        <v>1</v>
      </c>
      <c r="B144" s="38" t="s">
        <v>896</v>
      </c>
      <c r="C144" s="38">
        <v>1097</v>
      </c>
      <c r="D144" s="39" t="s">
        <v>24</v>
      </c>
      <c r="E144" s="40">
        <v>42741.729166666664</v>
      </c>
      <c r="F144" s="40">
        <v>42741.770833333336</v>
      </c>
      <c r="G144" s="41" t="s">
        <v>140</v>
      </c>
      <c r="H144" s="39" t="s">
        <v>140</v>
      </c>
      <c r="I144" s="42"/>
      <c r="J144" s="38">
        <v>27240599</v>
      </c>
      <c r="K144" s="39" t="s">
        <v>362</v>
      </c>
      <c r="L144" s="39" t="s">
        <v>16</v>
      </c>
      <c r="M144" s="39" t="s">
        <v>17</v>
      </c>
      <c r="N144" s="40">
        <v>42699.792361111111</v>
      </c>
      <c r="O144" s="43">
        <v>42699.792361111111</v>
      </c>
      <c r="P144" s="38">
        <v>16.2</v>
      </c>
      <c r="Q144" s="44">
        <v>1</v>
      </c>
      <c r="R144" s="45">
        <v>15.10851063829787</v>
      </c>
      <c r="S144" s="45">
        <v>17.010000000000002</v>
      </c>
      <c r="T144" s="44">
        <v>41</v>
      </c>
      <c r="U144" s="46">
        <v>0.93262411347517726</v>
      </c>
      <c r="V144" s="47"/>
    </row>
    <row r="145" spans="1:22" ht="14.25">
      <c r="A145" s="38" t="b">
        <v>1</v>
      </c>
      <c r="B145" s="38" t="s">
        <v>896</v>
      </c>
      <c r="C145" s="38">
        <v>1101</v>
      </c>
      <c r="D145" s="39" t="s">
        <v>24</v>
      </c>
      <c r="E145" s="40">
        <v>42742.604166666664</v>
      </c>
      <c r="F145" s="40">
        <v>42742.645833333336</v>
      </c>
      <c r="G145" s="41" t="s">
        <v>140</v>
      </c>
      <c r="H145" s="39" t="s">
        <v>140</v>
      </c>
      <c r="I145" s="42"/>
      <c r="J145" s="38">
        <v>27554262</v>
      </c>
      <c r="K145" s="39" t="s">
        <v>717</v>
      </c>
      <c r="L145" s="39" t="s">
        <v>16</v>
      </c>
      <c r="M145" s="39" t="s">
        <v>17</v>
      </c>
      <c r="N145" s="40">
        <v>42714.647222222222</v>
      </c>
      <c r="O145" s="43">
        <v>42714.647222222222</v>
      </c>
      <c r="P145" s="38">
        <v>18</v>
      </c>
      <c r="Q145" s="44">
        <v>1</v>
      </c>
      <c r="R145" s="45">
        <v>16.787234042553191</v>
      </c>
      <c r="S145" s="45">
        <v>17.010000000000002</v>
      </c>
      <c r="T145" s="44">
        <v>27</v>
      </c>
      <c r="U145" s="46">
        <v>0.93262411347517726</v>
      </c>
      <c r="V145" s="47"/>
    </row>
    <row r="146" spans="1:22" ht="14.25">
      <c r="A146" s="38" t="b">
        <v>1</v>
      </c>
      <c r="B146" s="38" t="s">
        <v>896</v>
      </c>
      <c r="C146" s="38">
        <v>1105</v>
      </c>
      <c r="D146" s="39" t="s">
        <v>24</v>
      </c>
      <c r="E146" s="40">
        <v>42742.666666666664</v>
      </c>
      <c r="F146" s="40">
        <v>42742.729166666664</v>
      </c>
      <c r="G146" s="41" t="s">
        <v>140</v>
      </c>
      <c r="H146" s="39" t="s">
        <v>140</v>
      </c>
      <c r="I146" s="42"/>
      <c r="J146" s="38">
        <v>27694057</v>
      </c>
      <c r="K146" s="39" t="s">
        <v>720</v>
      </c>
      <c r="L146" s="39" t="s">
        <v>48</v>
      </c>
      <c r="M146" s="39" t="s">
        <v>17</v>
      </c>
      <c r="N146" s="40">
        <v>42721.819444444445</v>
      </c>
      <c r="O146" s="43">
        <v>42721.819444444445</v>
      </c>
      <c r="P146" s="38">
        <v>27</v>
      </c>
      <c r="Q146" s="44">
        <v>1.5</v>
      </c>
      <c r="R146" s="45">
        <v>25.180851063829785</v>
      </c>
      <c r="S146" s="45">
        <v>17.010000000000002</v>
      </c>
      <c r="T146" s="44">
        <v>20</v>
      </c>
      <c r="U146" s="46">
        <v>0.93262411347517726</v>
      </c>
      <c r="V146" s="47"/>
    </row>
    <row r="147" spans="1:22" ht="14.25">
      <c r="A147" s="38" t="b">
        <v>1</v>
      </c>
      <c r="B147" s="38" t="s">
        <v>896</v>
      </c>
      <c r="C147" s="38">
        <v>1140</v>
      </c>
      <c r="D147" s="39" t="s">
        <v>24</v>
      </c>
      <c r="E147" s="40">
        <v>42748.75</v>
      </c>
      <c r="F147" s="40">
        <v>42748.791666666664</v>
      </c>
      <c r="G147" s="41" t="s">
        <v>140</v>
      </c>
      <c r="H147" s="39" t="s">
        <v>140</v>
      </c>
      <c r="I147" s="42"/>
      <c r="J147" s="38">
        <v>27364058</v>
      </c>
      <c r="K147" s="39" t="s">
        <v>737</v>
      </c>
      <c r="L147" s="39" t="s">
        <v>16</v>
      </c>
      <c r="M147" s="39" t="s">
        <v>17</v>
      </c>
      <c r="N147" s="40">
        <v>42705.394444444442</v>
      </c>
      <c r="O147" s="43">
        <v>42705.394444444442</v>
      </c>
      <c r="P147" s="38">
        <v>16.2</v>
      </c>
      <c r="Q147" s="44">
        <v>1</v>
      </c>
      <c r="R147" s="45">
        <v>15.10851063829787</v>
      </c>
      <c r="S147" s="45">
        <v>17.010000000000002</v>
      </c>
      <c r="T147" s="44">
        <v>43</v>
      </c>
      <c r="U147" s="46">
        <v>0.93262411347517726</v>
      </c>
      <c r="V147" s="47"/>
    </row>
    <row r="148" spans="1:22" ht="14.25">
      <c r="A148" s="38" t="b">
        <v>1</v>
      </c>
      <c r="B148" s="38" t="s">
        <v>896</v>
      </c>
      <c r="C148" s="38">
        <v>1145</v>
      </c>
      <c r="D148" s="39" t="s">
        <v>24</v>
      </c>
      <c r="E148" s="40">
        <v>42749.583333333336</v>
      </c>
      <c r="F148" s="40">
        <v>42749.645833333336</v>
      </c>
      <c r="G148" s="41" t="s">
        <v>140</v>
      </c>
      <c r="H148" s="39" t="s">
        <v>140</v>
      </c>
      <c r="I148" s="42"/>
      <c r="J148" s="38">
        <v>27694060</v>
      </c>
      <c r="K148" s="39" t="s">
        <v>739</v>
      </c>
      <c r="L148" s="39" t="s">
        <v>48</v>
      </c>
      <c r="M148" s="39" t="s">
        <v>17</v>
      </c>
      <c r="N148" s="40">
        <v>42721.820138888892</v>
      </c>
      <c r="O148" s="43">
        <v>42721.820138888892</v>
      </c>
      <c r="P148" s="38">
        <v>27</v>
      </c>
      <c r="Q148" s="44">
        <v>1.5</v>
      </c>
      <c r="R148" s="45">
        <v>25.180851063829785</v>
      </c>
      <c r="S148" s="45">
        <v>17.010000000000002</v>
      </c>
      <c r="T148" s="44">
        <v>27</v>
      </c>
      <c r="U148" s="46">
        <v>0.93262411347517726</v>
      </c>
      <c r="V148" s="47"/>
    </row>
    <row r="149" spans="1:22" ht="14.25">
      <c r="A149" s="38" t="b">
        <v>1</v>
      </c>
      <c r="B149" s="38" t="s">
        <v>896</v>
      </c>
      <c r="C149" s="38">
        <v>1149</v>
      </c>
      <c r="D149" s="39" t="s">
        <v>24</v>
      </c>
      <c r="E149" s="40">
        <v>42749.666666666664</v>
      </c>
      <c r="F149" s="40">
        <v>42749.708333333336</v>
      </c>
      <c r="G149" s="41" t="s">
        <v>140</v>
      </c>
      <c r="H149" s="39" t="s">
        <v>140</v>
      </c>
      <c r="I149" s="42"/>
      <c r="J149" s="38">
        <v>28175049</v>
      </c>
      <c r="K149" s="39" t="s">
        <v>741</v>
      </c>
      <c r="L149" s="39" t="s">
        <v>16</v>
      </c>
      <c r="M149" s="39" t="s">
        <v>17</v>
      </c>
      <c r="N149" s="40">
        <v>42748.63958333333</v>
      </c>
      <c r="O149" s="43">
        <v>42748.63958333333</v>
      </c>
      <c r="P149" s="38">
        <v>18</v>
      </c>
      <c r="Q149" s="44">
        <v>1</v>
      </c>
      <c r="R149" s="45">
        <v>16.787234042553191</v>
      </c>
      <c r="S149" s="45">
        <v>17.010000000000002</v>
      </c>
      <c r="T149" s="44">
        <v>1</v>
      </c>
      <c r="U149" s="46">
        <v>0.93262411347517726</v>
      </c>
      <c r="V149" s="47"/>
    </row>
    <row r="150" spans="1:22" ht="14.25">
      <c r="A150" s="38" t="b">
        <v>1</v>
      </c>
      <c r="B150" s="38" t="s">
        <v>896</v>
      </c>
      <c r="C150" s="38">
        <v>1165</v>
      </c>
      <c r="D150" s="39" t="s">
        <v>24</v>
      </c>
      <c r="E150" s="40">
        <v>42752.604166666664</v>
      </c>
      <c r="F150" s="40">
        <v>42752.645833333336</v>
      </c>
      <c r="G150" s="41" t="s">
        <v>140</v>
      </c>
      <c r="H150" s="39" t="s">
        <v>140</v>
      </c>
      <c r="I150" s="42"/>
      <c r="J150" s="38">
        <v>28119224</v>
      </c>
      <c r="K150" s="39" t="s">
        <v>750</v>
      </c>
      <c r="L150" s="39" t="s">
        <v>16</v>
      </c>
      <c r="M150" s="39" t="s">
        <v>17</v>
      </c>
      <c r="N150" s="40">
        <v>42746.585416666669</v>
      </c>
      <c r="O150" s="43">
        <v>42746.585416666669</v>
      </c>
      <c r="P150" s="38">
        <v>14.4</v>
      </c>
      <c r="Q150" s="44">
        <v>1</v>
      </c>
      <c r="R150" s="45">
        <v>13.429787234042553</v>
      </c>
      <c r="S150" s="45">
        <v>17.010000000000002</v>
      </c>
      <c r="T150" s="44">
        <v>6</v>
      </c>
      <c r="U150" s="46">
        <v>0.93262411347517726</v>
      </c>
      <c r="V150" s="47"/>
    </row>
    <row r="151" spans="1:22" ht="14.25">
      <c r="A151" s="38" t="b">
        <v>1</v>
      </c>
      <c r="B151" s="38" t="s">
        <v>896</v>
      </c>
      <c r="C151" s="38">
        <v>1166</v>
      </c>
      <c r="D151" s="39" t="s">
        <v>24</v>
      </c>
      <c r="E151" s="40">
        <v>42752.666666666664</v>
      </c>
      <c r="F151" s="40">
        <v>42752.708333333336</v>
      </c>
      <c r="G151" s="41" t="s">
        <v>140</v>
      </c>
      <c r="H151" s="39" t="s">
        <v>140</v>
      </c>
      <c r="I151" s="42"/>
      <c r="J151" s="38">
        <v>28119236</v>
      </c>
      <c r="K151" s="39" t="s">
        <v>714</v>
      </c>
      <c r="L151" s="39" t="s">
        <v>16</v>
      </c>
      <c r="M151" s="39" t="s">
        <v>17</v>
      </c>
      <c r="N151" s="40">
        <v>42746.585416666669</v>
      </c>
      <c r="O151" s="43">
        <v>42746.585416666669</v>
      </c>
      <c r="P151" s="38">
        <v>16.2</v>
      </c>
      <c r="Q151" s="44">
        <v>1</v>
      </c>
      <c r="R151" s="45">
        <v>15.10851063829787</v>
      </c>
      <c r="S151" s="45">
        <v>17.010000000000002</v>
      </c>
      <c r="T151" s="44">
        <v>6</v>
      </c>
      <c r="U151" s="46">
        <v>0.93262411347517726</v>
      </c>
      <c r="V151" s="47"/>
    </row>
    <row r="152" spans="1:22" ht="14.25">
      <c r="A152" s="38" t="b">
        <v>1</v>
      </c>
      <c r="B152" s="38" t="s">
        <v>896</v>
      </c>
      <c r="C152" s="38">
        <v>1170</v>
      </c>
      <c r="D152" s="39" t="s">
        <v>24</v>
      </c>
      <c r="E152" s="40">
        <v>42753.458333333336</v>
      </c>
      <c r="F152" s="40">
        <v>42753.5</v>
      </c>
      <c r="G152" s="41" t="s">
        <v>140</v>
      </c>
      <c r="H152" s="39" t="s">
        <v>140</v>
      </c>
      <c r="I152" s="42"/>
      <c r="J152" s="38">
        <v>28008861</v>
      </c>
      <c r="K152" s="39" t="s">
        <v>714</v>
      </c>
      <c r="L152" s="39" t="s">
        <v>16</v>
      </c>
      <c r="M152" s="39" t="s">
        <v>17</v>
      </c>
      <c r="N152" s="40">
        <v>42741.559027777781</v>
      </c>
      <c r="O152" s="43">
        <v>42741.559027777781</v>
      </c>
      <c r="P152" s="38">
        <v>14.4</v>
      </c>
      <c r="Q152" s="44">
        <v>1</v>
      </c>
      <c r="R152" s="45">
        <v>13.429787234042553</v>
      </c>
      <c r="S152" s="45">
        <v>17.010000000000002</v>
      </c>
      <c r="T152" s="44">
        <v>11</v>
      </c>
      <c r="U152" s="46">
        <v>0.93262411347517726</v>
      </c>
      <c r="V152" s="47"/>
    </row>
    <row r="153" spans="1:22" ht="14.25">
      <c r="A153" s="38" t="b">
        <v>1</v>
      </c>
      <c r="B153" s="38" t="s">
        <v>896</v>
      </c>
      <c r="C153" s="38">
        <v>1175</v>
      </c>
      <c r="D153" s="39" t="s">
        <v>24</v>
      </c>
      <c r="E153" s="40">
        <v>42755.416666666664</v>
      </c>
      <c r="F153" s="40">
        <v>42755.458333333336</v>
      </c>
      <c r="G153" s="41" t="s">
        <v>140</v>
      </c>
      <c r="H153" s="39" t="s">
        <v>140</v>
      </c>
      <c r="I153" s="42"/>
      <c r="J153" s="38">
        <v>28145472</v>
      </c>
      <c r="K153" s="39" t="s">
        <v>714</v>
      </c>
      <c r="L153" s="39" t="s">
        <v>16</v>
      </c>
      <c r="M153" s="39" t="s">
        <v>17</v>
      </c>
      <c r="N153" s="40">
        <v>42747.550694444442</v>
      </c>
      <c r="O153" s="43">
        <v>42747.550694444442</v>
      </c>
      <c r="P153" s="38">
        <v>14.4</v>
      </c>
      <c r="Q153" s="44">
        <v>1</v>
      </c>
      <c r="R153" s="45">
        <v>13.429787234042553</v>
      </c>
      <c r="S153" s="45">
        <v>17.010000000000002</v>
      </c>
      <c r="T153" s="44">
        <v>7</v>
      </c>
      <c r="U153" s="46">
        <v>0.93262411347517726</v>
      </c>
      <c r="V153" s="47"/>
    </row>
    <row r="154" spans="1:22" ht="14.25">
      <c r="A154" s="38" t="b">
        <v>1</v>
      </c>
      <c r="B154" s="38" t="s">
        <v>896</v>
      </c>
      <c r="C154" s="38">
        <v>1179</v>
      </c>
      <c r="D154" s="39" t="s">
        <v>24</v>
      </c>
      <c r="E154" s="40">
        <v>42755.645833333336</v>
      </c>
      <c r="F154" s="40">
        <v>42755.708333333336</v>
      </c>
      <c r="G154" s="41" t="s">
        <v>140</v>
      </c>
      <c r="H154" s="39" t="s">
        <v>140</v>
      </c>
      <c r="I154" s="42"/>
      <c r="J154" s="38">
        <v>28207258</v>
      </c>
      <c r="K154" s="39" t="s">
        <v>553</v>
      </c>
      <c r="L154" s="39" t="s">
        <v>48</v>
      </c>
      <c r="M154" s="39" t="s">
        <v>17</v>
      </c>
      <c r="N154" s="40">
        <v>42751.357638888891</v>
      </c>
      <c r="O154" s="43">
        <v>42751.357638888891</v>
      </c>
      <c r="P154" s="38">
        <v>24.3</v>
      </c>
      <c r="Q154" s="44">
        <v>1.5</v>
      </c>
      <c r="R154" s="45">
        <v>22.662765957446808</v>
      </c>
      <c r="S154" s="45">
        <v>17.010000000000002</v>
      </c>
      <c r="T154" s="44">
        <v>4</v>
      </c>
      <c r="U154" s="46">
        <v>0.93262411347517726</v>
      </c>
      <c r="V154" s="47"/>
    </row>
    <row r="155" spans="1:22" ht="14.25">
      <c r="A155" s="38" t="b">
        <v>1</v>
      </c>
      <c r="B155" s="38" t="s">
        <v>896</v>
      </c>
      <c r="C155" s="38">
        <v>1186</v>
      </c>
      <c r="D155" s="39" t="s">
        <v>24</v>
      </c>
      <c r="E155" s="40">
        <v>42755.770833333336</v>
      </c>
      <c r="F155" s="40">
        <v>42755.833333333336</v>
      </c>
      <c r="G155" s="41" t="s">
        <v>140</v>
      </c>
      <c r="H155" s="39" t="s">
        <v>140</v>
      </c>
      <c r="I155" s="42"/>
      <c r="J155" s="38">
        <v>27686739</v>
      </c>
      <c r="K155" s="39" t="s">
        <v>758</v>
      </c>
      <c r="L155" s="39" t="s">
        <v>48</v>
      </c>
      <c r="M155" s="39" t="s">
        <v>17</v>
      </c>
      <c r="N155" s="40">
        <v>42720.892361111109</v>
      </c>
      <c r="O155" s="43">
        <v>42720.892361111109</v>
      </c>
      <c r="P155" s="38">
        <v>24.3</v>
      </c>
      <c r="Q155" s="44">
        <v>1.5</v>
      </c>
      <c r="R155" s="45">
        <v>22.662765957446808</v>
      </c>
      <c r="S155" s="45">
        <v>17.010000000000002</v>
      </c>
      <c r="T155" s="44">
        <v>34</v>
      </c>
      <c r="U155" s="46">
        <v>0.93262411347517726</v>
      </c>
      <c r="V155" s="47"/>
    </row>
    <row r="156" spans="1:22" ht="14.25">
      <c r="A156" s="38" t="b">
        <v>1</v>
      </c>
      <c r="B156" s="38" t="s">
        <v>896</v>
      </c>
      <c r="C156" s="38">
        <v>1192</v>
      </c>
      <c r="D156" s="39" t="s">
        <v>24</v>
      </c>
      <c r="E156" s="40">
        <v>42756.604166666664</v>
      </c>
      <c r="F156" s="40">
        <v>42756.666666666664</v>
      </c>
      <c r="G156" s="41" t="s">
        <v>140</v>
      </c>
      <c r="H156" s="39" t="s">
        <v>140</v>
      </c>
      <c r="I156" s="42"/>
      <c r="J156" s="38">
        <v>28049252</v>
      </c>
      <c r="K156" s="39" t="s">
        <v>254</v>
      </c>
      <c r="L156" s="39" t="s">
        <v>48</v>
      </c>
      <c r="M156" s="39" t="s">
        <v>17</v>
      </c>
      <c r="N156" s="40">
        <v>42744.425000000003</v>
      </c>
      <c r="O156" s="43">
        <v>42744.425000000003</v>
      </c>
      <c r="P156" s="38">
        <v>27</v>
      </c>
      <c r="Q156" s="44">
        <v>1.5</v>
      </c>
      <c r="R156" s="45">
        <v>25.180851063829785</v>
      </c>
      <c r="S156" s="45">
        <v>17.010000000000002</v>
      </c>
      <c r="T156" s="44">
        <v>12</v>
      </c>
      <c r="U156" s="46">
        <v>0.93262411347517726</v>
      </c>
      <c r="V156" s="47"/>
    </row>
    <row r="157" spans="1:22" ht="14.25">
      <c r="A157" s="38" t="b">
        <v>1</v>
      </c>
      <c r="B157" s="38" t="s">
        <v>896</v>
      </c>
      <c r="C157" s="38">
        <v>1205</v>
      </c>
      <c r="D157" s="39" t="s">
        <v>24</v>
      </c>
      <c r="E157" s="40">
        <v>42759.604166666664</v>
      </c>
      <c r="F157" s="40">
        <v>42759.645833333336</v>
      </c>
      <c r="G157" s="41" t="s">
        <v>140</v>
      </c>
      <c r="H157" s="39" t="s">
        <v>140</v>
      </c>
      <c r="I157" s="42"/>
      <c r="J157" s="38">
        <v>28252942</v>
      </c>
      <c r="K157" s="39" t="s">
        <v>714</v>
      </c>
      <c r="L157" s="39" t="s">
        <v>16</v>
      </c>
      <c r="M157" s="39" t="s">
        <v>17</v>
      </c>
      <c r="N157" s="40">
        <v>42752.725694444445</v>
      </c>
      <c r="O157" s="43">
        <v>42752.725694444445</v>
      </c>
      <c r="P157" s="38">
        <v>14.4</v>
      </c>
      <c r="Q157" s="44">
        <v>1</v>
      </c>
      <c r="R157" s="45">
        <v>13.429787234042553</v>
      </c>
      <c r="S157" s="45">
        <v>17.010000000000002</v>
      </c>
      <c r="T157" s="44">
        <v>6</v>
      </c>
      <c r="U157" s="46">
        <v>0.93262411347517726</v>
      </c>
      <c r="V157" s="47"/>
    </row>
    <row r="158" spans="1:22" ht="14.25">
      <c r="A158" s="38" t="b">
        <v>1</v>
      </c>
      <c r="B158" s="38" t="s">
        <v>896</v>
      </c>
      <c r="C158" s="38">
        <v>1209</v>
      </c>
      <c r="D158" s="39" t="s">
        <v>24</v>
      </c>
      <c r="E158" s="40">
        <v>42760.4375</v>
      </c>
      <c r="F158" s="40">
        <v>42760.5</v>
      </c>
      <c r="G158" s="41" t="s">
        <v>140</v>
      </c>
      <c r="H158" s="39" t="s">
        <v>140</v>
      </c>
      <c r="I158" s="42"/>
      <c r="J158" s="38">
        <v>28277018</v>
      </c>
      <c r="K158" s="39" t="s">
        <v>340</v>
      </c>
      <c r="L158" s="39" t="s">
        <v>48</v>
      </c>
      <c r="M158" s="39" t="s">
        <v>17</v>
      </c>
      <c r="N158" s="40">
        <v>42753.662499999999</v>
      </c>
      <c r="O158" s="43">
        <v>42753.662499999999</v>
      </c>
      <c r="P158" s="38">
        <v>21.6</v>
      </c>
      <c r="Q158" s="44">
        <v>1.5</v>
      </c>
      <c r="R158" s="45">
        <v>20.144680851063828</v>
      </c>
      <c r="S158" s="45">
        <v>17.010000000000002</v>
      </c>
      <c r="T158" s="44">
        <v>6</v>
      </c>
      <c r="U158" s="46">
        <v>0.93262411347517726</v>
      </c>
      <c r="V158" s="47"/>
    </row>
    <row r="159" spans="1:22" ht="14.25">
      <c r="A159" s="38" t="b">
        <v>1</v>
      </c>
      <c r="B159" s="38" t="s">
        <v>896</v>
      </c>
      <c r="C159" s="38">
        <v>1210</v>
      </c>
      <c r="D159" s="39" t="s">
        <v>24</v>
      </c>
      <c r="E159" s="40">
        <v>42760.583333333336</v>
      </c>
      <c r="F159" s="40">
        <v>42760.645833333336</v>
      </c>
      <c r="G159" s="41" t="s">
        <v>140</v>
      </c>
      <c r="H159" s="39" t="s">
        <v>140</v>
      </c>
      <c r="I159" s="42"/>
      <c r="J159" s="38">
        <v>28119263</v>
      </c>
      <c r="K159" s="39" t="s">
        <v>433</v>
      </c>
      <c r="L159" s="39" t="s">
        <v>48</v>
      </c>
      <c r="M159" s="39" t="s">
        <v>17</v>
      </c>
      <c r="N159" s="40">
        <v>42746.586111111108</v>
      </c>
      <c r="O159" s="43">
        <v>42746.586111111108</v>
      </c>
      <c r="P159" s="38">
        <v>24.3</v>
      </c>
      <c r="Q159" s="44">
        <v>1.5</v>
      </c>
      <c r="R159" s="45">
        <v>22.662765957446808</v>
      </c>
      <c r="S159" s="45">
        <v>17.010000000000002</v>
      </c>
      <c r="T159" s="44">
        <v>13</v>
      </c>
      <c r="U159" s="46">
        <v>0.93262411347517726</v>
      </c>
      <c r="V159" s="47"/>
    </row>
    <row r="160" spans="1:22" ht="14.25">
      <c r="A160" s="38" t="b">
        <v>1</v>
      </c>
      <c r="B160" s="38" t="s">
        <v>896</v>
      </c>
      <c r="C160" s="38">
        <v>1221</v>
      </c>
      <c r="D160" s="39" t="s">
        <v>24</v>
      </c>
      <c r="E160" s="40">
        <v>42762.416666666664</v>
      </c>
      <c r="F160" s="40">
        <v>42762.5</v>
      </c>
      <c r="G160" s="41" t="s">
        <v>140</v>
      </c>
      <c r="H160" s="39" t="s">
        <v>140</v>
      </c>
      <c r="I160" s="42"/>
      <c r="J160" s="38">
        <v>28373385</v>
      </c>
      <c r="K160" s="42"/>
      <c r="L160" s="39" t="s">
        <v>16</v>
      </c>
      <c r="M160" s="39" t="s">
        <v>17</v>
      </c>
      <c r="N160" s="40">
        <v>42758.625694444447</v>
      </c>
      <c r="O160" s="43">
        <v>42758.625694444447</v>
      </c>
      <c r="P160" s="38">
        <v>28.8</v>
      </c>
      <c r="Q160" s="44">
        <v>1</v>
      </c>
      <c r="R160" s="45">
        <v>26.859574468085107</v>
      </c>
      <c r="S160" s="45">
        <v>17.010000000000002</v>
      </c>
      <c r="T160" s="44">
        <v>3</v>
      </c>
      <c r="U160" s="46">
        <v>0.93262411347517726</v>
      </c>
      <c r="V160" s="47"/>
    </row>
    <row r="161" spans="1:22" ht="14.25">
      <c r="A161" s="38" t="b">
        <v>1</v>
      </c>
      <c r="B161" s="38" t="s">
        <v>896</v>
      </c>
      <c r="C161" s="38">
        <v>1233</v>
      </c>
      <c r="D161" s="39" t="s">
        <v>24</v>
      </c>
      <c r="E161" s="40">
        <v>42763.625</v>
      </c>
      <c r="F161" s="40">
        <v>42763.6875</v>
      </c>
      <c r="G161" s="41" t="s">
        <v>140</v>
      </c>
      <c r="H161" s="39" t="s">
        <v>140</v>
      </c>
      <c r="I161" s="39" t="s">
        <v>140</v>
      </c>
      <c r="J161" s="38">
        <v>28436089</v>
      </c>
      <c r="K161" s="39" t="s">
        <v>783</v>
      </c>
      <c r="L161" s="39" t="s">
        <v>48</v>
      </c>
      <c r="M161" s="39" t="s">
        <v>17</v>
      </c>
      <c r="N161" s="40">
        <v>42760.724305555559</v>
      </c>
      <c r="O161" s="43">
        <v>42762.411111111112</v>
      </c>
      <c r="P161" s="38">
        <v>27</v>
      </c>
      <c r="Q161" s="44">
        <v>1.5</v>
      </c>
      <c r="R161" s="45">
        <v>25.180851063829785</v>
      </c>
      <c r="S161" s="45">
        <v>17.010000000000002</v>
      </c>
      <c r="T161" s="44">
        <v>2</v>
      </c>
      <c r="U161" s="46">
        <v>0.93262411347517726</v>
      </c>
      <c r="V161" s="47"/>
    </row>
    <row r="162" spans="1:22" ht="14.25">
      <c r="A162" s="38" t="b">
        <v>1</v>
      </c>
      <c r="B162" s="38" t="s">
        <v>896</v>
      </c>
      <c r="C162" s="38">
        <v>1241</v>
      </c>
      <c r="D162" s="39" t="s">
        <v>24</v>
      </c>
      <c r="E162" s="40">
        <v>42765.666666666664</v>
      </c>
      <c r="F162" s="40">
        <v>42765.729166666664</v>
      </c>
      <c r="G162" s="41" t="s">
        <v>140</v>
      </c>
      <c r="H162" s="39" t="s">
        <v>140</v>
      </c>
      <c r="I162" s="39" t="s">
        <v>418</v>
      </c>
      <c r="J162" s="38">
        <v>27751160</v>
      </c>
      <c r="K162" s="39" t="s">
        <v>411</v>
      </c>
      <c r="L162" s="39" t="s">
        <v>48</v>
      </c>
      <c r="M162" s="39" t="s">
        <v>17</v>
      </c>
      <c r="N162" s="40">
        <v>42724.822916666664</v>
      </c>
      <c r="O162" s="43">
        <v>42725.597916666666</v>
      </c>
      <c r="P162" s="38">
        <v>22.68</v>
      </c>
      <c r="Q162" s="44">
        <v>1.5</v>
      </c>
      <c r="R162" s="45">
        <v>21.151914893617022</v>
      </c>
      <c r="S162" s="45">
        <v>17.010000000000002</v>
      </c>
      <c r="T162" s="44">
        <v>40</v>
      </c>
      <c r="U162" s="46">
        <v>0.93262411347517726</v>
      </c>
      <c r="V162" s="47"/>
    </row>
    <row r="163" spans="1:22" ht="14.25">
      <c r="A163" s="38" t="b">
        <v>1</v>
      </c>
      <c r="B163" s="38" t="s">
        <v>896</v>
      </c>
      <c r="C163" s="38">
        <v>1246</v>
      </c>
      <c r="D163" s="39" t="s">
        <v>24</v>
      </c>
      <c r="E163" s="40">
        <v>42766.625</v>
      </c>
      <c r="F163" s="40">
        <v>42766.666666666664</v>
      </c>
      <c r="G163" s="41" t="s">
        <v>140</v>
      </c>
      <c r="H163" s="39" t="s">
        <v>140</v>
      </c>
      <c r="I163" s="42"/>
      <c r="J163" s="38">
        <v>28496682</v>
      </c>
      <c r="K163" s="39" t="s">
        <v>714</v>
      </c>
      <c r="L163" s="39" t="s">
        <v>16</v>
      </c>
      <c r="M163" s="39" t="s">
        <v>17</v>
      </c>
      <c r="N163" s="40">
        <v>42763.709722222222</v>
      </c>
      <c r="O163" s="43">
        <v>42763.709722222222</v>
      </c>
      <c r="P163" s="38">
        <v>14.4</v>
      </c>
      <c r="Q163" s="44">
        <v>1</v>
      </c>
      <c r="R163" s="45">
        <v>13.429787234042553</v>
      </c>
      <c r="S163" s="45">
        <v>17.010000000000002</v>
      </c>
      <c r="T163" s="44">
        <v>2</v>
      </c>
      <c r="U163" s="46">
        <v>0.93262411347517726</v>
      </c>
      <c r="V163" s="47"/>
    </row>
    <row r="164" spans="1:22" ht="14.25">
      <c r="A164" s="38" t="b">
        <v>1</v>
      </c>
      <c r="B164" s="38" t="s">
        <v>896</v>
      </c>
      <c r="C164" s="38">
        <v>1250</v>
      </c>
      <c r="D164" s="39" t="s">
        <v>24</v>
      </c>
      <c r="E164" s="40">
        <v>42767.416666666664</v>
      </c>
      <c r="F164" s="40">
        <v>42767.458333333336</v>
      </c>
      <c r="G164" s="41" t="s">
        <v>140</v>
      </c>
      <c r="H164" s="39" t="s">
        <v>140</v>
      </c>
      <c r="I164" s="42"/>
      <c r="J164" s="38">
        <v>28252996</v>
      </c>
      <c r="K164" s="39" t="s">
        <v>789</v>
      </c>
      <c r="L164" s="39" t="s">
        <v>16</v>
      </c>
      <c r="M164" s="39" t="s">
        <v>17</v>
      </c>
      <c r="N164" s="40">
        <v>42752.727083333331</v>
      </c>
      <c r="O164" s="43">
        <v>42752.727083333331</v>
      </c>
      <c r="P164" s="38">
        <v>14.4</v>
      </c>
      <c r="Q164" s="44">
        <v>1</v>
      </c>
      <c r="R164" s="45">
        <v>13.429787234042553</v>
      </c>
      <c r="S164" s="45">
        <v>17.02</v>
      </c>
      <c r="T164" s="44">
        <v>14</v>
      </c>
      <c r="U164" s="46">
        <v>0.93262411347517726</v>
      </c>
      <c r="V164" s="47"/>
    </row>
    <row r="165" spans="1:22" ht="14.25">
      <c r="A165" s="38" t="b">
        <v>1</v>
      </c>
      <c r="B165" s="38" t="s">
        <v>896</v>
      </c>
      <c r="C165" s="38">
        <v>1252</v>
      </c>
      <c r="D165" s="39" t="s">
        <v>24</v>
      </c>
      <c r="E165" s="40">
        <v>42767.458333333336</v>
      </c>
      <c r="F165" s="40">
        <v>42767.5</v>
      </c>
      <c r="G165" s="41" t="s">
        <v>140</v>
      </c>
      <c r="H165" s="39" t="s">
        <v>140</v>
      </c>
      <c r="I165" s="42"/>
      <c r="J165" s="38">
        <v>28008841</v>
      </c>
      <c r="K165" s="39" t="s">
        <v>714</v>
      </c>
      <c r="L165" s="39" t="s">
        <v>16</v>
      </c>
      <c r="M165" s="39" t="s">
        <v>17</v>
      </c>
      <c r="N165" s="40">
        <v>42741.558333333334</v>
      </c>
      <c r="O165" s="43">
        <v>42741.558333333334</v>
      </c>
      <c r="P165" s="38">
        <v>14.4</v>
      </c>
      <c r="Q165" s="44">
        <v>1</v>
      </c>
      <c r="R165" s="45">
        <v>13.429787234042553</v>
      </c>
      <c r="S165" s="45">
        <v>17.02</v>
      </c>
      <c r="T165" s="44">
        <v>25</v>
      </c>
      <c r="U165" s="46">
        <v>0.93262411347517726</v>
      </c>
      <c r="V165" s="47"/>
    </row>
    <row r="166" spans="1:22" ht="14.25">
      <c r="A166" s="38" t="b">
        <v>1</v>
      </c>
      <c r="B166" s="38" t="s">
        <v>896</v>
      </c>
      <c r="C166" s="38">
        <v>1312</v>
      </c>
      <c r="D166" s="39" t="s">
        <v>24</v>
      </c>
      <c r="E166" s="40">
        <v>42777.520833333336</v>
      </c>
      <c r="F166" s="40">
        <v>42777.583333333336</v>
      </c>
      <c r="G166" s="41" t="s">
        <v>140</v>
      </c>
      <c r="H166" s="39" t="s">
        <v>140</v>
      </c>
      <c r="I166" s="42"/>
      <c r="J166" s="38">
        <v>28474831</v>
      </c>
      <c r="K166" s="39" t="s">
        <v>283</v>
      </c>
      <c r="L166" s="39" t="s">
        <v>48</v>
      </c>
      <c r="M166" s="39" t="s">
        <v>17</v>
      </c>
      <c r="N166" s="40">
        <v>42762.410416666666</v>
      </c>
      <c r="O166" s="43">
        <v>42762.410416666666</v>
      </c>
      <c r="P166" s="38">
        <v>27</v>
      </c>
      <c r="Q166" s="44">
        <v>1.5</v>
      </c>
      <c r="R166" s="45">
        <v>25.180851063829785</v>
      </c>
      <c r="S166" s="45">
        <v>17.02</v>
      </c>
      <c r="T166" s="44">
        <v>15</v>
      </c>
      <c r="U166" s="46">
        <v>0.93262411347517726</v>
      </c>
      <c r="V166" s="47"/>
    </row>
    <row r="167" spans="1:22" ht="14.25">
      <c r="A167" s="38" t="b">
        <v>1</v>
      </c>
      <c r="B167" s="38" t="s">
        <v>896</v>
      </c>
      <c r="C167" s="38">
        <v>1313</v>
      </c>
      <c r="D167" s="39" t="s">
        <v>24</v>
      </c>
      <c r="E167" s="40">
        <v>42777.604166666664</v>
      </c>
      <c r="F167" s="40">
        <v>42777.645833333336</v>
      </c>
      <c r="G167" s="41" t="s">
        <v>140</v>
      </c>
      <c r="H167" s="39" t="s">
        <v>140</v>
      </c>
      <c r="I167" s="42"/>
      <c r="J167" s="38">
        <v>28028418</v>
      </c>
      <c r="K167" s="39" t="s">
        <v>717</v>
      </c>
      <c r="L167" s="39" t="s">
        <v>16</v>
      </c>
      <c r="M167" s="39" t="s">
        <v>17</v>
      </c>
      <c r="N167" s="40">
        <v>42742.659722222219</v>
      </c>
      <c r="O167" s="43">
        <v>42742.659722222219</v>
      </c>
      <c r="P167" s="38">
        <v>16.2</v>
      </c>
      <c r="Q167" s="44">
        <v>1</v>
      </c>
      <c r="R167" s="45">
        <v>15.10851063829787</v>
      </c>
      <c r="S167" s="45">
        <v>17.02</v>
      </c>
      <c r="T167" s="44">
        <v>34</v>
      </c>
      <c r="U167" s="46">
        <v>0.93262411347517726</v>
      </c>
      <c r="V167" s="47"/>
    </row>
    <row r="168" spans="1:22" ht="14.25">
      <c r="A168" s="38" t="b">
        <v>1</v>
      </c>
      <c r="B168" s="38" t="s">
        <v>896</v>
      </c>
      <c r="C168" s="38">
        <v>1314</v>
      </c>
      <c r="D168" s="39" t="s">
        <v>24</v>
      </c>
      <c r="E168" s="40">
        <v>42777.666666666664</v>
      </c>
      <c r="F168" s="40">
        <v>42777.729166666664</v>
      </c>
      <c r="G168" s="41" t="s">
        <v>140</v>
      </c>
      <c r="H168" s="39" t="s">
        <v>140</v>
      </c>
      <c r="I168" s="42"/>
      <c r="J168" s="38">
        <v>28192514</v>
      </c>
      <c r="K168" s="39" t="s">
        <v>819</v>
      </c>
      <c r="L168" s="39" t="s">
        <v>48</v>
      </c>
      <c r="M168" s="39" t="s">
        <v>17</v>
      </c>
      <c r="N168" s="40">
        <v>42749.814583333333</v>
      </c>
      <c r="O168" s="43">
        <v>42749.814583333333</v>
      </c>
      <c r="P168" s="38">
        <v>27</v>
      </c>
      <c r="Q168" s="44">
        <v>1.5</v>
      </c>
      <c r="R168" s="45">
        <v>25.180851063829785</v>
      </c>
      <c r="S168" s="45">
        <v>17.02</v>
      </c>
      <c r="T168" s="44">
        <v>27</v>
      </c>
      <c r="U168" s="46">
        <v>0.93262411347517726</v>
      </c>
      <c r="V168" s="47"/>
    </row>
    <row r="169" spans="1:22" ht="14.25">
      <c r="A169" s="38" t="b">
        <v>1</v>
      </c>
      <c r="B169" s="38" t="s">
        <v>896</v>
      </c>
      <c r="C169" s="38">
        <v>1323</v>
      </c>
      <c r="D169" s="39" t="s">
        <v>24</v>
      </c>
      <c r="E169" s="40">
        <v>42779.604166666664</v>
      </c>
      <c r="F169" s="40">
        <v>42779.645833333336</v>
      </c>
      <c r="G169" s="41" t="s">
        <v>140</v>
      </c>
      <c r="H169" s="39" t="s">
        <v>140</v>
      </c>
      <c r="I169" s="42"/>
      <c r="J169" s="38">
        <v>27610250</v>
      </c>
      <c r="K169" s="39" t="s">
        <v>220</v>
      </c>
      <c r="L169" s="39" t="s">
        <v>16</v>
      </c>
      <c r="M169" s="39" t="s">
        <v>17</v>
      </c>
      <c r="N169" s="40">
        <v>42717.701388888891</v>
      </c>
      <c r="O169" s="43">
        <v>42717.701388888891</v>
      </c>
      <c r="P169" s="38">
        <v>11.52</v>
      </c>
      <c r="Q169" s="44">
        <v>1</v>
      </c>
      <c r="R169" s="45">
        <v>10.743829787234041</v>
      </c>
      <c r="S169" s="45">
        <v>17.02</v>
      </c>
      <c r="T169" s="44">
        <v>61</v>
      </c>
      <c r="U169" s="46">
        <v>0.93262411347517726</v>
      </c>
      <c r="V169" s="47"/>
    </row>
    <row r="170" spans="1:22" ht="14.25">
      <c r="A170" s="38" t="b">
        <v>1</v>
      </c>
      <c r="B170" s="38" t="s">
        <v>896</v>
      </c>
      <c r="C170" s="38">
        <v>1325</v>
      </c>
      <c r="D170" s="39" t="s">
        <v>24</v>
      </c>
      <c r="E170" s="40">
        <v>42779.645833333336</v>
      </c>
      <c r="F170" s="40">
        <v>42779.6875</v>
      </c>
      <c r="G170" s="41" t="s">
        <v>140</v>
      </c>
      <c r="H170" s="39" t="s">
        <v>140</v>
      </c>
      <c r="I170" s="42"/>
      <c r="J170" s="38">
        <v>28253050</v>
      </c>
      <c r="K170" s="39" t="s">
        <v>714</v>
      </c>
      <c r="L170" s="39" t="s">
        <v>16</v>
      </c>
      <c r="M170" s="39" t="s">
        <v>17</v>
      </c>
      <c r="N170" s="40">
        <v>42752.727777777778</v>
      </c>
      <c r="O170" s="43">
        <v>42752.727777777778</v>
      </c>
      <c r="P170" s="38">
        <v>15.3</v>
      </c>
      <c r="Q170" s="44">
        <v>1</v>
      </c>
      <c r="R170" s="45">
        <v>14.269148936170213</v>
      </c>
      <c r="S170" s="45">
        <v>17.02</v>
      </c>
      <c r="T170" s="44">
        <v>26</v>
      </c>
      <c r="U170" s="46">
        <v>0.93262411347517726</v>
      </c>
      <c r="V170" s="47"/>
    </row>
    <row r="171" spans="1:22" ht="14.25">
      <c r="A171" s="38" t="b">
        <v>1</v>
      </c>
      <c r="B171" s="38" t="s">
        <v>896</v>
      </c>
      <c r="C171" s="38">
        <v>1331</v>
      </c>
      <c r="D171" s="39" t="s">
        <v>24</v>
      </c>
      <c r="E171" s="40">
        <v>42780.416666666664</v>
      </c>
      <c r="F171" s="40">
        <v>42780.458333333336</v>
      </c>
      <c r="G171" s="41" t="s">
        <v>140</v>
      </c>
      <c r="H171" s="39" t="s">
        <v>140</v>
      </c>
      <c r="I171" s="39" t="s">
        <v>140</v>
      </c>
      <c r="J171" s="38">
        <v>28820278</v>
      </c>
      <c r="K171" s="39" t="s">
        <v>828</v>
      </c>
      <c r="L171" s="39" t="s">
        <v>16</v>
      </c>
      <c r="M171" s="39" t="s">
        <v>17</v>
      </c>
      <c r="N171" s="40">
        <v>42777.322222222225</v>
      </c>
      <c r="O171" s="43">
        <v>42777.597916666666</v>
      </c>
      <c r="P171" s="38">
        <v>14.4</v>
      </c>
      <c r="Q171" s="44">
        <v>1</v>
      </c>
      <c r="R171" s="45">
        <v>13.429787234042553</v>
      </c>
      <c r="S171" s="45">
        <v>17.02</v>
      </c>
      <c r="T171" s="44">
        <v>3</v>
      </c>
      <c r="U171" s="46">
        <v>0.93262411347517726</v>
      </c>
      <c r="V171" s="47"/>
    </row>
    <row r="172" spans="1:22" ht="14.25">
      <c r="A172" s="38" t="b">
        <v>1</v>
      </c>
      <c r="B172" s="38" t="s">
        <v>896</v>
      </c>
      <c r="C172" s="38">
        <v>1351</v>
      </c>
      <c r="D172" s="39" t="s">
        <v>24</v>
      </c>
      <c r="E172" s="40">
        <v>42783.5625</v>
      </c>
      <c r="F172" s="40">
        <v>42783.604166666664</v>
      </c>
      <c r="G172" s="41" t="s">
        <v>140</v>
      </c>
      <c r="H172" s="39" t="s">
        <v>140</v>
      </c>
      <c r="I172" s="42"/>
      <c r="J172" s="38">
        <v>28877253</v>
      </c>
      <c r="K172" s="39" t="s">
        <v>838</v>
      </c>
      <c r="L172" s="39" t="s">
        <v>16</v>
      </c>
      <c r="M172" s="39" t="s">
        <v>17</v>
      </c>
      <c r="N172" s="40">
        <v>42780.524305555555</v>
      </c>
      <c r="O172" s="43">
        <v>42780.524305555555</v>
      </c>
      <c r="P172" s="38">
        <v>16.2</v>
      </c>
      <c r="Q172" s="44">
        <v>1</v>
      </c>
      <c r="R172" s="45">
        <v>15.10851063829787</v>
      </c>
      <c r="S172" s="45">
        <v>17.02</v>
      </c>
      <c r="T172" s="44">
        <v>3</v>
      </c>
      <c r="U172" s="46">
        <v>0.93262411347517726</v>
      </c>
      <c r="V172" s="47"/>
    </row>
    <row r="173" spans="1:22" ht="14.25">
      <c r="A173" s="38" t="b">
        <v>1</v>
      </c>
      <c r="B173" s="38" t="s">
        <v>896</v>
      </c>
      <c r="C173" s="38">
        <v>1354</v>
      </c>
      <c r="D173" s="39" t="s">
        <v>24</v>
      </c>
      <c r="E173" s="40">
        <v>42783.625</v>
      </c>
      <c r="F173" s="40">
        <v>42783.6875</v>
      </c>
      <c r="G173" s="41" t="s">
        <v>140</v>
      </c>
      <c r="H173" s="39" t="s">
        <v>140</v>
      </c>
      <c r="I173" s="42"/>
      <c r="J173" s="38">
        <v>28192517</v>
      </c>
      <c r="K173" s="39" t="s">
        <v>841</v>
      </c>
      <c r="L173" s="39" t="s">
        <v>48</v>
      </c>
      <c r="M173" s="39" t="s">
        <v>17</v>
      </c>
      <c r="N173" s="40">
        <v>42749.81527777778</v>
      </c>
      <c r="O173" s="43">
        <v>42749.81527777778</v>
      </c>
      <c r="P173" s="38">
        <v>21.87</v>
      </c>
      <c r="Q173" s="44">
        <v>1.5</v>
      </c>
      <c r="R173" s="45">
        <v>20.396489361702127</v>
      </c>
      <c r="S173" s="45">
        <v>17.02</v>
      </c>
      <c r="T173" s="44">
        <v>33</v>
      </c>
      <c r="U173" s="46">
        <v>0.93262411347517726</v>
      </c>
      <c r="V173" s="47"/>
    </row>
    <row r="174" spans="1:22" ht="14.25">
      <c r="A174" s="38" t="b">
        <v>1</v>
      </c>
      <c r="B174" s="38" t="s">
        <v>896</v>
      </c>
      <c r="C174" s="38">
        <v>1356</v>
      </c>
      <c r="D174" s="39" t="s">
        <v>24</v>
      </c>
      <c r="E174" s="40">
        <v>42783.708333333336</v>
      </c>
      <c r="F174" s="40">
        <v>42783.75</v>
      </c>
      <c r="G174" s="41" t="s">
        <v>140</v>
      </c>
      <c r="H174" s="39" t="s">
        <v>140</v>
      </c>
      <c r="I174" s="42"/>
      <c r="J174" s="38">
        <v>28458438</v>
      </c>
      <c r="K174" s="39" t="s">
        <v>842</v>
      </c>
      <c r="L174" s="39" t="s">
        <v>16</v>
      </c>
      <c r="M174" s="39" t="s">
        <v>17</v>
      </c>
      <c r="N174" s="40">
        <v>42761.640277777777</v>
      </c>
      <c r="O174" s="43">
        <v>42761.640277777777</v>
      </c>
      <c r="P174" s="38">
        <v>18</v>
      </c>
      <c r="Q174" s="44">
        <v>1</v>
      </c>
      <c r="R174" s="45">
        <v>16.787234042553191</v>
      </c>
      <c r="S174" s="45">
        <v>17.02</v>
      </c>
      <c r="T174" s="44">
        <v>22</v>
      </c>
      <c r="U174" s="46">
        <v>0.93262411347517726</v>
      </c>
      <c r="V174" s="47"/>
    </row>
    <row r="175" spans="1:22" ht="14.25">
      <c r="A175" s="38" t="b">
        <v>1</v>
      </c>
      <c r="B175" s="38" t="s">
        <v>896</v>
      </c>
      <c r="C175" s="38">
        <v>1364</v>
      </c>
      <c r="D175" s="39" t="s">
        <v>24</v>
      </c>
      <c r="E175" s="40">
        <v>42784.604166666664</v>
      </c>
      <c r="F175" s="40">
        <v>42784.666666666664</v>
      </c>
      <c r="G175" s="41" t="s">
        <v>140</v>
      </c>
      <c r="H175" s="39" t="s">
        <v>140</v>
      </c>
      <c r="I175" s="42"/>
      <c r="J175" s="38">
        <v>28935927</v>
      </c>
      <c r="K175" s="39" t="s">
        <v>845</v>
      </c>
      <c r="L175" s="39" t="s">
        <v>48</v>
      </c>
      <c r="M175" s="39" t="s">
        <v>17</v>
      </c>
      <c r="N175" s="40">
        <v>42782.681944444441</v>
      </c>
      <c r="O175" s="43">
        <v>42782.681944444441</v>
      </c>
      <c r="P175" s="38">
        <v>27</v>
      </c>
      <c r="Q175" s="44">
        <v>1.5</v>
      </c>
      <c r="R175" s="45">
        <v>25.180851063829785</v>
      </c>
      <c r="S175" s="45">
        <v>17.02</v>
      </c>
      <c r="T175" s="44">
        <v>1</v>
      </c>
      <c r="U175" s="46">
        <v>0.93262411347517726</v>
      </c>
      <c r="V175" s="47"/>
    </row>
    <row r="176" spans="1:22" ht="14.25">
      <c r="A176" s="38" t="b">
        <v>1</v>
      </c>
      <c r="B176" s="38" t="s">
        <v>896</v>
      </c>
      <c r="C176" s="38">
        <v>1368</v>
      </c>
      <c r="D176" s="39" t="s">
        <v>24</v>
      </c>
      <c r="E176" s="40">
        <v>42784.6875</v>
      </c>
      <c r="F176" s="40">
        <v>42784.729166666664</v>
      </c>
      <c r="G176" s="41" t="s">
        <v>140</v>
      </c>
      <c r="H176" s="39" t="s">
        <v>140</v>
      </c>
      <c r="I176" s="42"/>
      <c r="J176" s="38">
        <v>28972031</v>
      </c>
      <c r="K176" s="39" t="s">
        <v>846</v>
      </c>
      <c r="L176" s="39" t="s">
        <v>16</v>
      </c>
      <c r="M176" s="39" t="s">
        <v>17</v>
      </c>
      <c r="N176" s="40">
        <v>42784.539583333331</v>
      </c>
      <c r="O176" s="43">
        <v>42784.539583333331</v>
      </c>
      <c r="P176" s="38">
        <v>18</v>
      </c>
      <c r="Q176" s="44">
        <v>1</v>
      </c>
      <c r="R176" s="45">
        <v>16.787234042553191</v>
      </c>
      <c r="S176" s="45">
        <v>17.02</v>
      </c>
      <c r="T176" s="44">
        <v>0</v>
      </c>
      <c r="U176" s="46">
        <v>0.93262411347517726</v>
      </c>
      <c r="V176" s="47"/>
    </row>
    <row r="177" spans="1:22" ht="14.25">
      <c r="A177" s="38" t="b">
        <v>1</v>
      </c>
      <c r="B177" s="38" t="s">
        <v>896</v>
      </c>
      <c r="C177" s="38">
        <v>1370</v>
      </c>
      <c r="D177" s="39" t="s">
        <v>24</v>
      </c>
      <c r="E177" s="40">
        <v>42784.75</v>
      </c>
      <c r="F177" s="40">
        <v>42784.791666666664</v>
      </c>
      <c r="G177" s="41" t="s">
        <v>140</v>
      </c>
      <c r="H177" s="39" t="s">
        <v>140</v>
      </c>
      <c r="I177" s="42"/>
      <c r="J177" s="38">
        <v>28971219</v>
      </c>
      <c r="K177" s="39" t="s">
        <v>340</v>
      </c>
      <c r="L177" s="39" t="s">
        <v>16</v>
      </c>
      <c r="M177" s="39" t="s">
        <v>17</v>
      </c>
      <c r="N177" s="40">
        <v>42784.469444444447</v>
      </c>
      <c r="O177" s="43">
        <v>42784.469444444447</v>
      </c>
      <c r="P177" s="38">
        <v>18</v>
      </c>
      <c r="Q177" s="44">
        <v>1</v>
      </c>
      <c r="R177" s="45">
        <v>16.787234042553191</v>
      </c>
      <c r="S177" s="45">
        <v>17.02</v>
      </c>
      <c r="T177" s="44">
        <v>0</v>
      </c>
      <c r="U177" s="46">
        <v>0.93262411347517726</v>
      </c>
      <c r="V177" s="47"/>
    </row>
    <row r="178" spans="1:22" ht="14.25">
      <c r="A178" s="38" t="b">
        <v>1</v>
      </c>
      <c r="B178" s="38" t="s">
        <v>896</v>
      </c>
      <c r="C178" s="38">
        <v>1375</v>
      </c>
      <c r="D178" s="39" t="s">
        <v>24</v>
      </c>
      <c r="E178" s="40">
        <v>42786.666666666664</v>
      </c>
      <c r="F178" s="40">
        <v>42786.729166666664</v>
      </c>
      <c r="G178" s="41" t="s">
        <v>140</v>
      </c>
      <c r="H178" s="39" t="s">
        <v>140</v>
      </c>
      <c r="I178" s="42"/>
      <c r="J178" s="38">
        <v>28534333</v>
      </c>
      <c r="K178" s="39" t="s">
        <v>847</v>
      </c>
      <c r="L178" s="39" t="s">
        <v>48</v>
      </c>
      <c r="M178" s="39" t="s">
        <v>17</v>
      </c>
      <c r="N178" s="40">
        <v>42765.804861111108</v>
      </c>
      <c r="O178" s="43">
        <v>42765.804861111108</v>
      </c>
      <c r="P178" s="38">
        <v>25.2</v>
      </c>
      <c r="Q178" s="44">
        <v>1.5</v>
      </c>
      <c r="R178" s="45">
        <v>23.502127659574466</v>
      </c>
      <c r="S178" s="45">
        <v>17.02</v>
      </c>
      <c r="T178" s="44">
        <v>20</v>
      </c>
      <c r="U178" s="46">
        <v>0.93262411347517726</v>
      </c>
      <c r="V178" s="47"/>
    </row>
    <row r="179" spans="1:22" ht="14.25">
      <c r="A179" s="38" t="b">
        <v>1</v>
      </c>
      <c r="B179" s="38" t="s">
        <v>896</v>
      </c>
      <c r="C179" s="38">
        <v>1381</v>
      </c>
      <c r="D179" s="39" t="s">
        <v>24</v>
      </c>
      <c r="E179" s="40">
        <v>42787.604166666664</v>
      </c>
      <c r="F179" s="40">
        <v>42787.645833333336</v>
      </c>
      <c r="G179" s="41" t="s">
        <v>140</v>
      </c>
      <c r="H179" s="39" t="s">
        <v>140</v>
      </c>
      <c r="I179" s="42"/>
      <c r="J179" s="38">
        <v>28517672</v>
      </c>
      <c r="K179" s="39" t="s">
        <v>851</v>
      </c>
      <c r="L179" s="39" t="s">
        <v>16</v>
      </c>
      <c r="M179" s="39" t="s">
        <v>17</v>
      </c>
      <c r="N179" s="40">
        <v>42765.474999999999</v>
      </c>
      <c r="O179" s="43">
        <v>42765.474999999999</v>
      </c>
      <c r="P179" s="38">
        <v>14.4</v>
      </c>
      <c r="Q179" s="44">
        <v>1</v>
      </c>
      <c r="R179" s="45">
        <v>13.429787234042553</v>
      </c>
      <c r="S179" s="45">
        <v>17.02</v>
      </c>
      <c r="T179" s="44">
        <v>22</v>
      </c>
      <c r="U179" s="46">
        <v>0.93262411347517726</v>
      </c>
      <c r="V179" s="47"/>
    </row>
    <row r="180" spans="1:22" ht="14.25">
      <c r="A180" s="38" t="b">
        <v>1</v>
      </c>
      <c r="B180" s="38" t="s">
        <v>896</v>
      </c>
      <c r="C180" s="38">
        <v>1382</v>
      </c>
      <c r="D180" s="39" t="s">
        <v>24</v>
      </c>
      <c r="E180" s="40">
        <v>42787.645833333336</v>
      </c>
      <c r="F180" s="40">
        <v>42787.708333333336</v>
      </c>
      <c r="G180" s="41" t="s">
        <v>140</v>
      </c>
      <c r="H180" s="39" t="s">
        <v>140</v>
      </c>
      <c r="I180" s="42"/>
      <c r="J180" s="38">
        <v>28330913</v>
      </c>
      <c r="K180" s="39" t="s">
        <v>697</v>
      </c>
      <c r="L180" s="39" t="s">
        <v>48</v>
      </c>
      <c r="M180" s="39" t="s">
        <v>17</v>
      </c>
      <c r="N180" s="40">
        <v>42755.714583333334</v>
      </c>
      <c r="O180" s="43">
        <v>42755.714583333334</v>
      </c>
      <c r="P180" s="38">
        <v>21.06</v>
      </c>
      <c r="Q180" s="44">
        <v>1.5</v>
      </c>
      <c r="R180" s="45">
        <v>19.641063829787232</v>
      </c>
      <c r="S180" s="45">
        <v>17.02</v>
      </c>
      <c r="T180" s="44">
        <v>31</v>
      </c>
      <c r="U180" s="46">
        <v>0.93262411347517726</v>
      </c>
      <c r="V180" s="47"/>
    </row>
    <row r="181" spans="1:22" ht="14.25">
      <c r="A181" s="38" t="b">
        <v>1</v>
      </c>
      <c r="B181" s="38" t="s">
        <v>896</v>
      </c>
      <c r="C181" s="38">
        <v>1385</v>
      </c>
      <c r="D181" s="39" t="s">
        <v>24</v>
      </c>
      <c r="E181" s="40">
        <v>42788.416666666664</v>
      </c>
      <c r="F181" s="40">
        <v>42788.458333333336</v>
      </c>
      <c r="G181" s="41" t="s">
        <v>140</v>
      </c>
      <c r="H181" s="39" t="s">
        <v>140</v>
      </c>
      <c r="I181" s="42"/>
      <c r="J181" s="38">
        <v>28476500</v>
      </c>
      <c r="K181" s="39" t="s">
        <v>854</v>
      </c>
      <c r="L181" s="39" t="s">
        <v>16</v>
      </c>
      <c r="M181" s="39" t="s">
        <v>17</v>
      </c>
      <c r="N181" s="40">
        <v>42762.461805555555</v>
      </c>
      <c r="O181" s="43">
        <v>42762.461805555555</v>
      </c>
      <c r="P181" s="38">
        <v>14.4</v>
      </c>
      <c r="Q181" s="44">
        <v>1</v>
      </c>
      <c r="R181" s="45">
        <v>13.429787234042553</v>
      </c>
      <c r="S181" s="45">
        <v>17.02</v>
      </c>
      <c r="T181" s="44">
        <v>25</v>
      </c>
      <c r="U181" s="46">
        <v>0.93262411347517726</v>
      </c>
      <c r="V181" s="47"/>
    </row>
    <row r="182" spans="1:22" ht="14.25">
      <c r="A182" s="38" t="b">
        <v>1</v>
      </c>
      <c r="B182" s="38" t="s">
        <v>896</v>
      </c>
      <c r="C182" s="38">
        <v>1387</v>
      </c>
      <c r="D182" s="39" t="s">
        <v>24</v>
      </c>
      <c r="E182" s="40">
        <v>42788.541666666664</v>
      </c>
      <c r="F182" s="40">
        <v>42788.708333333336</v>
      </c>
      <c r="G182" s="41" t="s">
        <v>140</v>
      </c>
      <c r="H182" s="39" t="s">
        <v>140</v>
      </c>
      <c r="I182" s="42"/>
      <c r="J182" s="38">
        <v>28957485</v>
      </c>
      <c r="K182" s="39" t="s">
        <v>856</v>
      </c>
      <c r="L182" s="39" t="s">
        <v>59</v>
      </c>
      <c r="M182" s="39" t="s">
        <v>17</v>
      </c>
      <c r="N182" s="40">
        <v>42783.622916666667</v>
      </c>
      <c r="O182" s="43">
        <v>42783.622916666667</v>
      </c>
      <c r="P182" s="38">
        <v>51.84</v>
      </c>
      <c r="Q182" s="44">
        <v>4</v>
      </c>
      <c r="R182" s="45">
        <v>48.34723404255319</v>
      </c>
      <c r="S182" s="45">
        <v>17.02</v>
      </c>
      <c r="T182" s="44">
        <v>4</v>
      </c>
      <c r="U182" s="46">
        <v>0.93262411347517726</v>
      </c>
      <c r="V182" s="47"/>
    </row>
    <row r="183" spans="1:22" ht="14.25">
      <c r="A183" s="38" t="b">
        <v>1</v>
      </c>
      <c r="B183" s="38" t="s">
        <v>896</v>
      </c>
      <c r="C183" s="38">
        <v>1411</v>
      </c>
      <c r="D183" s="39" t="s">
        <v>24</v>
      </c>
      <c r="E183" s="40">
        <v>42790.666666666664</v>
      </c>
      <c r="F183" s="40">
        <v>42790.708333333336</v>
      </c>
      <c r="G183" s="41" t="s">
        <v>140</v>
      </c>
      <c r="H183" s="39" t="s">
        <v>140</v>
      </c>
      <c r="I183" s="39" t="s">
        <v>140</v>
      </c>
      <c r="J183" s="38">
        <v>28835531</v>
      </c>
      <c r="K183" s="39" t="s">
        <v>869</v>
      </c>
      <c r="L183" s="39" t="s">
        <v>16</v>
      </c>
      <c r="M183" s="39" t="s">
        <v>17</v>
      </c>
      <c r="N183" s="40">
        <v>42778.836111111108</v>
      </c>
      <c r="O183" s="43">
        <v>42782.601388888892</v>
      </c>
      <c r="P183" s="38">
        <v>16.2</v>
      </c>
      <c r="Q183" s="44">
        <v>1</v>
      </c>
      <c r="R183" s="45">
        <v>15.10851063829787</v>
      </c>
      <c r="S183" s="45">
        <v>17.02</v>
      </c>
      <c r="T183" s="44">
        <v>11</v>
      </c>
      <c r="U183" s="46">
        <v>0.93262411347517726</v>
      </c>
      <c r="V183" s="47"/>
    </row>
    <row r="184" spans="1:22" ht="14.25">
      <c r="A184" s="38" t="b">
        <v>1</v>
      </c>
      <c r="B184" s="38" t="s">
        <v>896</v>
      </c>
      <c r="C184" s="38">
        <v>1414</v>
      </c>
      <c r="D184" s="39" t="s">
        <v>24</v>
      </c>
      <c r="E184" s="40">
        <v>42790.729166666664</v>
      </c>
      <c r="F184" s="40">
        <v>42790.770833333336</v>
      </c>
      <c r="G184" s="41" t="s">
        <v>140</v>
      </c>
      <c r="H184" s="39" t="s">
        <v>140</v>
      </c>
      <c r="I184" s="42"/>
      <c r="J184" s="38">
        <v>28027770</v>
      </c>
      <c r="K184" s="39" t="s">
        <v>601</v>
      </c>
      <c r="L184" s="39" t="s">
        <v>16</v>
      </c>
      <c r="M184" s="39" t="s">
        <v>17</v>
      </c>
      <c r="N184" s="40">
        <v>42742.598611111112</v>
      </c>
      <c r="O184" s="43">
        <v>42742.598611111112</v>
      </c>
      <c r="P184" s="38">
        <v>16.2</v>
      </c>
      <c r="Q184" s="44">
        <v>1</v>
      </c>
      <c r="R184" s="45">
        <v>15.10851063829787</v>
      </c>
      <c r="S184" s="45">
        <v>17.02</v>
      </c>
      <c r="T184" s="44">
        <v>48</v>
      </c>
      <c r="U184" s="46">
        <v>0.93262411347517726</v>
      </c>
      <c r="V184" s="47"/>
    </row>
    <row r="185" spans="1:22" ht="14.25">
      <c r="A185" s="38" t="b">
        <v>1</v>
      </c>
      <c r="B185" s="38" t="s">
        <v>896</v>
      </c>
      <c r="C185" s="38">
        <v>1427</v>
      </c>
      <c r="D185" s="39" t="s">
        <v>24</v>
      </c>
      <c r="E185" s="40">
        <v>42791.583333333336</v>
      </c>
      <c r="F185" s="40">
        <v>42791.645833333336</v>
      </c>
      <c r="G185" s="41" t="s">
        <v>140</v>
      </c>
      <c r="H185" s="39" t="s">
        <v>140</v>
      </c>
      <c r="I185" s="42"/>
      <c r="J185" s="38">
        <v>28971235</v>
      </c>
      <c r="K185" s="39" t="s">
        <v>340</v>
      </c>
      <c r="L185" s="39" t="s">
        <v>48</v>
      </c>
      <c r="M185" s="39" t="s">
        <v>17</v>
      </c>
      <c r="N185" s="40">
        <v>42784.470833333333</v>
      </c>
      <c r="O185" s="43">
        <v>42784.470833333333</v>
      </c>
      <c r="P185" s="38">
        <v>27</v>
      </c>
      <c r="Q185" s="44">
        <v>1.5</v>
      </c>
      <c r="R185" s="45">
        <v>25.180851063829785</v>
      </c>
      <c r="S185" s="45">
        <v>17.02</v>
      </c>
      <c r="T185" s="44">
        <v>7</v>
      </c>
      <c r="U185" s="46">
        <v>0.93262411347517726</v>
      </c>
      <c r="V185" s="47"/>
    </row>
    <row r="186" spans="1:22" ht="14.25">
      <c r="A186" s="38" t="b">
        <v>1</v>
      </c>
      <c r="B186" s="38" t="s">
        <v>896</v>
      </c>
      <c r="C186" s="38">
        <v>1448</v>
      </c>
      <c r="D186" s="39" t="s">
        <v>24</v>
      </c>
      <c r="E186" s="40">
        <v>42794.625</v>
      </c>
      <c r="F186" s="40">
        <v>42794.666666666664</v>
      </c>
      <c r="G186" s="41" t="s">
        <v>140</v>
      </c>
      <c r="H186" s="39" t="s">
        <v>140</v>
      </c>
      <c r="I186" s="42"/>
      <c r="J186" s="38">
        <v>28848138</v>
      </c>
      <c r="K186" s="39" t="s">
        <v>889</v>
      </c>
      <c r="L186" s="39" t="s">
        <v>16</v>
      </c>
      <c r="M186" s="39" t="s">
        <v>17</v>
      </c>
      <c r="N186" s="40">
        <v>42779.498611111114</v>
      </c>
      <c r="O186" s="43">
        <v>42779.498611111114</v>
      </c>
      <c r="P186" s="38">
        <v>14.4</v>
      </c>
      <c r="Q186" s="44">
        <v>1</v>
      </c>
      <c r="R186" s="45">
        <v>13.429787234042553</v>
      </c>
      <c r="S186" s="45">
        <v>17.02</v>
      </c>
      <c r="T186" s="44">
        <v>15</v>
      </c>
      <c r="U186" s="46">
        <v>0.93262411347517726</v>
      </c>
      <c r="V186" s="47"/>
    </row>
    <row r="187" spans="1:22" ht="14.25">
      <c r="A187" s="38" t="b">
        <v>1</v>
      </c>
      <c r="B187" s="38" t="s">
        <v>896</v>
      </c>
      <c r="C187" s="38">
        <v>1450</v>
      </c>
      <c r="D187" s="39" t="s">
        <v>24</v>
      </c>
      <c r="E187" s="40">
        <v>42794.6875</v>
      </c>
      <c r="F187" s="40">
        <v>42794.729166666664</v>
      </c>
      <c r="G187" s="41" t="s">
        <v>140</v>
      </c>
      <c r="H187" s="39" t="s">
        <v>140</v>
      </c>
      <c r="I187" s="42"/>
      <c r="J187" s="38">
        <v>29034369</v>
      </c>
      <c r="K187" s="39" t="s">
        <v>891</v>
      </c>
      <c r="L187" s="39" t="s">
        <v>16</v>
      </c>
      <c r="M187" s="39" t="s">
        <v>17</v>
      </c>
      <c r="N187" s="40">
        <v>42787.718055555553</v>
      </c>
      <c r="O187" s="43">
        <v>42787.718055555553</v>
      </c>
      <c r="P187" s="38">
        <v>17.100000000000001</v>
      </c>
      <c r="Q187" s="44">
        <v>1</v>
      </c>
      <c r="R187" s="45">
        <v>15.947872340425533</v>
      </c>
      <c r="S187" s="45">
        <v>17.02</v>
      </c>
      <c r="T187" s="44">
        <v>6</v>
      </c>
      <c r="U187" s="46">
        <v>0.93262411347517726</v>
      </c>
      <c r="V187" s="47"/>
    </row>
    <row r="188" spans="1:22" ht="14.25">
      <c r="A188" s="38" t="b">
        <v>1</v>
      </c>
      <c r="B188" s="38" t="s">
        <v>897</v>
      </c>
      <c r="C188" s="38">
        <v>1479</v>
      </c>
      <c r="D188" s="39" t="s">
        <v>24</v>
      </c>
      <c r="E188" s="40">
        <v>42797.729166666664</v>
      </c>
      <c r="F188" s="40">
        <v>42797.770833333336</v>
      </c>
      <c r="G188" s="41" t="s">
        <v>140</v>
      </c>
      <c r="H188" s="39" t="s">
        <v>140</v>
      </c>
      <c r="I188" s="42"/>
      <c r="J188" s="38">
        <v>28825414</v>
      </c>
      <c r="K188" s="39" t="s">
        <v>898</v>
      </c>
      <c r="L188" s="39" t="s">
        <v>16</v>
      </c>
      <c r="M188" s="39" t="s">
        <v>17</v>
      </c>
      <c r="N188" s="40">
        <v>42777.743055555555</v>
      </c>
      <c r="O188" s="43">
        <v>42777.743055555555</v>
      </c>
      <c r="P188" s="38">
        <v>18</v>
      </c>
      <c r="Q188" s="44">
        <v>1</v>
      </c>
      <c r="R188" s="45">
        <v>16.787234042553191</v>
      </c>
      <c r="S188" s="45">
        <v>17.03</v>
      </c>
      <c r="T188" s="44">
        <v>19</v>
      </c>
      <c r="U188" s="46">
        <v>0.93262411347517726</v>
      </c>
      <c r="V188" s="47"/>
    </row>
    <row r="189" spans="1:22" ht="14.25">
      <c r="A189" s="38" t="b">
        <v>1</v>
      </c>
      <c r="B189" s="38" t="s">
        <v>897</v>
      </c>
      <c r="C189" s="38">
        <v>1481</v>
      </c>
      <c r="D189" s="39" t="s">
        <v>24</v>
      </c>
      <c r="E189" s="40">
        <v>42797.770833333336</v>
      </c>
      <c r="F189" s="40">
        <v>42797.8125</v>
      </c>
      <c r="G189" s="41" t="s">
        <v>140</v>
      </c>
      <c r="H189" s="39" t="s">
        <v>140</v>
      </c>
      <c r="I189" s="42"/>
      <c r="J189" s="38">
        <v>28974744</v>
      </c>
      <c r="K189" s="39" t="s">
        <v>899</v>
      </c>
      <c r="L189" s="39" t="s">
        <v>16</v>
      </c>
      <c r="M189" s="39" t="s">
        <v>17</v>
      </c>
      <c r="N189" s="40">
        <v>42784.788194444445</v>
      </c>
      <c r="O189" s="43">
        <v>42784.788194444445</v>
      </c>
      <c r="P189" s="38">
        <v>18</v>
      </c>
      <c r="Q189" s="44">
        <v>1</v>
      </c>
      <c r="R189" s="45">
        <v>16.787234042553191</v>
      </c>
      <c r="S189" s="45">
        <v>17.03</v>
      </c>
      <c r="T189" s="44">
        <v>12</v>
      </c>
      <c r="U189" s="46">
        <v>0.93262411347517726</v>
      </c>
      <c r="V189" s="47"/>
    </row>
    <row r="190" spans="1:22" ht="14.25">
      <c r="A190" s="38" t="b">
        <v>1</v>
      </c>
      <c r="B190" s="38" t="s">
        <v>897</v>
      </c>
      <c r="C190" s="38">
        <v>1488</v>
      </c>
      <c r="D190" s="39" t="s">
        <v>24</v>
      </c>
      <c r="E190" s="40">
        <v>42798.604166666664</v>
      </c>
      <c r="F190" s="40">
        <v>42798.645833333336</v>
      </c>
      <c r="G190" s="41" t="s">
        <v>140</v>
      </c>
      <c r="H190" s="39" t="s">
        <v>140</v>
      </c>
      <c r="I190" s="42"/>
      <c r="J190" s="38">
        <v>28825420</v>
      </c>
      <c r="K190" s="39" t="s">
        <v>900</v>
      </c>
      <c r="L190" s="39" t="s">
        <v>16</v>
      </c>
      <c r="M190" s="39" t="s">
        <v>17</v>
      </c>
      <c r="N190" s="40">
        <v>42777.743750000001</v>
      </c>
      <c r="O190" s="43">
        <v>42777.743750000001</v>
      </c>
      <c r="P190" s="38">
        <v>18</v>
      </c>
      <c r="Q190" s="44">
        <v>1</v>
      </c>
      <c r="R190" s="45">
        <v>16.787234042553191</v>
      </c>
      <c r="S190" s="45">
        <v>17.03</v>
      </c>
      <c r="T190" s="44">
        <v>20</v>
      </c>
      <c r="U190" s="46">
        <v>0.93262411347517726</v>
      </c>
      <c r="V190" s="47"/>
    </row>
    <row r="191" spans="1:22" ht="14.25">
      <c r="A191" s="38" t="b">
        <v>1</v>
      </c>
      <c r="B191" s="38" t="s">
        <v>897</v>
      </c>
      <c r="C191" s="38">
        <v>1491</v>
      </c>
      <c r="D191" s="39" t="s">
        <v>24</v>
      </c>
      <c r="E191" s="40">
        <v>42798.645833333336</v>
      </c>
      <c r="F191" s="40">
        <v>42798.708333333336</v>
      </c>
      <c r="G191" s="41" t="s">
        <v>140</v>
      </c>
      <c r="H191" s="39" t="s">
        <v>140</v>
      </c>
      <c r="I191" s="42"/>
      <c r="J191" s="38">
        <v>29257621</v>
      </c>
      <c r="K191" s="39" t="s">
        <v>340</v>
      </c>
      <c r="L191" s="39" t="s">
        <v>48</v>
      </c>
      <c r="M191" s="39" t="s">
        <v>17</v>
      </c>
      <c r="N191" s="40">
        <v>42797.45</v>
      </c>
      <c r="O191" s="43">
        <v>42797.45</v>
      </c>
      <c r="P191" s="38">
        <v>27</v>
      </c>
      <c r="Q191" s="44">
        <v>1.5</v>
      </c>
      <c r="R191" s="45">
        <v>25.180851063829785</v>
      </c>
      <c r="S191" s="45">
        <v>17.03</v>
      </c>
      <c r="T191" s="44">
        <v>1</v>
      </c>
      <c r="U191" s="46">
        <v>0.93262411347517726</v>
      </c>
      <c r="V191" s="47"/>
    </row>
    <row r="192" spans="1:22" ht="14.25">
      <c r="A192" s="38" t="b">
        <v>1</v>
      </c>
      <c r="B192" s="38" t="s">
        <v>897</v>
      </c>
      <c r="C192" s="38">
        <v>1497</v>
      </c>
      <c r="D192" s="39" t="s">
        <v>24</v>
      </c>
      <c r="E192" s="40">
        <v>42800.604166666664</v>
      </c>
      <c r="F192" s="40">
        <v>42800.666666666664</v>
      </c>
      <c r="G192" s="41" t="s">
        <v>140</v>
      </c>
      <c r="H192" s="39" t="s">
        <v>140</v>
      </c>
      <c r="I192" s="42"/>
      <c r="J192" s="38">
        <v>29060520</v>
      </c>
      <c r="K192" s="39" t="s">
        <v>903</v>
      </c>
      <c r="L192" s="39" t="s">
        <v>48</v>
      </c>
      <c r="M192" s="39" t="s">
        <v>17</v>
      </c>
      <c r="N192" s="40">
        <v>42788.675694444442</v>
      </c>
      <c r="O192" s="43">
        <v>42788.675694444442</v>
      </c>
      <c r="P192" s="38">
        <v>21.6</v>
      </c>
      <c r="Q192" s="44">
        <v>1.5</v>
      </c>
      <c r="R192" s="45">
        <v>20.144680851063828</v>
      </c>
      <c r="S192" s="45">
        <v>17.03</v>
      </c>
      <c r="T192" s="44">
        <v>11</v>
      </c>
      <c r="U192" s="46">
        <v>0.93262411347517726</v>
      </c>
      <c r="V192" s="47"/>
    </row>
    <row r="193" spans="1:22" ht="14.25">
      <c r="A193" s="38" t="b">
        <v>1</v>
      </c>
      <c r="B193" s="38" t="s">
        <v>897</v>
      </c>
      <c r="C193" s="38">
        <v>1499</v>
      </c>
      <c r="D193" s="39" t="s">
        <v>24</v>
      </c>
      <c r="E193" s="40">
        <v>42800.6875</v>
      </c>
      <c r="F193" s="40">
        <v>42800.729166666664</v>
      </c>
      <c r="G193" s="41" t="s">
        <v>140</v>
      </c>
      <c r="H193" s="39" t="s">
        <v>140</v>
      </c>
      <c r="I193" s="42"/>
      <c r="J193" s="38">
        <v>29296016</v>
      </c>
      <c r="K193" s="39" t="s">
        <v>916</v>
      </c>
      <c r="L193" s="39" t="s">
        <v>16</v>
      </c>
      <c r="M193" s="39" t="s">
        <v>17</v>
      </c>
      <c r="N193" s="40">
        <v>42800.333333333336</v>
      </c>
      <c r="O193" s="43">
        <v>42800.333333333336</v>
      </c>
      <c r="P193" s="38">
        <v>17.100000000000001</v>
      </c>
      <c r="Q193" s="44">
        <v>1</v>
      </c>
      <c r="R193" s="45">
        <v>15.947872340425533</v>
      </c>
      <c r="S193" s="45">
        <v>17.03</v>
      </c>
      <c r="T193" s="44">
        <v>0</v>
      </c>
      <c r="U193" s="46">
        <v>0.93262411347517726</v>
      </c>
      <c r="V193" s="47"/>
    </row>
    <row r="194" spans="1:22" ht="14.25">
      <c r="A194" s="38" t="b">
        <v>1</v>
      </c>
      <c r="B194" s="38" t="s">
        <v>897</v>
      </c>
      <c r="C194" s="38">
        <v>1514</v>
      </c>
      <c r="D194" s="39" t="s">
        <v>24</v>
      </c>
      <c r="E194" s="40">
        <v>42802.520833333336</v>
      </c>
      <c r="F194" s="40">
        <v>42802.5625</v>
      </c>
      <c r="G194" s="41" t="s">
        <v>140</v>
      </c>
      <c r="H194" s="39" t="s">
        <v>140</v>
      </c>
      <c r="I194" s="42"/>
      <c r="J194" s="38">
        <v>29351053</v>
      </c>
      <c r="K194" s="39" t="s">
        <v>925</v>
      </c>
      <c r="L194" s="39" t="s">
        <v>16</v>
      </c>
      <c r="M194" s="39" t="s">
        <v>17</v>
      </c>
      <c r="N194" s="40">
        <v>42801.906944444447</v>
      </c>
      <c r="O194" s="43">
        <v>42801.906944444447</v>
      </c>
      <c r="P194" s="38">
        <v>16.2</v>
      </c>
      <c r="Q194" s="44">
        <v>1</v>
      </c>
      <c r="R194" s="45">
        <v>15.10851063829787</v>
      </c>
      <c r="S194" s="45">
        <v>17.03</v>
      </c>
      <c r="T194" s="44">
        <v>0</v>
      </c>
      <c r="U194" s="46">
        <v>0.93262411347517726</v>
      </c>
      <c r="V194" s="47"/>
    </row>
    <row r="195" spans="1:22" ht="14.25">
      <c r="A195" s="38" t="b">
        <v>1</v>
      </c>
      <c r="B195" s="38" t="s">
        <v>897</v>
      </c>
      <c r="C195" s="38">
        <v>1516</v>
      </c>
      <c r="D195" s="39" t="s">
        <v>24</v>
      </c>
      <c r="E195" s="40">
        <v>42802.583333333336</v>
      </c>
      <c r="F195" s="40">
        <v>42802.645833333336</v>
      </c>
      <c r="G195" s="41" t="s">
        <v>140</v>
      </c>
      <c r="H195" s="39" t="s">
        <v>140</v>
      </c>
      <c r="I195" s="42"/>
      <c r="J195" s="38">
        <v>28978260</v>
      </c>
      <c r="K195" s="39" t="s">
        <v>577</v>
      </c>
      <c r="L195" s="39" t="s">
        <v>48</v>
      </c>
      <c r="M195" s="39" t="s">
        <v>17</v>
      </c>
      <c r="N195" s="40">
        <v>42785.354861111111</v>
      </c>
      <c r="O195" s="43">
        <v>42785.354861111111</v>
      </c>
      <c r="P195" s="38">
        <v>24.3</v>
      </c>
      <c r="Q195" s="44">
        <v>1.5</v>
      </c>
      <c r="R195" s="45">
        <v>22.662765957446808</v>
      </c>
      <c r="S195" s="45">
        <v>17.03</v>
      </c>
      <c r="T195" s="44">
        <v>17</v>
      </c>
      <c r="U195" s="46">
        <v>0.93262411347517726</v>
      </c>
      <c r="V195" s="47"/>
    </row>
    <row r="196" spans="1:22" ht="14.25">
      <c r="A196" s="38" t="b">
        <v>1</v>
      </c>
      <c r="B196" s="38" t="s">
        <v>897</v>
      </c>
      <c r="C196" s="38">
        <v>1531</v>
      </c>
      <c r="D196" s="39" t="s">
        <v>24</v>
      </c>
      <c r="E196" s="40">
        <v>42804.416666666664</v>
      </c>
      <c r="F196" s="40">
        <v>42804.458333333336</v>
      </c>
      <c r="G196" s="41" t="s">
        <v>140</v>
      </c>
      <c r="H196" s="39" t="s">
        <v>140</v>
      </c>
      <c r="I196" s="42"/>
      <c r="J196" s="38">
        <v>29052848</v>
      </c>
      <c r="K196" s="39" t="s">
        <v>419</v>
      </c>
      <c r="L196" s="39" t="s">
        <v>16</v>
      </c>
      <c r="M196" s="39" t="s">
        <v>17</v>
      </c>
      <c r="N196" s="40">
        <v>42788.463888888888</v>
      </c>
      <c r="O196" s="43">
        <v>42788.463888888888</v>
      </c>
      <c r="P196" s="38">
        <v>14.4</v>
      </c>
      <c r="Q196" s="44">
        <v>1</v>
      </c>
      <c r="R196" s="45">
        <v>13.429787234042553</v>
      </c>
      <c r="S196" s="45">
        <v>17.03</v>
      </c>
      <c r="T196" s="44">
        <v>15</v>
      </c>
      <c r="U196" s="46">
        <v>0.93262411347517726</v>
      </c>
      <c r="V196" s="47"/>
    </row>
    <row r="197" spans="1:22" ht="14.25">
      <c r="A197" s="38" t="b">
        <v>1</v>
      </c>
      <c r="B197" s="38" t="s">
        <v>897</v>
      </c>
      <c r="C197" s="38">
        <v>1534</v>
      </c>
      <c r="D197" s="39" t="s">
        <v>24</v>
      </c>
      <c r="E197" s="40">
        <v>42804.6875</v>
      </c>
      <c r="F197" s="40">
        <v>42804.729166666664</v>
      </c>
      <c r="G197" s="41" t="s">
        <v>140</v>
      </c>
      <c r="H197" s="39" t="s">
        <v>140</v>
      </c>
      <c r="I197" s="42"/>
      <c r="J197" s="38">
        <v>29387775</v>
      </c>
      <c r="K197" s="39" t="s">
        <v>937</v>
      </c>
      <c r="L197" s="39" t="s">
        <v>16</v>
      </c>
      <c r="M197" s="39" t="s">
        <v>17</v>
      </c>
      <c r="N197" s="40">
        <v>42803.427083333336</v>
      </c>
      <c r="O197" s="43">
        <v>42803.427083333336</v>
      </c>
      <c r="P197" s="38">
        <v>17.100000000000001</v>
      </c>
      <c r="Q197" s="44">
        <v>1</v>
      </c>
      <c r="R197" s="45">
        <v>15.947872340425533</v>
      </c>
      <c r="S197" s="45">
        <v>17.03</v>
      </c>
      <c r="T197" s="44">
        <v>1</v>
      </c>
      <c r="U197" s="46">
        <v>0.93262411347517726</v>
      </c>
      <c r="V197" s="47"/>
    </row>
    <row r="198" spans="1:22" ht="14.25">
      <c r="A198" s="38" t="b">
        <v>1</v>
      </c>
      <c r="B198" s="38" t="s">
        <v>897</v>
      </c>
      <c r="C198" s="38">
        <v>1535</v>
      </c>
      <c r="D198" s="39" t="s">
        <v>24</v>
      </c>
      <c r="E198" s="40">
        <v>42804.75</v>
      </c>
      <c r="F198" s="40">
        <v>42804.791666666664</v>
      </c>
      <c r="G198" s="41" t="s">
        <v>140</v>
      </c>
      <c r="H198" s="39" t="s">
        <v>140</v>
      </c>
      <c r="I198" s="42"/>
      <c r="J198" s="38">
        <v>28974751</v>
      </c>
      <c r="K198" s="39" t="s">
        <v>938</v>
      </c>
      <c r="L198" s="39" t="s">
        <v>16</v>
      </c>
      <c r="M198" s="39" t="s">
        <v>17</v>
      </c>
      <c r="N198" s="40">
        <v>42784.788888888892</v>
      </c>
      <c r="O198" s="43">
        <v>42784.788888888892</v>
      </c>
      <c r="P198" s="38">
        <v>18</v>
      </c>
      <c r="Q198" s="44">
        <v>1</v>
      </c>
      <c r="R198" s="45">
        <v>16.787234042553191</v>
      </c>
      <c r="S198" s="45">
        <v>17.03</v>
      </c>
      <c r="T198" s="44">
        <v>19</v>
      </c>
      <c r="U198" s="46">
        <v>0.93262411347517726</v>
      </c>
      <c r="V198" s="47"/>
    </row>
    <row r="199" spans="1:22" ht="14.25">
      <c r="A199" s="38" t="b">
        <v>1</v>
      </c>
      <c r="B199" s="38" t="s">
        <v>897</v>
      </c>
      <c r="C199" s="38">
        <v>1542</v>
      </c>
      <c r="D199" s="39" t="s">
        <v>24</v>
      </c>
      <c r="E199" s="40">
        <v>42805.666666666664</v>
      </c>
      <c r="F199" s="40">
        <v>42805.729166666664</v>
      </c>
      <c r="G199" s="41" t="s">
        <v>140</v>
      </c>
      <c r="H199" s="39" t="s">
        <v>140</v>
      </c>
      <c r="I199" s="42"/>
      <c r="J199" s="38">
        <v>28825428</v>
      </c>
      <c r="K199" s="39" t="s">
        <v>466</v>
      </c>
      <c r="L199" s="39" t="s">
        <v>48</v>
      </c>
      <c r="M199" s="39" t="s">
        <v>17</v>
      </c>
      <c r="N199" s="40">
        <v>42777.744444444441</v>
      </c>
      <c r="O199" s="43">
        <v>42777.744444444441</v>
      </c>
      <c r="P199" s="38">
        <v>27</v>
      </c>
      <c r="Q199" s="44">
        <v>1.5</v>
      </c>
      <c r="R199" s="45">
        <v>25.180851063829785</v>
      </c>
      <c r="S199" s="45">
        <v>17.03</v>
      </c>
      <c r="T199" s="44">
        <v>27</v>
      </c>
      <c r="U199" s="46">
        <v>0.93262411347517726</v>
      </c>
      <c r="V199" s="47"/>
    </row>
    <row r="200" spans="1:22" ht="14.25">
      <c r="A200" s="38" t="b">
        <v>1</v>
      </c>
      <c r="B200" s="38" t="s">
        <v>897</v>
      </c>
      <c r="C200" s="38">
        <v>1556</v>
      </c>
      <c r="D200" s="39" t="s">
        <v>24</v>
      </c>
      <c r="E200" s="40">
        <v>42808.541666666664</v>
      </c>
      <c r="F200" s="40">
        <v>42808.583333333336</v>
      </c>
      <c r="G200" s="41" t="s">
        <v>140</v>
      </c>
      <c r="H200" s="39" t="s">
        <v>140</v>
      </c>
      <c r="I200" s="42"/>
      <c r="J200" s="38">
        <v>29387797</v>
      </c>
      <c r="K200" s="39" t="s">
        <v>937</v>
      </c>
      <c r="L200" s="39" t="s">
        <v>16</v>
      </c>
      <c r="M200" s="39" t="s">
        <v>17</v>
      </c>
      <c r="N200" s="40">
        <v>42803.427083333336</v>
      </c>
      <c r="O200" s="43">
        <v>42803.427083333336</v>
      </c>
      <c r="P200" s="38">
        <v>16.2</v>
      </c>
      <c r="Q200" s="44">
        <v>1</v>
      </c>
      <c r="R200" s="45">
        <v>15.10851063829787</v>
      </c>
      <c r="S200" s="45">
        <v>17.03</v>
      </c>
      <c r="T200" s="44">
        <v>5</v>
      </c>
      <c r="U200" s="46">
        <v>0.93262411347517726</v>
      </c>
      <c r="V200" s="47"/>
    </row>
    <row r="201" spans="1:22" ht="14.25">
      <c r="A201" s="38" t="b">
        <v>1</v>
      </c>
      <c r="B201" s="38" t="s">
        <v>897</v>
      </c>
      <c r="C201" s="38">
        <v>1559</v>
      </c>
      <c r="D201" s="39" t="s">
        <v>24</v>
      </c>
      <c r="E201" s="40">
        <v>42808.604166666664</v>
      </c>
      <c r="F201" s="40">
        <v>42808.645833333336</v>
      </c>
      <c r="G201" s="41" t="s">
        <v>140</v>
      </c>
      <c r="H201" s="39" t="s">
        <v>140</v>
      </c>
      <c r="I201" s="42"/>
      <c r="J201" s="38">
        <v>29034399</v>
      </c>
      <c r="K201" s="39" t="s">
        <v>947</v>
      </c>
      <c r="L201" s="39" t="s">
        <v>16</v>
      </c>
      <c r="M201" s="39" t="s">
        <v>17</v>
      </c>
      <c r="N201" s="40">
        <v>42787.71875</v>
      </c>
      <c r="O201" s="43">
        <v>42787.71875</v>
      </c>
      <c r="P201" s="38">
        <v>14.4</v>
      </c>
      <c r="Q201" s="44">
        <v>1</v>
      </c>
      <c r="R201" s="45">
        <v>13.429787234042553</v>
      </c>
      <c r="S201" s="45">
        <v>17.03</v>
      </c>
      <c r="T201" s="44">
        <v>20</v>
      </c>
      <c r="U201" s="46">
        <v>0.93262411347517726</v>
      </c>
      <c r="V201" s="47"/>
    </row>
    <row r="202" spans="1:22" ht="14.25">
      <c r="A202" s="38" t="b">
        <v>1</v>
      </c>
      <c r="B202" s="38" t="s">
        <v>897</v>
      </c>
      <c r="C202" s="38">
        <v>1560</v>
      </c>
      <c r="D202" s="39" t="s">
        <v>24</v>
      </c>
      <c r="E202" s="40">
        <v>42808.666666666664</v>
      </c>
      <c r="F202" s="40">
        <v>42808.729166666664</v>
      </c>
      <c r="G202" s="41" t="s">
        <v>140</v>
      </c>
      <c r="H202" s="39" t="s">
        <v>140</v>
      </c>
      <c r="I202" s="42"/>
      <c r="J202" s="38">
        <v>29034430</v>
      </c>
      <c r="K202" s="39" t="s">
        <v>948</v>
      </c>
      <c r="L202" s="39" t="s">
        <v>48</v>
      </c>
      <c r="M202" s="39" t="s">
        <v>17</v>
      </c>
      <c r="N202" s="40">
        <v>42787.71875</v>
      </c>
      <c r="O202" s="43">
        <v>42787.71875</v>
      </c>
      <c r="P202" s="38">
        <v>25.2</v>
      </c>
      <c r="Q202" s="44">
        <v>1.5</v>
      </c>
      <c r="R202" s="45">
        <v>23.502127659574466</v>
      </c>
      <c r="S202" s="45">
        <v>17.03</v>
      </c>
      <c r="T202" s="44">
        <v>20</v>
      </c>
      <c r="U202" s="46">
        <v>0.93262411347517726</v>
      </c>
      <c r="V202" s="47"/>
    </row>
    <row r="203" spans="1:22" ht="14.25">
      <c r="A203" s="38" t="b">
        <v>1</v>
      </c>
      <c r="B203" s="38" t="s">
        <v>897</v>
      </c>
      <c r="C203" s="38">
        <v>1561</v>
      </c>
      <c r="D203" s="39" t="s">
        <v>24</v>
      </c>
      <c r="E203" s="40">
        <v>42808.770833333336</v>
      </c>
      <c r="F203" s="40">
        <v>42808.8125</v>
      </c>
      <c r="G203" s="41" t="s">
        <v>140</v>
      </c>
      <c r="H203" s="39" t="s">
        <v>140</v>
      </c>
      <c r="I203" s="42"/>
      <c r="J203" s="38">
        <v>29284435</v>
      </c>
      <c r="K203" s="39" t="s">
        <v>949</v>
      </c>
      <c r="L203" s="39" t="s">
        <v>16</v>
      </c>
      <c r="M203" s="39" t="s">
        <v>17</v>
      </c>
      <c r="N203" s="40">
        <v>42799.35</v>
      </c>
      <c r="O203" s="43">
        <v>42799.35</v>
      </c>
      <c r="P203" s="38">
        <v>18</v>
      </c>
      <c r="Q203" s="44">
        <v>1</v>
      </c>
      <c r="R203" s="45">
        <v>16.787234042553191</v>
      </c>
      <c r="S203" s="45">
        <v>17.03</v>
      </c>
      <c r="T203" s="44">
        <v>9</v>
      </c>
      <c r="U203" s="46">
        <v>0.93262411347517726</v>
      </c>
      <c r="V203" s="47"/>
    </row>
    <row r="204" spans="1:22" ht="14.25">
      <c r="A204" s="38" t="b">
        <v>1</v>
      </c>
      <c r="B204" s="38" t="s">
        <v>897</v>
      </c>
      <c r="C204" s="38">
        <v>1593</v>
      </c>
      <c r="D204" s="39" t="s">
        <v>24</v>
      </c>
      <c r="E204" s="40">
        <v>42812.604166666664</v>
      </c>
      <c r="F204" s="40">
        <v>42812.666666666664</v>
      </c>
      <c r="G204" s="41" t="s">
        <v>140</v>
      </c>
      <c r="H204" s="39" t="s">
        <v>140</v>
      </c>
      <c r="I204" s="42"/>
      <c r="J204" s="38">
        <v>28974776</v>
      </c>
      <c r="K204" s="39" t="s">
        <v>254</v>
      </c>
      <c r="L204" s="39" t="s">
        <v>48</v>
      </c>
      <c r="M204" s="39" t="s">
        <v>17</v>
      </c>
      <c r="N204" s="40">
        <v>42784.790277777778</v>
      </c>
      <c r="O204" s="43">
        <v>42784.790277777778</v>
      </c>
      <c r="P204" s="38">
        <v>27</v>
      </c>
      <c r="Q204" s="44">
        <v>1.5</v>
      </c>
      <c r="R204" s="45">
        <v>25.180851063829785</v>
      </c>
      <c r="S204" s="45">
        <v>17.03</v>
      </c>
      <c r="T204" s="44">
        <v>27</v>
      </c>
      <c r="U204" s="46">
        <v>0.93262411347517726</v>
      </c>
      <c r="V204" s="47"/>
    </row>
    <row r="205" spans="1:22" ht="14.25">
      <c r="A205" s="38" t="b">
        <v>1</v>
      </c>
      <c r="B205" s="38" t="s">
        <v>897</v>
      </c>
      <c r="C205" s="38">
        <v>1605</v>
      </c>
      <c r="D205" s="39" t="s">
        <v>24</v>
      </c>
      <c r="E205" s="40">
        <v>42814.666666666664</v>
      </c>
      <c r="F205" s="40">
        <v>42814.729166666664</v>
      </c>
      <c r="G205" s="41" t="s">
        <v>140</v>
      </c>
      <c r="H205" s="39" t="s">
        <v>140</v>
      </c>
      <c r="I205" s="42"/>
      <c r="J205" s="38">
        <v>29007147</v>
      </c>
      <c r="K205" s="39" t="s">
        <v>411</v>
      </c>
      <c r="L205" s="39" t="s">
        <v>48</v>
      </c>
      <c r="M205" s="39" t="s">
        <v>17</v>
      </c>
      <c r="N205" s="40">
        <v>42786.73333333333</v>
      </c>
      <c r="O205" s="43">
        <v>42786.73333333333</v>
      </c>
      <c r="P205" s="38">
        <v>25.2</v>
      </c>
      <c r="Q205" s="44">
        <v>1.5</v>
      </c>
      <c r="R205" s="45">
        <v>23.502127659574466</v>
      </c>
      <c r="S205" s="45">
        <v>17.03</v>
      </c>
      <c r="T205" s="44">
        <v>27</v>
      </c>
      <c r="U205" s="46">
        <v>0.93262411347517726</v>
      </c>
      <c r="V205" s="47"/>
    </row>
    <row r="206" spans="1:22" ht="14.25">
      <c r="A206" s="38" t="b">
        <v>1</v>
      </c>
      <c r="B206" s="38" t="s">
        <v>897</v>
      </c>
      <c r="C206" s="38">
        <v>1615</v>
      </c>
      <c r="D206" s="39" t="s">
        <v>24</v>
      </c>
      <c r="E206" s="40">
        <v>42815.604166666664</v>
      </c>
      <c r="F206" s="40">
        <v>42815.645833333336</v>
      </c>
      <c r="G206" s="41" t="s">
        <v>140</v>
      </c>
      <c r="H206" s="39" t="s">
        <v>140</v>
      </c>
      <c r="I206" s="42"/>
      <c r="J206" s="38">
        <v>29387816</v>
      </c>
      <c r="K206" s="39" t="s">
        <v>970</v>
      </c>
      <c r="L206" s="39" t="s">
        <v>16</v>
      </c>
      <c r="M206" s="39" t="s">
        <v>17</v>
      </c>
      <c r="N206" s="40">
        <v>42803.427777777775</v>
      </c>
      <c r="O206" s="43">
        <v>42803.427777777775</v>
      </c>
      <c r="P206" s="38">
        <v>14.4</v>
      </c>
      <c r="Q206" s="44">
        <v>1</v>
      </c>
      <c r="R206" s="45">
        <v>13.429787234042553</v>
      </c>
      <c r="S206" s="45">
        <v>17.03</v>
      </c>
      <c r="T206" s="44">
        <v>12</v>
      </c>
      <c r="U206" s="46">
        <v>0.93262411347517726</v>
      </c>
      <c r="V206" s="47"/>
    </row>
    <row r="207" spans="1:22" ht="14.25">
      <c r="A207" s="38" t="b">
        <v>1</v>
      </c>
      <c r="B207" s="38" t="s">
        <v>897</v>
      </c>
      <c r="C207" s="38">
        <v>1617</v>
      </c>
      <c r="D207" s="39" t="s">
        <v>24</v>
      </c>
      <c r="E207" s="40">
        <v>42815.666666666664</v>
      </c>
      <c r="F207" s="40">
        <v>42815.708333333336</v>
      </c>
      <c r="G207" s="41" t="s">
        <v>140</v>
      </c>
      <c r="H207" s="39" t="s">
        <v>140</v>
      </c>
      <c r="I207" s="42"/>
      <c r="J207" s="38">
        <v>29387828</v>
      </c>
      <c r="K207" s="39" t="s">
        <v>937</v>
      </c>
      <c r="L207" s="39" t="s">
        <v>16</v>
      </c>
      <c r="M207" s="39" t="s">
        <v>17</v>
      </c>
      <c r="N207" s="40">
        <v>42803.428472222222</v>
      </c>
      <c r="O207" s="43">
        <v>42803.428472222222</v>
      </c>
      <c r="P207" s="38">
        <v>16.2</v>
      </c>
      <c r="Q207" s="44">
        <v>1</v>
      </c>
      <c r="R207" s="45">
        <v>15.10851063829787</v>
      </c>
      <c r="S207" s="45">
        <v>17.03</v>
      </c>
      <c r="T207" s="44">
        <v>12</v>
      </c>
      <c r="U207" s="46">
        <v>0.93262411347517726</v>
      </c>
      <c r="V207" s="47"/>
    </row>
    <row r="208" spans="1:22" ht="14.25">
      <c r="A208" s="38" t="b">
        <v>1</v>
      </c>
      <c r="B208" s="38" t="s">
        <v>897</v>
      </c>
      <c r="C208" s="38">
        <v>1619</v>
      </c>
      <c r="D208" s="39" t="s">
        <v>24</v>
      </c>
      <c r="E208" s="40">
        <v>42815.791666666664</v>
      </c>
      <c r="F208" s="40">
        <v>42815.833333333336</v>
      </c>
      <c r="G208" s="41" t="s">
        <v>140</v>
      </c>
      <c r="H208" s="39" t="s">
        <v>140</v>
      </c>
      <c r="I208" s="42"/>
      <c r="J208" s="38">
        <v>29568042</v>
      </c>
      <c r="K208" s="39" t="s">
        <v>714</v>
      </c>
      <c r="L208" s="39" t="s">
        <v>16</v>
      </c>
      <c r="M208" s="39" t="s">
        <v>17</v>
      </c>
      <c r="N208" s="40">
        <v>42811.504861111112</v>
      </c>
      <c r="O208" s="43">
        <v>42811.504861111112</v>
      </c>
      <c r="P208" s="38">
        <v>18</v>
      </c>
      <c r="Q208" s="44">
        <v>1</v>
      </c>
      <c r="R208" s="45">
        <v>16.787234042553191</v>
      </c>
      <c r="S208" s="45">
        <v>17.03</v>
      </c>
      <c r="T208" s="44">
        <v>4</v>
      </c>
      <c r="U208" s="46">
        <v>0.93262411347517726</v>
      </c>
      <c r="V208" s="47"/>
    </row>
    <row r="209" spans="1:22" ht="14.25">
      <c r="A209" s="38" t="b">
        <v>1</v>
      </c>
      <c r="B209" s="38" t="s">
        <v>897</v>
      </c>
      <c r="C209" s="38">
        <v>1624</v>
      </c>
      <c r="D209" s="39" t="s">
        <v>24</v>
      </c>
      <c r="E209" s="40">
        <v>42816.583333333336</v>
      </c>
      <c r="F209" s="40">
        <v>42816.645833333336</v>
      </c>
      <c r="G209" s="41" t="s">
        <v>140</v>
      </c>
      <c r="H209" s="39" t="s">
        <v>140</v>
      </c>
      <c r="I209" s="39" t="s">
        <v>140</v>
      </c>
      <c r="J209" s="38">
        <v>28433123</v>
      </c>
      <c r="K209" s="39" t="s">
        <v>433</v>
      </c>
      <c r="L209" s="39" t="s">
        <v>48</v>
      </c>
      <c r="M209" s="39" t="s">
        <v>17</v>
      </c>
      <c r="N209" s="40">
        <v>42760.654166666667</v>
      </c>
      <c r="O209" s="43">
        <v>42780.48541666667</v>
      </c>
      <c r="P209" s="38">
        <v>21.87</v>
      </c>
      <c r="Q209" s="44">
        <v>1.5</v>
      </c>
      <c r="R209" s="45">
        <v>20.396489361702127</v>
      </c>
      <c r="S209" s="45">
        <v>17.03</v>
      </c>
      <c r="T209" s="44">
        <v>55</v>
      </c>
      <c r="U209" s="46">
        <v>0.93262411347517726</v>
      </c>
      <c r="V209" s="47"/>
    </row>
    <row r="210" spans="1:22" ht="14.25">
      <c r="A210" s="38" t="b">
        <v>1</v>
      </c>
      <c r="B210" s="38" t="s">
        <v>897</v>
      </c>
      <c r="C210" s="38">
        <v>1628</v>
      </c>
      <c r="D210" s="39" t="s">
        <v>24</v>
      </c>
      <c r="E210" s="40">
        <v>42816.645833333336</v>
      </c>
      <c r="F210" s="40">
        <v>42816.6875</v>
      </c>
      <c r="G210" s="41" t="s">
        <v>140</v>
      </c>
      <c r="H210" s="39" t="s">
        <v>140</v>
      </c>
      <c r="I210" s="42"/>
      <c r="J210" s="38">
        <v>29182231</v>
      </c>
      <c r="K210" s="39" t="s">
        <v>975</v>
      </c>
      <c r="L210" s="39" t="s">
        <v>16</v>
      </c>
      <c r="M210" s="39" t="s">
        <v>17</v>
      </c>
      <c r="N210" s="40">
        <v>42794.677083333336</v>
      </c>
      <c r="O210" s="43">
        <v>42794.677083333336</v>
      </c>
      <c r="P210" s="38">
        <v>16.2</v>
      </c>
      <c r="Q210" s="44">
        <v>1</v>
      </c>
      <c r="R210" s="45">
        <v>15.10851063829787</v>
      </c>
      <c r="S210" s="45">
        <v>17.03</v>
      </c>
      <c r="T210" s="44">
        <v>21</v>
      </c>
      <c r="U210" s="46">
        <v>0.93262411347517726</v>
      </c>
      <c r="V210" s="47"/>
    </row>
    <row r="211" spans="1:22" ht="14.25">
      <c r="A211" s="38" t="b">
        <v>1</v>
      </c>
      <c r="B211" s="38" t="s">
        <v>897</v>
      </c>
      <c r="C211" s="38">
        <v>1641</v>
      </c>
      <c r="D211" s="39" t="s">
        <v>24</v>
      </c>
      <c r="E211" s="40">
        <v>42818.583333333336</v>
      </c>
      <c r="F211" s="40">
        <v>42818.645833333336</v>
      </c>
      <c r="G211" s="41" t="s">
        <v>140</v>
      </c>
      <c r="H211" s="39" t="s">
        <v>140</v>
      </c>
      <c r="I211" s="42"/>
      <c r="J211" s="38">
        <v>29344310</v>
      </c>
      <c r="K211" s="39" t="s">
        <v>981</v>
      </c>
      <c r="L211" s="39" t="s">
        <v>48</v>
      </c>
      <c r="M211" s="39" t="s">
        <v>17</v>
      </c>
      <c r="N211" s="40">
        <v>42801.71597222222</v>
      </c>
      <c r="O211" s="43">
        <v>42801.71597222222</v>
      </c>
      <c r="P211" s="38">
        <v>24.3</v>
      </c>
      <c r="Q211" s="44">
        <v>1.5</v>
      </c>
      <c r="R211" s="45">
        <v>22.662765957446808</v>
      </c>
      <c r="S211" s="45">
        <v>17.03</v>
      </c>
      <c r="T211" s="44">
        <v>16</v>
      </c>
      <c r="U211" s="46">
        <v>0.93262411347517726</v>
      </c>
      <c r="V211" s="47"/>
    </row>
    <row r="212" spans="1:22" ht="14.25">
      <c r="A212" s="38" t="b">
        <v>1</v>
      </c>
      <c r="B212" s="38" t="s">
        <v>897</v>
      </c>
      <c r="C212" s="38">
        <v>1643</v>
      </c>
      <c r="D212" s="39" t="s">
        <v>24</v>
      </c>
      <c r="E212" s="40">
        <v>42818.708333333336</v>
      </c>
      <c r="F212" s="40">
        <v>42818.75</v>
      </c>
      <c r="G212" s="41" t="s">
        <v>140</v>
      </c>
      <c r="H212" s="39" t="s">
        <v>140</v>
      </c>
      <c r="I212" s="42"/>
      <c r="J212" s="38">
        <v>29363773</v>
      </c>
      <c r="K212" s="39" t="s">
        <v>983</v>
      </c>
      <c r="L212" s="39" t="s">
        <v>16</v>
      </c>
      <c r="M212" s="39" t="s">
        <v>17</v>
      </c>
      <c r="N212" s="40">
        <v>42802.510416666664</v>
      </c>
      <c r="O212" s="43">
        <v>42802.510416666664</v>
      </c>
      <c r="P212" s="38">
        <v>18</v>
      </c>
      <c r="Q212" s="44">
        <v>1</v>
      </c>
      <c r="R212" s="45">
        <v>16.787234042553191</v>
      </c>
      <c r="S212" s="45">
        <v>17.03</v>
      </c>
      <c r="T212" s="44">
        <v>16</v>
      </c>
      <c r="U212" s="46">
        <v>0.93262411347517726</v>
      </c>
      <c r="V212" s="47"/>
    </row>
    <row r="213" spans="1:22" ht="14.25">
      <c r="A213" s="38" t="b">
        <v>1</v>
      </c>
      <c r="B213" s="38" t="s">
        <v>897</v>
      </c>
      <c r="C213" s="38">
        <v>1652</v>
      </c>
      <c r="D213" s="39" t="s">
        <v>24</v>
      </c>
      <c r="E213" s="40">
        <v>42819.583333333336</v>
      </c>
      <c r="F213" s="40">
        <v>42819.645833333336</v>
      </c>
      <c r="G213" s="41" t="s">
        <v>140</v>
      </c>
      <c r="H213" s="39" t="s">
        <v>140</v>
      </c>
      <c r="I213" s="42"/>
      <c r="J213" s="38">
        <v>29594261</v>
      </c>
      <c r="K213" s="39" t="s">
        <v>375</v>
      </c>
      <c r="L213" s="39" t="s">
        <v>48</v>
      </c>
      <c r="M213" s="39" t="s">
        <v>17</v>
      </c>
      <c r="N213" s="40">
        <v>42813.435416666667</v>
      </c>
      <c r="O213" s="43">
        <v>42813.435416666667</v>
      </c>
      <c r="P213" s="38">
        <v>27</v>
      </c>
      <c r="Q213" s="44">
        <v>1.5</v>
      </c>
      <c r="R213" s="45">
        <v>25.180851063829785</v>
      </c>
      <c r="S213" s="45">
        <v>17.03</v>
      </c>
      <c r="T213" s="44">
        <v>6</v>
      </c>
      <c r="U213" s="46">
        <v>0.93262411347517726</v>
      </c>
      <c r="V213" s="47"/>
    </row>
    <row r="214" spans="1:22" ht="14.25">
      <c r="A214" s="38" t="b">
        <v>1</v>
      </c>
      <c r="B214" s="38" t="s">
        <v>897</v>
      </c>
      <c r="C214" s="38">
        <v>1653</v>
      </c>
      <c r="D214" s="39" t="s">
        <v>24</v>
      </c>
      <c r="E214" s="40">
        <v>42819.666666666664</v>
      </c>
      <c r="F214" s="40">
        <v>42819.708333333336</v>
      </c>
      <c r="G214" s="41" t="s">
        <v>140</v>
      </c>
      <c r="H214" s="39" t="s">
        <v>140</v>
      </c>
      <c r="I214" s="42"/>
      <c r="J214" s="38">
        <v>29688668</v>
      </c>
      <c r="K214" s="39" t="s">
        <v>714</v>
      </c>
      <c r="L214" s="39" t="s">
        <v>16</v>
      </c>
      <c r="M214" s="39" t="s">
        <v>17</v>
      </c>
      <c r="N214" s="40">
        <v>42816.697222222225</v>
      </c>
      <c r="O214" s="43">
        <v>42816.697222222225</v>
      </c>
      <c r="P214" s="38">
        <v>18</v>
      </c>
      <c r="Q214" s="44">
        <v>1</v>
      </c>
      <c r="R214" s="45">
        <v>16.787234042553191</v>
      </c>
      <c r="S214" s="45">
        <v>17.03</v>
      </c>
      <c r="T214" s="44">
        <v>2</v>
      </c>
      <c r="U214" s="46">
        <v>0.93262411347517726</v>
      </c>
      <c r="V214" s="47"/>
    </row>
    <row r="215" spans="1:22" ht="14.25">
      <c r="A215" s="38" t="b">
        <v>1</v>
      </c>
      <c r="B215" s="38" t="s">
        <v>897</v>
      </c>
      <c r="C215" s="38">
        <v>1663</v>
      </c>
      <c r="D215" s="39" t="s">
        <v>24</v>
      </c>
      <c r="E215" s="40">
        <v>42822.604166666664</v>
      </c>
      <c r="F215" s="40">
        <v>42822.645833333336</v>
      </c>
      <c r="G215" s="41" t="s">
        <v>140</v>
      </c>
      <c r="H215" s="39" t="s">
        <v>140</v>
      </c>
      <c r="I215" s="42"/>
      <c r="J215" s="38">
        <v>29387838</v>
      </c>
      <c r="K215" s="39" t="s">
        <v>937</v>
      </c>
      <c r="L215" s="39" t="s">
        <v>16</v>
      </c>
      <c r="M215" s="39" t="s">
        <v>17</v>
      </c>
      <c r="N215" s="40">
        <v>42803.428472222222</v>
      </c>
      <c r="O215" s="43">
        <v>42803.428472222222</v>
      </c>
      <c r="P215" s="38">
        <v>14.4</v>
      </c>
      <c r="Q215" s="44">
        <v>1</v>
      </c>
      <c r="R215" s="45">
        <v>13.429787234042553</v>
      </c>
      <c r="S215" s="45">
        <v>17.03</v>
      </c>
      <c r="T215" s="44">
        <v>19</v>
      </c>
      <c r="U215" s="46">
        <v>0.93262411347517726</v>
      </c>
      <c r="V215" s="47"/>
    </row>
    <row r="216" spans="1:22" ht="14.25">
      <c r="A216" s="38" t="b">
        <v>1</v>
      </c>
      <c r="B216" s="38" t="s">
        <v>897</v>
      </c>
      <c r="C216" s="38">
        <v>1664</v>
      </c>
      <c r="D216" s="39" t="s">
        <v>24</v>
      </c>
      <c r="E216" s="40">
        <v>42822.666666666664</v>
      </c>
      <c r="F216" s="40">
        <v>42822.708333333336</v>
      </c>
      <c r="G216" s="41" t="s">
        <v>140</v>
      </c>
      <c r="H216" s="39" t="s">
        <v>140</v>
      </c>
      <c r="I216" s="42"/>
      <c r="J216" s="38">
        <v>29506038</v>
      </c>
      <c r="K216" s="39" t="s">
        <v>990</v>
      </c>
      <c r="L216" s="39" t="s">
        <v>16</v>
      </c>
      <c r="M216" s="39" t="s">
        <v>17</v>
      </c>
      <c r="N216" s="40">
        <v>42808.904861111114</v>
      </c>
      <c r="O216" s="43">
        <v>42808.904861111114</v>
      </c>
      <c r="P216" s="38">
        <v>16.2</v>
      </c>
      <c r="Q216" s="44">
        <v>1</v>
      </c>
      <c r="R216" s="45">
        <v>15.10851063829787</v>
      </c>
      <c r="S216" s="45">
        <v>17.03</v>
      </c>
      <c r="T216" s="44">
        <v>13</v>
      </c>
      <c r="U216" s="46">
        <v>0.93262411347517726</v>
      </c>
      <c r="V216" s="47"/>
    </row>
    <row r="217" spans="1:22" ht="14.25">
      <c r="A217" s="38" t="b">
        <v>1</v>
      </c>
      <c r="B217" s="38" t="s">
        <v>897</v>
      </c>
      <c r="C217" s="38">
        <v>1669</v>
      </c>
      <c r="D217" s="39" t="s">
        <v>24</v>
      </c>
      <c r="E217" s="40">
        <v>42822.791666666664</v>
      </c>
      <c r="F217" s="40">
        <v>42822.833333333336</v>
      </c>
      <c r="G217" s="41" t="s">
        <v>140</v>
      </c>
      <c r="H217" s="39" t="s">
        <v>140</v>
      </c>
      <c r="I217" s="42"/>
      <c r="J217" s="38">
        <v>29661235</v>
      </c>
      <c r="K217" s="39" t="s">
        <v>993</v>
      </c>
      <c r="L217" s="39" t="s">
        <v>16</v>
      </c>
      <c r="M217" s="39" t="s">
        <v>17</v>
      </c>
      <c r="N217" s="40">
        <v>42815.902083333334</v>
      </c>
      <c r="O217" s="43">
        <v>42815.902083333334</v>
      </c>
      <c r="P217" s="38">
        <v>18</v>
      </c>
      <c r="Q217" s="44">
        <v>1</v>
      </c>
      <c r="R217" s="45">
        <v>16.787234042553191</v>
      </c>
      <c r="S217" s="45">
        <v>17.03</v>
      </c>
      <c r="T217" s="44">
        <v>6</v>
      </c>
      <c r="U217" s="46">
        <v>0.93262411347517726</v>
      </c>
      <c r="V217" s="47"/>
    </row>
    <row r="218" spans="1:22" ht="14.25">
      <c r="A218" s="38" t="b">
        <v>1</v>
      </c>
      <c r="B218" s="38" t="s">
        <v>897</v>
      </c>
      <c r="C218" s="38">
        <v>1693</v>
      </c>
      <c r="D218" s="39" t="s">
        <v>24</v>
      </c>
      <c r="E218" s="40">
        <v>42825.75</v>
      </c>
      <c r="F218" s="40">
        <v>42825.791666666664</v>
      </c>
      <c r="G218" s="41" t="s">
        <v>140</v>
      </c>
      <c r="H218" s="39" t="s">
        <v>140</v>
      </c>
      <c r="I218" s="42"/>
      <c r="J218" s="38">
        <v>29113164</v>
      </c>
      <c r="K218" s="39" t="s">
        <v>1004</v>
      </c>
      <c r="L218" s="39" t="s">
        <v>16</v>
      </c>
      <c r="M218" s="39" t="s">
        <v>17</v>
      </c>
      <c r="N218" s="40">
        <v>42790.775000000001</v>
      </c>
      <c r="O218" s="43">
        <v>42790.775000000001</v>
      </c>
      <c r="P218" s="38">
        <v>16.2</v>
      </c>
      <c r="Q218" s="44">
        <v>1</v>
      </c>
      <c r="R218" s="45">
        <v>15.10851063829787</v>
      </c>
      <c r="S218" s="45">
        <v>17.03</v>
      </c>
      <c r="T218" s="44">
        <v>34</v>
      </c>
      <c r="U218" s="46">
        <v>0.93262411347517726</v>
      </c>
      <c r="V218" s="47"/>
    </row>
    <row r="219" spans="1:22" ht="14.25">
      <c r="A219" s="38" t="b">
        <v>1</v>
      </c>
      <c r="B219" s="38" t="s">
        <v>897</v>
      </c>
      <c r="C219" s="38">
        <v>1705</v>
      </c>
      <c r="D219" s="39" t="s">
        <v>24</v>
      </c>
      <c r="E219" s="40">
        <v>42826.666666666664</v>
      </c>
      <c r="F219" s="40">
        <v>42826.729166666664</v>
      </c>
      <c r="G219" s="41" t="s">
        <v>140</v>
      </c>
      <c r="H219" s="39" t="s">
        <v>140</v>
      </c>
      <c r="I219" s="42"/>
      <c r="J219" s="38">
        <v>29919275</v>
      </c>
      <c r="K219" s="39" t="s">
        <v>165</v>
      </c>
      <c r="L219" s="39" t="s">
        <v>48</v>
      </c>
      <c r="M219" s="39" t="s">
        <v>17</v>
      </c>
      <c r="N219" s="40">
        <v>42826.549305555556</v>
      </c>
      <c r="O219" s="43">
        <v>42826.549305555556</v>
      </c>
      <c r="P219" s="38">
        <v>27</v>
      </c>
      <c r="Q219" s="44">
        <v>1.5</v>
      </c>
      <c r="R219" s="45">
        <v>25.180851063829785</v>
      </c>
      <c r="S219" s="45">
        <v>17.04</v>
      </c>
      <c r="T219" s="44">
        <v>0</v>
      </c>
      <c r="U219" s="46">
        <v>0.93262411347517726</v>
      </c>
      <c r="V219" s="47"/>
    </row>
    <row r="220" spans="1:22" ht="14.25">
      <c r="A220" s="38" t="b">
        <v>1</v>
      </c>
      <c r="B220" s="38" t="s">
        <v>897</v>
      </c>
      <c r="C220" s="38">
        <v>1710</v>
      </c>
      <c r="D220" s="39" t="s">
        <v>24</v>
      </c>
      <c r="E220" s="40">
        <v>42828.416666666664</v>
      </c>
      <c r="F220" s="40">
        <v>42828.458333333336</v>
      </c>
      <c r="G220" s="41" t="s">
        <v>140</v>
      </c>
      <c r="H220" s="39" t="s">
        <v>140</v>
      </c>
      <c r="I220" s="42"/>
      <c r="J220" s="38">
        <v>29918781</v>
      </c>
      <c r="K220" s="39" t="s">
        <v>1005</v>
      </c>
      <c r="L220" s="39" t="s">
        <v>16</v>
      </c>
      <c r="M220" s="39" t="s">
        <v>17</v>
      </c>
      <c r="N220" s="40">
        <v>42826.522222222222</v>
      </c>
      <c r="O220" s="43">
        <v>42826.522222222222</v>
      </c>
      <c r="P220" s="38">
        <v>14.4</v>
      </c>
      <c r="Q220" s="44">
        <v>1</v>
      </c>
      <c r="R220" s="45">
        <v>13.429787234042553</v>
      </c>
      <c r="S220" s="45">
        <v>17.04</v>
      </c>
      <c r="T220" s="44">
        <v>1</v>
      </c>
      <c r="U220" s="46">
        <v>0.93262411347517726</v>
      </c>
      <c r="V220" s="47"/>
    </row>
    <row r="221" spans="1:22" ht="14.25">
      <c r="A221" s="38" t="b">
        <v>1</v>
      </c>
      <c r="B221" s="38" t="s">
        <v>897</v>
      </c>
      <c r="C221" s="38">
        <v>1715</v>
      </c>
      <c r="D221" s="39" t="s">
        <v>24</v>
      </c>
      <c r="E221" s="40">
        <v>42828.604166666664</v>
      </c>
      <c r="F221" s="40">
        <v>42828.645833333336</v>
      </c>
      <c r="G221" s="41" t="s">
        <v>140</v>
      </c>
      <c r="H221" s="39" t="s">
        <v>140</v>
      </c>
      <c r="I221" s="39" t="s">
        <v>140</v>
      </c>
      <c r="J221" s="38">
        <v>29763220</v>
      </c>
      <c r="K221" s="39" t="s">
        <v>1006</v>
      </c>
      <c r="L221" s="39" t="s">
        <v>16</v>
      </c>
      <c r="M221" s="39" t="s">
        <v>17</v>
      </c>
      <c r="N221" s="40">
        <v>42820.463194444441</v>
      </c>
      <c r="O221" s="43">
        <v>42821.397916666669</v>
      </c>
      <c r="P221" s="38">
        <v>14.4</v>
      </c>
      <c r="Q221" s="44">
        <v>1</v>
      </c>
      <c r="R221" s="45">
        <v>13.429787234042553</v>
      </c>
      <c r="S221" s="45">
        <v>17.04</v>
      </c>
      <c r="T221" s="44">
        <v>8</v>
      </c>
      <c r="U221" s="46">
        <v>0.93262411347517726</v>
      </c>
      <c r="V221" s="47"/>
    </row>
    <row r="222" spans="1:22" ht="14.25">
      <c r="A222" s="38" t="b">
        <v>1</v>
      </c>
      <c r="B222" s="38" t="s">
        <v>897</v>
      </c>
      <c r="C222" s="38">
        <v>1717</v>
      </c>
      <c r="D222" s="39" t="s">
        <v>24</v>
      </c>
      <c r="E222" s="40">
        <v>42828.666666666664</v>
      </c>
      <c r="F222" s="40">
        <v>42828.729166666664</v>
      </c>
      <c r="G222" s="41" t="s">
        <v>140</v>
      </c>
      <c r="H222" s="39" t="s">
        <v>140</v>
      </c>
      <c r="I222" s="42"/>
      <c r="J222" s="38">
        <v>29371373</v>
      </c>
      <c r="K222" s="39" t="s">
        <v>1007</v>
      </c>
      <c r="L222" s="39" t="s">
        <v>48</v>
      </c>
      <c r="M222" s="39" t="s">
        <v>17</v>
      </c>
      <c r="N222" s="40">
        <v>42802.709027777775</v>
      </c>
      <c r="O222" s="43">
        <v>42802.709027777775</v>
      </c>
      <c r="P222" s="38">
        <v>25.2</v>
      </c>
      <c r="Q222" s="44">
        <v>1.5</v>
      </c>
      <c r="R222" s="45">
        <v>23.502127659574466</v>
      </c>
      <c r="S222" s="45">
        <v>17.04</v>
      </c>
      <c r="T222" s="44">
        <v>25</v>
      </c>
      <c r="U222" s="46">
        <v>0.93262411347517726</v>
      </c>
      <c r="V222" s="47"/>
    </row>
    <row r="223" spans="1:22" ht="14.25">
      <c r="A223" s="38" t="b">
        <v>1</v>
      </c>
      <c r="B223" s="38" t="s">
        <v>897</v>
      </c>
      <c r="C223" s="38">
        <v>1720</v>
      </c>
      <c r="D223" s="39" t="s">
        <v>24</v>
      </c>
      <c r="E223" s="40">
        <v>42828.75</v>
      </c>
      <c r="F223" s="40">
        <v>42828.8125</v>
      </c>
      <c r="G223" s="41" t="s">
        <v>140</v>
      </c>
      <c r="H223" s="39" t="s">
        <v>140</v>
      </c>
      <c r="I223" s="42"/>
      <c r="J223" s="38">
        <v>29430688</v>
      </c>
      <c r="K223" s="39" t="s">
        <v>903</v>
      </c>
      <c r="L223" s="39" t="s">
        <v>48</v>
      </c>
      <c r="M223" s="39" t="s">
        <v>17</v>
      </c>
      <c r="N223" s="40">
        <v>42804.888888888891</v>
      </c>
      <c r="O223" s="43">
        <v>42804.888888888891</v>
      </c>
      <c r="P223" s="38">
        <v>27</v>
      </c>
      <c r="Q223" s="44">
        <v>1.5</v>
      </c>
      <c r="R223" s="45">
        <v>25.180851063829785</v>
      </c>
      <c r="S223" s="45">
        <v>17.04</v>
      </c>
      <c r="T223" s="44">
        <v>23</v>
      </c>
      <c r="U223" s="46">
        <v>0.93262411347517726</v>
      </c>
      <c r="V223" s="47"/>
    </row>
    <row r="224" spans="1:22" ht="14.25">
      <c r="A224" s="38" t="b">
        <v>1</v>
      </c>
      <c r="B224" s="38" t="s">
        <v>897</v>
      </c>
      <c r="C224" s="38">
        <v>1726</v>
      </c>
      <c r="D224" s="39" t="s">
        <v>24</v>
      </c>
      <c r="E224" s="40">
        <v>42829.604166666664</v>
      </c>
      <c r="F224" s="40">
        <v>42829.645833333336</v>
      </c>
      <c r="G224" s="41" t="s">
        <v>140</v>
      </c>
      <c r="H224" s="39" t="s">
        <v>140</v>
      </c>
      <c r="I224" s="42"/>
      <c r="J224" s="38">
        <v>29822171</v>
      </c>
      <c r="K224" s="39" t="s">
        <v>1009</v>
      </c>
      <c r="L224" s="39" t="s">
        <v>16</v>
      </c>
      <c r="M224" s="39" t="s">
        <v>17</v>
      </c>
      <c r="N224" s="40">
        <v>42822.702777777777</v>
      </c>
      <c r="O224" s="43">
        <v>42822.702777777777</v>
      </c>
      <c r="P224" s="38">
        <v>14.4</v>
      </c>
      <c r="Q224" s="44">
        <v>1</v>
      </c>
      <c r="R224" s="45">
        <v>13.429787234042553</v>
      </c>
      <c r="S224" s="45">
        <v>17.04</v>
      </c>
      <c r="T224" s="44">
        <v>6</v>
      </c>
      <c r="U224" s="46">
        <v>0.93262411347517726</v>
      </c>
      <c r="V224" s="47"/>
    </row>
    <row r="225" spans="1:22" ht="14.25">
      <c r="A225" s="38" t="b">
        <v>1</v>
      </c>
      <c r="B225" s="38" t="s">
        <v>897</v>
      </c>
      <c r="C225" s="38">
        <v>1728</v>
      </c>
      <c r="D225" s="39" t="s">
        <v>24</v>
      </c>
      <c r="E225" s="40">
        <v>42829.666666666664</v>
      </c>
      <c r="F225" s="40">
        <v>42829.729166666664</v>
      </c>
      <c r="G225" s="41" t="s">
        <v>140</v>
      </c>
      <c r="H225" s="39" t="s">
        <v>140</v>
      </c>
      <c r="I225" s="42"/>
      <c r="J225" s="38">
        <v>29506004</v>
      </c>
      <c r="K225" s="39" t="s">
        <v>1010</v>
      </c>
      <c r="L225" s="39" t="s">
        <v>48</v>
      </c>
      <c r="M225" s="39" t="s">
        <v>17</v>
      </c>
      <c r="N225" s="40">
        <v>42808.90347222222</v>
      </c>
      <c r="O225" s="43">
        <v>42808.90347222222</v>
      </c>
      <c r="P225" s="38">
        <v>25.2</v>
      </c>
      <c r="Q225" s="44">
        <v>1.5</v>
      </c>
      <c r="R225" s="45">
        <v>23.502127659574466</v>
      </c>
      <c r="S225" s="45">
        <v>17.04</v>
      </c>
      <c r="T225" s="44">
        <v>20</v>
      </c>
      <c r="U225" s="46">
        <v>0.93262411347517726</v>
      </c>
      <c r="V225" s="47"/>
    </row>
    <row r="226" spans="1:22" ht="14.25">
      <c r="A226" s="38" t="b">
        <v>1</v>
      </c>
      <c r="B226" s="38" t="s">
        <v>897</v>
      </c>
      <c r="C226" s="38">
        <v>1754</v>
      </c>
      <c r="D226" s="39" t="s">
        <v>24</v>
      </c>
      <c r="E226" s="40">
        <v>42832.75</v>
      </c>
      <c r="F226" s="40">
        <v>42832.791666666664</v>
      </c>
      <c r="G226" s="41" t="s">
        <v>140</v>
      </c>
      <c r="H226" s="39" t="s">
        <v>140</v>
      </c>
      <c r="I226" s="42"/>
      <c r="J226" s="38">
        <v>29430716</v>
      </c>
      <c r="K226" s="39" t="s">
        <v>1011</v>
      </c>
      <c r="L226" s="39" t="s">
        <v>16</v>
      </c>
      <c r="M226" s="39" t="s">
        <v>17</v>
      </c>
      <c r="N226" s="40">
        <v>42804.890277777777</v>
      </c>
      <c r="O226" s="43">
        <v>42804.890277777777</v>
      </c>
      <c r="P226" s="38">
        <v>18</v>
      </c>
      <c r="Q226" s="44">
        <v>1</v>
      </c>
      <c r="R226" s="45">
        <v>16.787234042553191</v>
      </c>
      <c r="S226" s="45">
        <v>17.04</v>
      </c>
      <c r="T226" s="44">
        <v>27</v>
      </c>
      <c r="U226" s="46">
        <v>0.93262411347517726</v>
      </c>
      <c r="V226" s="47"/>
    </row>
    <row r="227" spans="1:22" ht="14.25">
      <c r="A227" s="38" t="b">
        <v>1</v>
      </c>
      <c r="B227" s="38" t="s">
        <v>897</v>
      </c>
      <c r="C227" s="38">
        <v>1761</v>
      </c>
      <c r="D227" s="39" t="s">
        <v>24</v>
      </c>
      <c r="E227" s="40">
        <v>42835.5</v>
      </c>
      <c r="F227" s="40">
        <v>42835.5625</v>
      </c>
      <c r="G227" s="41" t="s">
        <v>140</v>
      </c>
      <c r="H227" s="39" t="s">
        <v>140</v>
      </c>
      <c r="I227" s="39" t="s">
        <v>140</v>
      </c>
      <c r="J227" s="38">
        <v>29945965</v>
      </c>
      <c r="K227" s="39" t="s">
        <v>1005</v>
      </c>
      <c r="L227" s="39" t="s">
        <v>48</v>
      </c>
      <c r="M227" s="39" t="s">
        <v>17</v>
      </c>
      <c r="N227" s="40">
        <v>42828.465277777781</v>
      </c>
      <c r="O227" s="43">
        <v>42833.57708333333</v>
      </c>
      <c r="P227" s="38">
        <v>24.3</v>
      </c>
      <c r="Q227" s="44">
        <v>1.5</v>
      </c>
      <c r="R227" s="45">
        <v>22.662765957446808</v>
      </c>
      <c r="S227" s="45">
        <v>17.04</v>
      </c>
      <c r="T227" s="44">
        <v>7</v>
      </c>
      <c r="U227" s="46">
        <v>0.93262411347517726</v>
      </c>
      <c r="V227" s="47"/>
    </row>
    <row r="228" spans="1:22" ht="14.25">
      <c r="A228" s="38" t="b">
        <v>1</v>
      </c>
      <c r="B228" s="38" t="s">
        <v>897</v>
      </c>
      <c r="C228" s="38">
        <v>1766</v>
      </c>
      <c r="D228" s="39" t="s">
        <v>24</v>
      </c>
      <c r="E228" s="40">
        <v>42835.604166666664</v>
      </c>
      <c r="F228" s="40">
        <v>42835.645833333336</v>
      </c>
      <c r="G228" s="41" t="s">
        <v>140</v>
      </c>
      <c r="H228" s="39" t="s">
        <v>140</v>
      </c>
      <c r="I228" s="42"/>
      <c r="J228" s="38">
        <v>28861925</v>
      </c>
      <c r="K228" s="39" t="s">
        <v>220</v>
      </c>
      <c r="L228" s="39" t="s">
        <v>16</v>
      </c>
      <c r="M228" s="39" t="s">
        <v>17</v>
      </c>
      <c r="N228" s="40">
        <v>42779.822222222225</v>
      </c>
      <c r="O228" s="43">
        <v>42779.822222222225</v>
      </c>
      <c r="P228" s="38">
        <v>12.96</v>
      </c>
      <c r="Q228" s="44">
        <v>1</v>
      </c>
      <c r="R228" s="45">
        <v>12.086808510638297</v>
      </c>
      <c r="S228" s="45">
        <v>17.04</v>
      </c>
      <c r="T228" s="44">
        <v>55</v>
      </c>
      <c r="U228" s="46">
        <v>0.93262411347517726</v>
      </c>
      <c r="V228" s="47"/>
    </row>
    <row r="229" spans="1:22" ht="14.25">
      <c r="A229" s="38" t="b">
        <v>1</v>
      </c>
      <c r="B229" s="38" t="s">
        <v>897</v>
      </c>
      <c r="C229" s="38">
        <v>1809</v>
      </c>
      <c r="D229" s="39" t="s">
        <v>24</v>
      </c>
      <c r="E229" s="40">
        <v>42839.583333333336</v>
      </c>
      <c r="F229" s="40">
        <v>42839.625</v>
      </c>
      <c r="G229" s="41" t="s">
        <v>140</v>
      </c>
      <c r="H229" s="39" t="s">
        <v>140</v>
      </c>
      <c r="I229" s="42"/>
      <c r="J229" s="38">
        <v>29762582</v>
      </c>
      <c r="K229" s="39" t="s">
        <v>1012</v>
      </c>
      <c r="L229" s="39" t="s">
        <v>16</v>
      </c>
      <c r="M229" s="39" t="s">
        <v>17</v>
      </c>
      <c r="N229" s="40">
        <v>42820.382638888892</v>
      </c>
      <c r="O229" s="43">
        <v>42820.382638888892</v>
      </c>
      <c r="P229" s="38">
        <v>16.2</v>
      </c>
      <c r="Q229" s="44">
        <v>1</v>
      </c>
      <c r="R229" s="45">
        <v>15.10851063829787</v>
      </c>
      <c r="S229" s="45">
        <v>17.04</v>
      </c>
      <c r="T229" s="44">
        <v>19</v>
      </c>
      <c r="U229" s="46">
        <v>0.93262411347517726</v>
      </c>
      <c r="V229" s="47"/>
    </row>
    <row r="230" spans="1:22" ht="14.25">
      <c r="A230" s="38" t="b">
        <v>1</v>
      </c>
      <c r="B230" s="38" t="s">
        <v>897</v>
      </c>
      <c r="C230" s="38">
        <v>1813</v>
      </c>
      <c r="D230" s="39" t="s">
        <v>24</v>
      </c>
      <c r="E230" s="40">
        <v>42839.75</v>
      </c>
      <c r="F230" s="40">
        <v>42839.791666666664</v>
      </c>
      <c r="G230" s="41" t="s">
        <v>140</v>
      </c>
      <c r="H230" s="39" t="s">
        <v>140</v>
      </c>
      <c r="I230" s="42"/>
      <c r="J230" s="38">
        <v>29430732</v>
      </c>
      <c r="K230" s="39" t="s">
        <v>1014</v>
      </c>
      <c r="L230" s="39" t="s">
        <v>16</v>
      </c>
      <c r="M230" s="39" t="s">
        <v>17</v>
      </c>
      <c r="N230" s="40">
        <v>42804.890972222223</v>
      </c>
      <c r="O230" s="43">
        <v>42804.890972222223</v>
      </c>
      <c r="P230" s="38">
        <v>16.2</v>
      </c>
      <c r="Q230" s="44">
        <v>1</v>
      </c>
      <c r="R230" s="45">
        <v>15.10851063829787</v>
      </c>
      <c r="S230" s="45">
        <v>17.04</v>
      </c>
      <c r="T230" s="44">
        <v>34</v>
      </c>
      <c r="U230" s="46">
        <v>0.93262411347517726</v>
      </c>
      <c r="V230" s="47"/>
    </row>
    <row r="231" spans="1:22" ht="14.25">
      <c r="A231" s="38" t="b">
        <v>1</v>
      </c>
      <c r="B231" s="38" t="s">
        <v>897</v>
      </c>
      <c r="C231" s="38">
        <v>1824</v>
      </c>
      <c r="D231" s="39" t="s">
        <v>24</v>
      </c>
      <c r="E231" s="40">
        <v>42842.583333333336</v>
      </c>
      <c r="F231" s="40">
        <v>42842.645833333336</v>
      </c>
      <c r="G231" s="41" t="s">
        <v>140</v>
      </c>
      <c r="H231" s="39" t="s">
        <v>140</v>
      </c>
      <c r="I231" s="42"/>
      <c r="J231" s="38">
        <v>29946002</v>
      </c>
      <c r="K231" s="39" t="s">
        <v>1016</v>
      </c>
      <c r="L231" s="39" t="s">
        <v>48</v>
      </c>
      <c r="M231" s="39" t="s">
        <v>17</v>
      </c>
      <c r="N231" s="40">
        <v>42828.46597222222</v>
      </c>
      <c r="O231" s="43">
        <v>42828.46597222222</v>
      </c>
      <c r="P231" s="38">
        <v>21.6</v>
      </c>
      <c r="Q231" s="44">
        <v>1.5</v>
      </c>
      <c r="R231" s="45">
        <v>20.144680851063828</v>
      </c>
      <c r="S231" s="45">
        <v>17.04</v>
      </c>
      <c r="T231" s="44">
        <v>14</v>
      </c>
      <c r="U231" s="46">
        <v>0.93262411347517726</v>
      </c>
      <c r="V231" s="47"/>
    </row>
    <row r="232" spans="1:22" ht="14.25">
      <c r="A232" s="38" t="b">
        <v>1</v>
      </c>
      <c r="B232" s="38" t="s">
        <v>897</v>
      </c>
      <c r="C232" s="38">
        <v>1833</v>
      </c>
      <c r="D232" s="39" t="s">
        <v>24</v>
      </c>
      <c r="E232" s="40">
        <v>42843.770833333336</v>
      </c>
      <c r="F232" s="40">
        <v>42843.833333333336</v>
      </c>
      <c r="G232" s="41" t="s">
        <v>140</v>
      </c>
      <c r="H232" s="39" t="s">
        <v>140</v>
      </c>
      <c r="I232" s="42"/>
      <c r="J232" s="38">
        <v>30135220</v>
      </c>
      <c r="K232" s="39" t="s">
        <v>344</v>
      </c>
      <c r="L232" s="39" t="s">
        <v>48</v>
      </c>
      <c r="M232" s="39" t="s">
        <v>17</v>
      </c>
      <c r="N232" s="40">
        <v>42836.511805555558</v>
      </c>
      <c r="O232" s="43">
        <v>42836.511805555558</v>
      </c>
      <c r="P232" s="38">
        <v>27</v>
      </c>
      <c r="Q232" s="44">
        <v>1.5</v>
      </c>
      <c r="R232" s="45">
        <v>25.180851063829785</v>
      </c>
      <c r="S232" s="45">
        <v>17.04</v>
      </c>
      <c r="T232" s="44">
        <v>7</v>
      </c>
      <c r="U232" s="46">
        <v>0.93262411347517726</v>
      </c>
      <c r="V232" s="47"/>
    </row>
    <row r="233" spans="1:22" ht="14.25">
      <c r="A233" s="38" t="b">
        <v>1</v>
      </c>
      <c r="B233" s="38" t="s">
        <v>897</v>
      </c>
      <c r="C233" s="38">
        <v>1835</v>
      </c>
      <c r="D233" s="39" t="s">
        <v>24</v>
      </c>
      <c r="E233" s="40">
        <v>42844.416666666664</v>
      </c>
      <c r="F233" s="40">
        <v>42844.458333333336</v>
      </c>
      <c r="G233" s="41" t="s">
        <v>140</v>
      </c>
      <c r="H233" s="39" t="s">
        <v>140</v>
      </c>
      <c r="I233" s="42"/>
      <c r="J233" s="38">
        <v>29417442</v>
      </c>
      <c r="K233" s="39" t="s">
        <v>1017</v>
      </c>
      <c r="L233" s="39" t="s">
        <v>16</v>
      </c>
      <c r="M233" s="39" t="s">
        <v>17</v>
      </c>
      <c r="N233" s="40">
        <v>42804.473611111112</v>
      </c>
      <c r="O233" s="43">
        <v>42804.473611111112</v>
      </c>
      <c r="P233" s="38">
        <v>12.96</v>
      </c>
      <c r="Q233" s="44">
        <v>1</v>
      </c>
      <c r="R233" s="45">
        <v>12.086808510638297</v>
      </c>
      <c r="S233" s="45">
        <v>17.04</v>
      </c>
      <c r="T233" s="44">
        <v>39</v>
      </c>
      <c r="U233" s="46">
        <v>0.93262411347517726</v>
      </c>
      <c r="V233" s="47"/>
    </row>
    <row r="234" spans="1:22" ht="14.25">
      <c r="A234" s="38" t="b">
        <v>1</v>
      </c>
      <c r="B234" s="38" t="s">
        <v>897</v>
      </c>
      <c r="C234" s="38">
        <v>1872</v>
      </c>
      <c r="D234" s="39" t="s">
        <v>24</v>
      </c>
      <c r="E234" s="40">
        <v>42846.583333333336</v>
      </c>
      <c r="F234" s="40">
        <v>42846.645833333336</v>
      </c>
      <c r="G234" s="41" t="s">
        <v>140</v>
      </c>
      <c r="H234" s="39" t="s">
        <v>140</v>
      </c>
      <c r="I234" s="42"/>
      <c r="J234" s="38">
        <v>29743658</v>
      </c>
      <c r="K234" s="39" t="s">
        <v>1019</v>
      </c>
      <c r="L234" s="39" t="s">
        <v>48</v>
      </c>
      <c r="M234" s="39" t="s">
        <v>17</v>
      </c>
      <c r="N234" s="40">
        <v>42818.669444444444</v>
      </c>
      <c r="O234" s="43">
        <v>42818.669444444444</v>
      </c>
      <c r="P234" s="38">
        <v>24.3</v>
      </c>
      <c r="Q234" s="44">
        <v>1.5</v>
      </c>
      <c r="R234" s="45">
        <v>22.662765957446808</v>
      </c>
      <c r="S234" s="45">
        <v>17.04</v>
      </c>
      <c r="T234" s="44">
        <v>27</v>
      </c>
      <c r="U234" s="46">
        <v>0.93262411347517726</v>
      </c>
      <c r="V234" s="47"/>
    </row>
    <row r="235" spans="1:22" ht="14.25">
      <c r="A235" s="38" t="b">
        <v>1</v>
      </c>
      <c r="B235" s="38" t="s">
        <v>897</v>
      </c>
      <c r="C235" s="38">
        <v>1874</v>
      </c>
      <c r="D235" s="39" t="s">
        <v>24</v>
      </c>
      <c r="E235" s="40">
        <v>42846.666666666664</v>
      </c>
      <c r="F235" s="40">
        <v>42846.708333333336</v>
      </c>
      <c r="G235" s="41" t="s">
        <v>140</v>
      </c>
      <c r="H235" s="39" t="s">
        <v>140</v>
      </c>
      <c r="I235" s="42"/>
      <c r="J235" s="38">
        <v>29687800</v>
      </c>
      <c r="K235" s="39" t="s">
        <v>1021</v>
      </c>
      <c r="L235" s="39" t="s">
        <v>16</v>
      </c>
      <c r="M235" s="39" t="s">
        <v>17</v>
      </c>
      <c r="N235" s="40">
        <v>42816.691666666666</v>
      </c>
      <c r="O235" s="43">
        <v>42816.691666666666</v>
      </c>
      <c r="P235" s="38">
        <v>16.2</v>
      </c>
      <c r="Q235" s="44">
        <v>1</v>
      </c>
      <c r="R235" s="45">
        <v>15.10851063829787</v>
      </c>
      <c r="S235" s="45">
        <v>17.04</v>
      </c>
      <c r="T235" s="44">
        <v>29</v>
      </c>
      <c r="U235" s="46">
        <v>0.93262411347517726</v>
      </c>
      <c r="V235" s="47"/>
    </row>
    <row r="236" spans="1:22" ht="14.25">
      <c r="A236" s="38" t="b">
        <v>1</v>
      </c>
      <c r="B236" s="38" t="s">
        <v>897</v>
      </c>
      <c r="C236" s="38">
        <v>1876</v>
      </c>
      <c r="D236" s="39" t="s">
        <v>24</v>
      </c>
      <c r="E236" s="40">
        <v>42846.729166666664</v>
      </c>
      <c r="F236" s="40">
        <v>42846.770833333336</v>
      </c>
      <c r="G236" s="41" t="s">
        <v>140</v>
      </c>
      <c r="H236" s="39" t="s">
        <v>140</v>
      </c>
      <c r="I236" s="42"/>
      <c r="J236" s="38">
        <v>29363786</v>
      </c>
      <c r="K236" s="39" t="s">
        <v>1022</v>
      </c>
      <c r="L236" s="39" t="s">
        <v>16</v>
      </c>
      <c r="M236" s="39" t="s">
        <v>17</v>
      </c>
      <c r="N236" s="40">
        <v>42802.511111111111</v>
      </c>
      <c r="O236" s="43">
        <v>42802.511111111111</v>
      </c>
      <c r="P236" s="38">
        <v>16.2</v>
      </c>
      <c r="Q236" s="44">
        <v>1</v>
      </c>
      <c r="R236" s="45">
        <v>15.10851063829787</v>
      </c>
      <c r="S236" s="45">
        <v>17.04</v>
      </c>
      <c r="T236" s="44">
        <v>44</v>
      </c>
      <c r="U236" s="46">
        <v>0.93262411347517726</v>
      </c>
      <c r="V236" s="47"/>
    </row>
    <row r="237" spans="1:22" ht="14.25">
      <c r="A237" s="38" t="b">
        <v>1</v>
      </c>
      <c r="B237" s="38" t="s">
        <v>897</v>
      </c>
      <c r="C237" s="38">
        <v>1884</v>
      </c>
      <c r="D237" s="39" t="s">
        <v>24</v>
      </c>
      <c r="E237" s="40">
        <v>42847.604166666664</v>
      </c>
      <c r="F237" s="40">
        <v>42847.666666666664</v>
      </c>
      <c r="G237" s="41" t="s">
        <v>140</v>
      </c>
      <c r="H237" s="39" t="s">
        <v>140</v>
      </c>
      <c r="I237" s="42"/>
      <c r="J237" s="38">
        <v>30369238</v>
      </c>
      <c r="K237" s="39" t="s">
        <v>165</v>
      </c>
      <c r="L237" s="39" t="s">
        <v>48</v>
      </c>
      <c r="M237" s="39" t="s">
        <v>17</v>
      </c>
      <c r="N237" s="40">
        <v>42847.522222222222</v>
      </c>
      <c r="O237" s="43">
        <v>42847.522222222222</v>
      </c>
      <c r="P237" s="38">
        <v>27</v>
      </c>
      <c r="Q237" s="44">
        <v>1.5</v>
      </c>
      <c r="R237" s="45">
        <v>25.180851063829785</v>
      </c>
      <c r="S237" s="45">
        <v>17.04</v>
      </c>
      <c r="T237" s="44">
        <v>0</v>
      </c>
      <c r="U237" s="46">
        <v>0.93262411347517726</v>
      </c>
      <c r="V237" s="47"/>
    </row>
    <row r="238" spans="1:22" ht="14.25">
      <c r="A238" s="38" t="b">
        <v>1</v>
      </c>
      <c r="B238" s="38" t="s">
        <v>897</v>
      </c>
      <c r="C238" s="38">
        <v>1898</v>
      </c>
      <c r="D238" s="39" t="s">
        <v>24</v>
      </c>
      <c r="E238" s="40">
        <v>42849.666666666664</v>
      </c>
      <c r="F238" s="40">
        <v>42849.729166666664</v>
      </c>
      <c r="G238" s="41" t="s">
        <v>140</v>
      </c>
      <c r="H238" s="39" t="s">
        <v>140</v>
      </c>
      <c r="I238" s="42"/>
      <c r="J238" s="38">
        <v>29629192</v>
      </c>
      <c r="K238" s="39" t="s">
        <v>1024</v>
      </c>
      <c r="L238" s="39" t="s">
        <v>48</v>
      </c>
      <c r="M238" s="39" t="s">
        <v>17</v>
      </c>
      <c r="N238" s="40">
        <v>42814.872916666667</v>
      </c>
      <c r="O238" s="43">
        <v>42814.872916666667</v>
      </c>
      <c r="P238" s="38">
        <v>22.68</v>
      </c>
      <c r="Q238" s="44">
        <v>1.5</v>
      </c>
      <c r="R238" s="45">
        <v>21.151914893617022</v>
      </c>
      <c r="S238" s="45">
        <v>17.04</v>
      </c>
      <c r="T238" s="44">
        <v>34</v>
      </c>
      <c r="U238" s="46">
        <v>0.93262411347517726</v>
      </c>
      <c r="V238" s="47"/>
    </row>
    <row r="239" spans="1:22" ht="14.25">
      <c r="A239" s="38" t="b">
        <v>1</v>
      </c>
      <c r="B239" s="38" t="s">
        <v>897</v>
      </c>
      <c r="C239" s="38">
        <v>1907</v>
      </c>
      <c r="D239" s="39" t="s">
        <v>24</v>
      </c>
      <c r="E239" s="40">
        <v>42850.770833333336</v>
      </c>
      <c r="F239" s="40">
        <v>42850.833333333336</v>
      </c>
      <c r="G239" s="41" t="s">
        <v>140</v>
      </c>
      <c r="H239" s="39" t="s">
        <v>140</v>
      </c>
      <c r="I239" s="42"/>
      <c r="J239" s="38">
        <v>30333285</v>
      </c>
      <c r="K239" s="39" t="s">
        <v>1026</v>
      </c>
      <c r="L239" s="39" t="s">
        <v>48</v>
      </c>
      <c r="M239" s="39" t="s">
        <v>17</v>
      </c>
      <c r="N239" s="40">
        <v>42845.777777777781</v>
      </c>
      <c r="O239" s="43">
        <v>42845.777777777781</v>
      </c>
      <c r="P239" s="38">
        <v>27</v>
      </c>
      <c r="Q239" s="44">
        <v>1.5</v>
      </c>
      <c r="R239" s="45">
        <v>25.180851063829785</v>
      </c>
      <c r="S239" s="45">
        <v>17.04</v>
      </c>
      <c r="T239" s="44">
        <v>4</v>
      </c>
      <c r="U239" s="46">
        <v>0.93262411347517726</v>
      </c>
      <c r="V239" s="47"/>
    </row>
    <row r="240" spans="1:22" ht="14.25">
      <c r="A240" s="38" t="b">
        <v>1</v>
      </c>
      <c r="B240" s="38" t="s">
        <v>897</v>
      </c>
      <c r="C240" s="38">
        <v>1909</v>
      </c>
      <c r="D240" s="39" t="s">
        <v>24</v>
      </c>
      <c r="E240" s="40">
        <v>42851.416666666664</v>
      </c>
      <c r="F240" s="40">
        <v>42851.479166666664</v>
      </c>
      <c r="G240" s="41" t="s">
        <v>140</v>
      </c>
      <c r="H240" s="39" t="s">
        <v>140</v>
      </c>
      <c r="I240" s="42"/>
      <c r="J240" s="38">
        <v>30239814</v>
      </c>
      <c r="K240" s="39" t="s">
        <v>1027</v>
      </c>
      <c r="L240" s="39" t="s">
        <v>48</v>
      </c>
      <c r="M240" s="39" t="s">
        <v>17</v>
      </c>
      <c r="N240" s="40">
        <v>42842.654166666667</v>
      </c>
      <c r="O240" s="43">
        <v>42842.654166666667</v>
      </c>
      <c r="P240" s="38">
        <v>21.6</v>
      </c>
      <c r="Q240" s="44">
        <v>1.5</v>
      </c>
      <c r="R240" s="45">
        <v>20.144680851063828</v>
      </c>
      <c r="S240" s="45">
        <v>17.04</v>
      </c>
      <c r="T240" s="44">
        <v>8</v>
      </c>
      <c r="U240" s="46">
        <v>0.93262411347517726</v>
      </c>
      <c r="V240" s="47"/>
    </row>
    <row r="241" spans="1:22" ht="14.25">
      <c r="A241" s="38" t="b">
        <v>1</v>
      </c>
      <c r="B241" s="38" t="s">
        <v>897</v>
      </c>
      <c r="C241" s="38">
        <v>1932</v>
      </c>
      <c r="D241" s="39" t="s">
        <v>24</v>
      </c>
      <c r="E241" s="40">
        <v>42853.6875</v>
      </c>
      <c r="F241" s="40">
        <v>42853.729166666664</v>
      </c>
      <c r="G241" s="41" t="s">
        <v>140</v>
      </c>
      <c r="H241" s="39" t="s">
        <v>140</v>
      </c>
      <c r="I241" s="42"/>
      <c r="J241" s="38">
        <v>30306826</v>
      </c>
      <c r="K241" s="39" t="s">
        <v>1028</v>
      </c>
      <c r="L241" s="39" t="s">
        <v>16</v>
      </c>
      <c r="M241" s="39" t="s">
        <v>17</v>
      </c>
      <c r="N241" s="40">
        <v>42844.831944444442</v>
      </c>
      <c r="O241" s="43">
        <v>42844.831944444442</v>
      </c>
      <c r="P241" s="38">
        <v>17.100000000000001</v>
      </c>
      <c r="Q241" s="44">
        <v>1</v>
      </c>
      <c r="R241" s="45">
        <v>15.947872340425533</v>
      </c>
      <c r="S241" s="45">
        <v>17.04</v>
      </c>
      <c r="T241" s="44">
        <v>8</v>
      </c>
      <c r="U241" s="46">
        <v>0.93262411347517726</v>
      </c>
      <c r="V241" s="47"/>
    </row>
    <row r="242" spans="1:22" ht="14.25">
      <c r="A242" s="38" t="b">
        <v>1</v>
      </c>
      <c r="B242" s="38" t="s">
        <v>897</v>
      </c>
      <c r="C242" s="38">
        <v>1947</v>
      </c>
      <c r="D242" s="39" t="s">
        <v>24</v>
      </c>
      <c r="E242" s="40">
        <v>42856.604166666664</v>
      </c>
      <c r="F242" s="40">
        <v>42856.645833333336</v>
      </c>
      <c r="G242" s="41" t="s">
        <v>140</v>
      </c>
      <c r="H242" s="39" t="s">
        <v>140</v>
      </c>
      <c r="I242" s="42"/>
      <c r="J242" s="38">
        <v>29963231</v>
      </c>
      <c r="K242" s="39" t="s">
        <v>1030</v>
      </c>
      <c r="L242" s="39" t="s">
        <v>16</v>
      </c>
      <c r="M242" s="39" t="s">
        <v>17</v>
      </c>
      <c r="N242" s="40">
        <v>42828.818749999999</v>
      </c>
      <c r="O242" s="43">
        <v>42828.818749999999</v>
      </c>
      <c r="P242" s="38">
        <v>14.4</v>
      </c>
      <c r="Q242" s="44">
        <v>1</v>
      </c>
      <c r="R242" s="45">
        <v>13.429787234042553</v>
      </c>
      <c r="S242" s="45">
        <v>17.05</v>
      </c>
      <c r="T242" s="44">
        <v>27</v>
      </c>
      <c r="U242" s="46">
        <v>0.93262411347517726</v>
      </c>
      <c r="V242" s="47"/>
    </row>
    <row r="243" spans="1:22" ht="14.25">
      <c r="A243" s="38" t="b">
        <v>1</v>
      </c>
      <c r="B243" s="38" t="s">
        <v>897</v>
      </c>
      <c r="C243" s="38">
        <v>1957</v>
      </c>
      <c r="D243" s="39" t="s">
        <v>24</v>
      </c>
      <c r="E243" s="40">
        <v>42858.583333333336</v>
      </c>
      <c r="F243" s="40">
        <v>42858.645833333336</v>
      </c>
      <c r="G243" s="41" t="s">
        <v>140</v>
      </c>
      <c r="H243" s="39" t="s">
        <v>140</v>
      </c>
      <c r="I243" s="42"/>
      <c r="J243" s="38">
        <v>29689056</v>
      </c>
      <c r="K243" s="39" t="s">
        <v>1031</v>
      </c>
      <c r="L243" s="39" t="s">
        <v>48</v>
      </c>
      <c r="M243" s="39" t="s">
        <v>17</v>
      </c>
      <c r="N243" s="40">
        <v>42816.700694444444</v>
      </c>
      <c r="O243" s="43">
        <v>42816.700694444444</v>
      </c>
      <c r="P243" s="38">
        <v>21.87</v>
      </c>
      <c r="Q243" s="44">
        <v>1.5</v>
      </c>
      <c r="R243" s="45">
        <v>20.396489361702127</v>
      </c>
      <c r="S243" s="45">
        <v>17.05</v>
      </c>
      <c r="T243" s="44">
        <v>41</v>
      </c>
      <c r="U243" s="46">
        <v>0.93262411347517726</v>
      </c>
      <c r="V243" s="47"/>
    </row>
    <row r="244" spans="1:22" ht="14.25">
      <c r="A244" s="38" t="b">
        <v>1</v>
      </c>
      <c r="B244" s="38" t="s">
        <v>897</v>
      </c>
      <c r="C244" s="38">
        <v>1960</v>
      </c>
      <c r="D244" s="39" t="s">
        <v>24</v>
      </c>
      <c r="E244" s="40">
        <v>42858.729166666664</v>
      </c>
      <c r="F244" s="40">
        <v>42858.791666666664</v>
      </c>
      <c r="G244" s="41" t="s">
        <v>140</v>
      </c>
      <c r="H244" s="39" t="s">
        <v>140</v>
      </c>
      <c r="I244" s="42"/>
      <c r="J244" s="38">
        <v>29909750</v>
      </c>
      <c r="K244" s="39" t="s">
        <v>422</v>
      </c>
      <c r="L244" s="39" t="s">
        <v>48</v>
      </c>
      <c r="M244" s="39" t="s">
        <v>17</v>
      </c>
      <c r="N244" s="40">
        <v>42825.802083333336</v>
      </c>
      <c r="O244" s="43">
        <v>42825.802083333336</v>
      </c>
      <c r="P244" s="38">
        <v>24.3</v>
      </c>
      <c r="Q244" s="44">
        <v>1.5</v>
      </c>
      <c r="R244" s="45">
        <v>22.662765957446808</v>
      </c>
      <c r="S244" s="45">
        <v>17.05</v>
      </c>
      <c r="T244" s="44">
        <v>32</v>
      </c>
      <c r="U244" s="46">
        <v>0.93262411347517726</v>
      </c>
      <c r="V244" s="47"/>
    </row>
    <row r="245" spans="1:22" ht="14.25">
      <c r="A245" s="38" t="b">
        <v>1</v>
      </c>
      <c r="B245" s="38" t="s">
        <v>897</v>
      </c>
      <c r="C245" s="38">
        <v>1968</v>
      </c>
      <c r="D245" s="39" t="s">
        <v>24</v>
      </c>
      <c r="E245" s="40">
        <v>42860.625</v>
      </c>
      <c r="F245" s="40">
        <v>42860.6875</v>
      </c>
      <c r="G245" s="41" t="s">
        <v>140</v>
      </c>
      <c r="H245" s="39" t="s">
        <v>140</v>
      </c>
      <c r="I245" s="42"/>
      <c r="J245" s="38">
        <v>29992186</v>
      </c>
      <c r="K245" s="39" t="s">
        <v>1033</v>
      </c>
      <c r="L245" s="39" t="s">
        <v>48</v>
      </c>
      <c r="M245" s="39" t="s">
        <v>17</v>
      </c>
      <c r="N245" s="40">
        <v>42829.786805555559</v>
      </c>
      <c r="O245" s="43">
        <v>42829.786805555559</v>
      </c>
      <c r="P245" s="38">
        <v>21.87</v>
      </c>
      <c r="Q245" s="44">
        <v>1.5</v>
      </c>
      <c r="R245" s="45">
        <v>20.396489361702127</v>
      </c>
      <c r="S245" s="45">
        <v>17.05</v>
      </c>
      <c r="T245" s="44">
        <v>30</v>
      </c>
      <c r="U245" s="46">
        <v>0.93262411347517726</v>
      </c>
      <c r="V245" s="47"/>
    </row>
    <row r="246" spans="1:22" ht="14.25">
      <c r="A246" s="38" t="b">
        <v>1</v>
      </c>
      <c r="B246" s="38" t="s">
        <v>897</v>
      </c>
      <c r="C246" s="38">
        <v>1971</v>
      </c>
      <c r="D246" s="39" t="s">
        <v>24</v>
      </c>
      <c r="E246" s="40">
        <v>42860.708333333336</v>
      </c>
      <c r="F246" s="40">
        <v>42860.75</v>
      </c>
      <c r="G246" s="41" t="s">
        <v>140</v>
      </c>
      <c r="H246" s="39" t="s">
        <v>140</v>
      </c>
      <c r="I246" s="42"/>
      <c r="J246" s="38">
        <v>29986875</v>
      </c>
      <c r="K246" s="39" t="s">
        <v>1035</v>
      </c>
      <c r="L246" s="39" t="s">
        <v>16</v>
      </c>
      <c r="M246" s="39" t="s">
        <v>17</v>
      </c>
      <c r="N246" s="40">
        <v>42829.661805555559</v>
      </c>
      <c r="O246" s="43">
        <v>42829.661805555559</v>
      </c>
      <c r="P246" s="38">
        <v>16.2</v>
      </c>
      <c r="Q246" s="44">
        <v>1</v>
      </c>
      <c r="R246" s="45">
        <v>15.10851063829787</v>
      </c>
      <c r="S246" s="45">
        <v>17.05</v>
      </c>
      <c r="T246" s="44">
        <v>31</v>
      </c>
      <c r="U246" s="46">
        <v>0.93262411347517726</v>
      </c>
      <c r="V246" s="47"/>
    </row>
    <row r="247" spans="1:22" ht="14.25">
      <c r="A247" s="38" t="b">
        <v>1</v>
      </c>
      <c r="B247" s="38" t="s">
        <v>897</v>
      </c>
      <c r="C247" s="38">
        <v>1976</v>
      </c>
      <c r="D247" s="39" t="s">
        <v>24</v>
      </c>
      <c r="E247" s="40">
        <v>42861.666666666664</v>
      </c>
      <c r="F247" s="40">
        <v>42861.729166666664</v>
      </c>
      <c r="G247" s="41" t="s">
        <v>140</v>
      </c>
      <c r="H247" s="39" t="s">
        <v>140</v>
      </c>
      <c r="I247" s="42"/>
      <c r="J247" s="38">
        <v>30430409</v>
      </c>
      <c r="K247" s="39" t="s">
        <v>1037</v>
      </c>
      <c r="L247" s="39" t="s">
        <v>48</v>
      </c>
      <c r="M247" s="39" t="s">
        <v>17</v>
      </c>
      <c r="N247" s="40">
        <v>42850.600694444445</v>
      </c>
      <c r="O247" s="43">
        <v>42850.600694444445</v>
      </c>
      <c r="P247" s="38">
        <v>27</v>
      </c>
      <c r="Q247" s="44">
        <v>1.5</v>
      </c>
      <c r="R247" s="45">
        <v>25.180851063829785</v>
      </c>
      <c r="S247" s="45">
        <v>17.05</v>
      </c>
      <c r="T247" s="44">
        <v>11</v>
      </c>
      <c r="U247" s="46">
        <v>0.93262411347517726</v>
      </c>
      <c r="V247" s="47"/>
    </row>
    <row r="248" spans="1:22" ht="14.25">
      <c r="A248" s="38" t="b">
        <v>1</v>
      </c>
      <c r="B248" s="38" t="s">
        <v>897</v>
      </c>
      <c r="C248" s="38">
        <v>1994</v>
      </c>
      <c r="D248" s="39" t="s">
        <v>24</v>
      </c>
      <c r="E248" s="40">
        <v>42868.604166666664</v>
      </c>
      <c r="F248" s="40">
        <v>42868.666666666664</v>
      </c>
      <c r="G248" s="41" t="s">
        <v>140</v>
      </c>
      <c r="H248" s="39" t="s">
        <v>140</v>
      </c>
      <c r="I248" s="42"/>
      <c r="J248" s="38">
        <v>30372276</v>
      </c>
      <c r="K248" s="39" t="s">
        <v>1039</v>
      </c>
      <c r="L248" s="39" t="s">
        <v>48</v>
      </c>
      <c r="M248" s="39" t="s">
        <v>17</v>
      </c>
      <c r="N248" s="40">
        <v>42847.677083333336</v>
      </c>
      <c r="O248" s="43">
        <v>42847.677083333336</v>
      </c>
      <c r="P248" s="38">
        <v>27</v>
      </c>
      <c r="Q248" s="44">
        <v>1.5</v>
      </c>
      <c r="R248" s="45">
        <v>25.180851063829785</v>
      </c>
      <c r="S248" s="45">
        <v>17.05</v>
      </c>
      <c r="T248" s="44">
        <v>20</v>
      </c>
      <c r="U248" s="46">
        <v>0.93262411347517726</v>
      </c>
      <c r="V248" s="47"/>
    </row>
    <row r="249" spans="1:22" ht="14.25">
      <c r="A249" s="38" t="b">
        <v>1</v>
      </c>
      <c r="B249" s="38" t="s">
        <v>897</v>
      </c>
      <c r="C249" s="38">
        <v>1995</v>
      </c>
      <c r="D249" s="39" t="s">
        <v>24</v>
      </c>
      <c r="E249" s="40">
        <v>42868.6875</v>
      </c>
      <c r="F249" s="40">
        <v>42868.75</v>
      </c>
      <c r="G249" s="41" t="s">
        <v>140</v>
      </c>
      <c r="H249" s="39" t="s">
        <v>140</v>
      </c>
      <c r="I249" s="42"/>
      <c r="J249" s="38">
        <v>30430421</v>
      </c>
      <c r="K249" s="39" t="s">
        <v>1040</v>
      </c>
      <c r="L249" s="39" t="s">
        <v>48</v>
      </c>
      <c r="M249" s="39" t="s">
        <v>17</v>
      </c>
      <c r="N249" s="40">
        <v>42850.601388888892</v>
      </c>
      <c r="O249" s="43">
        <v>42850.601388888892</v>
      </c>
      <c r="P249" s="38">
        <v>27</v>
      </c>
      <c r="Q249" s="44">
        <v>1.5</v>
      </c>
      <c r="R249" s="45">
        <v>25.180851063829785</v>
      </c>
      <c r="S249" s="45">
        <v>17.05</v>
      </c>
      <c r="T249" s="44">
        <v>18</v>
      </c>
      <c r="U249" s="46">
        <v>0.93262411347517726</v>
      </c>
      <c r="V249" s="47"/>
    </row>
    <row r="250" spans="1:22" ht="14.25">
      <c r="A250" s="38" t="b">
        <v>1</v>
      </c>
      <c r="B250" s="38" t="s">
        <v>897</v>
      </c>
      <c r="C250" s="38">
        <v>2000</v>
      </c>
      <c r="D250" s="39" t="s">
        <v>24</v>
      </c>
      <c r="E250" s="40">
        <v>42871.604166666664</v>
      </c>
      <c r="F250" s="40">
        <v>42871.666666666664</v>
      </c>
      <c r="G250" s="41" t="s">
        <v>140</v>
      </c>
      <c r="H250" s="39" t="s">
        <v>140</v>
      </c>
      <c r="I250" s="39" t="s">
        <v>140</v>
      </c>
      <c r="J250" s="38">
        <v>29963294</v>
      </c>
      <c r="K250" s="39" t="s">
        <v>1042</v>
      </c>
      <c r="L250" s="39" t="s">
        <v>48</v>
      </c>
      <c r="M250" s="39" t="s">
        <v>17</v>
      </c>
      <c r="N250" s="40">
        <v>42828.820138888892</v>
      </c>
      <c r="O250" s="43">
        <v>42832.490972222222</v>
      </c>
      <c r="P250" s="38">
        <v>19.440000000000001</v>
      </c>
      <c r="Q250" s="44">
        <v>1.5</v>
      </c>
      <c r="R250" s="45">
        <v>18.130212765957449</v>
      </c>
      <c r="S250" s="45">
        <v>17.05</v>
      </c>
      <c r="T250" s="44">
        <v>42</v>
      </c>
      <c r="U250" s="46">
        <v>0.93262411347517726</v>
      </c>
      <c r="V250" s="47"/>
    </row>
    <row r="251" spans="1:22" ht="14.25">
      <c r="A251" s="38" t="b">
        <v>1</v>
      </c>
      <c r="B251" s="38" t="s">
        <v>897</v>
      </c>
      <c r="C251" s="38">
        <v>2002</v>
      </c>
      <c r="D251" s="39" t="s">
        <v>24</v>
      </c>
      <c r="E251" s="40">
        <v>42872.416666666664</v>
      </c>
      <c r="F251" s="40">
        <v>42872.458333333336</v>
      </c>
      <c r="G251" s="41" t="s">
        <v>140</v>
      </c>
      <c r="H251" s="39" t="s">
        <v>140</v>
      </c>
      <c r="I251" s="42"/>
      <c r="J251" s="38">
        <v>30212464</v>
      </c>
      <c r="K251" s="39" t="s">
        <v>1044</v>
      </c>
      <c r="L251" s="39" t="s">
        <v>16</v>
      </c>
      <c r="M251" s="39" t="s">
        <v>17</v>
      </c>
      <c r="N251" s="40">
        <v>42839.754861111112</v>
      </c>
      <c r="O251" s="43">
        <v>42839.754861111112</v>
      </c>
      <c r="P251" s="38">
        <v>12.96</v>
      </c>
      <c r="Q251" s="44">
        <v>1</v>
      </c>
      <c r="R251" s="45">
        <v>12.086808510638297</v>
      </c>
      <c r="S251" s="45">
        <v>17.05</v>
      </c>
      <c r="T251" s="44">
        <v>32</v>
      </c>
      <c r="U251" s="46">
        <v>0.93262411347517726</v>
      </c>
      <c r="V251" s="47"/>
    </row>
    <row r="252" spans="1:22" ht="14.25">
      <c r="A252" s="38" t="b">
        <v>1</v>
      </c>
      <c r="B252" s="38" t="s">
        <v>897</v>
      </c>
      <c r="C252" s="38">
        <v>2003</v>
      </c>
      <c r="D252" s="39" t="s">
        <v>24</v>
      </c>
      <c r="E252" s="40">
        <v>42872.458333333336</v>
      </c>
      <c r="F252" s="40">
        <v>42872.5</v>
      </c>
      <c r="G252" s="41" t="s">
        <v>140</v>
      </c>
      <c r="H252" s="39" t="s">
        <v>140</v>
      </c>
      <c r="I252" s="42"/>
      <c r="J252" s="38">
        <v>30291640</v>
      </c>
      <c r="K252" s="39" t="s">
        <v>1045</v>
      </c>
      <c r="L252" s="39" t="s">
        <v>16</v>
      </c>
      <c r="M252" s="39" t="s">
        <v>17</v>
      </c>
      <c r="N252" s="40">
        <v>42844.463194444441</v>
      </c>
      <c r="O252" s="43">
        <v>42844.463194444441</v>
      </c>
      <c r="P252" s="38">
        <v>14.4</v>
      </c>
      <c r="Q252" s="44">
        <v>1</v>
      </c>
      <c r="R252" s="45">
        <v>13.429787234042553</v>
      </c>
      <c r="S252" s="45">
        <v>17.05</v>
      </c>
      <c r="T252" s="44">
        <v>27</v>
      </c>
      <c r="U252" s="46">
        <v>0.93262411347517726</v>
      </c>
      <c r="V252" s="47"/>
    </row>
    <row r="253" spans="1:22" ht="14.25">
      <c r="A253" s="38" t="b">
        <v>1</v>
      </c>
      <c r="B253" s="38" t="s">
        <v>897</v>
      </c>
      <c r="C253" s="38">
        <v>2006</v>
      </c>
      <c r="D253" s="39" t="s">
        <v>24</v>
      </c>
      <c r="E253" s="40">
        <v>42874.583333333336</v>
      </c>
      <c r="F253" s="40">
        <v>42874.645833333336</v>
      </c>
      <c r="G253" s="41" t="s">
        <v>140</v>
      </c>
      <c r="H253" s="39" t="s">
        <v>140</v>
      </c>
      <c r="I253" s="42"/>
      <c r="J253" s="38">
        <v>30356172</v>
      </c>
      <c r="K253" s="39" t="s">
        <v>1047</v>
      </c>
      <c r="L253" s="39" t="s">
        <v>48</v>
      </c>
      <c r="M253" s="39" t="s">
        <v>17</v>
      </c>
      <c r="N253" s="40">
        <v>42846.660416666666</v>
      </c>
      <c r="O253" s="43">
        <v>42846.660416666666</v>
      </c>
      <c r="P253" s="38">
        <v>24.3</v>
      </c>
      <c r="Q253" s="44">
        <v>1.5</v>
      </c>
      <c r="R253" s="45">
        <v>22.662765957446808</v>
      </c>
      <c r="S253" s="45">
        <v>17.05</v>
      </c>
      <c r="T253" s="44">
        <v>27</v>
      </c>
      <c r="U253" s="46">
        <v>0.93262411347517726</v>
      </c>
      <c r="V253" s="47"/>
    </row>
    <row r="254" spans="1:22" ht="14.25">
      <c r="A254" s="38" t="b">
        <v>1</v>
      </c>
      <c r="B254" s="38" t="s">
        <v>897</v>
      </c>
      <c r="C254" s="38">
        <v>2007</v>
      </c>
      <c r="D254" s="39" t="s">
        <v>24</v>
      </c>
      <c r="E254" s="40">
        <v>42874.770833333336</v>
      </c>
      <c r="F254" s="40">
        <v>42874.833333333336</v>
      </c>
      <c r="G254" s="41" t="s">
        <v>140</v>
      </c>
      <c r="H254" s="39" t="s">
        <v>140</v>
      </c>
      <c r="I254" s="42"/>
      <c r="J254" s="38">
        <v>30440231</v>
      </c>
      <c r="K254" s="39" t="s">
        <v>1050</v>
      </c>
      <c r="L254" s="39" t="s">
        <v>48</v>
      </c>
      <c r="M254" s="39" t="s">
        <v>17</v>
      </c>
      <c r="N254" s="40">
        <v>42850.878472222219</v>
      </c>
      <c r="O254" s="43">
        <v>42850.878472222219</v>
      </c>
      <c r="P254" s="38">
        <v>27</v>
      </c>
      <c r="Q254" s="44">
        <v>1.5</v>
      </c>
      <c r="R254" s="45">
        <v>25.180851063829785</v>
      </c>
      <c r="S254" s="45">
        <v>17.05</v>
      </c>
      <c r="T254" s="44">
        <v>23</v>
      </c>
      <c r="U254" s="46">
        <v>0.93262411347517726</v>
      </c>
      <c r="V254" s="47"/>
    </row>
    <row r="255" spans="1:22" ht="14.25">
      <c r="A255" s="38" t="b">
        <v>1</v>
      </c>
      <c r="B255" s="38" t="s">
        <v>897</v>
      </c>
      <c r="C255" s="38">
        <v>2014</v>
      </c>
      <c r="D255" s="39" t="s">
        <v>24</v>
      </c>
      <c r="E255" s="40">
        <v>42884.604166666664</v>
      </c>
      <c r="F255" s="40">
        <v>42884.645833333336</v>
      </c>
      <c r="G255" s="41" t="s">
        <v>140</v>
      </c>
      <c r="H255" s="39" t="s">
        <v>140</v>
      </c>
      <c r="I255" s="42"/>
      <c r="J255" s="38">
        <v>30112628</v>
      </c>
      <c r="K255" s="39" t="s">
        <v>165</v>
      </c>
      <c r="L255" s="39" t="s">
        <v>16</v>
      </c>
      <c r="M255" s="39" t="s">
        <v>17</v>
      </c>
      <c r="N255" s="40">
        <v>42835.680555555555</v>
      </c>
      <c r="O255" s="43">
        <v>42835.680555555555</v>
      </c>
      <c r="P255" s="38">
        <v>12.96</v>
      </c>
      <c r="Q255" s="44">
        <v>1</v>
      </c>
      <c r="R255" s="45">
        <v>12.086808510638297</v>
      </c>
      <c r="S255" s="45">
        <v>17.05</v>
      </c>
      <c r="T255" s="44">
        <v>48</v>
      </c>
      <c r="U255" s="46">
        <v>0.93262411347517726</v>
      </c>
      <c r="V255" s="47"/>
    </row>
    <row r="256" spans="1:22" ht="14.25">
      <c r="A256" s="38" t="b">
        <v>1</v>
      </c>
      <c r="B256" s="38" t="s">
        <v>897</v>
      </c>
      <c r="C256" s="38">
        <v>2019</v>
      </c>
      <c r="D256" s="39" t="s">
        <v>24</v>
      </c>
      <c r="E256" s="40">
        <v>42892.604166666664</v>
      </c>
      <c r="F256" s="40">
        <v>42892.645833333336</v>
      </c>
      <c r="G256" s="41" t="s">
        <v>140</v>
      </c>
      <c r="H256" s="39" t="s">
        <v>140</v>
      </c>
      <c r="I256" s="42"/>
      <c r="J256" s="38">
        <v>30359881</v>
      </c>
      <c r="K256" s="39" t="s">
        <v>1052</v>
      </c>
      <c r="L256" s="39" t="s">
        <v>16</v>
      </c>
      <c r="M256" s="39" t="s">
        <v>17</v>
      </c>
      <c r="N256" s="40">
        <v>42846.776388888888</v>
      </c>
      <c r="O256" s="43">
        <v>42846.776388888888</v>
      </c>
      <c r="P256" s="38">
        <v>12.96</v>
      </c>
      <c r="Q256" s="44">
        <v>1</v>
      </c>
      <c r="R256" s="45">
        <v>12.086808510638297</v>
      </c>
      <c r="S256" s="45">
        <v>17.059999999999999</v>
      </c>
      <c r="T256" s="44">
        <v>45</v>
      </c>
      <c r="U256" s="46">
        <v>0.93262411347517726</v>
      </c>
      <c r="V256" s="47"/>
    </row>
    <row r="257" spans="1:22" ht="14.25">
      <c r="A257" s="38" t="b">
        <v>1</v>
      </c>
      <c r="B257" s="38" t="s">
        <v>897</v>
      </c>
      <c r="C257" s="38">
        <v>2021</v>
      </c>
      <c r="D257" s="39" t="s">
        <v>24</v>
      </c>
      <c r="E257" s="40">
        <v>42895.729166666664</v>
      </c>
      <c r="F257" s="40">
        <v>42895.770833333336</v>
      </c>
      <c r="G257" s="41" t="s">
        <v>140</v>
      </c>
      <c r="H257" s="39" t="s">
        <v>140</v>
      </c>
      <c r="I257" s="42"/>
      <c r="J257" s="38">
        <v>30359900</v>
      </c>
      <c r="K257" s="39" t="s">
        <v>1053</v>
      </c>
      <c r="L257" s="39" t="s">
        <v>16</v>
      </c>
      <c r="M257" s="39" t="s">
        <v>17</v>
      </c>
      <c r="N257" s="40">
        <v>42846.777083333334</v>
      </c>
      <c r="O257" s="43">
        <v>42846.777083333334</v>
      </c>
      <c r="P257" s="38">
        <v>16.2</v>
      </c>
      <c r="Q257" s="44">
        <v>1</v>
      </c>
      <c r="R257" s="45">
        <v>15.10851063829787</v>
      </c>
      <c r="S257" s="45">
        <v>17.059999999999999</v>
      </c>
      <c r="T257" s="44">
        <v>48</v>
      </c>
      <c r="U257" s="46">
        <v>0.93262411347517726</v>
      </c>
      <c r="V257" s="47"/>
    </row>
    <row r="258" spans="1:22" ht="14.25">
      <c r="A258" s="38" t="b">
        <v>1</v>
      </c>
      <c r="B258" s="38" t="s">
        <v>897</v>
      </c>
      <c r="C258" s="38">
        <v>2023</v>
      </c>
      <c r="D258" s="39" t="s">
        <v>24</v>
      </c>
      <c r="E258" s="40">
        <v>42900.416666666664</v>
      </c>
      <c r="F258" s="40">
        <v>42900.458333333336</v>
      </c>
      <c r="G258" s="41" t="s">
        <v>140</v>
      </c>
      <c r="H258" s="39" t="s">
        <v>140</v>
      </c>
      <c r="I258" s="42"/>
      <c r="J258" s="38">
        <v>30291824</v>
      </c>
      <c r="K258" s="39" t="s">
        <v>1054</v>
      </c>
      <c r="L258" s="39" t="s">
        <v>16</v>
      </c>
      <c r="M258" s="39" t="s">
        <v>17</v>
      </c>
      <c r="N258" s="40">
        <v>42844.468055555553</v>
      </c>
      <c r="O258" s="43">
        <v>42844.468055555553</v>
      </c>
      <c r="P258" s="38">
        <v>12.96</v>
      </c>
      <c r="Q258" s="44">
        <v>1</v>
      </c>
      <c r="R258" s="45">
        <v>12.086808510638297</v>
      </c>
      <c r="S258" s="45">
        <v>17.059999999999999</v>
      </c>
      <c r="T258" s="44">
        <v>55</v>
      </c>
      <c r="U258" s="46">
        <v>0.93262411347517726</v>
      </c>
      <c r="V258" s="47"/>
    </row>
    <row r="259" spans="1:22" ht="14.25">
      <c r="A259" s="38" t="b">
        <v>1</v>
      </c>
      <c r="B259" s="38" t="s">
        <v>897</v>
      </c>
      <c r="C259" s="38">
        <v>2037</v>
      </c>
      <c r="D259" s="39" t="s">
        <v>24</v>
      </c>
      <c r="E259" s="40">
        <v>42921.416666666664</v>
      </c>
      <c r="F259" s="40">
        <v>42921.458333333336</v>
      </c>
      <c r="G259" s="41" t="s">
        <v>140</v>
      </c>
      <c r="H259" s="39" t="s">
        <v>140</v>
      </c>
      <c r="I259" s="42"/>
      <c r="J259" s="38">
        <v>30291836</v>
      </c>
      <c r="K259" s="39" t="s">
        <v>851</v>
      </c>
      <c r="L259" s="39" t="s">
        <v>16</v>
      </c>
      <c r="M259" s="39" t="s">
        <v>17</v>
      </c>
      <c r="N259" s="40">
        <v>42844.46875</v>
      </c>
      <c r="O259" s="43">
        <v>42844.46875</v>
      </c>
      <c r="P259" s="38">
        <v>11.52</v>
      </c>
      <c r="Q259" s="44">
        <v>1</v>
      </c>
      <c r="R259" s="45">
        <v>10.743829787234041</v>
      </c>
      <c r="S259" s="45">
        <v>17.07</v>
      </c>
      <c r="T259" s="44">
        <v>76</v>
      </c>
      <c r="U259" s="46">
        <v>0.93262411347517726</v>
      </c>
      <c r="V259" s="47"/>
    </row>
    <row r="260" spans="1:22" ht="12.75">
      <c r="R260" s="15"/>
    </row>
    <row r="261" spans="1:22" ht="12.75">
      <c r="P261">
        <f t="shared" ref="P261:R261" si="0">SUM(P142:P259)</f>
        <v>2331.1800000000007</v>
      </c>
      <c r="Q261">
        <f t="shared" si="0"/>
        <v>144.5</v>
      </c>
      <c r="R261" s="15">
        <f t="shared" si="0"/>
        <v>2174.1146808510634</v>
      </c>
    </row>
    <row r="262" spans="1:22" ht="12.75">
      <c r="R262" s="15"/>
    </row>
    <row r="263" spans="1:22" ht="12.75">
      <c r="R263" s="15"/>
    </row>
    <row r="264" spans="1:22" ht="12.75">
      <c r="R264" s="15"/>
    </row>
    <row r="265" spans="1:22" ht="12.75">
      <c r="R265" s="15"/>
    </row>
    <row r="266" spans="1:22" ht="12.75">
      <c r="R266" s="15"/>
    </row>
    <row r="267" spans="1:22" ht="12.75">
      <c r="R267" s="15"/>
    </row>
    <row r="268" spans="1:22" ht="12.75">
      <c r="R268" s="15"/>
    </row>
    <row r="269" spans="1:22" ht="12.75">
      <c r="R269" s="15"/>
    </row>
    <row r="270" spans="1:22" ht="12.75">
      <c r="R270" s="15"/>
    </row>
    <row r="271" spans="1:22" ht="12.75">
      <c r="R271" s="15"/>
    </row>
    <row r="272" spans="1:22" ht="12.75">
      <c r="R272" s="15"/>
    </row>
    <row r="273" spans="18:18" ht="12.75">
      <c r="R273" s="15"/>
    </row>
    <row r="274" spans="18:18" ht="12.75">
      <c r="R274" s="15"/>
    </row>
    <row r="275" spans="18:18" ht="12.75">
      <c r="R275" s="15"/>
    </row>
    <row r="276" spans="18:18" ht="12.75">
      <c r="R276" s="15"/>
    </row>
    <row r="277" spans="18:18" ht="12.75">
      <c r="R277" s="15"/>
    </row>
    <row r="278" spans="18:18" ht="12.75">
      <c r="R278" s="15"/>
    </row>
    <row r="279" spans="18:18" ht="12.75">
      <c r="R279" s="15"/>
    </row>
    <row r="280" spans="18:18" ht="12.75">
      <c r="R280" s="15"/>
    </row>
    <row r="281" spans="18:18" ht="12.75">
      <c r="R281" s="15"/>
    </row>
    <row r="282" spans="18:18" ht="12.75">
      <c r="R282" s="15"/>
    </row>
    <row r="283" spans="18:18" ht="12.75">
      <c r="R283" s="15"/>
    </row>
    <row r="284" spans="18:18" ht="12.75">
      <c r="R284" s="15"/>
    </row>
    <row r="285" spans="18:18" ht="12.75">
      <c r="R285" s="15"/>
    </row>
    <row r="286" spans="18:18" ht="12.75">
      <c r="R286" s="15"/>
    </row>
    <row r="287" spans="18:18" ht="12.75">
      <c r="R287" s="15"/>
    </row>
    <row r="288" spans="18:18" ht="12.75">
      <c r="R288" s="15"/>
    </row>
    <row r="289" spans="18:18" ht="12.75">
      <c r="R289" s="15"/>
    </row>
    <row r="290" spans="18:18" ht="12.75">
      <c r="R290" s="15"/>
    </row>
    <row r="291" spans="18:18" ht="12.75">
      <c r="R291" s="15"/>
    </row>
    <row r="292" spans="18:18" ht="12.75">
      <c r="R292" s="15"/>
    </row>
    <row r="293" spans="18:18" ht="12.75">
      <c r="R293" s="15"/>
    </row>
    <row r="294" spans="18:18" ht="12.75">
      <c r="R294" s="15"/>
    </row>
    <row r="295" spans="18:18" ht="12.75">
      <c r="R295" s="15"/>
    </row>
    <row r="296" spans="18:18" ht="12.75">
      <c r="R296" s="15"/>
    </row>
    <row r="297" spans="18:18" ht="12.75">
      <c r="R297" s="15"/>
    </row>
    <row r="298" spans="18:18" ht="12.75">
      <c r="R298" s="15"/>
    </row>
    <row r="299" spans="18:18" ht="12.75">
      <c r="R299" s="15"/>
    </row>
    <row r="300" spans="18:18" ht="12.75">
      <c r="R300" s="15"/>
    </row>
    <row r="301" spans="18:18" ht="12.75">
      <c r="R301" s="15"/>
    </row>
    <row r="302" spans="18:18" ht="12.75">
      <c r="R302" s="15"/>
    </row>
    <row r="303" spans="18:18" ht="12.75">
      <c r="R303" s="15"/>
    </row>
    <row r="304" spans="18:18" ht="12.75">
      <c r="R304" s="15"/>
    </row>
    <row r="305" spans="18:18" ht="12.75">
      <c r="R305" s="15"/>
    </row>
    <row r="306" spans="18:18" ht="12.75">
      <c r="R306" s="15"/>
    </row>
    <row r="307" spans="18:18" ht="12.75">
      <c r="R307" s="15"/>
    </row>
    <row r="308" spans="18:18" ht="12.75">
      <c r="R308" s="15"/>
    </row>
    <row r="309" spans="18:18" ht="12.75">
      <c r="R309" s="15"/>
    </row>
    <row r="310" spans="18:18" ht="12.75">
      <c r="R310" s="15"/>
    </row>
    <row r="311" spans="18:18" ht="12.75">
      <c r="R311" s="15"/>
    </row>
    <row r="312" spans="18:18" ht="12.75">
      <c r="R312" s="15"/>
    </row>
    <row r="313" spans="18:18" ht="12.75">
      <c r="R313" s="15"/>
    </row>
    <row r="314" spans="18:18" ht="12.75">
      <c r="R314" s="15"/>
    </row>
    <row r="315" spans="18:18" ht="12.75">
      <c r="R315" s="15"/>
    </row>
    <row r="316" spans="18:18" ht="12.75">
      <c r="R316" s="15"/>
    </row>
    <row r="317" spans="18:18" ht="12.75">
      <c r="R317" s="15"/>
    </row>
    <row r="318" spans="18:18" ht="12.75">
      <c r="R318" s="15"/>
    </row>
    <row r="319" spans="18:18" ht="12.75">
      <c r="R319" s="15"/>
    </row>
    <row r="320" spans="18:18" ht="12.75">
      <c r="R320" s="15"/>
    </row>
    <row r="321" spans="18:18" ht="12.75">
      <c r="R321" s="15"/>
    </row>
    <row r="322" spans="18:18" ht="12.75">
      <c r="R322" s="15"/>
    </row>
    <row r="323" spans="18:18" ht="12.75">
      <c r="R323" s="15"/>
    </row>
    <row r="324" spans="18:18" ht="12.75">
      <c r="R324" s="15"/>
    </row>
    <row r="325" spans="18:18" ht="12.75">
      <c r="R325" s="15"/>
    </row>
    <row r="326" spans="18:18" ht="12.75">
      <c r="R326" s="15"/>
    </row>
    <row r="327" spans="18:18" ht="12.75">
      <c r="R327" s="15"/>
    </row>
    <row r="328" spans="18:18" ht="12.75">
      <c r="R328" s="15"/>
    </row>
    <row r="329" spans="18:18" ht="12.75">
      <c r="R329" s="15"/>
    </row>
    <row r="330" spans="18:18" ht="12.75">
      <c r="R330" s="15"/>
    </row>
    <row r="331" spans="18:18" ht="12.75">
      <c r="R331" s="15"/>
    </row>
    <row r="332" spans="18:18" ht="12.75">
      <c r="R332" s="15"/>
    </row>
    <row r="333" spans="18:18" ht="12.75">
      <c r="R333" s="15"/>
    </row>
    <row r="334" spans="18:18" ht="12.75">
      <c r="R334" s="15"/>
    </row>
    <row r="335" spans="18:18" ht="12.75">
      <c r="R335" s="15"/>
    </row>
    <row r="336" spans="18:18" ht="12.75">
      <c r="R336" s="15"/>
    </row>
    <row r="337" spans="18:18" ht="12.75">
      <c r="R337" s="15"/>
    </row>
    <row r="338" spans="18:18" ht="12.75">
      <c r="R338" s="15"/>
    </row>
    <row r="339" spans="18:18" ht="12.75">
      <c r="R339" s="15"/>
    </row>
    <row r="340" spans="18:18" ht="12.75">
      <c r="R340" s="15"/>
    </row>
    <row r="341" spans="18:18" ht="12.75">
      <c r="R341" s="15"/>
    </row>
    <row r="342" spans="18:18" ht="12.75">
      <c r="R342" s="15"/>
    </row>
    <row r="343" spans="18:18" ht="12.75">
      <c r="R343" s="15"/>
    </row>
    <row r="344" spans="18:18" ht="12.75">
      <c r="R344" s="15"/>
    </row>
    <row r="345" spans="18:18" ht="12.75">
      <c r="R345" s="15"/>
    </row>
    <row r="346" spans="18:18" ht="12.75">
      <c r="R346" s="15"/>
    </row>
    <row r="347" spans="18:18" ht="12.75">
      <c r="R347" s="15"/>
    </row>
    <row r="348" spans="18:18" ht="12.75">
      <c r="R348" s="15"/>
    </row>
    <row r="349" spans="18:18" ht="12.75">
      <c r="R349" s="15"/>
    </row>
    <row r="350" spans="18:18" ht="12.75">
      <c r="R350" s="15"/>
    </row>
    <row r="351" spans="18:18" ht="12.75">
      <c r="R351" s="15"/>
    </row>
    <row r="352" spans="18:18" ht="12.75">
      <c r="R352" s="15"/>
    </row>
    <row r="353" spans="18:18" ht="12.75">
      <c r="R353" s="15"/>
    </row>
    <row r="354" spans="18:18" ht="12.75">
      <c r="R354" s="15"/>
    </row>
    <row r="355" spans="18:18" ht="12.75">
      <c r="R355" s="15"/>
    </row>
    <row r="356" spans="18:18" ht="12.75">
      <c r="R356" s="15"/>
    </row>
    <row r="357" spans="18:18" ht="12.75">
      <c r="R357" s="15"/>
    </row>
    <row r="358" spans="18:18" ht="12.75">
      <c r="R358" s="15"/>
    </row>
    <row r="359" spans="18:18" ht="12.75">
      <c r="R359" s="15"/>
    </row>
    <row r="360" spans="18:18" ht="12.75">
      <c r="R360" s="15"/>
    </row>
    <row r="361" spans="18:18" ht="12.75">
      <c r="R361" s="15"/>
    </row>
    <row r="362" spans="18:18" ht="12.75">
      <c r="R362" s="15"/>
    </row>
    <row r="363" spans="18:18" ht="12.75">
      <c r="R363" s="15"/>
    </row>
    <row r="364" spans="18:18" ht="12.75">
      <c r="R364" s="15"/>
    </row>
    <row r="365" spans="18:18" ht="12.75">
      <c r="R365" s="15"/>
    </row>
    <row r="366" spans="18:18" ht="12.75">
      <c r="R366" s="15"/>
    </row>
    <row r="367" spans="18:18" ht="12.75">
      <c r="R367" s="15"/>
    </row>
    <row r="368" spans="18:18" ht="12.75">
      <c r="R368" s="15"/>
    </row>
    <row r="369" spans="18:18" ht="12.75">
      <c r="R369" s="15"/>
    </row>
    <row r="370" spans="18:18" ht="12.75">
      <c r="R370" s="15"/>
    </row>
    <row r="371" spans="18:18" ht="12.75">
      <c r="R371" s="15"/>
    </row>
    <row r="372" spans="18:18" ht="12.75">
      <c r="R372" s="15"/>
    </row>
    <row r="373" spans="18:18" ht="12.75">
      <c r="R373" s="15"/>
    </row>
    <row r="374" spans="18:18" ht="12.75">
      <c r="R374" s="15"/>
    </row>
    <row r="375" spans="18:18" ht="12.75">
      <c r="R375" s="15"/>
    </row>
    <row r="376" spans="18:18" ht="12.75">
      <c r="R376" s="15"/>
    </row>
    <row r="377" spans="18:18" ht="12.75">
      <c r="R377" s="15"/>
    </row>
    <row r="378" spans="18:18" ht="12.75">
      <c r="R378" s="15"/>
    </row>
    <row r="379" spans="18:18" ht="12.75">
      <c r="R379" s="15"/>
    </row>
    <row r="380" spans="18:18" ht="12.75">
      <c r="R380" s="15"/>
    </row>
    <row r="381" spans="18:18" ht="12.75">
      <c r="R381" s="15"/>
    </row>
    <row r="382" spans="18:18" ht="12.75">
      <c r="R382" s="15"/>
    </row>
    <row r="383" spans="18:18" ht="12.75">
      <c r="R383" s="15"/>
    </row>
    <row r="384" spans="18:18" ht="12.75">
      <c r="R384" s="15"/>
    </row>
    <row r="385" spans="18:18" ht="12.75">
      <c r="R385" s="15"/>
    </row>
    <row r="386" spans="18:18" ht="12.75">
      <c r="R386" s="15"/>
    </row>
    <row r="387" spans="18:18" ht="12.75">
      <c r="R387" s="15"/>
    </row>
    <row r="388" spans="18:18" ht="12.75">
      <c r="R388" s="15"/>
    </row>
    <row r="389" spans="18:18" ht="12.75">
      <c r="R389" s="15"/>
    </row>
    <row r="390" spans="18:18" ht="12.75">
      <c r="R390" s="15"/>
    </row>
    <row r="391" spans="18:18" ht="12.75">
      <c r="R391" s="15"/>
    </row>
    <row r="392" spans="18:18" ht="12.75">
      <c r="R392" s="15"/>
    </row>
    <row r="393" spans="18:18" ht="12.75">
      <c r="R393" s="15"/>
    </row>
    <row r="394" spans="18:18" ht="12.75">
      <c r="R394" s="15"/>
    </row>
    <row r="395" spans="18:18" ht="12.75">
      <c r="R395" s="15"/>
    </row>
    <row r="396" spans="18:18" ht="12.75">
      <c r="R396" s="15"/>
    </row>
    <row r="397" spans="18:18" ht="12.75">
      <c r="R397" s="15"/>
    </row>
    <row r="398" spans="18:18" ht="12.75">
      <c r="R398" s="15"/>
    </row>
    <row r="399" spans="18:18" ht="12.75">
      <c r="R399" s="15"/>
    </row>
    <row r="400" spans="18:18" ht="12.75">
      <c r="R400" s="15"/>
    </row>
    <row r="401" spans="18:18" ht="12.75">
      <c r="R401" s="15"/>
    </row>
    <row r="402" spans="18:18" ht="12.75">
      <c r="R402" s="15"/>
    </row>
    <row r="403" spans="18:18" ht="12.75">
      <c r="R403" s="15"/>
    </row>
    <row r="404" spans="18:18" ht="12.75">
      <c r="R404" s="15"/>
    </row>
    <row r="405" spans="18:18" ht="12.75">
      <c r="R405" s="15"/>
    </row>
    <row r="406" spans="18:18" ht="12.75">
      <c r="R406" s="15"/>
    </row>
    <row r="407" spans="18:18" ht="12.75">
      <c r="R407" s="15"/>
    </row>
    <row r="408" spans="18:18" ht="12.75">
      <c r="R408" s="15"/>
    </row>
    <row r="409" spans="18:18" ht="12.75">
      <c r="R409" s="15"/>
    </row>
    <row r="410" spans="18:18" ht="12.75">
      <c r="R410" s="15"/>
    </row>
    <row r="411" spans="18:18" ht="12.75">
      <c r="R411" s="15"/>
    </row>
    <row r="412" spans="18:18" ht="12.75">
      <c r="R412" s="15"/>
    </row>
    <row r="413" spans="18:18" ht="12.75">
      <c r="R413" s="15"/>
    </row>
    <row r="414" spans="18:18" ht="12.75">
      <c r="R414" s="15"/>
    </row>
    <row r="415" spans="18:18" ht="12.75">
      <c r="R415" s="15"/>
    </row>
    <row r="416" spans="18:18" ht="12.75">
      <c r="R416" s="15"/>
    </row>
    <row r="417" spans="18:18" ht="12.75">
      <c r="R417" s="15"/>
    </row>
    <row r="418" spans="18:18" ht="12.75">
      <c r="R418" s="15"/>
    </row>
    <row r="419" spans="18:18" ht="12.75">
      <c r="R419" s="15"/>
    </row>
    <row r="420" spans="18:18" ht="12.75">
      <c r="R420" s="15"/>
    </row>
    <row r="421" spans="18:18" ht="12.75">
      <c r="R421" s="15"/>
    </row>
    <row r="422" spans="18:18" ht="12.75">
      <c r="R422" s="15"/>
    </row>
    <row r="423" spans="18:18" ht="12.75">
      <c r="R423" s="15"/>
    </row>
    <row r="424" spans="18:18" ht="12.75">
      <c r="R424" s="15"/>
    </row>
    <row r="425" spans="18:18" ht="12.75">
      <c r="R425" s="15"/>
    </row>
    <row r="426" spans="18:18" ht="12.75">
      <c r="R426" s="15"/>
    </row>
    <row r="427" spans="18:18" ht="12.75">
      <c r="R427" s="15"/>
    </row>
    <row r="428" spans="18:18" ht="12.75">
      <c r="R428" s="15"/>
    </row>
    <row r="429" spans="18:18" ht="12.75">
      <c r="R429" s="15"/>
    </row>
    <row r="430" spans="18:18" ht="12.75">
      <c r="R430" s="15"/>
    </row>
    <row r="431" spans="18:18" ht="12.75">
      <c r="R431" s="15"/>
    </row>
    <row r="432" spans="18:18" ht="12.75">
      <c r="R432" s="15"/>
    </row>
    <row r="433" spans="18:18" ht="12.75">
      <c r="R433" s="15"/>
    </row>
    <row r="434" spans="18:18" ht="12.75">
      <c r="R434" s="15"/>
    </row>
    <row r="435" spans="18:18" ht="12.75">
      <c r="R435" s="15"/>
    </row>
    <row r="436" spans="18:18" ht="12.75">
      <c r="R436" s="15"/>
    </row>
    <row r="437" spans="18:18" ht="12.75">
      <c r="R437" s="15"/>
    </row>
    <row r="438" spans="18:18" ht="12.75">
      <c r="R438" s="15"/>
    </row>
    <row r="439" spans="18:18" ht="12.75">
      <c r="R439" s="15"/>
    </row>
    <row r="440" spans="18:18" ht="12.75">
      <c r="R440" s="15"/>
    </row>
    <row r="441" spans="18:18" ht="12.75">
      <c r="R441" s="15"/>
    </row>
    <row r="442" spans="18:18" ht="12.75">
      <c r="R442" s="15"/>
    </row>
    <row r="443" spans="18:18" ht="12.75">
      <c r="R443" s="15"/>
    </row>
    <row r="444" spans="18:18" ht="12.75">
      <c r="R444" s="15"/>
    </row>
    <row r="445" spans="18:18" ht="12.75">
      <c r="R445" s="15"/>
    </row>
    <row r="446" spans="18:18" ht="12.75">
      <c r="R446" s="15"/>
    </row>
    <row r="447" spans="18:18" ht="12.75">
      <c r="R447" s="15"/>
    </row>
    <row r="448" spans="18:18" ht="12.75">
      <c r="R448" s="15"/>
    </row>
    <row r="449" spans="18:18" ht="12.75">
      <c r="R449" s="15"/>
    </row>
    <row r="450" spans="18:18" ht="12.75">
      <c r="R450" s="15"/>
    </row>
    <row r="451" spans="18:18" ht="12.75">
      <c r="R451" s="15"/>
    </row>
    <row r="452" spans="18:18" ht="12.75">
      <c r="R452" s="15"/>
    </row>
    <row r="453" spans="18:18" ht="12.75">
      <c r="R453" s="15"/>
    </row>
    <row r="454" spans="18:18" ht="12.75">
      <c r="R454" s="15"/>
    </row>
    <row r="455" spans="18:18" ht="12.75">
      <c r="R455" s="15"/>
    </row>
    <row r="456" spans="18:18" ht="12.75">
      <c r="R456" s="15"/>
    </row>
    <row r="457" spans="18:18" ht="12.75">
      <c r="R457" s="15"/>
    </row>
    <row r="458" spans="18:18" ht="12.75">
      <c r="R458" s="15"/>
    </row>
    <row r="459" spans="18:18" ht="12.75">
      <c r="R459" s="15"/>
    </row>
    <row r="460" spans="18:18" ht="12.75">
      <c r="R460" s="15"/>
    </row>
    <row r="461" spans="18:18" ht="12.75">
      <c r="R461" s="15"/>
    </row>
    <row r="462" spans="18:18" ht="12.75">
      <c r="R462" s="15"/>
    </row>
    <row r="463" spans="18:18" ht="12.75">
      <c r="R463" s="15"/>
    </row>
    <row r="464" spans="18:18" ht="12.75">
      <c r="R464" s="15"/>
    </row>
    <row r="465" spans="18:18" ht="12.75">
      <c r="R465" s="15"/>
    </row>
    <row r="466" spans="18:18" ht="12.75">
      <c r="R466" s="15"/>
    </row>
    <row r="467" spans="18:18" ht="12.75">
      <c r="R467" s="15"/>
    </row>
    <row r="468" spans="18:18" ht="12.75">
      <c r="R468" s="15"/>
    </row>
    <row r="469" spans="18:18" ht="12.75">
      <c r="R469" s="15"/>
    </row>
    <row r="470" spans="18:18" ht="12.75">
      <c r="R470" s="15"/>
    </row>
    <row r="471" spans="18:18" ht="12.75">
      <c r="R471" s="15"/>
    </row>
    <row r="472" spans="18:18" ht="12.75">
      <c r="R472" s="15"/>
    </row>
    <row r="473" spans="18:18" ht="12.75">
      <c r="R473" s="15"/>
    </row>
    <row r="474" spans="18:18" ht="12.75">
      <c r="R474" s="15"/>
    </row>
    <row r="475" spans="18:18" ht="12.75">
      <c r="R475" s="15"/>
    </row>
    <row r="476" spans="18:18" ht="12.75">
      <c r="R476" s="15"/>
    </row>
    <row r="477" spans="18:18" ht="12.75">
      <c r="R477" s="15"/>
    </row>
    <row r="478" spans="18:18" ht="12.75">
      <c r="R478" s="15"/>
    </row>
    <row r="479" spans="18:18" ht="12.75">
      <c r="R479" s="15"/>
    </row>
    <row r="480" spans="18:18" ht="12.75">
      <c r="R480" s="15"/>
    </row>
    <row r="481" spans="18:18" ht="12.75">
      <c r="R481" s="15"/>
    </row>
    <row r="482" spans="18:18" ht="12.75">
      <c r="R482" s="15"/>
    </row>
    <row r="483" spans="18:18" ht="12.75">
      <c r="R483" s="15"/>
    </row>
    <row r="484" spans="18:18" ht="12.75">
      <c r="R484" s="15"/>
    </row>
    <row r="485" spans="18:18" ht="12.75">
      <c r="R485" s="15"/>
    </row>
    <row r="486" spans="18:18" ht="12.75">
      <c r="R486" s="15"/>
    </row>
    <row r="487" spans="18:18" ht="12.75">
      <c r="R487" s="15"/>
    </row>
    <row r="488" spans="18:18" ht="12.75">
      <c r="R488" s="15"/>
    </row>
    <row r="489" spans="18:18" ht="12.75">
      <c r="R489" s="15"/>
    </row>
    <row r="490" spans="18:18" ht="12.75">
      <c r="R490" s="15"/>
    </row>
    <row r="491" spans="18:18" ht="12.75">
      <c r="R491" s="15"/>
    </row>
    <row r="492" spans="18:18" ht="12.75">
      <c r="R492" s="15"/>
    </row>
    <row r="493" spans="18:18" ht="12.75">
      <c r="R493" s="15"/>
    </row>
    <row r="494" spans="18:18" ht="12.75">
      <c r="R494" s="15"/>
    </row>
    <row r="495" spans="18:18" ht="12.75">
      <c r="R495" s="15"/>
    </row>
    <row r="496" spans="18:18" ht="12.75">
      <c r="R496" s="15"/>
    </row>
    <row r="497" spans="18:18" ht="12.75">
      <c r="R497" s="15"/>
    </row>
    <row r="498" spans="18:18" ht="12.75">
      <c r="R498" s="15"/>
    </row>
    <row r="499" spans="18:18" ht="12.75">
      <c r="R499" s="15"/>
    </row>
    <row r="500" spans="18:18" ht="12.75">
      <c r="R500" s="15"/>
    </row>
    <row r="501" spans="18:18" ht="12.75">
      <c r="R501" s="15"/>
    </row>
    <row r="502" spans="18:18" ht="12.75">
      <c r="R502" s="15"/>
    </row>
    <row r="503" spans="18:18" ht="12.75">
      <c r="R503" s="15"/>
    </row>
    <row r="504" spans="18:18" ht="12.75">
      <c r="R504" s="15"/>
    </row>
    <row r="505" spans="18:18" ht="12.75">
      <c r="R505" s="15"/>
    </row>
    <row r="506" spans="18:18" ht="12.75">
      <c r="R506" s="15"/>
    </row>
    <row r="507" spans="18:18" ht="12.75">
      <c r="R507" s="15"/>
    </row>
    <row r="508" spans="18:18" ht="12.75">
      <c r="R508" s="15"/>
    </row>
    <row r="509" spans="18:18" ht="12.75">
      <c r="R509" s="15"/>
    </row>
    <row r="510" spans="18:18" ht="12.75">
      <c r="R510" s="15"/>
    </row>
    <row r="511" spans="18:18" ht="12.75">
      <c r="R511" s="15"/>
    </row>
    <row r="512" spans="18:18" ht="12.75">
      <c r="R512" s="15"/>
    </row>
    <row r="513" spans="18:18" ht="12.75">
      <c r="R513" s="15"/>
    </row>
    <row r="514" spans="18:18" ht="12.75">
      <c r="R514" s="15"/>
    </row>
    <row r="515" spans="18:18" ht="12.75">
      <c r="R515" s="15"/>
    </row>
    <row r="516" spans="18:18" ht="12.75">
      <c r="R516" s="15"/>
    </row>
    <row r="517" spans="18:18" ht="12.75">
      <c r="R517" s="15"/>
    </row>
    <row r="518" spans="18:18" ht="12.75">
      <c r="R518" s="15"/>
    </row>
    <row r="519" spans="18:18" ht="12.75">
      <c r="R519" s="15"/>
    </row>
    <row r="520" spans="18:18" ht="12.75">
      <c r="R520" s="15"/>
    </row>
    <row r="521" spans="18:18" ht="12.75">
      <c r="R521" s="15"/>
    </row>
    <row r="522" spans="18:18" ht="12.75">
      <c r="R522" s="15"/>
    </row>
    <row r="523" spans="18:18" ht="12.75">
      <c r="R523" s="15"/>
    </row>
    <row r="524" spans="18:18" ht="12.75">
      <c r="R524" s="15"/>
    </row>
    <row r="525" spans="18:18" ht="12.75">
      <c r="R525" s="15"/>
    </row>
    <row r="526" spans="18:18" ht="12.75">
      <c r="R526" s="15"/>
    </row>
    <row r="527" spans="18:18" ht="12.75">
      <c r="R527" s="15"/>
    </row>
    <row r="528" spans="18:18" ht="12.75">
      <c r="R528" s="15"/>
    </row>
    <row r="529" spans="18:18" ht="12.75">
      <c r="R529" s="15"/>
    </row>
    <row r="530" spans="18:18" ht="12.75">
      <c r="R530" s="15"/>
    </row>
    <row r="531" spans="18:18" ht="12.75">
      <c r="R531" s="15"/>
    </row>
    <row r="532" spans="18:18" ht="12.75">
      <c r="R532" s="15"/>
    </row>
    <row r="533" spans="18:18" ht="12.75">
      <c r="R533" s="15"/>
    </row>
    <row r="534" spans="18:18" ht="12.75">
      <c r="R534" s="15"/>
    </row>
    <row r="535" spans="18:18" ht="12.75">
      <c r="R535" s="15"/>
    </row>
    <row r="536" spans="18:18" ht="12.75">
      <c r="R536" s="15"/>
    </row>
    <row r="537" spans="18:18" ht="12.75">
      <c r="R537" s="15"/>
    </row>
    <row r="538" spans="18:18" ht="12.75">
      <c r="R538" s="15"/>
    </row>
    <row r="539" spans="18:18" ht="12.75">
      <c r="R539" s="15"/>
    </row>
    <row r="540" spans="18:18" ht="12.75">
      <c r="R540" s="15"/>
    </row>
    <row r="541" spans="18:18" ht="12.75">
      <c r="R541" s="15"/>
    </row>
    <row r="542" spans="18:18" ht="12.75">
      <c r="R542" s="15"/>
    </row>
    <row r="543" spans="18:18" ht="12.75">
      <c r="R543" s="15"/>
    </row>
    <row r="544" spans="18:18" ht="12.75">
      <c r="R544" s="15"/>
    </row>
    <row r="545" spans="18:18" ht="12.75">
      <c r="R545" s="15"/>
    </row>
    <row r="546" spans="18:18" ht="12.75">
      <c r="R546" s="15"/>
    </row>
    <row r="547" spans="18:18" ht="12.75">
      <c r="R547" s="15"/>
    </row>
    <row r="548" spans="18:18" ht="12.75">
      <c r="R548" s="15"/>
    </row>
    <row r="549" spans="18:18" ht="12.75">
      <c r="R549" s="15"/>
    </row>
    <row r="550" spans="18:18" ht="12.75">
      <c r="R550" s="15"/>
    </row>
    <row r="551" spans="18:18" ht="12.75">
      <c r="R551" s="15"/>
    </row>
    <row r="552" spans="18:18" ht="12.75">
      <c r="R552" s="15"/>
    </row>
    <row r="553" spans="18:18" ht="12.75">
      <c r="R553" s="15"/>
    </row>
    <row r="554" spans="18:18" ht="12.75">
      <c r="R554" s="15"/>
    </row>
    <row r="555" spans="18:18" ht="12.75">
      <c r="R555" s="15"/>
    </row>
    <row r="556" spans="18:18" ht="12.75">
      <c r="R556" s="15"/>
    </row>
    <row r="557" spans="18:18" ht="12.75">
      <c r="R557" s="15"/>
    </row>
    <row r="558" spans="18:18" ht="12.75">
      <c r="R558" s="15"/>
    </row>
    <row r="559" spans="18:18" ht="12.75">
      <c r="R559" s="15"/>
    </row>
    <row r="560" spans="18:18" ht="12.75">
      <c r="R560" s="15"/>
    </row>
    <row r="561" spans="18:18" ht="12.75">
      <c r="R561" s="15"/>
    </row>
    <row r="562" spans="18:18" ht="12.75">
      <c r="R562" s="15"/>
    </row>
    <row r="563" spans="18:18" ht="12.75">
      <c r="R563" s="15"/>
    </row>
    <row r="564" spans="18:18" ht="12.75">
      <c r="R564" s="15"/>
    </row>
    <row r="565" spans="18:18" ht="12.75">
      <c r="R565" s="15"/>
    </row>
    <row r="566" spans="18:18" ht="12.75">
      <c r="R566" s="15"/>
    </row>
    <row r="567" spans="18:18" ht="12.75">
      <c r="R567" s="15"/>
    </row>
    <row r="568" spans="18:18" ht="12.75">
      <c r="R568" s="15"/>
    </row>
    <row r="569" spans="18:18" ht="12.75">
      <c r="R569" s="15"/>
    </row>
    <row r="570" spans="18:18" ht="12.75">
      <c r="R570" s="15"/>
    </row>
    <row r="571" spans="18:18" ht="12.75">
      <c r="R571" s="15"/>
    </row>
    <row r="572" spans="18:18" ht="12.75">
      <c r="R572" s="15"/>
    </row>
    <row r="573" spans="18:18" ht="12.75">
      <c r="R573" s="15"/>
    </row>
    <row r="574" spans="18:18" ht="12.75">
      <c r="R574" s="15"/>
    </row>
    <row r="575" spans="18:18" ht="12.75">
      <c r="R575" s="15"/>
    </row>
    <row r="576" spans="18:18" ht="12.75">
      <c r="R576" s="15"/>
    </row>
    <row r="577" spans="18:18" ht="12.75">
      <c r="R577" s="15"/>
    </row>
    <row r="578" spans="18:18" ht="12.75">
      <c r="R578" s="15"/>
    </row>
    <row r="579" spans="18:18" ht="12.75">
      <c r="R579" s="15"/>
    </row>
    <row r="580" spans="18:18" ht="12.75">
      <c r="R580" s="15"/>
    </row>
    <row r="581" spans="18:18" ht="12.75">
      <c r="R581" s="15"/>
    </row>
    <row r="582" spans="18:18" ht="12.75">
      <c r="R582" s="15"/>
    </row>
    <row r="583" spans="18:18" ht="12.75">
      <c r="R583" s="15"/>
    </row>
    <row r="584" spans="18:18" ht="12.75">
      <c r="R584" s="15"/>
    </row>
    <row r="585" spans="18:18" ht="12.75">
      <c r="R585" s="15"/>
    </row>
    <row r="586" spans="18:18" ht="12.75">
      <c r="R586" s="15"/>
    </row>
    <row r="587" spans="18:18" ht="12.75">
      <c r="R587" s="15"/>
    </row>
    <row r="588" spans="18:18" ht="12.75">
      <c r="R588" s="15"/>
    </row>
    <row r="589" spans="18:18" ht="12.75">
      <c r="R589" s="15"/>
    </row>
    <row r="590" spans="18:18" ht="12.75">
      <c r="R590" s="15"/>
    </row>
    <row r="591" spans="18:18" ht="12.75">
      <c r="R591" s="15"/>
    </row>
    <row r="592" spans="18:18" ht="12.75">
      <c r="R592" s="15"/>
    </row>
    <row r="593" spans="18:18" ht="12.75">
      <c r="R593" s="15"/>
    </row>
    <row r="594" spans="18:18" ht="12.75">
      <c r="R594" s="15"/>
    </row>
    <row r="595" spans="18:18" ht="12.75">
      <c r="R595" s="15"/>
    </row>
    <row r="596" spans="18:18" ht="12.75">
      <c r="R596" s="15"/>
    </row>
    <row r="597" spans="18:18" ht="12.75">
      <c r="R597" s="15"/>
    </row>
    <row r="598" spans="18:18" ht="12.75">
      <c r="R598" s="15"/>
    </row>
    <row r="599" spans="18:18" ht="12.75">
      <c r="R599" s="15"/>
    </row>
    <row r="600" spans="18:18" ht="12.75">
      <c r="R600" s="15"/>
    </row>
    <row r="601" spans="18:18" ht="12.75">
      <c r="R601" s="15"/>
    </row>
    <row r="602" spans="18:18" ht="12.75">
      <c r="R602" s="15"/>
    </row>
    <row r="603" spans="18:18" ht="12.75">
      <c r="R603" s="15"/>
    </row>
    <row r="604" spans="18:18" ht="12.75">
      <c r="R604" s="15"/>
    </row>
    <row r="605" spans="18:18" ht="12.75">
      <c r="R605" s="15"/>
    </row>
    <row r="606" spans="18:18" ht="12.75">
      <c r="R606" s="15"/>
    </row>
    <row r="607" spans="18:18" ht="12.75">
      <c r="R607" s="15"/>
    </row>
    <row r="608" spans="18:18" ht="12.75">
      <c r="R608" s="15"/>
    </row>
    <row r="609" spans="18:18" ht="12.75">
      <c r="R609" s="15"/>
    </row>
    <row r="610" spans="18:18" ht="12.75">
      <c r="R610" s="15"/>
    </row>
    <row r="611" spans="18:18" ht="12.75">
      <c r="R611" s="15"/>
    </row>
    <row r="612" spans="18:18" ht="12.75">
      <c r="R612" s="15"/>
    </row>
    <row r="613" spans="18:18" ht="12.75">
      <c r="R613" s="15"/>
    </row>
    <row r="614" spans="18:18" ht="12.75">
      <c r="R614" s="15"/>
    </row>
    <row r="615" spans="18:18" ht="12.75">
      <c r="R615" s="15"/>
    </row>
    <row r="616" spans="18:18" ht="12.75">
      <c r="R616" s="15"/>
    </row>
    <row r="617" spans="18:18" ht="12.75">
      <c r="R617" s="15"/>
    </row>
    <row r="618" spans="18:18" ht="12.75">
      <c r="R618" s="15"/>
    </row>
    <row r="619" spans="18:18" ht="12.75">
      <c r="R619" s="15"/>
    </row>
    <row r="620" spans="18:18" ht="12.75">
      <c r="R620" s="15"/>
    </row>
    <row r="621" spans="18:18" ht="12.75">
      <c r="R621" s="15"/>
    </row>
    <row r="622" spans="18:18" ht="12.75">
      <c r="R622" s="15"/>
    </row>
    <row r="623" spans="18:18" ht="12.75">
      <c r="R623" s="15"/>
    </row>
    <row r="624" spans="18:18" ht="12.75">
      <c r="R624" s="15"/>
    </row>
    <row r="625" spans="18:18" ht="12.75">
      <c r="R625" s="15"/>
    </row>
    <row r="626" spans="18:18" ht="12.75">
      <c r="R626" s="15"/>
    </row>
    <row r="627" spans="18:18" ht="12.75">
      <c r="R627" s="15"/>
    </row>
    <row r="628" spans="18:18" ht="12.75">
      <c r="R628" s="15"/>
    </row>
    <row r="629" spans="18:18" ht="12.75">
      <c r="R629" s="15"/>
    </row>
    <row r="630" spans="18:18" ht="12.75">
      <c r="R630" s="15"/>
    </row>
    <row r="631" spans="18:18" ht="12.75">
      <c r="R631" s="15"/>
    </row>
    <row r="632" spans="18:18" ht="12.75">
      <c r="R632" s="15"/>
    </row>
    <row r="633" spans="18:18" ht="12.75">
      <c r="R633" s="15"/>
    </row>
    <row r="634" spans="18:18" ht="12.75">
      <c r="R634" s="15"/>
    </row>
    <row r="635" spans="18:18" ht="12.75">
      <c r="R635" s="15"/>
    </row>
    <row r="636" spans="18:18" ht="12.75">
      <c r="R636" s="15"/>
    </row>
    <row r="637" spans="18:18" ht="12.75">
      <c r="R637" s="15"/>
    </row>
    <row r="638" spans="18:18" ht="12.75">
      <c r="R638" s="15"/>
    </row>
    <row r="639" spans="18:18" ht="12.75">
      <c r="R639" s="15"/>
    </row>
    <row r="640" spans="18:18" ht="12.75">
      <c r="R640" s="15"/>
    </row>
    <row r="641" spans="18:18" ht="12.75">
      <c r="R641" s="15"/>
    </row>
    <row r="642" spans="18:18" ht="12.75">
      <c r="R642" s="15"/>
    </row>
    <row r="643" spans="18:18" ht="12.75">
      <c r="R643" s="15"/>
    </row>
    <row r="644" spans="18:18" ht="12.75">
      <c r="R644" s="15"/>
    </row>
    <row r="645" spans="18:18" ht="12.75">
      <c r="R645" s="15"/>
    </row>
    <row r="646" spans="18:18" ht="12.75">
      <c r="R646" s="15"/>
    </row>
    <row r="647" spans="18:18" ht="12.75">
      <c r="R647" s="15"/>
    </row>
    <row r="648" spans="18:18" ht="12.75">
      <c r="R648" s="15"/>
    </row>
    <row r="649" spans="18:18" ht="12.75">
      <c r="R649" s="15"/>
    </row>
    <row r="650" spans="18:18" ht="12.75">
      <c r="R650" s="15"/>
    </row>
    <row r="651" spans="18:18" ht="12.75">
      <c r="R651" s="15"/>
    </row>
    <row r="652" spans="18:18" ht="12.75">
      <c r="R652" s="15"/>
    </row>
    <row r="653" spans="18:18" ht="12.75">
      <c r="R653" s="15"/>
    </row>
    <row r="654" spans="18:18" ht="12.75">
      <c r="R654" s="15"/>
    </row>
    <row r="655" spans="18:18" ht="12.75">
      <c r="R655" s="15"/>
    </row>
    <row r="656" spans="18:18" ht="12.75">
      <c r="R656" s="15"/>
    </row>
    <row r="657" spans="18:18" ht="12.75">
      <c r="R657" s="15"/>
    </row>
    <row r="658" spans="18:18" ht="12.75">
      <c r="R658" s="15"/>
    </row>
    <row r="659" spans="18:18" ht="12.75">
      <c r="R659" s="15"/>
    </row>
    <row r="660" spans="18:18" ht="12.75">
      <c r="R660" s="15"/>
    </row>
    <row r="661" spans="18:18" ht="12.75">
      <c r="R661" s="15"/>
    </row>
    <row r="662" spans="18:18" ht="12.75">
      <c r="R662" s="15"/>
    </row>
    <row r="663" spans="18:18" ht="12.75">
      <c r="R663" s="15"/>
    </row>
    <row r="664" spans="18:18" ht="12.75">
      <c r="R664" s="15"/>
    </row>
    <row r="665" spans="18:18" ht="12.75">
      <c r="R665" s="15"/>
    </row>
    <row r="666" spans="18:18" ht="12.75">
      <c r="R666" s="15"/>
    </row>
    <row r="667" spans="18:18" ht="12.75">
      <c r="R667" s="15"/>
    </row>
    <row r="668" spans="18:18" ht="12.75">
      <c r="R668" s="15"/>
    </row>
    <row r="669" spans="18:18" ht="12.75">
      <c r="R669" s="15"/>
    </row>
    <row r="670" spans="18:18" ht="12.75">
      <c r="R670" s="15"/>
    </row>
    <row r="671" spans="18:18" ht="12.75">
      <c r="R671" s="15"/>
    </row>
    <row r="672" spans="18:18" ht="12.75">
      <c r="R672" s="15"/>
    </row>
    <row r="673" spans="18:18" ht="12.75">
      <c r="R673" s="15"/>
    </row>
    <row r="674" spans="18:18" ht="12.75">
      <c r="R674" s="15"/>
    </row>
    <row r="675" spans="18:18" ht="12.75">
      <c r="R675" s="15"/>
    </row>
    <row r="676" spans="18:18" ht="12.75">
      <c r="R676" s="15"/>
    </row>
    <row r="677" spans="18:18" ht="12.75">
      <c r="R677" s="15"/>
    </row>
    <row r="678" spans="18:18" ht="12.75">
      <c r="R678" s="15"/>
    </row>
    <row r="679" spans="18:18" ht="12.75">
      <c r="R679" s="15"/>
    </row>
    <row r="680" spans="18:18" ht="12.75">
      <c r="R680" s="15"/>
    </row>
    <row r="681" spans="18:18" ht="12.75">
      <c r="R681" s="15"/>
    </row>
    <row r="682" spans="18:18" ht="12.75">
      <c r="R682" s="15"/>
    </row>
    <row r="683" spans="18:18" ht="12.75">
      <c r="R683" s="15"/>
    </row>
    <row r="684" spans="18:18" ht="12.75">
      <c r="R684" s="15"/>
    </row>
    <row r="685" spans="18:18" ht="12.75">
      <c r="R685" s="15"/>
    </row>
    <row r="686" spans="18:18" ht="12.75">
      <c r="R686" s="15"/>
    </row>
    <row r="687" spans="18:18" ht="12.75">
      <c r="R687" s="15"/>
    </row>
    <row r="688" spans="18:18" ht="12.75">
      <c r="R688" s="15"/>
    </row>
    <row r="689" spans="18:18" ht="12.75">
      <c r="R689" s="15"/>
    </row>
    <row r="690" spans="18:18" ht="12.75">
      <c r="R690" s="15"/>
    </row>
    <row r="691" spans="18:18" ht="12.75">
      <c r="R691" s="15"/>
    </row>
    <row r="692" spans="18:18" ht="12.75">
      <c r="R692" s="15"/>
    </row>
    <row r="693" spans="18:18" ht="12.75">
      <c r="R693" s="15"/>
    </row>
    <row r="694" spans="18:18" ht="12.75">
      <c r="R694" s="15"/>
    </row>
    <row r="695" spans="18:18" ht="12.75">
      <c r="R695" s="15"/>
    </row>
    <row r="696" spans="18:18" ht="12.75">
      <c r="R696" s="15"/>
    </row>
    <row r="697" spans="18:18" ht="12.75">
      <c r="R697" s="15"/>
    </row>
    <row r="698" spans="18:18" ht="12.75">
      <c r="R698" s="15"/>
    </row>
    <row r="699" spans="18:18" ht="12.75">
      <c r="R699" s="15"/>
    </row>
    <row r="700" spans="18:18" ht="12.75">
      <c r="R700" s="15"/>
    </row>
    <row r="701" spans="18:18" ht="12.75">
      <c r="R701" s="15"/>
    </row>
    <row r="702" spans="18:18" ht="12.75">
      <c r="R702" s="15"/>
    </row>
    <row r="703" spans="18:18" ht="12.75">
      <c r="R703" s="15"/>
    </row>
    <row r="704" spans="18:18" ht="12.75">
      <c r="R704" s="15"/>
    </row>
    <row r="705" spans="18:18" ht="12.75">
      <c r="R705" s="15"/>
    </row>
    <row r="706" spans="18:18" ht="12.75">
      <c r="R706" s="15"/>
    </row>
    <row r="707" spans="18:18" ht="12.75">
      <c r="R707" s="15"/>
    </row>
    <row r="708" spans="18:18" ht="12.75">
      <c r="R708" s="15"/>
    </row>
    <row r="709" spans="18:18" ht="12.75">
      <c r="R709" s="15"/>
    </row>
    <row r="710" spans="18:18" ht="12.75">
      <c r="R710" s="15"/>
    </row>
    <row r="711" spans="18:18" ht="12.75">
      <c r="R711" s="15"/>
    </row>
    <row r="712" spans="18:18" ht="12.75">
      <c r="R712" s="15"/>
    </row>
    <row r="713" spans="18:18" ht="12.75">
      <c r="R713" s="15"/>
    </row>
    <row r="714" spans="18:18" ht="12.75">
      <c r="R714" s="15"/>
    </row>
    <row r="715" spans="18:18" ht="12.75">
      <c r="R715" s="15"/>
    </row>
    <row r="716" spans="18:18" ht="12.75">
      <c r="R716" s="15"/>
    </row>
    <row r="717" spans="18:18" ht="12.75">
      <c r="R717" s="15"/>
    </row>
    <row r="718" spans="18:18" ht="12.75">
      <c r="R718" s="15"/>
    </row>
    <row r="719" spans="18:18" ht="12.75">
      <c r="R719" s="15"/>
    </row>
    <row r="720" spans="18:18" ht="12.75">
      <c r="R720" s="15"/>
    </row>
    <row r="721" spans="18:18" ht="12.75">
      <c r="R721" s="15"/>
    </row>
    <row r="722" spans="18:18" ht="12.75">
      <c r="R722" s="15"/>
    </row>
    <row r="723" spans="18:18" ht="12.75">
      <c r="R723" s="15"/>
    </row>
    <row r="724" spans="18:18" ht="12.75">
      <c r="R724" s="15"/>
    </row>
    <row r="725" spans="18:18" ht="12.75">
      <c r="R725" s="15"/>
    </row>
    <row r="726" spans="18:18" ht="12.75">
      <c r="R726" s="15"/>
    </row>
    <row r="727" spans="18:18" ht="12.75">
      <c r="R727" s="15"/>
    </row>
    <row r="728" spans="18:18" ht="12.75">
      <c r="R728" s="15"/>
    </row>
    <row r="729" spans="18:18" ht="12.75">
      <c r="R729" s="15"/>
    </row>
    <row r="730" spans="18:18" ht="12.75">
      <c r="R730" s="15"/>
    </row>
    <row r="731" spans="18:18" ht="12.75">
      <c r="R731" s="15"/>
    </row>
    <row r="732" spans="18:18" ht="12.75">
      <c r="R732" s="15"/>
    </row>
    <row r="733" spans="18:18" ht="12.75">
      <c r="R733" s="15"/>
    </row>
    <row r="734" spans="18:18" ht="12.75">
      <c r="R734" s="15"/>
    </row>
    <row r="735" spans="18:18" ht="12.75">
      <c r="R735" s="15"/>
    </row>
    <row r="736" spans="18:18" ht="12.75">
      <c r="R736" s="15"/>
    </row>
    <row r="737" spans="18:18" ht="12.75">
      <c r="R737" s="15"/>
    </row>
    <row r="738" spans="18:18" ht="12.75">
      <c r="R738" s="15"/>
    </row>
    <row r="739" spans="18:18" ht="12.75">
      <c r="R739" s="15"/>
    </row>
    <row r="740" spans="18:18" ht="12.75">
      <c r="R740" s="15"/>
    </row>
    <row r="741" spans="18:18" ht="12.75">
      <c r="R741" s="15"/>
    </row>
    <row r="742" spans="18:18" ht="12.75">
      <c r="R742" s="15"/>
    </row>
    <row r="743" spans="18:18" ht="12.75">
      <c r="R743" s="15"/>
    </row>
    <row r="744" spans="18:18" ht="12.75">
      <c r="R744" s="15"/>
    </row>
    <row r="745" spans="18:18" ht="12.75">
      <c r="R745" s="15"/>
    </row>
    <row r="746" spans="18:18" ht="12.75">
      <c r="R746" s="15"/>
    </row>
    <row r="747" spans="18:18" ht="12.75">
      <c r="R747" s="15"/>
    </row>
    <row r="748" spans="18:18" ht="12.75">
      <c r="R748" s="15"/>
    </row>
    <row r="749" spans="18:18" ht="12.75">
      <c r="R749" s="15"/>
    </row>
    <row r="750" spans="18:18" ht="12.75">
      <c r="R750" s="15"/>
    </row>
    <row r="751" spans="18:18" ht="12.75">
      <c r="R751" s="15"/>
    </row>
    <row r="752" spans="18:18" ht="12.75">
      <c r="R752" s="15"/>
    </row>
    <row r="753" spans="18:18" ht="12.75">
      <c r="R753" s="15"/>
    </row>
    <row r="754" spans="18:18" ht="12.75">
      <c r="R754" s="15"/>
    </row>
    <row r="755" spans="18:18" ht="12.75">
      <c r="R755" s="15"/>
    </row>
    <row r="756" spans="18:18" ht="12.75">
      <c r="R756" s="15"/>
    </row>
    <row r="757" spans="18:18" ht="12.75">
      <c r="R757" s="15"/>
    </row>
    <row r="758" spans="18:18" ht="12.75">
      <c r="R758" s="15"/>
    </row>
    <row r="759" spans="18:18" ht="12.75">
      <c r="R759" s="15"/>
    </row>
    <row r="760" spans="18:18" ht="12.75">
      <c r="R760" s="15"/>
    </row>
    <row r="761" spans="18:18" ht="12.75">
      <c r="R761" s="15"/>
    </row>
    <row r="762" spans="18:18" ht="12.75">
      <c r="R762" s="15"/>
    </row>
    <row r="763" spans="18:18" ht="12.75">
      <c r="R763" s="15"/>
    </row>
    <row r="764" spans="18:18" ht="12.75">
      <c r="R764" s="15"/>
    </row>
    <row r="765" spans="18:18" ht="12.75">
      <c r="R765" s="15"/>
    </row>
    <row r="766" spans="18:18" ht="12.75">
      <c r="R766" s="15"/>
    </row>
    <row r="767" spans="18:18" ht="12.75">
      <c r="R767" s="15"/>
    </row>
    <row r="768" spans="18:18" ht="12.75">
      <c r="R768" s="15"/>
    </row>
    <row r="769" spans="18:18" ht="12.75">
      <c r="R769" s="15"/>
    </row>
    <row r="770" spans="18:18" ht="12.75">
      <c r="R770" s="15"/>
    </row>
    <row r="771" spans="18:18" ht="12.75">
      <c r="R771" s="15"/>
    </row>
    <row r="772" spans="18:18" ht="12.75">
      <c r="R772" s="15"/>
    </row>
    <row r="773" spans="18:18" ht="12.75">
      <c r="R773" s="15"/>
    </row>
    <row r="774" spans="18:18" ht="12.75">
      <c r="R774" s="15"/>
    </row>
    <row r="775" spans="18:18" ht="12.75">
      <c r="R775" s="15"/>
    </row>
    <row r="776" spans="18:18" ht="12.75">
      <c r="R776" s="15"/>
    </row>
    <row r="777" spans="18:18" ht="12.75">
      <c r="R777" s="15"/>
    </row>
    <row r="778" spans="18:18" ht="12.75">
      <c r="R778" s="15"/>
    </row>
    <row r="779" spans="18:18" ht="12.75">
      <c r="R779" s="15"/>
    </row>
    <row r="780" spans="18:18" ht="12.75">
      <c r="R780" s="15"/>
    </row>
    <row r="781" spans="18:18" ht="12.75">
      <c r="R781" s="15"/>
    </row>
    <row r="782" spans="18:18" ht="12.75">
      <c r="R782" s="15"/>
    </row>
    <row r="783" spans="18:18" ht="12.75">
      <c r="R783" s="15"/>
    </row>
    <row r="784" spans="18:18" ht="12.75">
      <c r="R784" s="15"/>
    </row>
    <row r="785" spans="18:18" ht="12.75">
      <c r="R785" s="15"/>
    </row>
    <row r="786" spans="18:18" ht="12.75">
      <c r="R786" s="15"/>
    </row>
    <row r="787" spans="18:18" ht="12.75">
      <c r="R787" s="15"/>
    </row>
    <row r="788" spans="18:18" ht="12.75">
      <c r="R788" s="15"/>
    </row>
    <row r="789" spans="18:18" ht="12.75">
      <c r="R789" s="15"/>
    </row>
    <row r="790" spans="18:18" ht="12.75">
      <c r="R790" s="15"/>
    </row>
    <row r="791" spans="18:18" ht="12.75">
      <c r="R791" s="15"/>
    </row>
    <row r="792" spans="18:18" ht="12.75">
      <c r="R792" s="15"/>
    </row>
    <row r="793" spans="18:18" ht="12.75">
      <c r="R793" s="15"/>
    </row>
    <row r="794" spans="18:18" ht="12.75">
      <c r="R794" s="15"/>
    </row>
    <row r="795" spans="18:18" ht="12.75">
      <c r="R795" s="15"/>
    </row>
    <row r="796" spans="18:18" ht="12.75">
      <c r="R796" s="15"/>
    </row>
    <row r="797" spans="18:18" ht="12.75">
      <c r="R797" s="15"/>
    </row>
    <row r="798" spans="18:18" ht="12.75">
      <c r="R798" s="15"/>
    </row>
    <row r="799" spans="18:18" ht="12.75">
      <c r="R799" s="15"/>
    </row>
    <row r="800" spans="18:18" ht="12.75">
      <c r="R800" s="15"/>
    </row>
    <row r="801" spans="18:18" ht="12.75">
      <c r="R801" s="15"/>
    </row>
    <row r="802" spans="18:18" ht="12.75">
      <c r="R802" s="15"/>
    </row>
    <row r="803" spans="18:18" ht="12.75">
      <c r="R803" s="15"/>
    </row>
    <row r="804" spans="18:18" ht="12.75">
      <c r="R804" s="15"/>
    </row>
    <row r="805" spans="18:18" ht="12.75">
      <c r="R805" s="15"/>
    </row>
    <row r="806" spans="18:18" ht="12.75">
      <c r="R806" s="15"/>
    </row>
    <row r="807" spans="18:18" ht="12.75">
      <c r="R807" s="15"/>
    </row>
    <row r="808" spans="18:18" ht="12.75">
      <c r="R808" s="15"/>
    </row>
    <row r="809" spans="18:18" ht="12.75">
      <c r="R809" s="15"/>
    </row>
    <row r="810" spans="18:18" ht="12.75">
      <c r="R810" s="15"/>
    </row>
    <row r="811" spans="18:18" ht="12.75">
      <c r="R811" s="15"/>
    </row>
    <row r="812" spans="18:18" ht="12.75">
      <c r="R812" s="15"/>
    </row>
    <row r="813" spans="18:18" ht="12.75">
      <c r="R813" s="15"/>
    </row>
    <row r="814" spans="18:18" ht="12.75">
      <c r="R814" s="15"/>
    </row>
    <row r="815" spans="18:18" ht="12.75">
      <c r="R815" s="15"/>
    </row>
    <row r="816" spans="18:18" ht="12.75">
      <c r="R816" s="15"/>
    </row>
    <row r="817" spans="18:18" ht="12.75">
      <c r="R817" s="15"/>
    </row>
    <row r="818" spans="18:18" ht="12.75">
      <c r="R818" s="15"/>
    </row>
    <row r="819" spans="18:18" ht="12.75">
      <c r="R819" s="15"/>
    </row>
    <row r="820" spans="18:18" ht="12.75">
      <c r="R820" s="15"/>
    </row>
    <row r="821" spans="18:18" ht="12.75">
      <c r="R821" s="15"/>
    </row>
    <row r="822" spans="18:18" ht="12.75">
      <c r="R822" s="15"/>
    </row>
    <row r="823" spans="18:18" ht="12.75">
      <c r="R823" s="15"/>
    </row>
    <row r="824" spans="18:18" ht="12.75">
      <c r="R824" s="15"/>
    </row>
    <row r="825" spans="18:18" ht="12.75">
      <c r="R825" s="15"/>
    </row>
    <row r="826" spans="18:18" ht="12.75">
      <c r="R826" s="15"/>
    </row>
    <row r="827" spans="18:18" ht="12.75">
      <c r="R827" s="15"/>
    </row>
    <row r="828" spans="18:18" ht="12.75">
      <c r="R828" s="15"/>
    </row>
    <row r="829" spans="18:18" ht="12.75">
      <c r="R829" s="15"/>
    </row>
    <row r="830" spans="18:18" ht="12.75">
      <c r="R830" s="15"/>
    </row>
    <row r="831" spans="18:18" ht="12.75">
      <c r="R831" s="15"/>
    </row>
    <row r="832" spans="18:18" ht="12.75">
      <c r="R832" s="15"/>
    </row>
    <row r="833" spans="18:18" ht="12.75">
      <c r="R833" s="15"/>
    </row>
    <row r="834" spans="18:18" ht="12.75">
      <c r="R834" s="15"/>
    </row>
    <row r="835" spans="18:18" ht="12.75">
      <c r="R835" s="15"/>
    </row>
    <row r="836" spans="18:18" ht="12.75">
      <c r="R836" s="15"/>
    </row>
    <row r="837" spans="18:18" ht="12.75">
      <c r="R837" s="15"/>
    </row>
    <row r="838" spans="18:18" ht="12.75">
      <c r="R838" s="15"/>
    </row>
    <row r="839" spans="18:18" ht="12.75">
      <c r="R839" s="15"/>
    </row>
    <row r="840" spans="18:18" ht="12.75">
      <c r="R840" s="15"/>
    </row>
    <row r="841" spans="18:18" ht="12.75">
      <c r="R841" s="15"/>
    </row>
    <row r="842" spans="18:18" ht="12.75">
      <c r="R842" s="15"/>
    </row>
    <row r="843" spans="18:18" ht="12.75">
      <c r="R843" s="15"/>
    </row>
    <row r="844" spans="18:18" ht="12.75">
      <c r="R844" s="15"/>
    </row>
    <row r="845" spans="18:18" ht="12.75">
      <c r="R845" s="15"/>
    </row>
    <row r="846" spans="18:18" ht="12.75">
      <c r="R846" s="15"/>
    </row>
    <row r="847" spans="18:18" ht="12.75">
      <c r="R847" s="15"/>
    </row>
    <row r="848" spans="18:18" ht="12.75">
      <c r="R848" s="15"/>
    </row>
    <row r="849" spans="18:18" ht="12.75">
      <c r="R849" s="15"/>
    </row>
    <row r="850" spans="18:18" ht="12.75">
      <c r="R850" s="15"/>
    </row>
    <row r="851" spans="18:18" ht="12.75">
      <c r="R851" s="15"/>
    </row>
    <row r="852" spans="18:18" ht="12.75">
      <c r="R852" s="15"/>
    </row>
    <row r="853" spans="18:18" ht="12.75">
      <c r="R853" s="15"/>
    </row>
    <row r="854" spans="18:18" ht="12.75">
      <c r="R854" s="15"/>
    </row>
    <row r="855" spans="18:18" ht="12.75">
      <c r="R855" s="15"/>
    </row>
    <row r="856" spans="18:18" ht="12.75">
      <c r="R856" s="15"/>
    </row>
    <row r="857" spans="18:18" ht="12.75">
      <c r="R857" s="15"/>
    </row>
    <row r="858" spans="18:18" ht="12.75">
      <c r="R858" s="15"/>
    </row>
    <row r="859" spans="18:18" ht="12.75">
      <c r="R859" s="15"/>
    </row>
    <row r="860" spans="18:18" ht="12.75">
      <c r="R860" s="15"/>
    </row>
    <row r="861" spans="18:18" ht="12.75">
      <c r="R861" s="15"/>
    </row>
    <row r="862" spans="18:18" ht="12.75">
      <c r="R862" s="15"/>
    </row>
    <row r="863" spans="18:18" ht="12.75">
      <c r="R863" s="15"/>
    </row>
    <row r="864" spans="18:18" ht="12.75">
      <c r="R864" s="15"/>
    </row>
    <row r="865" spans="18:18" ht="12.75">
      <c r="R865" s="15"/>
    </row>
    <row r="866" spans="18:18" ht="12.75">
      <c r="R866" s="15"/>
    </row>
    <row r="867" spans="18:18" ht="12.75">
      <c r="R867" s="15"/>
    </row>
    <row r="868" spans="18:18" ht="12.75">
      <c r="R868" s="15"/>
    </row>
    <row r="869" spans="18:18" ht="12.75">
      <c r="R869" s="15"/>
    </row>
    <row r="870" spans="18:18" ht="12.75">
      <c r="R870" s="15"/>
    </row>
    <row r="871" spans="18:18" ht="12.75">
      <c r="R871" s="15"/>
    </row>
    <row r="872" spans="18:18" ht="12.75">
      <c r="R872" s="15"/>
    </row>
    <row r="873" spans="18:18" ht="12.75">
      <c r="R873" s="15"/>
    </row>
    <row r="874" spans="18:18" ht="12.75">
      <c r="R874" s="15"/>
    </row>
    <row r="875" spans="18:18" ht="12.75">
      <c r="R875" s="15"/>
    </row>
    <row r="876" spans="18:18" ht="12.75">
      <c r="R876" s="15"/>
    </row>
    <row r="877" spans="18:18" ht="12.75">
      <c r="R877" s="15"/>
    </row>
    <row r="878" spans="18:18" ht="12.75">
      <c r="R878" s="15"/>
    </row>
    <row r="879" spans="18:18" ht="12.75">
      <c r="R879" s="15"/>
    </row>
    <row r="880" spans="18:18" ht="12.75">
      <c r="R880" s="15"/>
    </row>
    <row r="881" spans="18:18" ht="12.75">
      <c r="R881" s="15"/>
    </row>
    <row r="882" spans="18:18" ht="12.75">
      <c r="R882" s="15"/>
    </row>
    <row r="883" spans="18:18" ht="12.75">
      <c r="R883" s="15"/>
    </row>
    <row r="884" spans="18:18" ht="12.75">
      <c r="R884" s="15"/>
    </row>
    <row r="885" spans="18:18" ht="12.75">
      <c r="R885" s="15"/>
    </row>
    <row r="886" spans="18:18" ht="12.75">
      <c r="R886" s="15"/>
    </row>
    <row r="887" spans="18:18" ht="12.75">
      <c r="R887" s="15"/>
    </row>
    <row r="888" spans="18:18" ht="12.75">
      <c r="R888" s="15"/>
    </row>
    <row r="889" spans="18:18" ht="12.75">
      <c r="R889" s="15"/>
    </row>
    <row r="890" spans="18:18" ht="12.75">
      <c r="R890" s="15"/>
    </row>
    <row r="891" spans="18:18" ht="12.75">
      <c r="R891" s="15"/>
    </row>
    <row r="892" spans="18:18" ht="12.75">
      <c r="R892" s="15"/>
    </row>
    <row r="893" spans="18:18" ht="12.75">
      <c r="R893" s="15"/>
    </row>
    <row r="894" spans="18:18" ht="12.75">
      <c r="R894" s="15"/>
    </row>
    <row r="895" spans="18:18" ht="12.75">
      <c r="R895" s="15"/>
    </row>
    <row r="896" spans="18:18" ht="12.75">
      <c r="R896" s="15"/>
    </row>
    <row r="897" spans="18:18" ht="12.75">
      <c r="R897" s="15"/>
    </row>
    <row r="898" spans="18:18" ht="12.75">
      <c r="R898" s="15"/>
    </row>
    <row r="899" spans="18:18" ht="12.75">
      <c r="R899" s="15"/>
    </row>
    <row r="900" spans="18:18" ht="12.75">
      <c r="R900" s="15"/>
    </row>
    <row r="901" spans="18:18" ht="12.75">
      <c r="R901" s="15"/>
    </row>
    <row r="902" spans="18:18" ht="12.75">
      <c r="R902" s="15"/>
    </row>
    <row r="903" spans="18:18" ht="12.75">
      <c r="R903" s="15"/>
    </row>
    <row r="904" spans="18:18" ht="12.75">
      <c r="R904" s="15"/>
    </row>
    <row r="905" spans="18:18" ht="12.75">
      <c r="R905" s="15"/>
    </row>
    <row r="906" spans="18:18" ht="12.75">
      <c r="R906" s="15"/>
    </row>
    <row r="907" spans="18:18" ht="12.75">
      <c r="R907" s="15"/>
    </row>
    <row r="908" spans="18:18" ht="12.75">
      <c r="R908" s="15"/>
    </row>
    <row r="909" spans="18:18" ht="12.75">
      <c r="R909" s="15"/>
    </row>
    <row r="910" spans="18:18" ht="12.75">
      <c r="R910" s="15"/>
    </row>
    <row r="911" spans="18:18" ht="12.75">
      <c r="R911" s="15"/>
    </row>
    <row r="912" spans="18:18" ht="12.75">
      <c r="R912" s="15"/>
    </row>
    <row r="913" spans="18:18" ht="12.75">
      <c r="R913" s="15"/>
    </row>
    <row r="914" spans="18:18" ht="12.75">
      <c r="R914" s="15"/>
    </row>
    <row r="915" spans="18:18" ht="12.75">
      <c r="R915" s="15"/>
    </row>
    <row r="916" spans="18:18" ht="12.75">
      <c r="R916" s="15"/>
    </row>
    <row r="917" spans="18:18" ht="12.75">
      <c r="R917" s="15"/>
    </row>
    <row r="918" spans="18:18" ht="12.75">
      <c r="R918" s="15"/>
    </row>
    <row r="919" spans="18:18" ht="12.75">
      <c r="R919" s="15"/>
    </row>
    <row r="920" spans="18:18" ht="12.75">
      <c r="R920" s="15"/>
    </row>
    <row r="921" spans="18:18" ht="12.75">
      <c r="R921" s="15"/>
    </row>
    <row r="922" spans="18:18" ht="12.75">
      <c r="R922" s="15"/>
    </row>
    <row r="923" spans="18:18" ht="12.75">
      <c r="R923" s="15"/>
    </row>
    <row r="924" spans="18:18" ht="12.75">
      <c r="R924" s="15"/>
    </row>
    <row r="925" spans="18:18" ht="12.75">
      <c r="R925" s="15"/>
    </row>
    <row r="926" spans="18:18" ht="12.75">
      <c r="R926" s="15"/>
    </row>
    <row r="927" spans="18:18" ht="12.75">
      <c r="R927" s="15"/>
    </row>
    <row r="928" spans="18:18" ht="12.75">
      <c r="R928" s="15"/>
    </row>
    <row r="929" spans="18:18" ht="12.75">
      <c r="R929" s="15"/>
    </row>
    <row r="930" spans="18:18" ht="12.75">
      <c r="R930" s="15"/>
    </row>
    <row r="931" spans="18:18" ht="12.75">
      <c r="R931" s="15"/>
    </row>
    <row r="932" spans="18:18" ht="12.75">
      <c r="R932" s="15"/>
    </row>
    <row r="933" spans="18:18" ht="12.75">
      <c r="R933" s="15"/>
    </row>
    <row r="934" spans="18:18" ht="12.75">
      <c r="R934" s="15"/>
    </row>
    <row r="935" spans="18:18" ht="12.75">
      <c r="R935" s="15"/>
    </row>
    <row r="936" spans="18:18" ht="12.75">
      <c r="R936" s="15"/>
    </row>
    <row r="937" spans="18:18" ht="12.75">
      <c r="R937" s="15"/>
    </row>
    <row r="938" spans="18:18" ht="12.75">
      <c r="R938" s="15"/>
    </row>
    <row r="939" spans="18:18" ht="12.75">
      <c r="R939" s="15"/>
    </row>
    <row r="940" spans="18:18" ht="12.75">
      <c r="R940" s="15"/>
    </row>
    <row r="941" spans="18:18" ht="12.75">
      <c r="R941" s="15"/>
    </row>
    <row r="942" spans="18:18" ht="12.75">
      <c r="R942" s="15"/>
    </row>
    <row r="943" spans="18:18" ht="12.75">
      <c r="R943" s="15"/>
    </row>
    <row r="944" spans="18:18" ht="12.75">
      <c r="R944" s="15"/>
    </row>
    <row r="945" spans="18:18" ht="12.75">
      <c r="R945" s="15"/>
    </row>
    <row r="946" spans="18:18" ht="12.75">
      <c r="R946" s="15"/>
    </row>
    <row r="947" spans="18:18" ht="12.75">
      <c r="R947" s="15"/>
    </row>
    <row r="948" spans="18:18" ht="12.75">
      <c r="R948" s="15"/>
    </row>
    <row r="949" spans="18:18" ht="12.75">
      <c r="R949" s="15"/>
    </row>
    <row r="950" spans="18:18" ht="12.75">
      <c r="R950" s="15"/>
    </row>
    <row r="951" spans="18:18" ht="12.75">
      <c r="R951" s="15"/>
    </row>
    <row r="952" spans="18:18" ht="12.75">
      <c r="R952" s="15"/>
    </row>
    <row r="953" spans="18:18" ht="12.75">
      <c r="R953" s="15"/>
    </row>
    <row r="954" spans="18:18" ht="12.75">
      <c r="R954" s="15"/>
    </row>
    <row r="955" spans="18:18" ht="12.75">
      <c r="R955" s="15"/>
    </row>
    <row r="956" spans="18:18" ht="12.75">
      <c r="R956" s="15"/>
    </row>
    <row r="957" spans="18:18" ht="12.75">
      <c r="R957" s="15"/>
    </row>
    <row r="958" spans="18:18" ht="12.75">
      <c r="R958" s="15"/>
    </row>
    <row r="959" spans="18:18" ht="12.75">
      <c r="R959" s="15"/>
    </row>
    <row r="960" spans="18:18" ht="12.75">
      <c r="R960" s="15"/>
    </row>
    <row r="961" spans="18:18" ht="12.75">
      <c r="R961" s="15"/>
    </row>
    <row r="962" spans="18:18" ht="12.75">
      <c r="R962" s="15"/>
    </row>
    <row r="963" spans="18:18" ht="12.75">
      <c r="R963" s="15"/>
    </row>
    <row r="964" spans="18:18" ht="12.75">
      <c r="R964" s="15"/>
    </row>
    <row r="965" spans="18:18" ht="12.75">
      <c r="R965" s="15"/>
    </row>
    <row r="966" spans="18:18" ht="12.75">
      <c r="R966" s="15"/>
    </row>
    <row r="967" spans="18:18" ht="12.75">
      <c r="R967" s="15"/>
    </row>
    <row r="968" spans="18:18" ht="12.75">
      <c r="R968" s="15"/>
    </row>
    <row r="969" spans="18:18" ht="12.75">
      <c r="R969" s="15"/>
    </row>
    <row r="970" spans="18:18" ht="12.75">
      <c r="R970" s="15"/>
    </row>
    <row r="971" spans="18:18" ht="12.75">
      <c r="R971" s="15"/>
    </row>
    <row r="972" spans="18:18" ht="12.75">
      <c r="R972" s="15"/>
    </row>
    <row r="973" spans="18:18" ht="12.75">
      <c r="R973" s="15"/>
    </row>
    <row r="974" spans="18:18" ht="12.75">
      <c r="R974" s="15"/>
    </row>
    <row r="975" spans="18:18" ht="12.75">
      <c r="R975" s="15"/>
    </row>
    <row r="976" spans="18:18" ht="12.75">
      <c r="R976" s="15"/>
    </row>
    <row r="977" spans="18:18" ht="12.75">
      <c r="R977" s="15"/>
    </row>
    <row r="978" spans="18:18" ht="12.75">
      <c r="R978" s="15"/>
    </row>
    <row r="979" spans="18:18" ht="12.75">
      <c r="R979" s="15"/>
    </row>
    <row r="980" spans="18:18" ht="12.75">
      <c r="R980" s="15"/>
    </row>
    <row r="981" spans="18:18" ht="12.75">
      <c r="R981" s="15"/>
    </row>
    <row r="982" spans="18:18" ht="12.75">
      <c r="R982" s="15"/>
    </row>
    <row r="983" spans="18:18" ht="12.75">
      <c r="R983" s="15"/>
    </row>
    <row r="984" spans="18:18" ht="12.75">
      <c r="R984" s="15"/>
    </row>
    <row r="985" spans="18:18" ht="12.75">
      <c r="R985" s="15"/>
    </row>
    <row r="986" spans="18:18" ht="12.75">
      <c r="R986" s="15"/>
    </row>
    <row r="987" spans="18:18" ht="12.75">
      <c r="R987" s="15"/>
    </row>
    <row r="988" spans="18:18" ht="12.75">
      <c r="R988" s="15"/>
    </row>
    <row r="989" spans="18:18" ht="12.75">
      <c r="R989" s="15"/>
    </row>
    <row r="990" spans="18:18" ht="12.75">
      <c r="R990" s="15"/>
    </row>
    <row r="991" spans="18:18" ht="12.75">
      <c r="R991" s="15"/>
    </row>
    <row r="992" spans="18:18" ht="12.75">
      <c r="R992" s="15"/>
    </row>
    <row r="993" spans="18:18" ht="12.75">
      <c r="R993" s="15"/>
    </row>
    <row r="994" spans="18:18" ht="12.75">
      <c r="R994" s="15"/>
    </row>
    <row r="995" spans="18:18" ht="12.75">
      <c r="R995" s="15"/>
    </row>
    <row r="996" spans="18:18" ht="12.75">
      <c r="R996" s="15"/>
    </row>
    <row r="997" spans="18:18" ht="12.75">
      <c r="R997" s="15"/>
    </row>
    <row r="998" spans="18:18" ht="12.75">
      <c r="R998" s="15"/>
    </row>
    <row r="999" spans="18:18" ht="12.75">
      <c r="R999" s="15"/>
    </row>
    <row r="1000" spans="18:18" ht="12.75">
      <c r="R1000" s="15"/>
    </row>
  </sheetData>
  <autoFilter ref="A1:V100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E967"/>
  <sheetViews>
    <sheetView showGridLines="0" workbookViewId="0"/>
  </sheetViews>
  <sheetFormatPr baseColWidth="10" defaultColWidth="14.42578125" defaultRowHeight="15.75" customHeight="1"/>
  <cols>
    <col min="1" max="1" width="5" customWidth="1"/>
    <col min="2" max="2" width="9.140625" customWidth="1"/>
    <col min="3" max="3" width="12.42578125" customWidth="1"/>
    <col min="5" max="12" width="9.28515625" customWidth="1"/>
  </cols>
  <sheetData>
    <row r="1" spans="1:265" ht="12.75">
      <c r="C1" s="48"/>
      <c r="D1" s="48"/>
      <c r="E1" s="15"/>
    </row>
    <row r="2" spans="1:265">
      <c r="A2" s="49"/>
      <c r="B2" s="136" t="s">
        <v>1120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50" t="s">
        <v>1122</v>
      </c>
      <c r="N2" s="51">
        <f>MAX(salles!J:J)</f>
        <v>42858.367361111108</v>
      </c>
    </row>
    <row r="3" spans="1:265" ht="38.25" customHeight="1">
      <c r="B3" s="52" t="s">
        <v>1126</v>
      </c>
      <c r="C3" s="1" t="s">
        <v>1128</v>
      </c>
      <c r="D3" s="53"/>
      <c r="E3" s="54"/>
      <c r="M3" s="55"/>
      <c r="O3" s="1" t="s">
        <v>1131</v>
      </c>
    </row>
    <row r="4" spans="1:265" ht="25.5">
      <c r="A4" s="56"/>
      <c r="B4" s="129"/>
      <c r="C4" s="129" t="s">
        <v>1409</v>
      </c>
      <c r="D4" s="130" t="s">
        <v>1410</v>
      </c>
      <c r="E4" s="54" t="s">
        <v>1386</v>
      </c>
      <c r="F4" s="56"/>
      <c r="G4" s="56"/>
      <c r="H4" s="56" t="s">
        <v>1387</v>
      </c>
      <c r="I4" s="99" t="s">
        <v>1388</v>
      </c>
      <c r="J4" s="56"/>
      <c r="K4" s="56"/>
      <c r="L4" s="56"/>
      <c r="M4" s="56"/>
      <c r="N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</row>
    <row r="5" spans="1:265" ht="12.75">
      <c r="B5" s="129"/>
      <c r="C5" s="131">
        <v>0</v>
      </c>
      <c r="D5" s="132">
        <v>0</v>
      </c>
      <c r="E5" s="15" t="e">
        <f t="shared" ref="E5:E31" si="0">D5/C5</f>
        <v>#DIV/0!</v>
      </c>
      <c r="G5">
        <v>15.06</v>
      </c>
      <c r="H5">
        <v>4</v>
      </c>
      <c r="I5">
        <v>60.300000000000004</v>
      </c>
      <c r="O5" s="1"/>
    </row>
    <row r="6" spans="1:265" ht="12.75">
      <c r="B6" s="133" t="s">
        <v>1389</v>
      </c>
      <c r="C6" s="134">
        <v>0</v>
      </c>
      <c r="D6" s="135">
        <v>0</v>
      </c>
      <c r="E6" s="15" t="e">
        <f t="shared" si="0"/>
        <v>#DIV/0!</v>
      </c>
      <c r="G6">
        <v>15.07</v>
      </c>
      <c r="H6">
        <v>1</v>
      </c>
      <c r="I6">
        <v>14.4</v>
      </c>
      <c r="O6" s="1"/>
      <c r="R6" s="1">
        <v>60</v>
      </c>
    </row>
    <row r="7" spans="1:265" ht="12.75">
      <c r="E7" s="15" t="e">
        <f t="shared" si="0"/>
        <v>#DIV/0!</v>
      </c>
      <c r="G7">
        <v>15.1</v>
      </c>
      <c r="H7">
        <v>11</v>
      </c>
      <c r="I7">
        <v>191.70000000000002</v>
      </c>
      <c r="R7" s="1">
        <v>13</v>
      </c>
      <c r="S7">
        <f>R7/R6</f>
        <v>0.21666666666666667</v>
      </c>
    </row>
    <row r="8" spans="1:265" ht="12.75">
      <c r="E8" s="15" t="e">
        <f t="shared" si="0"/>
        <v>#DIV/0!</v>
      </c>
      <c r="G8">
        <v>15.11</v>
      </c>
      <c r="H8">
        <v>17.5</v>
      </c>
      <c r="I8">
        <v>301.68000000000006</v>
      </c>
    </row>
    <row r="9" spans="1:265" ht="12.75">
      <c r="E9" s="15" t="e">
        <f t="shared" si="0"/>
        <v>#DIV/0!</v>
      </c>
      <c r="G9">
        <v>15.12</v>
      </c>
      <c r="H9">
        <v>27.5</v>
      </c>
      <c r="I9">
        <v>440.23999999999995</v>
      </c>
    </row>
    <row r="10" spans="1:265" ht="12.75">
      <c r="E10" s="15" t="e">
        <f t="shared" si="0"/>
        <v>#DIV/0!</v>
      </c>
      <c r="G10">
        <v>16.010000000000002</v>
      </c>
      <c r="H10">
        <v>38.5</v>
      </c>
      <c r="I10">
        <v>773.54</v>
      </c>
    </row>
    <row r="11" spans="1:265" ht="12.75">
      <c r="E11" s="15" t="e">
        <f t="shared" si="0"/>
        <v>#DIV/0!</v>
      </c>
      <c r="G11">
        <v>16.02</v>
      </c>
      <c r="H11">
        <v>41</v>
      </c>
      <c r="I11">
        <v>813.81000000000017</v>
      </c>
      <c r="R11" s="1">
        <f>1620/1800</f>
        <v>0.9</v>
      </c>
    </row>
    <row r="12" spans="1:265" ht="12.75">
      <c r="E12" s="15" t="e">
        <f t="shared" si="0"/>
        <v>#DIV/0!</v>
      </c>
      <c r="G12">
        <v>16.03</v>
      </c>
      <c r="H12">
        <v>53.5</v>
      </c>
      <c r="I12">
        <v>907.7299999999999</v>
      </c>
      <c r="R12" s="53">
        <f t="shared" ref="R12:S12" si="1">$R11*D20</f>
        <v>0</v>
      </c>
      <c r="S12" t="e">
        <f t="shared" si="1"/>
        <v>#DIV/0!</v>
      </c>
    </row>
    <row r="13" spans="1:265" ht="12.75">
      <c r="E13" s="15" t="e">
        <f t="shared" si="0"/>
        <v>#DIV/0!</v>
      </c>
      <c r="G13">
        <v>16.04</v>
      </c>
      <c r="H13">
        <v>77.5</v>
      </c>
      <c r="I13">
        <v>1231.1249999999998</v>
      </c>
      <c r="S13" s="82" t="e">
        <f>S12/60</f>
        <v>#DIV/0!</v>
      </c>
    </row>
    <row r="14" spans="1:265" ht="12.75">
      <c r="E14" s="15" t="e">
        <f t="shared" si="0"/>
        <v>#DIV/0!</v>
      </c>
      <c r="G14">
        <v>16.05</v>
      </c>
      <c r="H14">
        <v>175.5</v>
      </c>
      <c r="I14">
        <v>2413.7547000000004</v>
      </c>
    </row>
    <row r="15" spans="1:265" ht="12.75">
      <c r="E15" s="15" t="e">
        <f t="shared" si="0"/>
        <v>#DIV/0!</v>
      </c>
      <c r="G15">
        <v>16.059999999999999</v>
      </c>
      <c r="H15">
        <v>190.5</v>
      </c>
      <c r="I15">
        <v>2661.4140000000002</v>
      </c>
    </row>
    <row r="16" spans="1:265" ht="12.75">
      <c r="E16" s="15" t="e">
        <f t="shared" si="0"/>
        <v>#DIV/0!</v>
      </c>
      <c r="G16">
        <v>16.07</v>
      </c>
      <c r="H16">
        <v>223</v>
      </c>
      <c r="I16">
        <v>3136.4699999999993</v>
      </c>
    </row>
    <row r="17" spans="2:9" ht="12.75">
      <c r="E17" s="15" t="e">
        <f t="shared" si="0"/>
        <v>#DIV/0!</v>
      </c>
      <c r="G17">
        <v>16.079999999999998</v>
      </c>
      <c r="H17">
        <v>158</v>
      </c>
      <c r="I17">
        <v>2101.5059999999999</v>
      </c>
    </row>
    <row r="18" spans="2:9" ht="12.75">
      <c r="E18" s="15" t="e">
        <f t="shared" si="0"/>
        <v>#DIV/0!</v>
      </c>
      <c r="G18">
        <v>16.09</v>
      </c>
      <c r="H18">
        <v>249</v>
      </c>
      <c r="I18">
        <v>3615.4805999999999</v>
      </c>
    </row>
    <row r="19" spans="2:9" ht="12.75">
      <c r="E19" s="15" t="e">
        <f t="shared" si="0"/>
        <v>#DIV/0!</v>
      </c>
      <c r="G19">
        <v>16.100000000000001</v>
      </c>
      <c r="H19">
        <v>316</v>
      </c>
      <c r="I19">
        <v>4748.664600000001</v>
      </c>
    </row>
    <row r="20" spans="2:9" ht="12.75">
      <c r="E20" s="15" t="e">
        <f t="shared" si="0"/>
        <v>#DIV/0!</v>
      </c>
      <c r="G20">
        <v>16.11</v>
      </c>
      <c r="H20">
        <v>303.5</v>
      </c>
      <c r="I20">
        <v>4612.4225999999999</v>
      </c>
    </row>
    <row r="21" spans="2:9" ht="12.75">
      <c r="E21" s="15" t="e">
        <f t="shared" si="0"/>
        <v>#DIV/0!</v>
      </c>
      <c r="G21">
        <v>16.12</v>
      </c>
      <c r="H21">
        <v>266</v>
      </c>
      <c r="I21">
        <v>3811.5564000000008</v>
      </c>
    </row>
    <row r="22" spans="2:9" ht="12.75">
      <c r="B22" s="15"/>
      <c r="D22" s="53"/>
      <c r="E22" s="15" t="e">
        <f t="shared" si="0"/>
        <v>#DIV/0!</v>
      </c>
      <c r="G22">
        <v>17.010000000000002</v>
      </c>
      <c r="H22">
        <v>512.5</v>
      </c>
      <c r="I22">
        <v>5720.1754000000019</v>
      </c>
    </row>
    <row r="23" spans="2:9" ht="12.75">
      <c r="B23" s="100"/>
      <c r="D23" s="53"/>
      <c r="E23" s="15" t="e">
        <f t="shared" si="0"/>
        <v>#DIV/0!</v>
      </c>
      <c r="G23">
        <v>17.02</v>
      </c>
      <c r="H23">
        <v>519</v>
      </c>
      <c r="I23">
        <v>5811.9890000000005</v>
      </c>
    </row>
    <row r="24" spans="2:9" ht="12.75">
      <c r="B24" s="101"/>
      <c r="D24" s="53"/>
      <c r="E24" s="15" t="e">
        <f t="shared" si="0"/>
        <v>#DIV/0!</v>
      </c>
      <c r="G24">
        <v>17.03</v>
      </c>
      <c r="H24">
        <v>552.5</v>
      </c>
      <c r="I24">
        <v>6415.903999999995</v>
      </c>
    </row>
    <row r="25" spans="2:9" ht="12.75">
      <c r="B25" s="101"/>
      <c r="D25" s="53"/>
      <c r="E25" s="15" t="e">
        <f t="shared" si="0"/>
        <v>#DIV/0!</v>
      </c>
      <c r="G25">
        <v>17.04</v>
      </c>
      <c r="H25">
        <v>556.5</v>
      </c>
      <c r="I25">
        <v>6392.5099999999975</v>
      </c>
    </row>
    <row r="26" spans="2:9" ht="12.75">
      <c r="B26" s="101"/>
      <c r="D26" s="53"/>
      <c r="E26" s="15" t="e">
        <f t="shared" si="0"/>
        <v>#DIV/0!</v>
      </c>
      <c r="G26">
        <v>17.05</v>
      </c>
      <c r="H26">
        <v>351.5</v>
      </c>
      <c r="I26">
        <v>3261.4888000000001</v>
      </c>
    </row>
    <row r="27" spans="2:9" ht="12.75">
      <c r="B27" s="101"/>
      <c r="D27" s="53"/>
      <c r="E27" s="15" t="e">
        <f t="shared" si="0"/>
        <v>#DIV/0!</v>
      </c>
    </row>
    <row r="28" spans="2:9" ht="12.75">
      <c r="B28" s="101"/>
      <c r="D28" s="53"/>
      <c r="E28" s="15" t="e">
        <f t="shared" si="0"/>
        <v>#DIV/0!</v>
      </c>
    </row>
    <row r="29" spans="2:9" ht="12.75">
      <c r="B29" s="101"/>
      <c r="D29" s="53"/>
      <c r="E29" s="15" t="e">
        <f t="shared" si="0"/>
        <v>#DIV/0!</v>
      </c>
    </row>
    <row r="30" spans="2:9" ht="12.75">
      <c r="B30" s="101"/>
      <c r="D30" s="53"/>
      <c r="E30" s="15" t="e">
        <f t="shared" si="0"/>
        <v>#DIV/0!</v>
      </c>
    </row>
    <row r="31" spans="2:9" ht="12.75">
      <c r="B31" s="101"/>
      <c r="D31" s="53"/>
      <c r="E31" s="15" t="e">
        <f t="shared" si="0"/>
        <v>#DIV/0!</v>
      </c>
    </row>
    <row r="32" spans="2:9" ht="12.75">
      <c r="B32" s="101"/>
      <c r="D32" s="53"/>
      <c r="E32" s="15"/>
    </row>
    <row r="33" spans="1:265" ht="12.75">
      <c r="B33" s="101"/>
      <c r="D33" s="102"/>
      <c r="E33" s="15"/>
    </row>
    <row r="34" spans="1:265" ht="12.75">
      <c r="A34" s="103"/>
      <c r="B34" s="15"/>
      <c r="D34" s="53"/>
      <c r="E34" s="15"/>
    </row>
    <row r="35" spans="1:265" ht="12.75">
      <c r="B35" s="15"/>
      <c r="D35" s="53"/>
      <c r="E35" s="15"/>
    </row>
    <row r="36" spans="1:265" ht="12.75">
      <c r="B36" s="15"/>
      <c r="D36" s="53"/>
      <c r="E36" s="15"/>
    </row>
    <row r="37" spans="1:265" ht="12.75">
      <c r="B37" s="15"/>
      <c r="D37" s="53"/>
      <c r="E37" s="15"/>
    </row>
    <row r="38" spans="1:265" ht="12.75">
      <c r="B38" s="15"/>
      <c r="D38" s="53"/>
      <c r="E38" s="15"/>
    </row>
    <row r="39" spans="1:265" ht="12.75">
      <c r="B39" s="15"/>
      <c r="D39" s="53"/>
      <c r="E39" s="15"/>
    </row>
    <row r="40" spans="1:265" ht="12.75">
      <c r="D40" s="53"/>
      <c r="E40" s="15"/>
    </row>
    <row r="41" spans="1:265">
      <c r="A41" s="49"/>
      <c r="B41" s="136" t="s">
        <v>1390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265" ht="51">
      <c r="A42" s="56"/>
      <c r="B42" s="92" t="s">
        <v>1391</v>
      </c>
      <c r="C42" s="92" t="s">
        <v>1392</v>
      </c>
      <c r="D42" s="104" t="s">
        <v>1393</v>
      </c>
      <c r="E42" s="105" t="s">
        <v>1394</v>
      </c>
      <c r="F42" s="106" t="s">
        <v>1395</v>
      </c>
      <c r="G42" s="106" t="s">
        <v>1396</v>
      </c>
      <c r="H42" s="106" t="s">
        <v>1397</v>
      </c>
      <c r="I42" s="106" t="s">
        <v>1398</v>
      </c>
      <c r="J42" s="106" t="s">
        <v>1399</v>
      </c>
      <c r="K42" s="92" t="s">
        <v>1400</v>
      </c>
      <c r="L42" s="92" t="s">
        <v>1401</v>
      </c>
      <c r="M42" s="56"/>
      <c r="N42" s="92" t="s">
        <v>1402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</row>
    <row r="43" spans="1:265" ht="12.75">
      <c r="B43" s="6">
        <f t="shared" ref="B43:D43" si="2">B5</f>
        <v>0</v>
      </c>
      <c r="C43" s="53">
        <f t="shared" si="2"/>
        <v>0</v>
      </c>
      <c r="D43" s="53">
        <f t="shared" si="2"/>
        <v>0</v>
      </c>
      <c r="E43" s="107"/>
      <c r="F43" s="108"/>
      <c r="G43" s="109"/>
      <c r="H43" s="108"/>
      <c r="I43" s="110"/>
    </row>
    <row r="44" spans="1:265" ht="12.75">
      <c r="B44" s="6" t="str">
        <f t="shared" ref="B44:D44" si="3">B6</f>
        <v>Total général</v>
      </c>
      <c r="C44" s="53">
        <f t="shared" si="3"/>
        <v>0</v>
      </c>
      <c r="D44" s="53">
        <f t="shared" si="3"/>
        <v>0</v>
      </c>
      <c r="E44" s="107" t="e">
        <f t="shared" ref="E44:E73" si="4">(D44-D43)/D43</f>
        <v>#DIV/0!</v>
      </c>
      <c r="F44" s="108">
        <f t="shared" ref="F44:F71" si="5">D44-D43</f>
        <v>0</v>
      </c>
      <c r="G44" s="109"/>
      <c r="H44" s="108"/>
      <c r="I44" s="110"/>
      <c r="J44" s="111" t="e">
        <f t="shared" ref="J44:J71" si="6">(D44-D43)/D43</f>
        <v>#DIV/0!</v>
      </c>
      <c r="K44" s="112"/>
    </row>
    <row r="45" spans="1:265" ht="12.75">
      <c r="B45" s="6">
        <f t="shared" ref="B45:D45" si="7">B7</f>
        <v>0</v>
      </c>
      <c r="C45" s="53">
        <f t="shared" si="7"/>
        <v>0</v>
      </c>
      <c r="D45" s="53">
        <f t="shared" si="7"/>
        <v>0</v>
      </c>
      <c r="E45" s="107" t="e">
        <f t="shared" si="4"/>
        <v>#DIV/0!</v>
      </c>
      <c r="F45" s="108">
        <f t="shared" si="5"/>
        <v>0</v>
      </c>
      <c r="G45" s="109"/>
      <c r="H45" s="108"/>
      <c r="I45" s="110"/>
      <c r="J45" s="111" t="e">
        <f t="shared" si="6"/>
        <v>#DIV/0!</v>
      </c>
      <c r="K45" s="112"/>
    </row>
    <row r="46" spans="1:265" ht="12.75">
      <c r="B46" s="6">
        <f t="shared" ref="B46:D46" si="8">B8</f>
        <v>0</v>
      </c>
      <c r="C46" s="53">
        <f t="shared" si="8"/>
        <v>0</v>
      </c>
      <c r="D46" s="53">
        <f t="shared" si="8"/>
        <v>0</v>
      </c>
      <c r="E46" s="107" t="e">
        <f t="shared" si="4"/>
        <v>#DIV/0!</v>
      </c>
      <c r="F46" s="108">
        <f t="shared" si="5"/>
        <v>0</v>
      </c>
      <c r="G46" s="109"/>
      <c r="H46" s="108"/>
      <c r="I46" s="110"/>
      <c r="J46" s="111" t="e">
        <f t="shared" si="6"/>
        <v>#DIV/0!</v>
      </c>
      <c r="K46" s="112"/>
    </row>
    <row r="47" spans="1:265" ht="12.75">
      <c r="B47" s="6">
        <f t="shared" ref="B47:D47" si="9">B9</f>
        <v>0</v>
      </c>
      <c r="C47" s="53">
        <f t="shared" si="9"/>
        <v>0</v>
      </c>
      <c r="D47" s="53">
        <f t="shared" si="9"/>
        <v>0</v>
      </c>
      <c r="E47" s="107" t="e">
        <f t="shared" si="4"/>
        <v>#DIV/0!</v>
      </c>
      <c r="F47" s="108">
        <f t="shared" si="5"/>
        <v>0</v>
      </c>
      <c r="G47" s="109"/>
      <c r="H47" s="108">
        <f t="shared" ref="H47:H71" si="10">AVERAGE(D44:D47)</f>
        <v>0</v>
      </c>
      <c r="I47" s="110"/>
      <c r="J47" s="111" t="e">
        <f t="shared" si="6"/>
        <v>#DIV/0!</v>
      </c>
      <c r="K47" s="112"/>
    </row>
    <row r="48" spans="1:265" ht="15">
      <c r="B48" s="6">
        <f t="shared" ref="B48:D48" si="11">B10</f>
        <v>0</v>
      </c>
      <c r="C48" s="53">
        <f t="shared" si="11"/>
        <v>0</v>
      </c>
      <c r="D48" s="53">
        <f t="shared" si="11"/>
        <v>0</v>
      </c>
      <c r="E48" s="107" t="e">
        <f t="shared" si="4"/>
        <v>#DIV/0!</v>
      </c>
      <c r="F48" s="108">
        <f t="shared" si="5"/>
        <v>0</v>
      </c>
      <c r="G48" s="108">
        <f t="shared" ref="G48:G71" si="12">AVERAGE(F44:F47)</f>
        <v>0</v>
      </c>
      <c r="H48" s="108">
        <f t="shared" si="10"/>
        <v>0</v>
      </c>
      <c r="I48" s="113" t="e">
        <f t="shared" ref="I48:I71" si="13">(H48-H47)/H47</f>
        <v>#DIV/0!</v>
      </c>
      <c r="J48" s="111" t="e">
        <f t="shared" si="6"/>
        <v>#DIV/0!</v>
      </c>
      <c r="K48" s="112"/>
      <c r="L48" s="114" t="e">
        <f t="shared" ref="L48:L60" si="14">I48*H47</f>
        <v>#DIV/0!</v>
      </c>
      <c r="M48" s="15">
        <f t="shared" ref="M48:M60" si="15">(H48)/COUNT(H48:H60)</f>
        <v>0</v>
      </c>
      <c r="N48" s="82" t="e">
        <f t="shared" ref="N48:N60" si="16">M48/M$61</f>
        <v>#DIV/0!</v>
      </c>
    </row>
    <row r="49" spans="1:18" ht="15">
      <c r="B49" s="6">
        <f t="shared" ref="B49:D49" si="17">B11</f>
        <v>0</v>
      </c>
      <c r="C49" s="53">
        <f t="shared" si="17"/>
        <v>0</v>
      </c>
      <c r="D49" s="53">
        <f t="shared" si="17"/>
        <v>0</v>
      </c>
      <c r="E49" s="107" t="e">
        <f t="shared" si="4"/>
        <v>#DIV/0!</v>
      </c>
      <c r="F49" s="108">
        <f t="shared" si="5"/>
        <v>0</v>
      </c>
      <c r="G49" s="108">
        <f t="shared" si="12"/>
        <v>0</v>
      </c>
      <c r="H49" s="108">
        <f t="shared" si="10"/>
        <v>0</v>
      </c>
      <c r="I49" s="113" t="e">
        <f t="shared" si="13"/>
        <v>#DIV/0!</v>
      </c>
      <c r="J49" s="111" t="e">
        <f t="shared" si="6"/>
        <v>#DIV/0!</v>
      </c>
      <c r="K49" s="112"/>
      <c r="L49" s="114" t="e">
        <f t="shared" si="14"/>
        <v>#DIV/0!</v>
      </c>
      <c r="M49" s="15">
        <f t="shared" si="15"/>
        <v>0</v>
      </c>
      <c r="N49" s="82" t="e">
        <f t="shared" si="16"/>
        <v>#DIV/0!</v>
      </c>
    </row>
    <row r="50" spans="1:18" ht="15">
      <c r="B50" s="6">
        <f t="shared" ref="B50:D50" si="18">B12</f>
        <v>0</v>
      </c>
      <c r="C50" s="53">
        <f t="shared" si="18"/>
        <v>0</v>
      </c>
      <c r="D50" s="53">
        <f t="shared" si="18"/>
        <v>0</v>
      </c>
      <c r="E50" s="107" t="e">
        <f t="shared" si="4"/>
        <v>#DIV/0!</v>
      </c>
      <c r="F50" s="108">
        <f t="shared" si="5"/>
        <v>0</v>
      </c>
      <c r="G50" s="108">
        <f t="shared" si="12"/>
        <v>0</v>
      </c>
      <c r="H50" s="108">
        <f t="shared" si="10"/>
        <v>0</v>
      </c>
      <c r="I50" s="113" t="e">
        <f t="shared" si="13"/>
        <v>#DIV/0!</v>
      </c>
      <c r="J50" s="111" t="e">
        <f t="shared" si="6"/>
        <v>#DIV/0!</v>
      </c>
      <c r="K50" s="112"/>
      <c r="L50" s="114" t="e">
        <f t="shared" si="14"/>
        <v>#DIV/0!</v>
      </c>
      <c r="M50" s="15">
        <f t="shared" si="15"/>
        <v>0</v>
      </c>
      <c r="N50" s="82" t="e">
        <f t="shared" si="16"/>
        <v>#DIV/0!</v>
      </c>
    </row>
    <row r="51" spans="1:18" ht="15">
      <c r="B51" s="6">
        <f t="shared" ref="B51:D51" si="19">B13</f>
        <v>0</v>
      </c>
      <c r="C51" s="53">
        <f t="shared" si="19"/>
        <v>0</v>
      </c>
      <c r="D51" s="53">
        <f t="shared" si="19"/>
        <v>0</v>
      </c>
      <c r="E51" s="107" t="e">
        <f t="shared" si="4"/>
        <v>#DIV/0!</v>
      </c>
      <c r="F51" s="108">
        <f t="shared" si="5"/>
        <v>0</v>
      </c>
      <c r="G51" s="108">
        <f t="shared" si="12"/>
        <v>0</v>
      </c>
      <c r="H51" s="108">
        <f t="shared" si="10"/>
        <v>0</v>
      </c>
      <c r="I51" s="113" t="e">
        <f t="shared" si="13"/>
        <v>#DIV/0!</v>
      </c>
      <c r="J51" s="111" t="e">
        <f t="shared" si="6"/>
        <v>#DIV/0!</v>
      </c>
      <c r="K51" s="112"/>
      <c r="L51" s="114" t="e">
        <f t="shared" si="14"/>
        <v>#DIV/0!</v>
      </c>
      <c r="M51" s="15">
        <f t="shared" si="15"/>
        <v>0</v>
      </c>
      <c r="N51" s="82" t="e">
        <f t="shared" si="16"/>
        <v>#DIV/0!</v>
      </c>
    </row>
    <row r="52" spans="1:18" ht="15">
      <c r="B52" s="6">
        <f t="shared" ref="B52:D52" si="20">B14</f>
        <v>0</v>
      </c>
      <c r="C52" s="53">
        <f t="shared" si="20"/>
        <v>0</v>
      </c>
      <c r="D52" s="53">
        <f t="shared" si="20"/>
        <v>0</v>
      </c>
      <c r="E52" s="107" t="e">
        <f t="shared" si="4"/>
        <v>#DIV/0!</v>
      </c>
      <c r="F52" s="108">
        <f t="shared" si="5"/>
        <v>0</v>
      </c>
      <c r="G52" s="108">
        <f t="shared" si="12"/>
        <v>0</v>
      </c>
      <c r="H52" s="108">
        <f t="shared" si="10"/>
        <v>0</v>
      </c>
      <c r="I52" s="113" t="e">
        <f t="shared" si="13"/>
        <v>#DIV/0!</v>
      </c>
      <c r="J52" s="111" t="e">
        <f t="shared" si="6"/>
        <v>#DIV/0!</v>
      </c>
      <c r="K52" s="112"/>
      <c r="L52" s="114" t="e">
        <f t="shared" si="14"/>
        <v>#DIV/0!</v>
      </c>
      <c r="M52" s="15">
        <f t="shared" si="15"/>
        <v>0</v>
      </c>
      <c r="N52" s="82" t="e">
        <f t="shared" si="16"/>
        <v>#DIV/0!</v>
      </c>
    </row>
    <row r="53" spans="1:18" ht="15">
      <c r="B53" s="6">
        <f t="shared" ref="B53:D53" si="21">B15</f>
        <v>0</v>
      </c>
      <c r="C53" s="53">
        <f t="shared" si="21"/>
        <v>0</v>
      </c>
      <c r="D53" s="53">
        <f t="shared" si="21"/>
        <v>0</v>
      </c>
      <c r="E53" s="107" t="e">
        <f t="shared" si="4"/>
        <v>#DIV/0!</v>
      </c>
      <c r="F53" s="108">
        <f t="shared" si="5"/>
        <v>0</v>
      </c>
      <c r="G53" s="108">
        <f t="shared" si="12"/>
        <v>0</v>
      </c>
      <c r="H53" s="108">
        <f t="shared" si="10"/>
        <v>0</v>
      </c>
      <c r="I53" s="113" t="e">
        <f t="shared" si="13"/>
        <v>#DIV/0!</v>
      </c>
      <c r="J53" s="111" t="e">
        <f t="shared" si="6"/>
        <v>#DIV/0!</v>
      </c>
      <c r="K53" s="112"/>
      <c r="L53" s="114" t="e">
        <f t="shared" si="14"/>
        <v>#DIV/0!</v>
      </c>
      <c r="M53" s="15">
        <f t="shared" si="15"/>
        <v>0</v>
      </c>
      <c r="N53" s="82" t="e">
        <f t="shared" si="16"/>
        <v>#DIV/0!</v>
      </c>
    </row>
    <row r="54" spans="1:18" ht="15">
      <c r="B54" s="6">
        <f t="shared" ref="B54:D54" si="22">B16</f>
        <v>0</v>
      </c>
      <c r="C54" s="53">
        <f t="shared" si="22"/>
        <v>0</v>
      </c>
      <c r="D54" s="53">
        <f t="shared" si="22"/>
        <v>0</v>
      </c>
      <c r="E54" s="107" t="e">
        <f t="shared" si="4"/>
        <v>#DIV/0!</v>
      </c>
      <c r="F54" s="108">
        <f t="shared" si="5"/>
        <v>0</v>
      </c>
      <c r="G54" s="108">
        <f t="shared" si="12"/>
        <v>0</v>
      </c>
      <c r="H54" s="108">
        <f t="shared" si="10"/>
        <v>0</v>
      </c>
      <c r="I54" s="113" t="e">
        <f t="shared" si="13"/>
        <v>#DIV/0!</v>
      </c>
      <c r="J54" s="111" t="e">
        <f t="shared" si="6"/>
        <v>#DIV/0!</v>
      </c>
      <c r="K54" s="112"/>
      <c r="L54" s="114" t="e">
        <f t="shared" si="14"/>
        <v>#DIV/0!</v>
      </c>
      <c r="M54" s="15">
        <f t="shared" si="15"/>
        <v>0</v>
      </c>
      <c r="N54" s="82" t="e">
        <f t="shared" si="16"/>
        <v>#DIV/0!</v>
      </c>
    </row>
    <row r="55" spans="1:18" ht="15">
      <c r="B55" s="6">
        <f t="shared" ref="B55:D55" si="23">B17</f>
        <v>0</v>
      </c>
      <c r="C55" s="53">
        <f t="shared" si="23"/>
        <v>0</v>
      </c>
      <c r="D55" s="53">
        <f t="shared" si="23"/>
        <v>0</v>
      </c>
      <c r="E55" s="107" t="e">
        <f t="shared" si="4"/>
        <v>#DIV/0!</v>
      </c>
      <c r="F55" s="108">
        <f t="shared" si="5"/>
        <v>0</v>
      </c>
      <c r="G55" s="108">
        <f t="shared" si="12"/>
        <v>0</v>
      </c>
      <c r="H55" s="108">
        <f t="shared" si="10"/>
        <v>0</v>
      </c>
      <c r="I55" s="113" t="e">
        <f t="shared" si="13"/>
        <v>#DIV/0!</v>
      </c>
      <c r="J55" s="111" t="e">
        <f t="shared" si="6"/>
        <v>#DIV/0!</v>
      </c>
      <c r="K55" s="112"/>
      <c r="L55" s="114" t="e">
        <f t="shared" si="14"/>
        <v>#DIV/0!</v>
      </c>
      <c r="M55" s="15">
        <f t="shared" si="15"/>
        <v>0</v>
      </c>
      <c r="N55" s="82" t="e">
        <f t="shared" si="16"/>
        <v>#DIV/0!</v>
      </c>
    </row>
    <row r="56" spans="1:18" ht="15">
      <c r="B56" s="6">
        <f t="shared" ref="B56:D56" si="24">B18</f>
        <v>0</v>
      </c>
      <c r="C56" s="53">
        <f t="shared" si="24"/>
        <v>0</v>
      </c>
      <c r="D56" s="53">
        <f t="shared" si="24"/>
        <v>0</v>
      </c>
      <c r="E56" s="107" t="e">
        <f t="shared" si="4"/>
        <v>#DIV/0!</v>
      </c>
      <c r="F56" s="108">
        <f t="shared" si="5"/>
        <v>0</v>
      </c>
      <c r="G56" s="108">
        <f t="shared" si="12"/>
        <v>0</v>
      </c>
      <c r="H56" s="108">
        <f t="shared" si="10"/>
        <v>0</v>
      </c>
      <c r="I56" s="113" t="e">
        <f t="shared" si="13"/>
        <v>#DIV/0!</v>
      </c>
      <c r="J56" s="111" t="e">
        <f t="shared" si="6"/>
        <v>#DIV/0!</v>
      </c>
      <c r="K56" s="112"/>
      <c r="L56" s="114" t="e">
        <f t="shared" si="14"/>
        <v>#DIV/0!</v>
      </c>
      <c r="M56" s="15">
        <f t="shared" si="15"/>
        <v>0</v>
      </c>
      <c r="N56" s="82" t="e">
        <f t="shared" si="16"/>
        <v>#DIV/0!</v>
      </c>
    </row>
    <row r="57" spans="1:18" ht="15">
      <c r="B57" s="6">
        <f t="shared" ref="B57:D57" si="25">B19</f>
        <v>0</v>
      </c>
      <c r="C57" s="53">
        <f t="shared" si="25"/>
        <v>0</v>
      </c>
      <c r="D57" s="53">
        <f t="shared" si="25"/>
        <v>0</v>
      </c>
      <c r="E57" s="107" t="e">
        <f t="shared" si="4"/>
        <v>#DIV/0!</v>
      </c>
      <c r="F57" s="108">
        <f t="shared" si="5"/>
        <v>0</v>
      </c>
      <c r="G57" s="108">
        <f t="shared" si="12"/>
        <v>0</v>
      </c>
      <c r="H57" s="108">
        <f t="shared" si="10"/>
        <v>0</v>
      </c>
      <c r="I57" s="113" t="e">
        <f t="shared" si="13"/>
        <v>#DIV/0!</v>
      </c>
      <c r="J57" s="111" t="e">
        <f t="shared" si="6"/>
        <v>#DIV/0!</v>
      </c>
      <c r="K57" s="112" t="e">
        <f t="shared" ref="K57:K71" si="26">AVERAGE(I48:I56)*12</f>
        <v>#DIV/0!</v>
      </c>
      <c r="L57" s="114" t="e">
        <f t="shared" si="14"/>
        <v>#DIV/0!</v>
      </c>
      <c r="M57" s="15">
        <f t="shared" si="15"/>
        <v>0</v>
      </c>
      <c r="N57" s="82" t="e">
        <f t="shared" si="16"/>
        <v>#DIV/0!</v>
      </c>
    </row>
    <row r="58" spans="1:18" ht="15">
      <c r="B58" s="6">
        <f t="shared" ref="B58:D58" si="27">B20</f>
        <v>0</v>
      </c>
      <c r="C58" s="53">
        <f t="shared" si="27"/>
        <v>0</v>
      </c>
      <c r="D58" s="53">
        <f t="shared" si="27"/>
        <v>0</v>
      </c>
      <c r="E58" s="107" t="e">
        <f t="shared" si="4"/>
        <v>#DIV/0!</v>
      </c>
      <c r="F58" s="108">
        <f t="shared" si="5"/>
        <v>0</v>
      </c>
      <c r="G58" s="108">
        <f t="shared" si="12"/>
        <v>0</v>
      </c>
      <c r="H58" s="108">
        <f t="shared" si="10"/>
        <v>0</v>
      </c>
      <c r="I58" s="113" t="e">
        <f t="shared" si="13"/>
        <v>#DIV/0!</v>
      </c>
      <c r="J58" s="111" t="e">
        <f t="shared" si="6"/>
        <v>#DIV/0!</v>
      </c>
      <c r="K58" s="112" t="e">
        <f t="shared" si="26"/>
        <v>#DIV/0!</v>
      </c>
      <c r="L58" s="114" t="e">
        <f t="shared" si="14"/>
        <v>#DIV/0!</v>
      </c>
      <c r="M58" s="15">
        <f t="shared" si="15"/>
        <v>0</v>
      </c>
      <c r="N58" s="82" t="e">
        <f t="shared" si="16"/>
        <v>#DIV/0!</v>
      </c>
    </row>
    <row r="59" spans="1:18" ht="15">
      <c r="A59" s="115"/>
      <c r="B59" s="6">
        <f t="shared" ref="B59:D59" si="28">B21</f>
        <v>0</v>
      </c>
      <c r="C59" s="53">
        <f t="shared" si="28"/>
        <v>0</v>
      </c>
      <c r="D59" s="53">
        <f t="shared" si="28"/>
        <v>0</v>
      </c>
      <c r="E59" s="107" t="e">
        <f t="shared" si="4"/>
        <v>#DIV/0!</v>
      </c>
      <c r="F59" s="108">
        <f t="shared" si="5"/>
        <v>0</v>
      </c>
      <c r="G59" s="108">
        <f t="shared" si="12"/>
        <v>0</v>
      </c>
      <c r="H59" s="108">
        <f t="shared" si="10"/>
        <v>0</v>
      </c>
      <c r="I59" s="113" t="e">
        <f t="shared" si="13"/>
        <v>#DIV/0!</v>
      </c>
      <c r="J59" s="111" t="e">
        <f t="shared" si="6"/>
        <v>#DIV/0!</v>
      </c>
      <c r="K59" s="112" t="e">
        <f t="shared" si="26"/>
        <v>#DIV/0!</v>
      </c>
      <c r="L59" s="114" t="e">
        <f t="shared" si="14"/>
        <v>#DIV/0!</v>
      </c>
      <c r="M59" s="15">
        <f t="shared" si="15"/>
        <v>0</v>
      </c>
      <c r="N59" s="82" t="e">
        <f t="shared" si="16"/>
        <v>#DIV/0!</v>
      </c>
      <c r="O59" s="1" t="s">
        <v>1403</v>
      </c>
    </row>
    <row r="60" spans="1:18" ht="15">
      <c r="B60" s="6">
        <f t="shared" ref="B60:D60" si="29">B22</f>
        <v>0</v>
      </c>
      <c r="C60" s="53">
        <f t="shared" si="29"/>
        <v>0</v>
      </c>
      <c r="D60" s="53">
        <f t="shared" si="29"/>
        <v>0</v>
      </c>
      <c r="E60" s="107" t="e">
        <f t="shared" si="4"/>
        <v>#DIV/0!</v>
      </c>
      <c r="F60" s="108">
        <f t="shared" si="5"/>
        <v>0</v>
      </c>
      <c r="G60" s="108">
        <f t="shared" si="12"/>
        <v>0</v>
      </c>
      <c r="H60" s="108">
        <f t="shared" si="10"/>
        <v>0</v>
      </c>
      <c r="I60" s="113" t="e">
        <f t="shared" si="13"/>
        <v>#DIV/0!</v>
      </c>
      <c r="J60" s="111" t="e">
        <f t="shared" si="6"/>
        <v>#DIV/0!</v>
      </c>
      <c r="K60" s="112" t="e">
        <f t="shared" si="26"/>
        <v>#DIV/0!</v>
      </c>
      <c r="L60" s="114" t="e">
        <f t="shared" si="14"/>
        <v>#DIV/0!</v>
      </c>
      <c r="M60" s="15">
        <f t="shared" si="15"/>
        <v>0</v>
      </c>
      <c r="N60" s="82" t="e">
        <f t="shared" si="16"/>
        <v>#DIV/0!</v>
      </c>
      <c r="O60" s="116" t="s">
        <v>1381</v>
      </c>
      <c r="P60" s="116" t="s">
        <v>1404</v>
      </c>
      <c r="Q60" s="116" t="s">
        <v>1405</v>
      </c>
      <c r="R60" s="116" t="s">
        <v>1406</v>
      </c>
    </row>
    <row r="61" spans="1:18" ht="15">
      <c r="B61" s="6">
        <f t="shared" ref="B61:D61" si="30">B23</f>
        <v>0</v>
      </c>
      <c r="C61" s="53">
        <f t="shared" si="30"/>
        <v>0</v>
      </c>
      <c r="D61" s="53">
        <f t="shared" si="30"/>
        <v>0</v>
      </c>
      <c r="E61" s="117" t="e">
        <f t="shared" si="4"/>
        <v>#DIV/0!</v>
      </c>
      <c r="F61" s="118">
        <f t="shared" si="5"/>
        <v>0</v>
      </c>
      <c r="G61" s="118">
        <f t="shared" si="12"/>
        <v>0</v>
      </c>
      <c r="H61" s="118">
        <f t="shared" si="10"/>
        <v>0</v>
      </c>
      <c r="I61" s="113" t="e">
        <f t="shared" si="13"/>
        <v>#DIV/0!</v>
      </c>
      <c r="J61" s="111" t="e">
        <f t="shared" si="6"/>
        <v>#DIV/0!</v>
      </c>
      <c r="K61" s="112" t="e">
        <f t="shared" si="26"/>
        <v>#DIV/0!</v>
      </c>
      <c r="L61" s="114" t="e">
        <f>SUM(L48:L60)</f>
        <v>#DIV/0!</v>
      </c>
      <c r="M61" s="15">
        <f>AVERAGE(M48:M60)</f>
        <v>0</v>
      </c>
      <c r="N61" s="82" t="e">
        <f>SUM(N48:N60)</f>
        <v>#DIV/0!</v>
      </c>
      <c r="O61" s="116">
        <v>0</v>
      </c>
      <c r="P61" s="116">
        <v>1000</v>
      </c>
      <c r="Q61" s="116">
        <v>80</v>
      </c>
      <c r="R61" s="119">
        <f t="shared" ref="R61:R73" si="31">0.000373*Q61</f>
        <v>2.9840000000000002E-2</v>
      </c>
    </row>
    <row r="62" spans="1:18" ht="15">
      <c r="B62" s="6">
        <f t="shared" ref="B62:D62" si="32">B24</f>
        <v>0</v>
      </c>
      <c r="C62" s="53">
        <f t="shared" si="32"/>
        <v>0</v>
      </c>
      <c r="D62" s="53">
        <f t="shared" si="32"/>
        <v>0</v>
      </c>
      <c r="E62" s="117" t="e">
        <f t="shared" si="4"/>
        <v>#DIV/0!</v>
      </c>
      <c r="F62" s="118">
        <f t="shared" si="5"/>
        <v>0</v>
      </c>
      <c r="G62" s="118">
        <f t="shared" si="12"/>
        <v>0</v>
      </c>
      <c r="H62" s="118">
        <f t="shared" si="10"/>
        <v>0</v>
      </c>
      <c r="I62" s="113" t="e">
        <f t="shared" si="13"/>
        <v>#DIV/0!</v>
      </c>
      <c r="J62" s="111" t="e">
        <f t="shared" si="6"/>
        <v>#DIV/0!</v>
      </c>
      <c r="K62" s="112" t="e">
        <f t="shared" si="26"/>
        <v>#DIV/0!</v>
      </c>
      <c r="L62" s="120">
        <v>0</v>
      </c>
      <c r="O62" s="116">
        <v>1</v>
      </c>
      <c r="P62" s="121">
        <f t="shared" ref="P62:P69" si="33">$D61*(1+progm)</f>
        <v>0</v>
      </c>
      <c r="Q62" s="121">
        <f t="shared" ref="Q62:Q73" si="34">P62/11.17</f>
        <v>0</v>
      </c>
      <c r="R62" s="119">
        <f t="shared" si="31"/>
        <v>0</v>
      </c>
    </row>
    <row r="63" spans="1:18" ht="15">
      <c r="B63" s="6">
        <f t="shared" ref="B63:D63" si="35">B25</f>
        <v>0</v>
      </c>
      <c r="C63" s="53">
        <f t="shared" si="35"/>
        <v>0</v>
      </c>
      <c r="D63" s="53">
        <f t="shared" si="35"/>
        <v>0</v>
      </c>
      <c r="E63" s="117" t="e">
        <f t="shared" si="4"/>
        <v>#DIV/0!</v>
      </c>
      <c r="F63" s="118">
        <f t="shared" si="5"/>
        <v>0</v>
      </c>
      <c r="G63" s="118">
        <f t="shared" si="12"/>
        <v>0</v>
      </c>
      <c r="H63" s="118">
        <f t="shared" si="10"/>
        <v>0</v>
      </c>
      <c r="I63" s="113" t="e">
        <f t="shared" si="13"/>
        <v>#DIV/0!</v>
      </c>
      <c r="J63" s="111" t="e">
        <f t="shared" si="6"/>
        <v>#DIV/0!</v>
      </c>
      <c r="K63" s="112" t="e">
        <f t="shared" si="26"/>
        <v>#DIV/0!</v>
      </c>
      <c r="L63" s="122">
        <v>42767</v>
      </c>
      <c r="O63" s="116">
        <v>2</v>
      </c>
      <c r="P63" s="121">
        <f t="shared" si="33"/>
        <v>0</v>
      </c>
      <c r="Q63" s="121">
        <f t="shared" si="34"/>
        <v>0</v>
      </c>
      <c r="R63" s="119">
        <f t="shared" si="31"/>
        <v>0</v>
      </c>
    </row>
    <row r="64" spans="1:18" ht="15">
      <c r="B64" s="6">
        <f t="shared" ref="B64:D64" si="36">B26</f>
        <v>0</v>
      </c>
      <c r="C64" s="53">
        <f t="shared" si="36"/>
        <v>0</v>
      </c>
      <c r="D64" s="53">
        <f t="shared" si="36"/>
        <v>0</v>
      </c>
      <c r="E64" s="123" t="e">
        <f t="shared" si="4"/>
        <v>#DIV/0!</v>
      </c>
      <c r="F64" s="124">
        <f t="shared" si="5"/>
        <v>0</v>
      </c>
      <c r="G64" s="124">
        <f t="shared" si="12"/>
        <v>0</v>
      </c>
      <c r="H64" s="124">
        <f t="shared" si="10"/>
        <v>0</v>
      </c>
      <c r="I64" s="125" t="e">
        <f t="shared" si="13"/>
        <v>#DIV/0!</v>
      </c>
      <c r="J64" s="111" t="e">
        <f t="shared" si="6"/>
        <v>#DIV/0!</v>
      </c>
      <c r="K64" s="112" t="e">
        <f t="shared" si="26"/>
        <v>#DIV/0!</v>
      </c>
      <c r="L64" s="122">
        <f>L63+30</f>
        <v>42797</v>
      </c>
      <c r="O64" s="116">
        <v>3</v>
      </c>
      <c r="P64" s="121">
        <f t="shared" si="33"/>
        <v>0</v>
      </c>
      <c r="Q64" s="121">
        <f t="shared" si="34"/>
        <v>0</v>
      </c>
      <c r="R64" s="119">
        <f t="shared" si="31"/>
        <v>0</v>
      </c>
    </row>
    <row r="65" spans="2:18" ht="15">
      <c r="B65" s="6">
        <f t="shared" ref="B65:D65" si="37">B27</f>
        <v>0</v>
      </c>
      <c r="C65" s="53">
        <f t="shared" si="37"/>
        <v>0</v>
      </c>
      <c r="D65" s="53">
        <f t="shared" si="37"/>
        <v>0</v>
      </c>
      <c r="E65" s="123" t="e">
        <f t="shared" si="4"/>
        <v>#DIV/0!</v>
      </c>
      <c r="F65" s="124">
        <f t="shared" si="5"/>
        <v>0</v>
      </c>
      <c r="G65" s="124">
        <f t="shared" si="12"/>
        <v>0</v>
      </c>
      <c r="H65" s="124">
        <f t="shared" si="10"/>
        <v>0</v>
      </c>
      <c r="I65" s="125" t="e">
        <f t="shared" si="13"/>
        <v>#DIV/0!</v>
      </c>
      <c r="J65" s="111" t="e">
        <f t="shared" si="6"/>
        <v>#DIV/0!</v>
      </c>
      <c r="K65" s="112" t="e">
        <f t="shared" si="26"/>
        <v>#DIV/0!</v>
      </c>
      <c r="L65" s="122">
        <f>L64+31</f>
        <v>42828</v>
      </c>
      <c r="O65" s="116">
        <v>4</v>
      </c>
      <c r="P65" s="121">
        <f t="shared" si="33"/>
        <v>0</v>
      </c>
      <c r="Q65" s="121">
        <f t="shared" si="34"/>
        <v>0</v>
      </c>
      <c r="R65" s="119">
        <f t="shared" si="31"/>
        <v>0</v>
      </c>
    </row>
    <row r="66" spans="2:18" ht="15">
      <c r="B66" s="6">
        <f t="shared" ref="B66:D66" si="38">B28</f>
        <v>0</v>
      </c>
      <c r="C66" s="53">
        <f t="shared" si="38"/>
        <v>0</v>
      </c>
      <c r="D66" s="53">
        <f t="shared" si="38"/>
        <v>0</v>
      </c>
      <c r="E66" s="123" t="e">
        <f t="shared" si="4"/>
        <v>#DIV/0!</v>
      </c>
      <c r="F66" s="124">
        <f t="shared" si="5"/>
        <v>0</v>
      </c>
      <c r="G66" s="124">
        <f t="shared" si="12"/>
        <v>0</v>
      </c>
      <c r="H66" s="124">
        <f t="shared" si="10"/>
        <v>0</v>
      </c>
      <c r="I66" s="125" t="e">
        <f t="shared" si="13"/>
        <v>#DIV/0!</v>
      </c>
      <c r="J66" s="111" t="e">
        <f t="shared" si="6"/>
        <v>#DIV/0!</v>
      </c>
      <c r="K66" s="112" t="e">
        <f t="shared" si="26"/>
        <v>#DIV/0!</v>
      </c>
      <c r="L66" s="122">
        <f>L65+30</f>
        <v>42858</v>
      </c>
      <c r="O66" s="116">
        <v>5</v>
      </c>
      <c r="P66" s="121">
        <f t="shared" si="33"/>
        <v>0</v>
      </c>
      <c r="Q66" s="121">
        <f t="shared" si="34"/>
        <v>0</v>
      </c>
      <c r="R66" s="119">
        <f t="shared" si="31"/>
        <v>0</v>
      </c>
    </row>
    <row r="67" spans="2:18" ht="15">
      <c r="B67" s="6">
        <f t="shared" ref="B67:D67" si="39">B29</f>
        <v>0</v>
      </c>
      <c r="C67" s="53">
        <f t="shared" si="39"/>
        <v>0</v>
      </c>
      <c r="D67" s="53">
        <f t="shared" si="39"/>
        <v>0</v>
      </c>
      <c r="E67" s="123" t="e">
        <f t="shared" si="4"/>
        <v>#DIV/0!</v>
      </c>
      <c r="F67" s="124">
        <f t="shared" si="5"/>
        <v>0</v>
      </c>
      <c r="G67" s="124">
        <f t="shared" si="12"/>
        <v>0</v>
      </c>
      <c r="H67" s="124">
        <f t="shared" si="10"/>
        <v>0</v>
      </c>
      <c r="I67" s="125" t="e">
        <f t="shared" si="13"/>
        <v>#DIV/0!</v>
      </c>
      <c r="J67" s="111" t="e">
        <f t="shared" si="6"/>
        <v>#DIV/0!</v>
      </c>
      <c r="K67" s="112" t="e">
        <f t="shared" si="26"/>
        <v>#DIV/0!</v>
      </c>
      <c r="L67" s="122">
        <f>L66+31</f>
        <v>42889</v>
      </c>
      <c r="O67" s="116">
        <v>6</v>
      </c>
      <c r="P67" s="121">
        <f t="shared" si="33"/>
        <v>0</v>
      </c>
      <c r="Q67" s="121">
        <f t="shared" si="34"/>
        <v>0</v>
      </c>
      <c r="R67" s="119">
        <f t="shared" si="31"/>
        <v>0</v>
      </c>
    </row>
    <row r="68" spans="2:18" ht="15">
      <c r="B68" s="6">
        <f t="shared" ref="B68:D68" si="40">B30</f>
        <v>0</v>
      </c>
      <c r="C68" s="53">
        <f t="shared" si="40"/>
        <v>0</v>
      </c>
      <c r="D68" s="53">
        <f t="shared" si="40"/>
        <v>0</v>
      </c>
      <c r="E68" s="123" t="e">
        <f t="shared" si="4"/>
        <v>#DIV/0!</v>
      </c>
      <c r="F68" s="124">
        <f t="shared" si="5"/>
        <v>0</v>
      </c>
      <c r="G68" s="124">
        <f t="shared" si="12"/>
        <v>0</v>
      </c>
      <c r="H68" s="124">
        <f t="shared" si="10"/>
        <v>0</v>
      </c>
      <c r="I68" s="125" t="e">
        <f t="shared" si="13"/>
        <v>#DIV/0!</v>
      </c>
      <c r="J68" s="111" t="e">
        <f t="shared" si="6"/>
        <v>#DIV/0!</v>
      </c>
      <c r="K68" s="112" t="e">
        <f t="shared" si="26"/>
        <v>#DIV/0!</v>
      </c>
      <c r="L68" s="122">
        <f>L67+30</f>
        <v>42919</v>
      </c>
      <c r="O68" s="116">
        <v>7</v>
      </c>
      <c r="P68" s="121">
        <f t="shared" si="33"/>
        <v>0</v>
      </c>
      <c r="Q68" s="121">
        <f t="shared" si="34"/>
        <v>0</v>
      </c>
      <c r="R68" s="119">
        <f t="shared" si="31"/>
        <v>0</v>
      </c>
    </row>
    <row r="69" spans="2:18" ht="15">
      <c r="B69" s="6">
        <f t="shared" ref="B69:D69" si="41">B31</f>
        <v>0</v>
      </c>
      <c r="C69" s="53">
        <f t="shared" si="41"/>
        <v>0</v>
      </c>
      <c r="D69" s="53">
        <f t="shared" si="41"/>
        <v>0</v>
      </c>
      <c r="E69" s="123" t="e">
        <f t="shared" si="4"/>
        <v>#DIV/0!</v>
      </c>
      <c r="F69" s="124">
        <f t="shared" si="5"/>
        <v>0</v>
      </c>
      <c r="G69" s="124">
        <f t="shared" si="12"/>
        <v>0</v>
      </c>
      <c r="H69" s="124">
        <f t="shared" si="10"/>
        <v>0</v>
      </c>
      <c r="I69" s="125" t="e">
        <f t="shared" si="13"/>
        <v>#DIV/0!</v>
      </c>
      <c r="J69" s="111" t="e">
        <f t="shared" si="6"/>
        <v>#DIV/0!</v>
      </c>
      <c r="K69" s="112" t="e">
        <f t="shared" si="26"/>
        <v>#DIV/0!</v>
      </c>
      <c r="L69" s="122">
        <f>L68+31</f>
        <v>42950</v>
      </c>
      <c r="O69" s="116">
        <v>8</v>
      </c>
      <c r="P69" s="121">
        <f t="shared" si="33"/>
        <v>0</v>
      </c>
      <c r="Q69" s="121">
        <f t="shared" si="34"/>
        <v>0</v>
      </c>
      <c r="R69" s="119">
        <f t="shared" si="31"/>
        <v>0</v>
      </c>
    </row>
    <row r="70" spans="2:18" ht="15">
      <c r="B70" s="6">
        <f t="shared" ref="B70:D70" si="42">B32</f>
        <v>0</v>
      </c>
      <c r="C70" s="53">
        <f t="shared" si="42"/>
        <v>0</v>
      </c>
      <c r="D70" s="53">
        <f t="shared" si="42"/>
        <v>0</v>
      </c>
      <c r="E70" s="123" t="e">
        <f t="shared" si="4"/>
        <v>#DIV/0!</v>
      </c>
      <c r="F70" s="124">
        <f t="shared" si="5"/>
        <v>0</v>
      </c>
      <c r="G70" s="124">
        <f t="shared" si="12"/>
        <v>0</v>
      </c>
      <c r="H70" s="124">
        <f t="shared" si="10"/>
        <v>0</v>
      </c>
      <c r="I70" s="125" t="e">
        <f t="shared" si="13"/>
        <v>#DIV/0!</v>
      </c>
      <c r="J70" s="111" t="e">
        <f t="shared" si="6"/>
        <v>#DIV/0!</v>
      </c>
      <c r="K70" s="112" t="e">
        <f t="shared" si="26"/>
        <v>#DIV/0!</v>
      </c>
      <c r="L70" s="122">
        <f>L69+30</f>
        <v>42980</v>
      </c>
      <c r="O70" s="116">
        <v>9</v>
      </c>
      <c r="P70" s="121" t="e">
        <f t="shared" ref="P70:P73" si="43">P69*(1+K$63)</f>
        <v>#DIV/0!</v>
      </c>
      <c r="Q70" s="121" t="e">
        <f t="shared" si="34"/>
        <v>#DIV/0!</v>
      </c>
      <c r="R70" s="119" t="e">
        <f t="shared" si="31"/>
        <v>#DIV/0!</v>
      </c>
    </row>
    <row r="71" spans="2:18" ht="15">
      <c r="B71" s="6">
        <f t="shared" ref="B71:D71" si="44">B33</f>
        <v>0</v>
      </c>
      <c r="C71" s="53">
        <f t="shared" si="44"/>
        <v>0</v>
      </c>
      <c r="D71" s="53">
        <f t="shared" si="44"/>
        <v>0</v>
      </c>
      <c r="E71" s="123" t="e">
        <f t="shared" si="4"/>
        <v>#DIV/0!</v>
      </c>
      <c r="F71" s="124">
        <f t="shared" si="5"/>
        <v>0</v>
      </c>
      <c r="G71" s="124">
        <f t="shared" si="12"/>
        <v>0</v>
      </c>
      <c r="H71" s="124">
        <f t="shared" si="10"/>
        <v>0</v>
      </c>
      <c r="I71" s="125" t="e">
        <f t="shared" si="13"/>
        <v>#DIV/0!</v>
      </c>
      <c r="J71" s="111" t="e">
        <f t="shared" si="6"/>
        <v>#DIV/0!</v>
      </c>
      <c r="K71" s="112" t="e">
        <f t="shared" si="26"/>
        <v>#DIV/0!</v>
      </c>
      <c r="L71" s="122">
        <f>L70+31</f>
        <v>43011</v>
      </c>
      <c r="O71" s="116">
        <v>10</v>
      </c>
      <c r="P71" s="121" t="e">
        <f t="shared" si="43"/>
        <v>#DIV/0!</v>
      </c>
      <c r="Q71" s="121" t="e">
        <f t="shared" si="34"/>
        <v>#DIV/0!</v>
      </c>
      <c r="R71" s="119" t="e">
        <f t="shared" si="31"/>
        <v>#DIV/0!</v>
      </c>
    </row>
    <row r="72" spans="2:18" ht="12.75">
      <c r="B72" s="53">
        <f t="shared" ref="B72:D72" si="45">B34</f>
        <v>0</v>
      </c>
      <c r="C72" s="53">
        <f t="shared" si="45"/>
        <v>0</v>
      </c>
      <c r="D72" s="53">
        <f t="shared" si="45"/>
        <v>0</v>
      </c>
      <c r="E72" s="123" t="e">
        <f t="shared" si="4"/>
        <v>#DIV/0!</v>
      </c>
      <c r="F72" s="126"/>
      <c r="G72" s="127"/>
      <c r="H72" s="108"/>
      <c r="I72" s="110"/>
      <c r="L72" s="122">
        <f>L71+30</f>
        <v>43041</v>
      </c>
      <c r="O72" s="116">
        <v>11</v>
      </c>
      <c r="P72" s="121" t="e">
        <f t="shared" si="43"/>
        <v>#DIV/0!</v>
      </c>
      <c r="Q72" s="121" t="e">
        <f t="shared" si="34"/>
        <v>#DIV/0!</v>
      </c>
      <c r="R72" s="119" t="e">
        <f t="shared" si="31"/>
        <v>#DIV/0!</v>
      </c>
    </row>
    <row r="73" spans="2:18" ht="12.75">
      <c r="B73" s="53">
        <f t="shared" ref="B73:D73" si="46">B35</f>
        <v>0</v>
      </c>
      <c r="C73" s="53">
        <f t="shared" si="46"/>
        <v>0</v>
      </c>
      <c r="D73" s="53">
        <f t="shared" si="46"/>
        <v>0</v>
      </c>
      <c r="E73" s="107" t="e">
        <f t="shared" si="4"/>
        <v>#DIV/0!</v>
      </c>
      <c r="F73" s="109"/>
      <c r="G73" s="109"/>
      <c r="H73" s="108"/>
      <c r="I73" s="109"/>
      <c r="L73" s="122">
        <f>L72+31</f>
        <v>43072</v>
      </c>
      <c r="O73" s="116">
        <v>12</v>
      </c>
      <c r="P73" s="121" t="e">
        <f t="shared" si="43"/>
        <v>#DIV/0!</v>
      </c>
      <c r="Q73" s="121" t="e">
        <f t="shared" si="34"/>
        <v>#DIV/0!</v>
      </c>
      <c r="R73" s="119" t="e">
        <f t="shared" si="31"/>
        <v>#DIV/0!</v>
      </c>
    </row>
    <row r="74" spans="2:18" ht="12.75">
      <c r="D74" s="53"/>
      <c r="E74" s="15"/>
      <c r="L74" s="122">
        <f>L73+30</f>
        <v>43102</v>
      </c>
      <c r="O74" s="116">
        <v>13</v>
      </c>
    </row>
    <row r="75" spans="2:18" ht="12.75">
      <c r="D75" s="53"/>
      <c r="E75" s="15"/>
      <c r="L75" s="122">
        <f>L74+31</f>
        <v>43133</v>
      </c>
    </row>
    <row r="76" spans="2:18" ht="12.75">
      <c r="D76" s="53"/>
      <c r="E76" s="15"/>
    </row>
    <row r="77" spans="2:18" ht="12.75">
      <c r="D77" s="53"/>
      <c r="E77" s="15"/>
    </row>
    <row r="78" spans="2:18" ht="12.75">
      <c r="D78" s="53"/>
      <c r="E78" s="15"/>
    </row>
    <row r="79" spans="2:18" ht="12.75">
      <c r="D79" s="53"/>
      <c r="E79" s="15"/>
    </row>
    <row r="80" spans="2:18" ht="12.75">
      <c r="D80" s="53"/>
      <c r="E80" s="15"/>
    </row>
    <row r="81" spans="4:5" ht="12.75">
      <c r="D81" s="53"/>
      <c r="E81" s="15"/>
    </row>
    <row r="82" spans="4:5" ht="12.75">
      <c r="D82" s="53"/>
      <c r="E82" s="15"/>
    </row>
    <row r="83" spans="4:5" ht="12.75">
      <c r="D83" s="53"/>
      <c r="E83" s="15"/>
    </row>
    <row r="84" spans="4:5" ht="12.75">
      <c r="D84" s="53"/>
      <c r="E84" s="15"/>
    </row>
    <row r="85" spans="4:5" ht="12.75">
      <c r="D85" s="53"/>
      <c r="E85" s="15"/>
    </row>
    <row r="86" spans="4:5" ht="12.75">
      <c r="D86" s="53"/>
      <c r="E86" s="15"/>
    </row>
    <row r="87" spans="4:5" ht="12.75">
      <c r="D87" s="53"/>
      <c r="E87" s="15"/>
    </row>
    <row r="88" spans="4:5" ht="12.75">
      <c r="D88" s="53"/>
      <c r="E88" s="15"/>
    </row>
    <row r="89" spans="4:5" ht="12.75">
      <c r="D89" s="53"/>
      <c r="E89" s="15"/>
    </row>
    <row r="90" spans="4:5" ht="12.75">
      <c r="D90" s="53"/>
      <c r="E90" s="15"/>
    </row>
    <row r="91" spans="4:5" ht="12.75">
      <c r="D91" s="53"/>
      <c r="E91" s="15"/>
    </row>
    <row r="92" spans="4:5" ht="12.75">
      <c r="D92" s="53"/>
      <c r="E92" s="15"/>
    </row>
    <row r="93" spans="4:5" ht="12.75">
      <c r="D93" s="53"/>
      <c r="E93" s="15"/>
    </row>
    <row r="94" spans="4:5" ht="12.75">
      <c r="D94" s="53"/>
      <c r="E94" s="15"/>
    </row>
    <row r="95" spans="4:5" ht="12.75">
      <c r="D95" s="53"/>
      <c r="E95" s="15"/>
    </row>
    <row r="96" spans="4:5" ht="12.75">
      <c r="D96" s="53"/>
      <c r="E96" s="15"/>
    </row>
    <row r="97" spans="4:5" ht="12.75">
      <c r="D97" s="53"/>
      <c r="E97" s="15"/>
    </row>
    <row r="98" spans="4:5" ht="12.75">
      <c r="D98" s="53"/>
      <c r="E98" s="15"/>
    </row>
    <row r="99" spans="4:5" ht="12.75">
      <c r="D99" s="53"/>
      <c r="E99" s="15"/>
    </row>
    <row r="100" spans="4:5" ht="12.75">
      <c r="D100" s="53"/>
      <c r="E100" s="15"/>
    </row>
    <row r="101" spans="4:5" ht="12.75">
      <c r="D101" s="53"/>
      <c r="E101" s="15"/>
    </row>
    <row r="102" spans="4:5" ht="12.75">
      <c r="D102" s="53"/>
      <c r="E102" s="15"/>
    </row>
    <row r="103" spans="4:5" ht="12.75">
      <c r="D103" s="53"/>
      <c r="E103" s="15"/>
    </row>
    <row r="104" spans="4:5" ht="12.75">
      <c r="D104" s="53"/>
      <c r="E104" s="15"/>
    </row>
    <row r="105" spans="4:5" ht="12.75">
      <c r="D105" s="53"/>
      <c r="E105" s="15"/>
    </row>
    <row r="106" spans="4:5" ht="12.75">
      <c r="D106" s="53"/>
      <c r="E106" s="15"/>
    </row>
    <row r="107" spans="4:5" ht="12.75">
      <c r="D107" s="53"/>
      <c r="E107" s="15"/>
    </row>
    <row r="108" spans="4:5" ht="12.75">
      <c r="D108" s="53"/>
      <c r="E108" s="15"/>
    </row>
    <row r="109" spans="4:5" ht="12.75">
      <c r="D109" s="53"/>
      <c r="E109" s="15"/>
    </row>
    <row r="110" spans="4:5" ht="12.75">
      <c r="D110" s="53"/>
      <c r="E110" s="15"/>
    </row>
    <row r="111" spans="4:5" ht="12.75">
      <c r="D111" s="53"/>
      <c r="E111" s="15"/>
    </row>
    <row r="112" spans="4:5" ht="12.75">
      <c r="D112" s="53"/>
      <c r="E112" s="15"/>
    </row>
    <row r="113" spans="4:5" ht="12.75">
      <c r="D113" s="53"/>
      <c r="E113" s="15"/>
    </row>
    <row r="114" spans="4:5" ht="12.75">
      <c r="D114" s="53"/>
      <c r="E114" s="15"/>
    </row>
    <row r="115" spans="4:5" ht="12.75">
      <c r="D115" s="53"/>
      <c r="E115" s="15"/>
    </row>
    <row r="116" spans="4:5" ht="12.75">
      <c r="D116" s="53"/>
      <c r="E116" s="15"/>
    </row>
    <row r="117" spans="4:5" ht="12.75">
      <c r="D117" s="53"/>
      <c r="E117" s="15"/>
    </row>
    <row r="118" spans="4:5" ht="12.75">
      <c r="D118" s="53"/>
      <c r="E118" s="15"/>
    </row>
    <row r="119" spans="4:5" ht="12.75">
      <c r="D119" s="53"/>
      <c r="E119" s="15"/>
    </row>
    <row r="120" spans="4:5" ht="12.75">
      <c r="D120" s="53"/>
      <c r="E120" s="15"/>
    </row>
    <row r="121" spans="4:5" ht="12.75">
      <c r="D121" s="53"/>
      <c r="E121" s="15"/>
    </row>
    <row r="122" spans="4:5" ht="12.75">
      <c r="D122" s="53"/>
      <c r="E122" s="15"/>
    </row>
    <row r="123" spans="4:5" ht="12.75">
      <c r="D123" s="53"/>
      <c r="E123" s="15"/>
    </row>
    <row r="124" spans="4:5" ht="12.75">
      <c r="D124" s="53"/>
      <c r="E124" s="15"/>
    </row>
    <row r="125" spans="4:5" ht="12.75">
      <c r="D125" s="53"/>
      <c r="E125" s="15"/>
    </row>
    <row r="126" spans="4:5" ht="12.75">
      <c r="D126" s="53"/>
      <c r="E126" s="15"/>
    </row>
    <row r="127" spans="4:5" ht="12.75">
      <c r="D127" s="53"/>
      <c r="E127" s="15"/>
    </row>
    <row r="128" spans="4:5" ht="12.75">
      <c r="D128" s="53"/>
      <c r="E128" s="15"/>
    </row>
    <row r="129" spans="4:5" ht="12.75">
      <c r="D129" s="53"/>
      <c r="E129" s="15"/>
    </row>
    <row r="130" spans="4:5" ht="12.75">
      <c r="D130" s="53"/>
      <c r="E130" s="15"/>
    </row>
    <row r="131" spans="4:5" ht="12.75">
      <c r="D131" s="53"/>
      <c r="E131" s="15"/>
    </row>
    <row r="132" spans="4:5" ht="12.75">
      <c r="D132" s="53"/>
      <c r="E132" s="15"/>
    </row>
    <row r="133" spans="4:5" ht="12.75">
      <c r="D133" s="53"/>
      <c r="E133" s="15"/>
    </row>
    <row r="134" spans="4:5" ht="12.75">
      <c r="D134" s="53"/>
      <c r="E134" s="15"/>
    </row>
    <row r="135" spans="4:5" ht="12.75">
      <c r="D135" s="53"/>
      <c r="E135" s="15"/>
    </row>
    <row r="136" spans="4:5" ht="12.75">
      <c r="D136" s="53"/>
      <c r="E136" s="15"/>
    </row>
    <row r="137" spans="4:5" ht="12.75">
      <c r="D137" s="53"/>
      <c r="E137" s="15"/>
    </row>
    <row r="138" spans="4:5" ht="12.75">
      <c r="D138" s="53"/>
      <c r="E138" s="15"/>
    </row>
    <row r="139" spans="4:5" ht="12.75">
      <c r="D139" s="53"/>
      <c r="E139" s="15"/>
    </row>
    <row r="140" spans="4:5" ht="12.75">
      <c r="D140" s="53"/>
      <c r="E140" s="15"/>
    </row>
    <row r="141" spans="4:5" ht="12.75">
      <c r="D141" s="53"/>
      <c r="E141" s="15"/>
    </row>
    <row r="142" spans="4:5" ht="12.75">
      <c r="D142" s="53"/>
      <c r="E142" s="15"/>
    </row>
    <row r="143" spans="4:5" ht="12.75">
      <c r="D143" s="53"/>
      <c r="E143" s="15"/>
    </row>
    <row r="144" spans="4:5" ht="12.75">
      <c r="D144" s="53"/>
      <c r="E144" s="15"/>
    </row>
    <row r="145" spans="4:5" ht="12.75">
      <c r="D145" s="53"/>
      <c r="E145" s="15"/>
    </row>
    <row r="146" spans="4:5" ht="12.75">
      <c r="D146" s="53"/>
      <c r="E146" s="15"/>
    </row>
    <row r="147" spans="4:5" ht="12.75">
      <c r="D147" s="53"/>
      <c r="E147" s="15"/>
    </row>
    <row r="148" spans="4:5" ht="12.75">
      <c r="D148" s="53"/>
      <c r="E148" s="15"/>
    </row>
    <row r="149" spans="4:5" ht="12.75">
      <c r="D149" s="53"/>
      <c r="E149" s="15"/>
    </row>
    <row r="150" spans="4:5" ht="12.75">
      <c r="D150" s="53"/>
      <c r="E150" s="15"/>
    </row>
    <row r="151" spans="4:5" ht="12.75">
      <c r="D151" s="53"/>
      <c r="E151" s="15"/>
    </row>
    <row r="152" spans="4:5" ht="12.75">
      <c r="D152" s="53"/>
      <c r="E152" s="15"/>
    </row>
    <row r="153" spans="4:5" ht="12.75">
      <c r="D153" s="53"/>
      <c r="E153" s="15"/>
    </row>
    <row r="154" spans="4:5" ht="12.75">
      <c r="D154" s="53"/>
      <c r="E154" s="15"/>
    </row>
    <row r="155" spans="4:5" ht="12.75">
      <c r="D155" s="53"/>
      <c r="E155" s="15"/>
    </row>
    <row r="156" spans="4:5" ht="12.75">
      <c r="D156" s="53"/>
      <c r="E156" s="15"/>
    </row>
    <row r="157" spans="4:5" ht="12.75">
      <c r="D157" s="53"/>
      <c r="E157" s="15"/>
    </row>
    <row r="158" spans="4:5" ht="12.75">
      <c r="D158" s="53"/>
      <c r="E158" s="15"/>
    </row>
    <row r="159" spans="4:5" ht="12.75">
      <c r="D159" s="53"/>
      <c r="E159" s="15"/>
    </row>
    <row r="160" spans="4:5" ht="12.75">
      <c r="D160" s="53"/>
      <c r="E160" s="15"/>
    </row>
    <row r="161" spans="4:5" ht="12.75">
      <c r="D161" s="53"/>
      <c r="E161" s="15"/>
    </row>
    <row r="162" spans="4:5" ht="12.75">
      <c r="D162" s="53"/>
      <c r="E162" s="15"/>
    </row>
    <row r="163" spans="4:5" ht="12.75">
      <c r="D163" s="53"/>
      <c r="E163" s="15"/>
    </row>
    <row r="164" spans="4:5" ht="12.75">
      <c r="D164" s="53"/>
      <c r="E164" s="15"/>
    </row>
    <row r="165" spans="4:5" ht="12.75">
      <c r="D165" s="53"/>
      <c r="E165" s="15"/>
    </row>
    <row r="166" spans="4:5" ht="12.75">
      <c r="D166" s="53"/>
      <c r="E166" s="15"/>
    </row>
    <row r="167" spans="4:5" ht="12.75">
      <c r="D167" s="53"/>
      <c r="E167" s="15"/>
    </row>
    <row r="168" spans="4:5" ht="12.75">
      <c r="D168" s="53"/>
      <c r="E168" s="15"/>
    </row>
    <row r="169" spans="4:5" ht="12.75">
      <c r="D169" s="53"/>
      <c r="E169" s="15"/>
    </row>
    <row r="170" spans="4:5" ht="12.75">
      <c r="D170" s="53"/>
      <c r="E170" s="15"/>
    </row>
    <row r="171" spans="4:5" ht="12.75">
      <c r="D171" s="53"/>
      <c r="E171" s="15"/>
    </row>
    <row r="172" spans="4:5" ht="12.75">
      <c r="D172" s="53"/>
      <c r="E172" s="15"/>
    </row>
    <row r="173" spans="4:5" ht="12.75">
      <c r="D173" s="53"/>
      <c r="E173" s="15"/>
    </row>
    <row r="174" spans="4:5" ht="12.75">
      <c r="D174" s="53"/>
      <c r="E174" s="15"/>
    </row>
    <row r="175" spans="4:5" ht="12.75">
      <c r="D175" s="53"/>
      <c r="E175" s="15"/>
    </row>
    <row r="176" spans="4:5" ht="12.75">
      <c r="D176" s="53"/>
      <c r="E176" s="15"/>
    </row>
    <row r="177" spans="4:5" ht="12.75">
      <c r="D177" s="53"/>
      <c r="E177" s="15"/>
    </row>
    <row r="178" spans="4:5" ht="12.75">
      <c r="D178" s="53"/>
      <c r="E178" s="15"/>
    </row>
    <row r="179" spans="4:5" ht="12.75">
      <c r="D179" s="53"/>
      <c r="E179" s="15"/>
    </row>
    <row r="180" spans="4:5" ht="12.75">
      <c r="D180" s="53"/>
      <c r="E180" s="15"/>
    </row>
    <row r="181" spans="4:5" ht="12.75">
      <c r="D181" s="53"/>
      <c r="E181" s="15"/>
    </row>
    <row r="182" spans="4:5" ht="12.75">
      <c r="D182" s="53"/>
      <c r="E182" s="15"/>
    </row>
    <row r="183" spans="4:5" ht="12.75">
      <c r="D183" s="53"/>
      <c r="E183" s="15"/>
    </row>
    <row r="184" spans="4:5" ht="12.75">
      <c r="D184" s="53"/>
      <c r="E184" s="15"/>
    </row>
    <row r="185" spans="4:5" ht="12.75">
      <c r="D185" s="53"/>
      <c r="E185" s="15"/>
    </row>
    <row r="186" spans="4:5" ht="12.75">
      <c r="D186" s="53"/>
      <c r="E186" s="15"/>
    </row>
    <row r="187" spans="4:5" ht="12.75">
      <c r="D187" s="53"/>
      <c r="E187" s="15"/>
    </row>
    <row r="188" spans="4:5" ht="12.75">
      <c r="D188" s="53"/>
      <c r="E188" s="15"/>
    </row>
    <row r="189" spans="4:5" ht="12.75">
      <c r="D189" s="53"/>
      <c r="E189" s="15"/>
    </row>
    <row r="190" spans="4:5" ht="12.75">
      <c r="D190" s="53"/>
      <c r="E190" s="15"/>
    </row>
    <row r="191" spans="4:5" ht="12.75">
      <c r="D191" s="53"/>
      <c r="E191" s="15"/>
    </row>
    <row r="192" spans="4:5" ht="12.75">
      <c r="D192" s="53"/>
      <c r="E192" s="15"/>
    </row>
    <row r="193" spans="4:5" ht="12.75">
      <c r="D193" s="53"/>
      <c r="E193" s="15"/>
    </row>
    <row r="194" spans="4:5" ht="12.75">
      <c r="D194" s="53"/>
      <c r="E194" s="15"/>
    </row>
    <row r="195" spans="4:5" ht="12.75">
      <c r="D195" s="53"/>
      <c r="E195" s="15"/>
    </row>
    <row r="196" spans="4:5" ht="12.75">
      <c r="D196" s="53"/>
      <c r="E196" s="15"/>
    </row>
    <row r="197" spans="4:5" ht="12.75">
      <c r="D197" s="53"/>
      <c r="E197" s="15"/>
    </row>
    <row r="198" spans="4:5" ht="12.75">
      <c r="D198" s="53"/>
      <c r="E198" s="15"/>
    </row>
    <row r="199" spans="4:5" ht="12.75">
      <c r="D199" s="53"/>
      <c r="E199" s="15"/>
    </row>
    <row r="200" spans="4:5" ht="12.75">
      <c r="D200" s="53"/>
      <c r="E200" s="15"/>
    </row>
    <row r="201" spans="4:5" ht="12.75">
      <c r="D201" s="53"/>
      <c r="E201" s="15"/>
    </row>
    <row r="202" spans="4:5" ht="12.75">
      <c r="D202" s="53"/>
      <c r="E202" s="15"/>
    </row>
    <row r="203" spans="4:5" ht="12.75">
      <c r="D203" s="53"/>
      <c r="E203" s="15"/>
    </row>
    <row r="204" spans="4:5" ht="12.75">
      <c r="D204" s="53"/>
      <c r="E204" s="15"/>
    </row>
    <row r="205" spans="4:5" ht="12.75">
      <c r="D205" s="53"/>
      <c r="E205" s="15"/>
    </row>
    <row r="206" spans="4:5" ht="12.75">
      <c r="D206" s="53"/>
      <c r="E206" s="15"/>
    </row>
    <row r="207" spans="4:5" ht="12.75">
      <c r="D207" s="53"/>
      <c r="E207" s="15"/>
    </row>
    <row r="208" spans="4:5" ht="12.75">
      <c r="D208" s="53"/>
      <c r="E208" s="15"/>
    </row>
    <row r="209" spans="4:5" ht="12.75">
      <c r="D209" s="53"/>
      <c r="E209" s="15"/>
    </row>
    <row r="210" spans="4:5" ht="12.75">
      <c r="D210" s="53"/>
      <c r="E210" s="15"/>
    </row>
    <row r="211" spans="4:5" ht="12.75">
      <c r="D211" s="53"/>
      <c r="E211" s="15"/>
    </row>
    <row r="212" spans="4:5" ht="12.75">
      <c r="D212" s="53"/>
      <c r="E212" s="15"/>
    </row>
    <row r="213" spans="4:5" ht="12.75">
      <c r="D213" s="53"/>
      <c r="E213" s="15"/>
    </row>
    <row r="214" spans="4:5" ht="12.75">
      <c r="D214" s="53"/>
      <c r="E214" s="15"/>
    </row>
    <row r="215" spans="4:5" ht="12.75">
      <c r="D215" s="53"/>
      <c r="E215" s="15"/>
    </row>
    <row r="216" spans="4:5" ht="12.75">
      <c r="D216" s="53"/>
      <c r="E216" s="15"/>
    </row>
    <row r="217" spans="4:5" ht="12.75">
      <c r="D217" s="53"/>
      <c r="E217" s="15"/>
    </row>
    <row r="218" spans="4:5" ht="12.75">
      <c r="D218" s="53"/>
      <c r="E218" s="15"/>
    </row>
    <row r="219" spans="4:5" ht="12.75">
      <c r="D219" s="53"/>
      <c r="E219" s="15"/>
    </row>
    <row r="220" spans="4:5" ht="12.75">
      <c r="D220" s="53"/>
      <c r="E220" s="15"/>
    </row>
    <row r="221" spans="4:5" ht="12.75">
      <c r="D221" s="53"/>
      <c r="E221" s="15"/>
    </row>
    <row r="222" spans="4:5" ht="12.75">
      <c r="D222" s="53"/>
      <c r="E222" s="15"/>
    </row>
    <row r="223" spans="4:5" ht="12.75">
      <c r="D223" s="53"/>
      <c r="E223" s="15"/>
    </row>
    <row r="224" spans="4:5" ht="12.75">
      <c r="D224" s="53"/>
      <c r="E224" s="15"/>
    </row>
    <row r="225" spans="4:5" ht="12.75">
      <c r="D225" s="53"/>
      <c r="E225" s="15"/>
    </row>
    <row r="226" spans="4:5" ht="12.75">
      <c r="D226" s="53"/>
      <c r="E226" s="15"/>
    </row>
    <row r="227" spans="4:5" ht="12.75">
      <c r="D227" s="53"/>
      <c r="E227" s="15"/>
    </row>
    <row r="228" spans="4:5" ht="12.75">
      <c r="D228" s="53"/>
      <c r="E228" s="15"/>
    </row>
    <row r="229" spans="4:5" ht="12.75">
      <c r="D229" s="53"/>
      <c r="E229" s="15"/>
    </row>
    <row r="230" spans="4:5" ht="12.75">
      <c r="D230" s="53"/>
      <c r="E230" s="15"/>
    </row>
    <row r="231" spans="4:5" ht="12.75">
      <c r="D231" s="53"/>
      <c r="E231" s="15"/>
    </row>
    <row r="232" spans="4:5" ht="12.75">
      <c r="D232" s="53"/>
      <c r="E232" s="15"/>
    </row>
    <row r="233" spans="4:5" ht="12.75">
      <c r="D233" s="53"/>
      <c r="E233" s="15"/>
    </row>
    <row r="234" spans="4:5" ht="12.75">
      <c r="D234" s="53"/>
      <c r="E234" s="15"/>
    </row>
    <row r="235" spans="4:5" ht="12.75">
      <c r="D235" s="53"/>
      <c r="E235" s="15"/>
    </row>
    <row r="236" spans="4:5" ht="12.75">
      <c r="D236" s="53"/>
      <c r="E236" s="15"/>
    </row>
    <row r="237" spans="4:5" ht="12.75">
      <c r="D237" s="53"/>
      <c r="E237" s="15"/>
    </row>
    <row r="238" spans="4:5" ht="12.75">
      <c r="D238" s="53"/>
      <c r="E238" s="15"/>
    </row>
    <row r="239" spans="4:5" ht="12.75">
      <c r="D239" s="53"/>
      <c r="E239" s="15"/>
    </row>
    <row r="240" spans="4:5" ht="12.75">
      <c r="D240" s="53"/>
      <c r="E240" s="15"/>
    </row>
    <row r="241" spans="4:5" ht="12.75">
      <c r="D241" s="53"/>
      <c r="E241" s="15"/>
    </row>
    <row r="242" spans="4:5" ht="12.75">
      <c r="D242" s="53"/>
      <c r="E242" s="15"/>
    </row>
    <row r="243" spans="4:5" ht="12.75">
      <c r="D243" s="53"/>
      <c r="E243" s="15"/>
    </row>
    <row r="244" spans="4:5" ht="12.75">
      <c r="D244" s="53"/>
      <c r="E244" s="15"/>
    </row>
    <row r="245" spans="4:5" ht="12.75">
      <c r="D245" s="53"/>
      <c r="E245" s="15"/>
    </row>
    <row r="246" spans="4:5" ht="12.75">
      <c r="D246" s="53"/>
      <c r="E246" s="15"/>
    </row>
    <row r="247" spans="4:5" ht="12.75">
      <c r="D247" s="53"/>
      <c r="E247" s="15"/>
    </row>
    <row r="248" spans="4:5" ht="12.75">
      <c r="D248" s="53"/>
      <c r="E248" s="15"/>
    </row>
    <row r="249" spans="4:5" ht="12.75">
      <c r="D249" s="53"/>
      <c r="E249" s="15"/>
    </row>
    <row r="250" spans="4:5" ht="12.75">
      <c r="D250" s="53"/>
      <c r="E250" s="15"/>
    </row>
    <row r="251" spans="4:5" ht="12.75">
      <c r="D251" s="53"/>
      <c r="E251" s="15"/>
    </row>
    <row r="252" spans="4:5" ht="12.75">
      <c r="D252" s="53"/>
      <c r="E252" s="15"/>
    </row>
    <row r="253" spans="4:5" ht="12.75">
      <c r="D253" s="53"/>
      <c r="E253" s="15"/>
    </row>
    <row r="254" spans="4:5" ht="12.75">
      <c r="D254" s="53"/>
      <c r="E254" s="15"/>
    </row>
    <row r="255" spans="4:5" ht="12.75">
      <c r="D255" s="53"/>
      <c r="E255" s="15"/>
    </row>
    <row r="256" spans="4:5" ht="12.75">
      <c r="D256" s="53"/>
      <c r="E256" s="15"/>
    </row>
    <row r="257" spans="4:5" ht="12.75">
      <c r="D257" s="53"/>
      <c r="E257" s="15"/>
    </row>
    <row r="258" spans="4:5" ht="12.75">
      <c r="D258" s="53"/>
      <c r="E258" s="15"/>
    </row>
    <row r="259" spans="4:5" ht="12.75">
      <c r="D259" s="53"/>
      <c r="E259" s="15"/>
    </row>
    <row r="260" spans="4:5" ht="12.75">
      <c r="D260" s="53"/>
      <c r="E260" s="15"/>
    </row>
    <row r="261" spans="4:5" ht="12.75">
      <c r="D261" s="53"/>
      <c r="E261" s="15"/>
    </row>
    <row r="262" spans="4:5" ht="12.75">
      <c r="D262" s="53"/>
      <c r="E262" s="15"/>
    </row>
    <row r="263" spans="4:5" ht="12.75">
      <c r="D263" s="53"/>
      <c r="E263" s="15"/>
    </row>
    <row r="264" spans="4:5" ht="12.75">
      <c r="D264" s="53"/>
      <c r="E264" s="15"/>
    </row>
    <row r="265" spans="4:5" ht="12.75">
      <c r="D265" s="53"/>
      <c r="E265" s="15"/>
    </row>
    <row r="266" spans="4:5" ht="12.75">
      <c r="D266" s="53"/>
      <c r="E266" s="15"/>
    </row>
    <row r="267" spans="4:5" ht="12.75">
      <c r="D267" s="53"/>
      <c r="E267" s="15"/>
    </row>
    <row r="268" spans="4:5" ht="12.75">
      <c r="D268" s="53"/>
      <c r="E268" s="15"/>
    </row>
    <row r="269" spans="4:5" ht="12.75">
      <c r="D269" s="53"/>
      <c r="E269" s="15"/>
    </row>
    <row r="270" spans="4:5" ht="12.75">
      <c r="D270" s="53"/>
      <c r="E270" s="15"/>
    </row>
    <row r="271" spans="4:5" ht="12.75">
      <c r="D271" s="53"/>
      <c r="E271" s="15"/>
    </row>
    <row r="272" spans="4:5" ht="12.75">
      <c r="D272" s="53"/>
      <c r="E272" s="15"/>
    </row>
    <row r="273" spans="4:5" ht="12.75">
      <c r="D273" s="53"/>
      <c r="E273" s="15"/>
    </row>
    <row r="274" spans="4:5" ht="12.75">
      <c r="D274" s="53"/>
      <c r="E274" s="15"/>
    </row>
    <row r="275" spans="4:5" ht="12.75">
      <c r="D275" s="53"/>
      <c r="E275" s="15"/>
    </row>
    <row r="276" spans="4:5" ht="12.75">
      <c r="D276" s="53"/>
      <c r="E276" s="15"/>
    </row>
    <row r="277" spans="4:5" ht="12.75">
      <c r="D277" s="53"/>
      <c r="E277" s="15"/>
    </row>
    <row r="278" spans="4:5" ht="12.75">
      <c r="D278" s="53"/>
      <c r="E278" s="15"/>
    </row>
    <row r="279" spans="4:5" ht="12.75">
      <c r="D279" s="53"/>
      <c r="E279" s="15"/>
    </row>
    <row r="280" spans="4:5" ht="12.75">
      <c r="D280" s="53"/>
      <c r="E280" s="15"/>
    </row>
    <row r="281" spans="4:5" ht="12.75">
      <c r="D281" s="53"/>
      <c r="E281" s="15"/>
    </row>
    <row r="282" spans="4:5" ht="12.75">
      <c r="D282" s="53"/>
      <c r="E282" s="15"/>
    </row>
    <row r="283" spans="4:5" ht="12.75">
      <c r="D283" s="53"/>
      <c r="E283" s="15"/>
    </row>
    <row r="284" spans="4:5" ht="12.75">
      <c r="D284" s="53"/>
      <c r="E284" s="15"/>
    </row>
    <row r="285" spans="4:5" ht="12.75">
      <c r="D285" s="53"/>
      <c r="E285" s="15"/>
    </row>
    <row r="286" spans="4:5" ht="12.75">
      <c r="D286" s="53"/>
      <c r="E286" s="15"/>
    </row>
    <row r="287" spans="4:5" ht="12.75">
      <c r="D287" s="53"/>
      <c r="E287" s="15"/>
    </row>
    <row r="288" spans="4:5" ht="12.75">
      <c r="D288" s="53"/>
      <c r="E288" s="15"/>
    </row>
    <row r="289" spans="4:5" ht="12.75">
      <c r="D289" s="53"/>
      <c r="E289" s="15"/>
    </row>
    <row r="290" spans="4:5" ht="12.75">
      <c r="D290" s="53"/>
      <c r="E290" s="15"/>
    </row>
    <row r="291" spans="4:5" ht="12.75">
      <c r="D291" s="53"/>
      <c r="E291" s="15"/>
    </row>
    <row r="292" spans="4:5" ht="12.75">
      <c r="D292" s="53"/>
      <c r="E292" s="15"/>
    </row>
    <row r="293" spans="4:5" ht="12.75">
      <c r="D293" s="53"/>
      <c r="E293" s="15"/>
    </row>
    <row r="294" spans="4:5" ht="12.75">
      <c r="D294" s="53"/>
      <c r="E294" s="15"/>
    </row>
    <row r="295" spans="4:5" ht="12.75">
      <c r="D295" s="53"/>
      <c r="E295" s="15"/>
    </row>
    <row r="296" spans="4:5" ht="12.75">
      <c r="D296" s="53"/>
      <c r="E296" s="15"/>
    </row>
    <row r="297" spans="4:5" ht="12.75">
      <c r="D297" s="53"/>
      <c r="E297" s="15"/>
    </row>
    <row r="298" spans="4:5" ht="12.75">
      <c r="D298" s="53"/>
      <c r="E298" s="15"/>
    </row>
    <row r="299" spans="4:5" ht="12.75">
      <c r="D299" s="53"/>
      <c r="E299" s="15"/>
    </row>
    <row r="300" spans="4:5" ht="12.75">
      <c r="D300" s="53"/>
      <c r="E300" s="15"/>
    </row>
    <row r="301" spans="4:5" ht="12.75">
      <c r="D301" s="53"/>
      <c r="E301" s="15"/>
    </row>
    <row r="302" spans="4:5" ht="12.75">
      <c r="D302" s="53"/>
      <c r="E302" s="15"/>
    </row>
    <row r="303" spans="4:5" ht="12.75">
      <c r="D303" s="53"/>
      <c r="E303" s="15"/>
    </row>
    <row r="304" spans="4:5" ht="12.75">
      <c r="D304" s="53"/>
      <c r="E304" s="15"/>
    </row>
    <row r="305" spans="4:5" ht="12.75">
      <c r="D305" s="53"/>
      <c r="E305" s="15"/>
    </row>
    <row r="306" spans="4:5" ht="12.75">
      <c r="D306" s="53"/>
      <c r="E306" s="15"/>
    </row>
    <row r="307" spans="4:5" ht="12.75">
      <c r="D307" s="53"/>
      <c r="E307" s="15"/>
    </row>
    <row r="308" spans="4:5" ht="12.75">
      <c r="D308" s="53"/>
      <c r="E308" s="15"/>
    </row>
    <row r="309" spans="4:5" ht="12.75">
      <c r="D309" s="53"/>
      <c r="E309" s="15"/>
    </row>
    <row r="310" spans="4:5" ht="12.75">
      <c r="D310" s="53"/>
      <c r="E310" s="15"/>
    </row>
    <row r="311" spans="4:5" ht="12.75">
      <c r="D311" s="53"/>
      <c r="E311" s="15"/>
    </row>
    <row r="312" spans="4:5" ht="12.75">
      <c r="D312" s="53"/>
      <c r="E312" s="15"/>
    </row>
    <row r="313" spans="4:5" ht="12.75">
      <c r="D313" s="53"/>
      <c r="E313" s="15"/>
    </row>
    <row r="314" spans="4:5" ht="12.75">
      <c r="D314" s="53"/>
      <c r="E314" s="15"/>
    </row>
    <row r="315" spans="4:5" ht="12.75">
      <c r="D315" s="53"/>
      <c r="E315" s="15"/>
    </row>
    <row r="316" spans="4:5" ht="12.75">
      <c r="D316" s="53"/>
      <c r="E316" s="15"/>
    </row>
    <row r="317" spans="4:5" ht="12.75">
      <c r="D317" s="53"/>
      <c r="E317" s="15"/>
    </row>
    <row r="318" spans="4:5" ht="12.75">
      <c r="D318" s="53"/>
      <c r="E318" s="15"/>
    </row>
    <row r="319" spans="4:5" ht="12.75">
      <c r="D319" s="53"/>
      <c r="E319" s="15"/>
    </row>
    <row r="320" spans="4:5" ht="12.75">
      <c r="D320" s="53"/>
      <c r="E320" s="15"/>
    </row>
    <row r="321" spans="4:5" ht="12.75">
      <c r="D321" s="53"/>
      <c r="E321" s="15"/>
    </row>
    <row r="322" spans="4:5" ht="12.75">
      <c r="D322" s="53"/>
      <c r="E322" s="15"/>
    </row>
    <row r="323" spans="4:5" ht="12.75">
      <c r="D323" s="53"/>
      <c r="E323" s="15"/>
    </row>
    <row r="324" spans="4:5" ht="12.75">
      <c r="D324" s="53"/>
      <c r="E324" s="15"/>
    </row>
    <row r="325" spans="4:5" ht="12.75">
      <c r="D325" s="53"/>
      <c r="E325" s="15"/>
    </row>
    <row r="326" spans="4:5" ht="12.75">
      <c r="D326" s="53"/>
      <c r="E326" s="15"/>
    </row>
    <row r="327" spans="4:5" ht="12.75">
      <c r="D327" s="53"/>
      <c r="E327" s="15"/>
    </row>
    <row r="328" spans="4:5" ht="12.75">
      <c r="D328" s="53"/>
      <c r="E328" s="15"/>
    </row>
    <row r="329" spans="4:5" ht="12.75">
      <c r="D329" s="53"/>
      <c r="E329" s="15"/>
    </row>
    <row r="330" spans="4:5" ht="12.75">
      <c r="D330" s="53"/>
      <c r="E330" s="15"/>
    </row>
    <row r="331" spans="4:5" ht="12.75">
      <c r="D331" s="53"/>
      <c r="E331" s="15"/>
    </row>
    <row r="332" spans="4:5" ht="12.75">
      <c r="D332" s="53"/>
      <c r="E332" s="15"/>
    </row>
    <row r="333" spans="4:5" ht="12.75">
      <c r="D333" s="53"/>
      <c r="E333" s="15"/>
    </row>
    <row r="334" spans="4:5" ht="12.75">
      <c r="D334" s="53"/>
      <c r="E334" s="15"/>
    </row>
    <row r="335" spans="4:5" ht="12.75">
      <c r="D335" s="53"/>
      <c r="E335" s="15"/>
    </row>
    <row r="336" spans="4:5" ht="12.75">
      <c r="D336" s="53"/>
      <c r="E336" s="15"/>
    </row>
    <row r="337" spans="4:5" ht="12.75">
      <c r="D337" s="53"/>
      <c r="E337" s="15"/>
    </row>
    <row r="338" spans="4:5" ht="12.75">
      <c r="D338" s="53"/>
      <c r="E338" s="15"/>
    </row>
    <row r="339" spans="4:5" ht="12.75">
      <c r="D339" s="53"/>
      <c r="E339" s="15"/>
    </row>
    <row r="340" spans="4:5" ht="12.75">
      <c r="D340" s="53"/>
      <c r="E340" s="15"/>
    </row>
    <row r="341" spans="4:5" ht="12.75">
      <c r="D341" s="53"/>
      <c r="E341" s="15"/>
    </row>
    <row r="342" spans="4:5" ht="12.75">
      <c r="D342" s="53"/>
      <c r="E342" s="15"/>
    </row>
    <row r="343" spans="4:5" ht="12.75">
      <c r="D343" s="53"/>
      <c r="E343" s="15"/>
    </row>
    <row r="344" spans="4:5" ht="12.75">
      <c r="D344" s="53"/>
      <c r="E344" s="15"/>
    </row>
    <row r="345" spans="4:5" ht="12.75">
      <c r="D345" s="53"/>
      <c r="E345" s="15"/>
    </row>
    <row r="346" spans="4:5" ht="12.75">
      <c r="D346" s="53"/>
      <c r="E346" s="15"/>
    </row>
    <row r="347" spans="4:5" ht="12.75">
      <c r="D347" s="53"/>
      <c r="E347" s="15"/>
    </row>
    <row r="348" spans="4:5" ht="12.75">
      <c r="D348" s="53"/>
      <c r="E348" s="15"/>
    </row>
    <row r="349" spans="4:5" ht="12.75">
      <c r="D349" s="53"/>
      <c r="E349" s="15"/>
    </row>
    <row r="350" spans="4:5" ht="12.75">
      <c r="D350" s="53"/>
      <c r="E350" s="15"/>
    </row>
    <row r="351" spans="4:5" ht="12.75">
      <c r="D351" s="53"/>
      <c r="E351" s="15"/>
    </row>
    <row r="352" spans="4:5" ht="12.75">
      <c r="D352" s="53"/>
      <c r="E352" s="15"/>
    </row>
    <row r="353" spans="4:5" ht="12.75">
      <c r="D353" s="53"/>
      <c r="E353" s="15"/>
    </row>
    <row r="354" spans="4:5" ht="12.75">
      <c r="D354" s="53"/>
      <c r="E354" s="15"/>
    </row>
    <row r="355" spans="4:5" ht="12.75">
      <c r="D355" s="53"/>
      <c r="E355" s="15"/>
    </row>
    <row r="356" spans="4:5" ht="12.75">
      <c r="D356" s="53"/>
      <c r="E356" s="15"/>
    </row>
    <row r="357" spans="4:5" ht="12.75">
      <c r="D357" s="53"/>
      <c r="E357" s="15"/>
    </row>
    <row r="358" spans="4:5" ht="12.75">
      <c r="D358" s="53"/>
      <c r="E358" s="15"/>
    </row>
    <row r="359" spans="4:5" ht="12.75">
      <c r="D359" s="53"/>
      <c r="E359" s="15"/>
    </row>
    <row r="360" spans="4:5" ht="12.75">
      <c r="D360" s="53"/>
      <c r="E360" s="15"/>
    </row>
    <row r="361" spans="4:5" ht="12.75">
      <c r="D361" s="53"/>
      <c r="E361" s="15"/>
    </row>
    <row r="362" spans="4:5" ht="12.75">
      <c r="D362" s="53"/>
      <c r="E362" s="15"/>
    </row>
    <row r="363" spans="4:5" ht="12.75">
      <c r="D363" s="53"/>
      <c r="E363" s="15"/>
    </row>
    <row r="364" spans="4:5" ht="12.75">
      <c r="D364" s="53"/>
      <c r="E364" s="15"/>
    </row>
    <row r="365" spans="4:5" ht="12.75">
      <c r="D365" s="53"/>
      <c r="E365" s="15"/>
    </row>
    <row r="366" spans="4:5" ht="12.75">
      <c r="D366" s="53"/>
      <c r="E366" s="15"/>
    </row>
    <row r="367" spans="4:5" ht="12.75">
      <c r="D367" s="53"/>
      <c r="E367" s="15"/>
    </row>
    <row r="368" spans="4:5" ht="12.75">
      <c r="D368" s="53"/>
      <c r="E368" s="15"/>
    </row>
    <row r="369" spans="4:5" ht="12.75">
      <c r="D369" s="53"/>
      <c r="E369" s="15"/>
    </row>
    <row r="370" spans="4:5" ht="12.75">
      <c r="D370" s="53"/>
      <c r="E370" s="15"/>
    </row>
    <row r="371" spans="4:5" ht="12.75">
      <c r="D371" s="53"/>
      <c r="E371" s="15"/>
    </row>
    <row r="372" spans="4:5" ht="12.75">
      <c r="D372" s="53"/>
      <c r="E372" s="15"/>
    </row>
    <row r="373" spans="4:5" ht="12.75">
      <c r="D373" s="53"/>
      <c r="E373" s="15"/>
    </row>
    <row r="374" spans="4:5" ht="12.75">
      <c r="D374" s="53"/>
      <c r="E374" s="15"/>
    </row>
    <row r="375" spans="4:5" ht="12.75">
      <c r="D375" s="53"/>
      <c r="E375" s="15"/>
    </row>
    <row r="376" spans="4:5" ht="12.75">
      <c r="D376" s="53"/>
      <c r="E376" s="15"/>
    </row>
    <row r="377" spans="4:5" ht="12.75">
      <c r="D377" s="53"/>
      <c r="E377" s="15"/>
    </row>
    <row r="378" spans="4:5" ht="12.75">
      <c r="D378" s="53"/>
      <c r="E378" s="15"/>
    </row>
    <row r="379" spans="4:5" ht="12.75">
      <c r="D379" s="53"/>
      <c r="E379" s="15"/>
    </row>
    <row r="380" spans="4:5" ht="12.75">
      <c r="D380" s="53"/>
      <c r="E380" s="15"/>
    </row>
    <row r="381" spans="4:5" ht="12.75">
      <c r="D381" s="53"/>
      <c r="E381" s="15"/>
    </row>
    <row r="382" spans="4:5" ht="12.75">
      <c r="D382" s="53"/>
      <c r="E382" s="15"/>
    </row>
    <row r="383" spans="4:5" ht="12.75">
      <c r="D383" s="53"/>
      <c r="E383" s="15"/>
    </row>
    <row r="384" spans="4:5" ht="12.75">
      <c r="D384" s="53"/>
      <c r="E384" s="15"/>
    </row>
    <row r="385" spans="4:5" ht="12.75">
      <c r="D385" s="53"/>
      <c r="E385" s="15"/>
    </row>
    <row r="386" spans="4:5" ht="12.75">
      <c r="D386" s="53"/>
      <c r="E386" s="15"/>
    </row>
    <row r="387" spans="4:5" ht="12.75">
      <c r="D387" s="53"/>
      <c r="E387" s="15"/>
    </row>
    <row r="388" spans="4:5" ht="12.75">
      <c r="D388" s="53"/>
      <c r="E388" s="15"/>
    </row>
    <row r="389" spans="4:5" ht="12.75">
      <c r="D389" s="53"/>
      <c r="E389" s="15"/>
    </row>
    <row r="390" spans="4:5" ht="12.75">
      <c r="D390" s="53"/>
      <c r="E390" s="15"/>
    </row>
    <row r="391" spans="4:5" ht="12.75">
      <c r="D391" s="53"/>
      <c r="E391" s="15"/>
    </row>
    <row r="392" spans="4:5" ht="12.75">
      <c r="D392" s="53"/>
      <c r="E392" s="15"/>
    </row>
    <row r="393" spans="4:5" ht="12.75">
      <c r="D393" s="53"/>
      <c r="E393" s="15"/>
    </row>
    <row r="394" spans="4:5" ht="12.75">
      <c r="D394" s="53"/>
      <c r="E394" s="15"/>
    </row>
    <row r="395" spans="4:5" ht="12.75">
      <c r="D395" s="53"/>
      <c r="E395" s="15"/>
    </row>
    <row r="396" spans="4:5" ht="12.75">
      <c r="D396" s="53"/>
      <c r="E396" s="15"/>
    </row>
    <row r="397" spans="4:5" ht="12.75">
      <c r="D397" s="53"/>
      <c r="E397" s="15"/>
    </row>
    <row r="398" spans="4:5" ht="12.75">
      <c r="D398" s="53"/>
      <c r="E398" s="15"/>
    </row>
    <row r="399" spans="4:5" ht="12.75">
      <c r="D399" s="53"/>
      <c r="E399" s="15"/>
    </row>
    <row r="400" spans="4:5" ht="12.75">
      <c r="D400" s="53"/>
      <c r="E400" s="15"/>
    </row>
    <row r="401" spans="4:5" ht="12.75">
      <c r="D401" s="53"/>
      <c r="E401" s="15"/>
    </row>
    <row r="402" spans="4:5" ht="12.75">
      <c r="D402" s="53"/>
      <c r="E402" s="15"/>
    </row>
    <row r="403" spans="4:5" ht="12.75">
      <c r="D403" s="53"/>
      <c r="E403" s="15"/>
    </row>
    <row r="404" spans="4:5" ht="12.75">
      <c r="D404" s="53"/>
      <c r="E404" s="15"/>
    </row>
    <row r="405" spans="4:5" ht="12.75">
      <c r="D405" s="53"/>
      <c r="E405" s="15"/>
    </row>
    <row r="406" spans="4:5" ht="12.75">
      <c r="D406" s="53"/>
      <c r="E406" s="15"/>
    </row>
    <row r="407" spans="4:5" ht="12.75">
      <c r="D407" s="53"/>
      <c r="E407" s="15"/>
    </row>
    <row r="408" spans="4:5" ht="12.75">
      <c r="D408" s="53"/>
      <c r="E408" s="15"/>
    </row>
    <row r="409" spans="4:5" ht="12.75">
      <c r="D409" s="53"/>
      <c r="E409" s="15"/>
    </row>
    <row r="410" spans="4:5" ht="12.75">
      <c r="D410" s="53"/>
      <c r="E410" s="15"/>
    </row>
    <row r="411" spans="4:5" ht="12.75">
      <c r="D411" s="53"/>
      <c r="E411" s="15"/>
    </row>
    <row r="412" spans="4:5" ht="12.75">
      <c r="D412" s="53"/>
      <c r="E412" s="15"/>
    </row>
    <row r="413" spans="4:5" ht="12.75">
      <c r="D413" s="53"/>
      <c r="E413" s="15"/>
    </row>
    <row r="414" spans="4:5" ht="12.75">
      <c r="D414" s="53"/>
      <c r="E414" s="15"/>
    </row>
    <row r="415" spans="4:5" ht="12.75">
      <c r="D415" s="53"/>
      <c r="E415" s="15"/>
    </row>
    <row r="416" spans="4:5" ht="12.75">
      <c r="D416" s="53"/>
      <c r="E416" s="15"/>
    </row>
    <row r="417" spans="4:5" ht="12.75">
      <c r="D417" s="53"/>
      <c r="E417" s="15"/>
    </row>
    <row r="418" spans="4:5" ht="12.75">
      <c r="D418" s="53"/>
      <c r="E418" s="15"/>
    </row>
    <row r="419" spans="4:5" ht="12.75">
      <c r="D419" s="53"/>
      <c r="E419" s="15"/>
    </row>
    <row r="420" spans="4:5" ht="12.75">
      <c r="D420" s="53"/>
      <c r="E420" s="15"/>
    </row>
    <row r="421" spans="4:5" ht="12.75">
      <c r="D421" s="53"/>
      <c r="E421" s="15"/>
    </row>
    <row r="422" spans="4:5" ht="12.75">
      <c r="D422" s="53"/>
      <c r="E422" s="15"/>
    </row>
    <row r="423" spans="4:5" ht="12.75">
      <c r="D423" s="53"/>
      <c r="E423" s="15"/>
    </row>
    <row r="424" spans="4:5" ht="12.75">
      <c r="D424" s="53"/>
      <c r="E424" s="15"/>
    </row>
    <row r="425" spans="4:5" ht="12.75">
      <c r="D425" s="53"/>
      <c r="E425" s="15"/>
    </row>
    <row r="426" spans="4:5" ht="12.75">
      <c r="D426" s="53"/>
      <c r="E426" s="15"/>
    </row>
    <row r="427" spans="4:5" ht="12.75">
      <c r="D427" s="53"/>
      <c r="E427" s="15"/>
    </row>
    <row r="428" spans="4:5" ht="12.75">
      <c r="D428" s="53"/>
      <c r="E428" s="15"/>
    </row>
    <row r="429" spans="4:5" ht="12.75">
      <c r="D429" s="53"/>
      <c r="E429" s="15"/>
    </row>
    <row r="430" spans="4:5" ht="12.75">
      <c r="D430" s="53"/>
      <c r="E430" s="15"/>
    </row>
    <row r="431" spans="4:5" ht="12.75">
      <c r="D431" s="53"/>
      <c r="E431" s="15"/>
    </row>
    <row r="432" spans="4:5" ht="12.75">
      <c r="D432" s="53"/>
      <c r="E432" s="15"/>
    </row>
    <row r="433" spans="4:5" ht="12.75">
      <c r="D433" s="53"/>
      <c r="E433" s="15"/>
    </row>
    <row r="434" spans="4:5" ht="12.75">
      <c r="D434" s="53"/>
      <c r="E434" s="15"/>
    </row>
    <row r="435" spans="4:5" ht="12.75">
      <c r="D435" s="53"/>
      <c r="E435" s="15"/>
    </row>
    <row r="436" spans="4:5" ht="12.75">
      <c r="D436" s="53"/>
      <c r="E436" s="15"/>
    </row>
    <row r="437" spans="4:5" ht="12.75">
      <c r="D437" s="53"/>
      <c r="E437" s="15"/>
    </row>
    <row r="438" spans="4:5" ht="12.75">
      <c r="D438" s="53"/>
      <c r="E438" s="15"/>
    </row>
    <row r="439" spans="4:5" ht="12.75">
      <c r="D439" s="53"/>
      <c r="E439" s="15"/>
    </row>
    <row r="440" spans="4:5" ht="12.75">
      <c r="D440" s="53"/>
      <c r="E440" s="15"/>
    </row>
    <row r="441" spans="4:5" ht="12.75">
      <c r="D441" s="53"/>
      <c r="E441" s="15"/>
    </row>
    <row r="442" spans="4:5" ht="12.75">
      <c r="D442" s="53"/>
      <c r="E442" s="15"/>
    </row>
    <row r="443" spans="4:5" ht="12.75">
      <c r="D443" s="53"/>
      <c r="E443" s="15"/>
    </row>
    <row r="444" spans="4:5" ht="12.75">
      <c r="D444" s="53"/>
      <c r="E444" s="15"/>
    </row>
    <row r="445" spans="4:5" ht="12.75">
      <c r="D445" s="53"/>
      <c r="E445" s="15"/>
    </row>
    <row r="446" spans="4:5" ht="12.75">
      <c r="D446" s="53"/>
      <c r="E446" s="15"/>
    </row>
    <row r="447" spans="4:5" ht="12.75">
      <c r="D447" s="53"/>
      <c r="E447" s="15"/>
    </row>
    <row r="448" spans="4:5" ht="12.75">
      <c r="D448" s="53"/>
      <c r="E448" s="15"/>
    </row>
    <row r="449" spans="4:5" ht="12.75">
      <c r="D449" s="53"/>
      <c r="E449" s="15"/>
    </row>
    <row r="450" spans="4:5" ht="12.75">
      <c r="D450" s="53"/>
      <c r="E450" s="15"/>
    </row>
    <row r="451" spans="4:5" ht="12.75">
      <c r="D451" s="53"/>
      <c r="E451" s="15"/>
    </row>
    <row r="452" spans="4:5" ht="12.75">
      <c r="D452" s="53"/>
      <c r="E452" s="15"/>
    </row>
    <row r="453" spans="4:5" ht="12.75">
      <c r="D453" s="53"/>
      <c r="E453" s="15"/>
    </row>
    <row r="454" spans="4:5" ht="12.75">
      <c r="D454" s="53"/>
      <c r="E454" s="15"/>
    </row>
    <row r="455" spans="4:5" ht="12.75">
      <c r="D455" s="53"/>
      <c r="E455" s="15"/>
    </row>
    <row r="456" spans="4:5" ht="12.75">
      <c r="D456" s="53"/>
      <c r="E456" s="15"/>
    </row>
    <row r="457" spans="4:5" ht="12.75">
      <c r="D457" s="53"/>
      <c r="E457" s="15"/>
    </row>
    <row r="458" spans="4:5" ht="12.75">
      <c r="D458" s="53"/>
      <c r="E458" s="15"/>
    </row>
    <row r="459" spans="4:5" ht="12.75">
      <c r="D459" s="53"/>
      <c r="E459" s="15"/>
    </row>
    <row r="460" spans="4:5" ht="12.75">
      <c r="D460" s="53"/>
      <c r="E460" s="15"/>
    </row>
    <row r="461" spans="4:5" ht="12.75">
      <c r="D461" s="53"/>
      <c r="E461" s="15"/>
    </row>
    <row r="462" spans="4:5" ht="12.75">
      <c r="D462" s="53"/>
      <c r="E462" s="15"/>
    </row>
    <row r="463" spans="4:5" ht="12.75">
      <c r="D463" s="53"/>
      <c r="E463" s="15"/>
    </row>
    <row r="464" spans="4:5" ht="12.75">
      <c r="D464" s="53"/>
      <c r="E464" s="15"/>
    </row>
    <row r="465" spans="4:5" ht="12.75">
      <c r="D465" s="53"/>
      <c r="E465" s="15"/>
    </row>
    <row r="466" spans="4:5" ht="12.75">
      <c r="D466" s="53"/>
      <c r="E466" s="15"/>
    </row>
    <row r="467" spans="4:5" ht="12.75">
      <c r="D467" s="53"/>
      <c r="E467" s="15"/>
    </row>
    <row r="468" spans="4:5" ht="12.75">
      <c r="D468" s="53"/>
      <c r="E468" s="15"/>
    </row>
    <row r="469" spans="4:5" ht="12.75">
      <c r="D469" s="53"/>
      <c r="E469" s="15"/>
    </row>
    <row r="470" spans="4:5" ht="12.75">
      <c r="D470" s="53"/>
      <c r="E470" s="15"/>
    </row>
    <row r="471" spans="4:5" ht="12.75">
      <c r="D471" s="53"/>
      <c r="E471" s="15"/>
    </row>
    <row r="472" spans="4:5" ht="12.75">
      <c r="D472" s="53"/>
      <c r="E472" s="15"/>
    </row>
    <row r="473" spans="4:5" ht="12.75">
      <c r="D473" s="53"/>
      <c r="E473" s="15"/>
    </row>
    <row r="474" spans="4:5" ht="12.75">
      <c r="D474" s="53"/>
      <c r="E474" s="15"/>
    </row>
    <row r="475" spans="4:5" ht="12.75">
      <c r="D475" s="53"/>
      <c r="E475" s="15"/>
    </row>
    <row r="476" spans="4:5" ht="12.75">
      <c r="D476" s="53"/>
      <c r="E476" s="15"/>
    </row>
    <row r="477" spans="4:5" ht="12.75">
      <c r="D477" s="53"/>
      <c r="E477" s="15"/>
    </row>
    <row r="478" spans="4:5" ht="12.75">
      <c r="D478" s="53"/>
      <c r="E478" s="15"/>
    </row>
    <row r="479" spans="4:5" ht="12.75">
      <c r="D479" s="53"/>
      <c r="E479" s="15"/>
    </row>
    <row r="480" spans="4:5" ht="12.75">
      <c r="D480" s="53"/>
      <c r="E480" s="15"/>
    </row>
    <row r="481" spans="4:5" ht="12.75">
      <c r="D481" s="53"/>
      <c r="E481" s="15"/>
    </row>
    <row r="482" spans="4:5" ht="12.75">
      <c r="D482" s="53"/>
      <c r="E482" s="15"/>
    </row>
    <row r="483" spans="4:5" ht="12.75">
      <c r="D483" s="53"/>
      <c r="E483" s="15"/>
    </row>
    <row r="484" spans="4:5" ht="12.75">
      <c r="D484" s="53"/>
      <c r="E484" s="15"/>
    </row>
    <row r="485" spans="4:5" ht="12.75">
      <c r="D485" s="53"/>
      <c r="E485" s="15"/>
    </row>
    <row r="486" spans="4:5" ht="12.75">
      <c r="D486" s="53"/>
      <c r="E486" s="15"/>
    </row>
    <row r="487" spans="4:5" ht="12.75">
      <c r="D487" s="53"/>
      <c r="E487" s="15"/>
    </row>
    <row r="488" spans="4:5" ht="12.75">
      <c r="D488" s="53"/>
      <c r="E488" s="15"/>
    </row>
    <row r="489" spans="4:5" ht="12.75">
      <c r="D489" s="53"/>
      <c r="E489" s="15"/>
    </row>
    <row r="490" spans="4:5" ht="12.75">
      <c r="D490" s="53"/>
      <c r="E490" s="15"/>
    </row>
    <row r="491" spans="4:5" ht="12.75">
      <c r="D491" s="53"/>
      <c r="E491" s="15"/>
    </row>
    <row r="492" spans="4:5" ht="12.75">
      <c r="D492" s="53"/>
      <c r="E492" s="15"/>
    </row>
    <row r="493" spans="4:5" ht="12.75">
      <c r="D493" s="53"/>
      <c r="E493" s="15"/>
    </row>
    <row r="494" spans="4:5" ht="12.75">
      <c r="D494" s="53"/>
      <c r="E494" s="15"/>
    </row>
    <row r="495" spans="4:5" ht="12.75">
      <c r="D495" s="53"/>
      <c r="E495" s="15"/>
    </row>
    <row r="496" spans="4:5" ht="12.75">
      <c r="D496" s="53"/>
      <c r="E496" s="15"/>
    </row>
    <row r="497" spans="4:5" ht="12.75">
      <c r="D497" s="53"/>
      <c r="E497" s="15"/>
    </row>
    <row r="498" spans="4:5" ht="12.75">
      <c r="D498" s="53"/>
      <c r="E498" s="15"/>
    </row>
    <row r="499" spans="4:5" ht="12.75">
      <c r="D499" s="53"/>
      <c r="E499" s="15"/>
    </row>
    <row r="500" spans="4:5" ht="12.75">
      <c r="D500" s="53"/>
      <c r="E500" s="15"/>
    </row>
    <row r="501" spans="4:5" ht="12.75">
      <c r="D501" s="53"/>
      <c r="E501" s="15"/>
    </row>
    <row r="502" spans="4:5" ht="12.75">
      <c r="D502" s="53"/>
      <c r="E502" s="15"/>
    </row>
    <row r="503" spans="4:5" ht="12.75">
      <c r="D503" s="53"/>
      <c r="E503" s="15"/>
    </row>
    <row r="504" spans="4:5" ht="12.75">
      <c r="D504" s="53"/>
      <c r="E504" s="15"/>
    </row>
    <row r="505" spans="4:5" ht="12.75">
      <c r="D505" s="53"/>
      <c r="E505" s="15"/>
    </row>
    <row r="506" spans="4:5" ht="12.75">
      <c r="D506" s="53"/>
      <c r="E506" s="15"/>
    </row>
    <row r="507" spans="4:5" ht="12.75">
      <c r="D507" s="53"/>
      <c r="E507" s="15"/>
    </row>
    <row r="508" spans="4:5" ht="12.75">
      <c r="D508" s="53"/>
      <c r="E508" s="15"/>
    </row>
    <row r="509" spans="4:5" ht="12.75">
      <c r="D509" s="53"/>
      <c r="E509" s="15"/>
    </row>
    <row r="510" spans="4:5" ht="12.75">
      <c r="D510" s="53"/>
      <c r="E510" s="15"/>
    </row>
    <row r="511" spans="4:5" ht="12.75">
      <c r="D511" s="53"/>
      <c r="E511" s="15"/>
    </row>
    <row r="512" spans="4:5" ht="12.75">
      <c r="D512" s="53"/>
      <c r="E512" s="15"/>
    </row>
    <row r="513" spans="4:5" ht="12.75">
      <c r="D513" s="53"/>
      <c r="E513" s="15"/>
    </row>
    <row r="514" spans="4:5" ht="12.75">
      <c r="D514" s="53"/>
      <c r="E514" s="15"/>
    </row>
    <row r="515" spans="4:5" ht="12.75">
      <c r="D515" s="53"/>
      <c r="E515" s="15"/>
    </row>
    <row r="516" spans="4:5" ht="12.75">
      <c r="D516" s="53"/>
      <c r="E516" s="15"/>
    </row>
    <row r="517" spans="4:5" ht="12.75">
      <c r="D517" s="53"/>
      <c r="E517" s="15"/>
    </row>
    <row r="518" spans="4:5" ht="12.75">
      <c r="D518" s="53"/>
      <c r="E518" s="15"/>
    </row>
    <row r="519" spans="4:5" ht="12.75">
      <c r="D519" s="53"/>
      <c r="E519" s="15"/>
    </row>
    <row r="520" spans="4:5" ht="12.75">
      <c r="D520" s="53"/>
      <c r="E520" s="15"/>
    </row>
    <row r="521" spans="4:5" ht="12.75">
      <c r="D521" s="53"/>
      <c r="E521" s="15"/>
    </row>
    <row r="522" spans="4:5" ht="12.75">
      <c r="D522" s="53"/>
      <c r="E522" s="15"/>
    </row>
    <row r="523" spans="4:5" ht="12.75">
      <c r="D523" s="53"/>
      <c r="E523" s="15"/>
    </row>
    <row r="524" spans="4:5" ht="12.75">
      <c r="D524" s="53"/>
      <c r="E524" s="15"/>
    </row>
    <row r="525" spans="4:5" ht="12.75">
      <c r="D525" s="53"/>
      <c r="E525" s="15"/>
    </row>
    <row r="526" spans="4:5" ht="12.75">
      <c r="D526" s="53"/>
      <c r="E526" s="15"/>
    </row>
    <row r="527" spans="4:5" ht="12.75">
      <c r="D527" s="53"/>
      <c r="E527" s="15"/>
    </row>
    <row r="528" spans="4:5" ht="12.75">
      <c r="D528" s="53"/>
      <c r="E528" s="15"/>
    </row>
    <row r="529" spans="4:5" ht="12.75">
      <c r="D529" s="53"/>
      <c r="E529" s="15"/>
    </row>
    <row r="530" spans="4:5" ht="12.75">
      <c r="D530" s="53"/>
      <c r="E530" s="15"/>
    </row>
    <row r="531" spans="4:5" ht="12.75">
      <c r="D531" s="53"/>
      <c r="E531" s="15"/>
    </row>
    <row r="532" spans="4:5" ht="12.75">
      <c r="D532" s="53"/>
      <c r="E532" s="15"/>
    </row>
    <row r="533" spans="4:5" ht="12.75">
      <c r="D533" s="53"/>
      <c r="E533" s="15"/>
    </row>
    <row r="534" spans="4:5" ht="12.75">
      <c r="D534" s="53"/>
      <c r="E534" s="15"/>
    </row>
    <row r="535" spans="4:5" ht="12.75">
      <c r="D535" s="53"/>
      <c r="E535" s="15"/>
    </row>
    <row r="536" spans="4:5" ht="12.75">
      <c r="D536" s="53"/>
      <c r="E536" s="15"/>
    </row>
    <row r="537" spans="4:5" ht="12.75">
      <c r="D537" s="53"/>
      <c r="E537" s="15"/>
    </row>
    <row r="538" spans="4:5" ht="12.75">
      <c r="D538" s="53"/>
      <c r="E538" s="15"/>
    </row>
    <row r="539" spans="4:5" ht="12.75">
      <c r="D539" s="53"/>
      <c r="E539" s="15"/>
    </row>
    <row r="540" spans="4:5" ht="12.75">
      <c r="D540" s="53"/>
      <c r="E540" s="15"/>
    </row>
    <row r="541" spans="4:5" ht="12.75">
      <c r="D541" s="53"/>
      <c r="E541" s="15"/>
    </row>
    <row r="542" spans="4:5" ht="12.75">
      <c r="D542" s="53"/>
      <c r="E542" s="15"/>
    </row>
    <row r="543" spans="4:5" ht="12.75">
      <c r="D543" s="53"/>
      <c r="E543" s="15"/>
    </row>
    <row r="544" spans="4:5" ht="12.75">
      <c r="D544" s="53"/>
      <c r="E544" s="15"/>
    </row>
    <row r="545" spans="4:5" ht="12.75">
      <c r="D545" s="53"/>
      <c r="E545" s="15"/>
    </row>
    <row r="546" spans="4:5" ht="12.75">
      <c r="D546" s="53"/>
      <c r="E546" s="15"/>
    </row>
    <row r="547" spans="4:5" ht="12.75">
      <c r="D547" s="53"/>
      <c r="E547" s="15"/>
    </row>
    <row r="548" spans="4:5" ht="12.75">
      <c r="D548" s="53"/>
      <c r="E548" s="15"/>
    </row>
    <row r="549" spans="4:5" ht="12.75">
      <c r="D549" s="53"/>
      <c r="E549" s="15"/>
    </row>
    <row r="550" spans="4:5" ht="12.75">
      <c r="D550" s="53"/>
      <c r="E550" s="15"/>
    </row>
    <row r="551" spans="4:5" ht="12.75">
      <c r="D551" s="53"/>
      <c r="E551" s="15"/>
    </row>
    <row r="552" spans="4:5" ht="12.75">
      <c r="D552" s="53"/>
      <c r="E552" s="15"/>
    </row>
    <row r="553" spans="4:5" ht="12.75">
      <c r="D553" s="53"/>
      <c r="E553" s="15"/>
    </row>
    <row r="554" spans="4:5" ht="12.75">
      <c r="D554" s="53"/>
      <c r="E554" s="15"/>
    </row>
    <row r="555" spans="4:5" ht="12.75">
      <c r="D555" s="53"/>
      <c r="E555" s="15"/>
    </row>
    <row r="556" spans="4:5" ht="12.75">
      <c r="D556" s="53"/>
      <c r="E556" s="15"/>
    </row>
    <row r="557" spans="4:5" ht="12.75">
      <c r="D557" s="53"/>
      <c r="E557" s="15"/>
    </row>
    <row r="558" spans="4:5" ht="12.75">
      <c r="D558" s="53"/>
      <c r="E558" s="15"/>
    </row>
    <row r="559" spans="4:5" ht="12.75">
      <c r="D559" s="53"/>
      <c r="E559" s="15"/>
    </row>
    <row r="560" spans="4:5" ht="12.75">
      <c r="D560" s="53"/>
      <c r="E560" s="15"/>
    </row>
    <row r="561" spans="4:5" ht="12.75">
      <c r="D561" s="53"/>
      <c r="E561" s="15"/>
    </row>
    <row r="562" spans="4:5" ht="12.75">
      <c r="D562" s="53"/>
      <c r="E562" s="15"/>
    </row>
    <row r="563" spans="4:5" ht="12.75">
      <c r="D563" s="53"/>
      <c r="E563" s="15"/>
    </row>
    <row r="564" spans="4:5" ht="12.75">
      <c r="D564" s="53"/>
      <c r="E564" s="15"/>
    </row>
    <row r="565" spans="4:5" ht="12.75">
      <c r="D565" s="53"/>
      <c r="E565" s="15"/>
    </row>
    <row r="566" spans="4:5" ht="12.75">
      <c r="D566" s="53"/>
      <c r="E566" s="15"/>
    </row>
    <row r="567" spans="4:5" ht="12.75">
      <c r="D567" s="53"/>
      <c r="E567" s="15"/>
    </row>
    <row r="568" spans="4:5" ht="12.75">
      <c r="D568" s="53"/>
      <c r="E568" s="15"/>
    </row>
    <row r="569" spans="4:5" ht="12.75">
      <c r="D569" s="53"/>
      <c r="E569" s="15"/>
    </row>
    <row r="570" spans="4:5" ht="12.75">
      <c r="D570" s="53"/>
      <c r="E570" s="15"/>
    </row>
    <row r="571" spans="4:5" ht="12.75">
      <c r="D571" s="53"/>
      <c r="E571" s="15"/>
    </row>
    <row r="572" spans="4:5" ht="12.75">
      <c r="D572" s="53"/>
      <c r="E572" s="15"/>
    </row>
    <row r="573" spans="4:5" ht="12.75">
      <c r="D573" s="53"/>
      <c r="E573" s="15"/>
    </row>
    <row r="574" spans="4:5" ht="12.75">
      <c r="D574" s="53"/>
      <c r="E574" s="15"/>
    </row>
    <row r="575" spans="4:5" ht="12.75">
      <c r="D575" s="53"/>
      <c r="E575" s="15"/>
    </row>
    <row r="576" spans="4:5" ht="12.75">
      <c r="D576" s="53"/>
      <c r="E576" s="15"/>
    </row>
    <row r="577" spans="4:5" ht="12.75">
      <c r="D577" s="53"/>
      <c r="E577" s="15"/>
    </row>
    <row r="578" spans="4:5" ht="12.75">
      <c r="D578" s="53"/>
      <c r="E578" s="15"/>
    </row>
    <row r="579" spans="4:5" ht="12.75">
      <c r="D579" s="53"/>
      <c r="E579" s="15"/>
    </row>
    <row r="580" spans="4:5" ht="12.75">
      <c r="D580" s="53"/>
      <c r="E580" s="15"/>
    </row>
    <row r="581" spans="4:5" ht="12.75">
      <c r="D581" s="53"/>
      <c r="E581" s="15"/>
    </row>
    <row r="582" spans="4:5" ht="12.75">
      <c r="D582" s="53"/>
      <c r="E582" s="15"/>
    </row>
    <row r="583" spans="4:5" ht="12.75">
      <c r="D583" s="53"/>
      <c r="E583" s="15"/>
    </row>
    <row r="584" spans="4:5" ht="12.75">
      <c r="D584" s="53"/>
      <c r="E584" s="15"/>
    </row>
    <row r="585" spans="4:5" ht="12.75">
      <c r="D585" s="53"/>
      <c r="E585" s="15"/>
    </row>
    <row r="586" spans="4:5" ht="12.75">
      <c r="D586" s="53"/>
      <c r="E586" s="15"/>
    </row>
    <row r="587" spans="4:5" ht="12.75">
      <c r="D587" s="53"/>
      <c r="E587" s="15"/>
    </row>
    <row r="588" spans="4:5" ht="12.75">
      <c r="D588" s="53"/>
      <c r="E588" s="15"/>
    </row>
    <row r="589" spans="4:5" ht="12.75">
      <c r="D589" s="53"/>
      <c r="E589" s="15"/>
    </row>
    <row r="590" spans="4:5" ht="12.75">
      <c r="D590" s="53"/>
      <c r="E590" s="15"/>
    </row>
    <row r="591" spans="4:5" ht="12.75">
      <c r="D591" s="53"/>
      <c r="E591" s="15"/>
    </row>
    <row r="592" spans="4:5" ht="12.75">
      <c r="D592" s="53"/>
      <c r="E592" s="15"/>
    </row>
    <row r="593" spans="4:5" ht="12.75">
      <c r="D593" s="53"/>
      <c r="E593" s="15"/>
    </row>
    <row r="594" spans="4:5" ht="12.75">
      <c r="D594" s="53"/>
      <c r="E594" s="15"/>
    </row>
    <row r="595" spans="4:5" ht="12.75">
      <c r="D595" s="53"/>
      <c r="E595" s="15"/>
    </row>
    <row r="596" spans="4:5" ht="12.75">
      <c r="D596" s="53"/>
      <c r="E596" s="15"/>
    </row>
    <row r="597" spans="4:5" ht="12.75">
      <c r="D597" s="53"/>
      <c r="E597" s="15"/>
    </row>
    <row r="598" spans="4:5" ht="12.75">
      <c r="D598" s="53"/>
      <c r="E598" s="15"/>
    </row>
    <row r="599" spans="4:5" ht="12.75">
      <c r="D599" s="53"/>
      <c r="E599" s="15"/>
    </row>
    <row r="600" spans="4:5" ht="12.75">
      <c r="D600" s="53"/>
      <c r="E600" s="15"/>
    </row>
    <row r="601" spans="4:5" ht="12.75">
      <c r="D601" s="53"/>
      <c r="E601" s="15"/>
    </row>
    <row r="602" spans="4:5" ht="12.75">
      <c r="D602" s="53"/>
      <c r="E602" s="15"/>
    </row>
    <row r="603" spans="4:5" ht="12.75">
      <c r="D603" s="53"/>
      <c r="E603" s="15"/>
    </row>
    <row r="604" spans="4:5" ht="12.75">
      <c r="D604" s="53"/>
      <c r="E604" s="15"/>
    </row>
    <row r="605" spans="4:5" ht="12.75">
      <c r="D605" s="53"/>
      <c r="E605" s="15"/>
    </row>
    <row r="606" spans="4:5" ht="12.75">
      <c r="D606" s="53"/>
      <c r="E606" s="15"/>
    </row>
    <row r="607" spans="4:5" ht="12.75">
      <c r="D607" s="53"/>
      <c r="E607" s="15"/>
    </row>
    <row r="608" spans="4:5" ht="12.75">
      <c r="D608" s="53"/>
      <c r="E608" s="15"/>
    </row>
    <row r="609" spans="4:5" ht="12.75">
      <c r="D609" s="53"/>
      <c r="E609" s="15"/>
    </row>
    <row r="610" spans="4:5" ht="12.75">
      <c r="D610" s="53"/>
      <c r="E610" s="15"/>
    </row>
    <row r="611" spans="4:5" ht="12.75">
      <c r="D611" s="53"/>
      <c r="E611" s="15"/>
    </row>
    <row r="612" spans="4:5" ht="12.75">
      <c r="D612" s="53"/>
      <c r="E612" s="15"/>
    </row>
    <row r="613" spans="4:5" ht="12.75">
      <c r="D613" s="53"/>
      <c r="E613" s="15"/>
    </row>
    <row r="614" spans="4:5" ht="12.75">
      <c r="D614" s="53"/>
      <c r="E614" s="15"/>
    </row>
    <row r="615" spans="4:5" ht="12.75">
      <c r="D615" s="53"/>
      <c r="E615" s="15"/>
    </row>
    <row r="616" spans="4:5" ht="12.75">
      <c r="D616" s="53"/>
      <c r="E616" s="15"/>
    </row>
    <row r="617" spans="4:5" ht="12.75">
      <c r="D617" s="53"/>
      <c r="E617" s="15"/>
    </row>
    <row r="618" spans="4:5" ht="12.75">
      <c r="D618" s="53"/>
      <c r="E618" s="15"/>
    </row>
    <row r="619" spans="4:5" ht="12.75">
      <c r="D619" s="53"/>
      <c r="E619" s="15"/>
    </row>
    <row r="620" spans="4:5" ht="12.75">
      <c r="D620" s="53"/>
      <c r="E620" s="15"/>
    </row>
    <row r="621" spans="4:5" ht="12.75">
      <c r="D621" s="53"/>
      <c r="E621" s="15"/>
    </row>
    <row r="622" spans="4:5" ht="12.75">
      <c r="D622" s="53"/>
      <c r="E622" s="15"/>
    </row>
    <row r="623" spans="4:5" ht="12.75">
      <c r="D623" s="53"/>
      <c r="E623" s="15"/>
    </row>
    <row r="624" spans="4:5" ht="12.75">
      <c r="D624" s="53"/>
      <c r="E624" s="15"/>
    </row>
    <row r="625" spans="4:5" ht="12.75">
      <c r="D625" s="53"/>
      <c r="E625" s="15"/>
    </row>
    <row r="626" spans="4:5" ht="12.75">
      <c r="D626" s="53"/>
      <c r="E626" s="15"/>
    </row>
    <row r="627" spans="4:5" ht="12.75">
      <c r="D627" s="53"/>
      <c r="E627" s="15"/>
    </row>
    <row r="628" spans="4:5" ht="12.75">
      <c r="D628" s="53"/>
      <c r="E628" s="15"/>
    </row>
    <row r="629" spans="4:5" ht="12.75">
      <c r="D629" s="53"/>
      <c r="E629" s="15"/>
    </row>
    <row r="630" spans="4:5" ht="12.75">
      <c r="D630" s="53"/>
      <c r="E630" s="15"/>
    </row>
    <row r="631" spans="4:5" ht="12.75">
      <c r="D631" s="53"/>
      <c r="E631" s="15"/>
    </row>
    <row r="632" spans="4:5" ht="12.75">
      <c r="D632" s="53"/>
      <c r="E632" s="15"/>
    </row>
    <row r="633" spans="4:5" ht="12.75">
      <c r="D633" s="53"/>
      <c r="E633" s="15"/>
    </row>
    <row r="634" spans="4:5" ht="12.75">
      <c r="D634" s="53"/>
      <c r="E634" s="15"/>
    </row>
    <row r="635" spans="4:5" ht="12.75">
      <c r="D635" s="53"/>
      <c r="E635" s="15"/>
    </row>
    <row r="636" spans="4:5" ht="12.75">
      <c r="D636" s="53"/>
      <c r="E636" s="15"/>
    </row>
    <row r="637" spans="4:5" ht="12.75">
      <c r="D637" s="53"/>
      <c r="E637" s="15"/>
    </row>
    <row r="638" spans="4:5" ht="12.75">
      <c r="D638" s="53"/>
      <c r="E638" s="15"/>
    </row>
    <row r="639" spans="4:5" ht="12.75">
      <c r="D639" s="53"/>
      <c r="E639" s="15"/>
    </row>
    <row r="640" spans="4:5" ht="12.75">
      <c r="D640" s="53"/>
      <c r="E640" s="15"/>
    </row>
    <row r="641" spans="4:5" ht="12.75">
      <c r="D641" s="53"/>
      <c r="E641" s="15"/>
    </row>
    <row r="642" spans="4:5" ht="12.75">
      <c r="D642" s="53"/>
      <c r="E642" s="15"/>
    </row>
    <row r="643" spans="4:5" ht="12.75">
      <c r="D643" s="53"/>
      <c r="E643" s="15"/>
    </row>
    <row r="644" spans="4:5" ht="12.75">
      <c r="D644" s="53"/>
      <c r="E644" s="15"/>
    </row>
    <row r="645" spans="4:5" ht="12.75">
      <c r="D645" s="53"/>
      <c r="E645" s="15"/>
    </row>
    <row r="646" spans="4:5" ht="12.75">
      <c r="D646" s="53"/>
      <c r="E646" s="15"/>
    </row>
    <row r="647" spans="4:5" ht="12.75">
      <c r="D647" s="53"/>
      <c r="E647" s="15"/>
    </row>
    <row r="648" spans="4:5" ht="12.75">
      <c r="D648" s="53"/>
      <c r="E648" s="15"/>
    </row>
    <row r="649" spans="4:5" ht="12.75">
      <c r="D649" s="53"/>
      <c r="E649" s="15"/>
    </row>
    <row r="650" spans="4:5" ht="12.75">
      <c r="D650" s="53"/>
      <c r="E650" s="15"/>
    </row>
    <row r="651" spans="4:5" ht="12.75">
      <c r="D651" s="53"/>
      <c r="E651" s="15"/>
    </row>
    <row r="652" spans="4:5" ht="12.75">
      <c r="D652" s="53"/>
      <c r="E652" s="15"/>
    </row>
    <row r="653" spans="4:5" ht="12.75">
      <c r="D653" s="53"/>
      <c r="E653" s="15"/>
    </row>
    <row r="654" spans="4:5" ht="12.75">
      <c r="D654" s="53"/>
      <c r="E654" s="15"/>
    </row>
    <row r="655" spans="4:5" ht="12.75">
      <c r="D655" s="53"/>
      <c r="E655" s="15"/>
    </row>
    <row r="656" spans="4:5" ht="12.75">
      <c r="D656" s="53"/>
      <c r="E656" s="15"/>
    </row>
    <row r="657" spans="4:5" ht="12.75">
      <c r="D657" s="53"/>
      <c r="E657" s="15"/>
    </row>
    <row r="658" spans="4:5" ht="12.75">
      <c r="D658" s="53"/>
      <c r="E658" s="15"/>
    </row>
    <row r="659" spans="4:5" ht="12.75">
      <c r="D659" s="53"/>
      <c r="E659" s="15"/>
    </row>
    <row r="660" spans="4:5" ht="12.75">
      <c r="D660" s="53"/>
      <c r="E660" s="15"/>
    </row>
    <row r="661" spans="4:5" ht="12.75">
      <c r="D661" s="53"/>
      <c r="E661" s="15"/>
    </row>
    <row r="662" spans="4:5" ht="12.75">
      <c r="D662" s="53"/>
      <c r="E662" s="15"/>
    </row>
    <row r="663" spans="4:5" ht="12.75">
      <c r="D663" s="53"/>
      <c r="E663" s="15"/>
    </row>
    <row r="664" spans="4:5" ht="12.75">
      <c r="D664" s="53"/>
      <c r="E664" s="15"/>
    </row>
    <row r="665" spans="4:5" ht="12.75">
      <c r="D665" s="53"/>
      <c r="E665" s="15"/>
    </row>
    <row r="666" spans="4:5" ht="12.75">
      <c r="D666" s="53"/>
      <c r="E666" s="15"/>
    </row>
    <row r="667" spans="4:5" ht="12.75">
      <c r="D667" s="53"/>
      <c r="E667" s="15"/>
    </row>
    <row r="668" spans="4:5" ht="12.75">
      <c r="D668" s="53"/>
      <c r="E668" s="15"/>
    </row>
    <row r="669" spans="4:5" ht="12.75">
      <c r="D669" s="53"/>
      <c r="E669" s="15"/>
    </row>
    <row r="670" spans="4:5" ht="12.75">
      <c r="D670" s="53"/>
      <c r="E670" s="15"/>
    </row>
    <row r="671" spans="4:5" ht="12.75">
      <c r="D671" s="53"/>
      <c r="E671" s="15"/>
    </row>
    <row r="672" spans="4:5" ht="12.75">
      <c r="D672" s="53"/>
      <c r="E672" s="15"/>
    </row>
    <row r="673" spans="4:5" ht="12.75">
      <c r="D673" s="53"/>
      <c r="E673" s="15"/>
    </row>
    <row r="674" spans="4:5" ht="12.75">
      <c r="D674" s="53"/>
      <c r="E674" s="15"/>
    </row>
    <row r="675" spans="4:5" ht="12.75">
      <c r="D675" s="53"/>
      <c r="E675" s="15"/>
    </row>
    <row r="676" spans="4:5" ht="12.75">
      <c r="D676" s="53"/>
      <c r="E676" s="15"/>
    </row>
    <row r="677" spans="4:5" ht="12.75">
      <c r="D677" s="53"/>
      <c r="E677" s="15"/>
    </row>
    <row r="678" spans="4:5" ht="12.75">
      <c r="D678" s="53"/>
      <c r="E678" s="15"/>
    </row>
    <row r="679" spans="4:5" ht="12.75">
      <c r="D679" s="53"/>
      <c r="E679" s="15"/>
    </row>
    <row r="680" spans="4:5" ht="12.75">
      <c r="D680" s="53"/>
      <c r="E680" s="15"/>
    </row>
    <row r="681" spans="4:5" ht="12.75">
      <c r="D681" s="53"/>
      <c r="E681" s="15"/>
    </row>
    <row r="682" spans="4:5" ht="12.75">
      <c r="D682" s="53"/>
      <c r="E682" s="15"/>
    </row>
    <row r="683" spans="4:5" ht="12.75">
      <c r="D683" s="53"/>
      <c r="E683" s="15"/>
    </row>
    <row r="684" spans="4:5" ht="12.75">
      <c r="D684" s="53"/>
      <c r="E684" s="15"/>
    </row>
    <row r="685" spans="4:5" ht="12.75">
      <c r="D685" s="53"/>
      <c r="E685" s="15"/>
    </row>
    <row r="686" spans="4:5" ht="12.75">
      <c r="D686" s="53"/>
      <c r="E686" s="15"/>
    </row>
    <row r="687" spans="4:5" ht="12.75">
      <c r="D687" s="53"/>
      <c r="E687" s="15"/>
    </row>
    <row r="688" spans="4:5" ht="12.75">
      <c r="D688" s="53"/>
      <c r="E688" s="15"/>
    </row>
    <row r="689" spans="4:5" ht="12.75">
      <c r="D689" s="53"/>
      <c r="E689" s="15"/>
    </row>
    <row r="690" spans="4:5" ht="12.75">
      <c r="D690" s="53"/>
      <c r="E690" s="15"/>
    </row>
    <row r="691" spans="4:5" ht="12.75">
      <c r="D691" s="53"/>
      <c r="E691" s="15"/>
    </row>
    <row r="692" spans="4:5" ht="12.75">
      <c r="D692" s="53"/>
      <c r="E692" s="15"/>
    </row>
    <row r="693" spans="4:5" ht="12.75">
      <c r="D693" s="53"/>
      <c r="E693" s="15"/>
    </row>
    <row r="694" spans="4:5" ht="12.75">
      <c r="D694" s="53"/>
      <c r="E694" s="15"/>
    </row>
    <row r="695" spans="4:5" ht="12.75">
      <c r="D695" s="53"/>
      <c r="E695" s="15"/>
    </row>
    <row r="696" spans="4:5" ht="12.75">
      <c r="D696" s="53"/>
      <c r="E696" s="15"/>
    </row>
    <row r="697" spans="4:5" ht="12.75">
      <c r="D697" s="53"/>
      <c r="E697" s="15"/>
    </row>
    <row r="698" spans="4:5" ht="12.75">
      <c r="D698" s="53"/>
      <c r="E698" s="15"/>
    </row>
    <row r="699" spans="4:5" ht="12.75">
      <c r="D699" s="53"/>
      <c r="E699" s="15"/>
    </row>
    <row r="700" spans="4:5" ht="12.75">
      <c r="D700" s="53"/>
      <c r="E700" s="15"/>
    </row>
    <row r="701" spans="4:5" ht="12.75">
      <c r="D701" s="53"/>
      <c r="E701" s="15"/>
    </row>
    <row r="702" spans="4:5" ht="12.75">
      <c r="D702" s="53"/>
      <c r="E702" s="15"/>
    </row>
    <row r="703" spans="4:5" ht="12.75">
      <c r="D703" s="53"/>
      <c r="E703" s="15"/>
    </row>
    <row r="704" spans="4:5" ht="12.75">
      <c r="D704" s="53"/>
      <c r="E704" s="15"/>
    </row>
    <row r="705" spans="4:5" ht="12.75">
      <c r="D705" s="53"/>
      <c r="E705" s="15"/>
    </row>
    <row r="706" spans="4:5" ht="12.75">
      <c r="D706" s="53"/>
      <c r="E706" s="15"/>
    </row>
    <row r="707" spans="4:5" ht="12.75">
      <c r="D707" s="53"/>
      <c r="E707" s="15"/>
    </row>
    <row r="708" spans="4:5" ht="12.75">
      <c r="D708" s="53"/>
      <c r="E708" s="15"/>
    </row>
    <row r="709" spans="4:5" ht="12.75">
      <c r="D709" s="53"/>
      <c r="E709" s="15"/>
    </row>
    <row r="710" spans="4:5" ht="12.75">
      <c r="D710" s="53"/>
      <c r="E710" s="15"/>
    </row>
    <row r="711" spans="4:5" ht="12.75">
      <c r="D711" s="53"/>
      <c r="E711" s="15"/>
    </row>
    <row r="712" spans="4:5" ht="12.75">
      <c r="D712" s="53"/>
      <c r="E712" s="15"/>
    </row>
    <row r="713" spans="4:5" ht="12.75">
      <c r="D713" s="53"/>
      <c r="E713" s="15"/>
    </row>
    <row r="714" spans="4:5" ht="12.75">
      <c r="D714" s="53"/>
      <c r="E714" s="15"/>
    </row>
    <row r="715" spans="4:5" ht="12.75">
      <c r="D715" s="53"/>
      <c r="E715" s="15"/>
    </row>
    <row r="716" spans="4:5" ht="12.75">
      <c r="D716" s="53"/>
      <c r="E716" s="15"/>
    </row>
    <row r="717" spans="4:5" ht="12.75">
      <c r="D717" s="53"/>
      <c r="E717" s="15"/>
    </row>
    <row r="718" spans="4:5" ht="12.75">
      <c r="D718" s="53"/>
      <c r="E718" s="15"/>
    </row>
    <row r="719" spans="4:5" ht="12.75">
      <c r="D719" s="53"/>
      <c r="E719" s="15"/>
    </row>
    <row r="720" spans="4:5" ht="12.75">
      <c r="D720" s="53"/>
      <c r="E720" s="15"/>
    </row>
    <row r="721" spans="4:5" ht="12.75">
      <c r="D721" s="53"/>
      <c r="E721" s="15"/>
    </row>
    <row r="722" spans="4:5" ht="12.75">
      <c r="D722" s="53"/>
      <c r="E722" s="15"/>
    </row>
    <row r="723" spans="4:5" ht="12.75">
      <c r="D723" s="53"/>
      <c r="E723" s="15"/>
    </row>
    <row r="724" spans="4:5" ht="12.75">
      <c r="D724" s="53"/>
      <c r="E724" s="15"/>
    </row>
    <row r="725" spans="4:5" ht="12.75">
      <c r="D725" s="53"/>
      <c r="E725" s="15"/>
    </row>
    <row r="726" spans="4:5" ht="12.75">
      <c r="D726" s="53"/>
      <c r="E726" s="15"/>
    </row>
    <row r="727" spans="4:5" ht="12.75">
      <c r="D727" s="53"/>
      <c r="E727" s="15"/>
    </row>
    <row r="728" spans="4:5" ht="12.75">
      <c r="D728" s="53"/>
      <c r="E728" s="15"/>
    </row>
    <row r="729" spans="4:5" ht="12.75">
      <c r="D729" s="53"/>
      <c r="E729" s="15"/>
    </row>
    <row r="730" spans="4:5" ht="12.75">
      <c r="D730" s="53"/>
      <c r="E730" s="15"/>
    </row>
    <row r="731" spans="4:5" ht="12.75">
      <c r="D731" s="53"/>
      <c r="E731" s="15"/>
    </row>
    <row r="732" spans="4:5" ht="12.75">
      <c r="D732" s="53"/>
      <c r="E732" s="15"/>
    </row>
    <row r="733" spans="4:5" ht="12.75">
      <c r="D733" s="53"/>
      <c r="E733" s="15"/>
    </row>
    <row r="734" spans="4:5" ht="12.75">
      <c r="D734" s="53"/>
      <c r="E734" s="15"/>
    </row>
    <row r="735" spans="4:5" ht="12.75">
      <c r="D735" s="53"/>
      <c r="E735" s="15"/>
    </row>
    <row r="736" spans="4:5" ht="12.75">
      <c r="D736" s="53"/>
      <c r="E736" s="15"/>
    </row>
    <row r="737" spans="4:5" ht="12.75">
      <c r="D737" s="53"/>
      <c r="E737" s="15"/>
    </row>
    <row r="738" spans="4:5" ht="12.75">
      <c r="D738" s="53"/>
      <c r="E738" s="15"/>
    </row>
    <row r="739" spans="4:5" ht="12.75">
      <c r="D739" s="53"/>
      <c r="E739" s="15"/>
    </row>
    <row r="740" spans="4:5" ht="12.75">
      <c r="D740" s="53"/>
      <c r="E740" s="15"/>
    </row>
    <row r="741" spans="4:5" ht="12.75">
      <c r="D741" s="53"/>
      <c r="E741" s="15"/>
    </row>
    <row r="742" spans="4:5" ht="12.75">
      <c r="D742" s="53"/>
      <c r="E742" s="15"/>
    </row>
    <row r="743" spans="4:5" ht="12.75">
      <c r="D743" s="53"/>
      <c r="E743" s="15"/>
    </row>
    <row r="744" spans="4:5" ht="12.75">
      <c r="D744" s="53"/>
      <c r="E744" s="15"/>
    </row>
    <row r="745" spans="4:5" ht="12.75">
      <c r="D745" s="53"/>
      <c r="E745" s="15"/>
    </row>
    <row r="746" spans="4:5" ht="12.75">
      <c r="D746" s="53"/>
      <c r="E746" s="15"/>
    </row>
    <row r="747" spans="4:5" ht="12.75">
      <c r="D747" s="53"/>
      <c r="E747" s="15"/>
    </row>
    <row r="748" spans="4:5" ht="12.75">
      <c r="D748" s="53"/>
      <c r="E748" s="15"/>
    </row>
    <row r="749" spans="4:5" ht="12.75">
      <c r="D749" s="53"/>
      <c r="E749" s="15"/>
    </row>
    <row r="750" spans="4:5" ht="12.75">
      <c r="D750" s="53"/>
      <c r="E750" s="15"/>
    </row>
    <row r="751" spans="4:5" ht="12.75">
      <c r="D751" s="53"/>
      <c r="E751" s="15"/>
    </row>
    <row r="752" spans="4:5" ht="12.75">
      <c r="D752" s="53"/>
      <c r="E752" s="15"/>
    </row>
    <row r="753" spans="4:5" ht="12.75">
      <c r="D753" s="53"/>
      <c r="E753" s="15"/>
    </row>
    <row r="754" spans="4:5" ht="12.75">
      <c r="D754" s="53"/>
      <c r="E754" s="15"/>
    </row>
    <row r="755" spans="4:5" ht="12.75">
      <c r="D755" s="53"/>
      <c r="E755" s="15"/>
    </row>
    <row r="756" spans="4:5" ht="12.75">
      <c r="D756" s="53"/>
      <c r="E756" s="15"/>
    </row>
    <row r="757" spans="4:5" ht="12.75">
      <c r="D757" s="53"/>
      <c r="E757" s="15"/>
    </row>
    <row r="758" spans="4:5" ht="12.75">
      <c r="D758" s="53"/>
      <c r="E758" s="15"/>
    </row>
    <row r="759" spans="4:5" ht="12.75">
      <c r="D759" s="53"/>
      <c r="E759" s="15"/>
    </row>
    <row r="760" spans="4:5" ht="12.75">
      <c r="D760" s="53"/>
      <c r="E760" s="15"/>
    </row>
    <row r="761" spans="4:5" ht="12.75">
      <c r="D761" s="53"/>
      <c r="E761" s="15"/>
    </row>
    <row r="762" spans="4:5" ht="12.75">
      <c r="D762" s="53"/>
      <c r="E762" s="15"/>
    </row>
    <row r="763" spans="4:5" ht="12.75">
      <c r="D763" s="53"/>
      <c r="E763" s="15"/>
    </row>
    <row r="764" spans="4:5" ht="12.75">
      <c r="D764" s="53"/>
      <c r="E764" s="15"/>
    </row>
    <row r="765" spans="4:5" ht="12.75">
      <c r="D765" s="53"/>
      <c r="E765" s="15"/>
    </row>
    <row r="766" spans="4:5" ht="12.75">
      <c r="D766" s="53"/>
      <c r="E766" s="15"/>
    </row>
    <row r="767" spans="4:5" ht="12.75">
      <c r="D767" s="53"/>
      <c r="E767" s="15"/>
    </row>
    <row r="768" spans="4:5" ht="12.75">
      <c r="D768" s="53"/>
      <c r="E768" s="15"/>
    </row>
    <row r="769" spans="4:5" ht="12.75">
      <c r="D769" s="53"/>
      <c r="E769" s="15"/>
    </row>
    <row r="770" spans="4:5" ht="12.75">
      <c r="D770" s="53"/>
      <c r="E770" s="15"/>
    </row>
    <row r="771" spans="4:5" ht="12.75">
      <c r="D771" s="53"/>
      <c r="E771" s="15"/>
    </row>
    <row r="772" spans="4:5" ht="12.75">
      <c r="D772" s="53"/>
      <c r="E772" s="15"/>
    </row>
    <row r="773" spans="4:5" ht="12.75">
      <c r="D773" s="53"/>
      <c r="E773" s="15"/>
    </row>
    <row r="774" spans="4:5" ht="12.75">
      <c r="D774" s="53"/>
      <c r="E774" s="15"/>
    </row>
    <row r="775" spans="4:5" ht="12.75">
      <c r="D775" s="53"/>
      <c r="E775" s="15"/>
    </row>
    <row r="776" spans="4:5" ht="12.75">
      <c r="D776" s="53"/>
      <c r="E776" s="15"/>
    </row>
    <row r="777" spans="4:5" ht="12.75">
      <c r="D777" s="53"/>
      <c r="E777" s="15"/>
    </row>
    <row r="778" spans="4:5" ht="12.75">
      <c r="D778" s="53"/>
      <c r="E778" s="15"/>
    </row>
    <row r="779" spans="4:5" ht="12.75">
      <c r="D779" s="53"/>
      <c r="E779" s="15"/>
    </row>
    <row r="780" spans="4:5" ht="12.75">
      <c r="D780" s="53"/>
      <c r="E780" s="15"/>
    </row>
    <row r="781" spans="4:5" ht="12.75">
      <c r="D781" s="53"/>
      <c r="E781" s="15"/>
    </row>
    <row r="782" spans="4:5" ht="12.75">
      <c r="D782" s="53"/>
      <c r="E782" s="15"/>
    </row>
    <row r="783" spans="4:5" ht="12.75">
      <c r="D783" s="53"/>
      <c r="E783" s="15"/>
    </row>
    <row r="784" spans="4:5" ht="12.75">
      <c r="D784" s="53"/>
      <c r="E784" s="15"/>
    </row>
    <row r="785" spans="4:5" ht="12.75">
      <c r="D785" s="53"/>
      <c r="E785" s="15"/>
    </row>
    <row r="786" spans="4:5" ht="12.75">
      <c r="D786" s="53"/>
      <c r="E786" s="15"/>
    </row>
    <row r="787" spans="4:5" ht="12.75">
      <c r="D787" s="53"/>
      <c r="E787" s="15"/>
    </row>
    <row r="788" spans="4:5" ht="12.75">
      <c r="D788" s="53"/>
      <c r="E788" s="15"/>
    </row>
    <row r="789" spans="4:5" ht="12.75">
      <c r="D789" s="53"/>
      <c r="E789" s="15"/>
    </row>
    <row r="790" spans="4:5" ht="12.75">
      <c r="D790" s="53"/>
      <c r="E790" s="15"/>
    </row>
    <row r="791" spans="4:5" ht="12.75">
      <c r="D791" s="53"/>
      <c r="E791" s="15"/>
    </row>
    <row r="792" spans="4:5" ht="12.75">
      <c r="D792" s="53"/>
      <c r="E792" s="15"/>
    </row>
    <row r="793" spans="4:5" ht="12.75">
      <c r="D793" s="53"/>
      <c r="E793" s="15"/>
    </row>
    <row r="794" spans="4:5" ht="12.75">
      <c r="D794" s="53"/>
      <c r="E794" s="15"/>
    </row>
    <row r="795" spans="4:5" ht="12.75">
      <c r="D795" s="53"/>
      <c r="E795" s="15"/>
    </row>
    <row r="796" spans="4:5" ht="12.75">
      <c r="D796" s="53"/>
      <c r="E796" s="15"/>
    </row>
    <row r="797" spans="4:5" ht="12.75">
      <c r="D797" s="53"/>
      <c r="E797" s="15"/>
    </row>
    <row r="798" spans="4:5" ht="12.75">
      <c r="D798" s="53"/>
      <c r="E798" s="15"/>
    </row>
    <row r="799" spans="4:5" ht="12.75">
      <c r="D799" s="53"/>
      <c r="E799" s="15"/>
    </row>
    <row r="800" spans="4:5" ht="12.75">
      <c r="D800" s="53"/>
      <c r="E800" s="15"/>
    </row>
    <row r="801" spans="4:5" ht="12.75">
      <c r="D801" s="53"/>
      <c r="E801" s="15"/>
    </row>
    <row r="802" spans="4:5" ht="12.75">
      <c r="D802" s="53"/>
      <c r="E802" s="15"/>
    </row>
    <row r="803" spans="4:5" ht="12.75">
      <c r="D803" s="53"/>
      <c r="E803" s="15"/>
    </row>
    <row r="804" spans="4:5" ht="12.75">
      <c r="D804" s="53"/>
      <c r="E804" s="15"/>
    </row>
    <row r="805" spans="4:5" ht="12.75">
      <c r="D805" s="53"/>
      <c r="E805" s="15"/>
    </row>
    <row r="806" spans="4:5" ht="12.75">
      <c r="D806" s="53"/>
      <c r="E806" s="15"/>
    </row>
    <row r="807" spans="4:5" ht="12.75">
      <c r="D807" s="53"/>
      <c r="E807" s="15"/>
    </row>
    <row r="808" spans="4:5" ht="12.75">
      <c r="D808" s="53"/>
      <c r="E808" s="15"/>
    </row>
    <row r="809" spans="4:5" ht="12.75">
      <c r="D809" s="53"/>
      <c r="E809" s="15"/>
    </row>
    <row r="810" spans="4:5" ht="12.75">
      <c r="D810" s="53"/>
      <c r="E810" s="15"/>
    </row>
    <row r="811" spans="4:5" ht="12.75">
      <c r="D811" s="53"/>
      <c r="E811" s="15"/>
    </row>
    <row r="812" spans="4:5" ht="12.75">
      <c r="D812" s="53"/>
      <c r="E812" s="15"/>
    </row>
    <row r="813" spans="4:5" ht="12.75">
      <c r="D813" s="53"/>
      <c r="E813" s="15"/>
    </row>
    <row r="814" spans="4:5" ht="12.75">
      <c r="D814" s="53"/>
      <c r="E814" s="15"/>
    </row>
    <row r="815" spans="4:5" ht="12.75">
      <c r="D815" s="53"/>
      <c r="E815" s="15"/>
    </row>
    <row r="816" spans="4:5" ht="12.75">
      <c r="D816" s="53"/>
      <c r="E816" s="15"/>
    </row>
    <row r="817" spans="4:5" ht="12.75">
      <c r="D817" s="53"/>
      <c r="E817" s="15"/>
    </row>
    <row r="818" spans="4:5" ht="12.75">
      <c r="D818" s="53"/>
      <c r="E818" s="15"/>
    </row>
    <row r="819" spans="4:5" ht="12.75">
      <c r="D819" s="53"/>
      <c r="E819" s="15"/>
    </row>
    <row r="820" spans="4:5" ht="12.75">
      <c r="D820" s="53"/>
      <c r="E820" s="15"/>
    </row>
    <row r="821" spans="4:5" ht="12.75">
      <c r="D821" s="53"/>
      <c r="E821" s="15"/>
    </row>
    <row r="822" spans="4:5" ht="12.75">
      <c r="D822" s="53"/>
      <c r="E822" s="15"/>
    </row>
    <row r="823" spans="4:5" ht="12.75">
      <c r="D823" s="53"/>
      <c r="E823" s="15"/>
    </row>
    <row r="824" spans="4:5" ht="12.75">
      <c r="D824" s="53"/>
      <c r="E824" s="15"/>
    </row>
    <row r="825" spans="4:5" ht="12.75">
      <c r="D825" s="53"/>
      <c r="E825" s="15"/>
    </row>
    <row r="826" spans="4:5" ht="12.75">
      <c r="D826" s="53"/>
      <c r="E826" s="15"/>
    </row>
    <row r="827" spans="4:5" ht="12.75">
      <c r="D827" s="53"/>
      <c r="E827" s="15"/>
    </row>
    <row r="828" spans="4:5" ht="12.75">
      <c r="D828" s="53"/>
      <c r="E828" s="15"/>
    </row>
    <row r="829" spans="4:5" ht="12.75">
      <c r="D829" s="53"/>
      <c r="E829" s="15"/>
    </row>
    <row r="830" spans="4:5" ht="12.75">
      <c r="D830" s="53"/>
      <c r="E830" s="15"/>
    </row>
    <row r="831" spans="4:5" ht="12.75">
      <c r="D831" s="53"/>
      <c r="E831" s="15"/>
    </row>
    <row r="832" spans="4:5" ht="12.75">
      <c r="D832" s="53"/>
      <c r="E832" s="15"/>
    </row>
    <row r="833" spans="4:5" ht="12.75">
      <c r="D833" s="53"/>
      <c r="E833" s="15"/>
    </row>
    <row r="834" spans="4:5" ht="12.75">
      <c r="D834" s="53"/>
      <c r="E834" s="15"/>
    </row>
    <row r="835" spans="4:5" ht="12.75">
      <c r="D835" s="53"/>
      <c r="E835" s="15"/>
    </row>
    <row r="836" spans="4:5" ht="12.75">
      <c r="D836" s="53"/>
      <c r="E836" s="15"/>
    </row>
    <row r="837" spans="4:5" ht="12.75">
      <c r="D837" s="53"/>
      <c r="E837" s="15"/>
    </row>
    <row r="838" spans="4:5" ht="12.75">
      <c r="D838" s="53"/>
      <c r="E838" s="15"/>
    </row>
    <row r="839" spans="4:5" ht="12.75">
      <c r="D839" s="53"/>
      <c r="E839" s="15"/>
    </row>
    <row r="840" spans="4:5" ht="12.75">
      <c r="D840" s="53"/>
      <c r="E840" s="15"/>
    </row>
    <row r="841" spans="4:5" ht="12.75">
      <c r="D841" s="53"/>
      <c r="E841" s="15"/>
    </row>
    <row r="842" spans="4:5" ht="12.75">
      <c r="D842" s="53"/>
      <c r="E842" s="15"/>
    </row>
    <row r="843" spans="4:5" ht="12.75">
      <c r="D843" s="53"/>
      <c r="E843" s="15"/>
    </row>
    <row r="844" spans="4:5" ht="12.75">
      <c r="D844" s="53"/>
      <c r="E844" s="15"/>
    </row>
    <row r="845" spans="4:5" ht="12.75">
      <c r="D845" s="53"/>
      <c r="E845" s="15"/>
    </row>
    <row r="846" spans="4:5" ht="12.75">
      <c r="D846" s="53"/>
      <c r="E846" s="15"/>
    </row>
    <row r="847" spans="4:5" ht="12.75">
      <c r="D847" s="53"/>
      <c r="E847" s="15"/>
    </row>
    <row r="848" spans="4:5" ht="12.75">
      <c r="D848" s="53"/>
      <c r="E848" s="15"/>
    </row>
    <row r="849" spans="4:5" ht="12.75">
      <c r="D849" s="53"/>
      <c r="E849" s="15"/>
    </row>
    <row r="850" spans="4:5" ht="12.75">
      <c r="D850" s="53"/>
      <c r="E850" s="15"/>
    </row>
    <row r="851" spans="4:5" ht="12.75">
      <c r="D851" s="53"/>
      <c r="E851" s="15"/>
    </row>
    <row r="852" spans="4:5" ht="12.75">
      <c r="D852" s="53"/>
      <c r="E852" s="15"/>
    </row>
    <row r="853" spans="4:5" ht="12.75">
      <c r="D853" s="53"/>
      <c r="E853" s="15"/>
    </row>
    <row r="854" spans="4:5" ht="12.75">
      <c r="D854" s="53"/>
      <c r="E854" s="15"/>
    </row>
    <row r="855" spans="4:5" ht="12.75">
      <c r="D855" s="53"/>
      <c r="E855" s="15"/>
    </row>
    <row r="856" spans="4:5" ht="12.75">
      <c r="D856" s="53"/>
      <c r="E856" s="15"/>
    </row>
    <row r="857" spans="4:5" ht="12.75">
      <c r="D857" s="53"/>
      <c r="E857" s="15"/>
    </row>
    <row r="858" spans="4:5" ht="12.75">
      <c r="D858" s="53"/>
      <c r="E858" s="15"/>
    </row>
    <row r="859" spans="4:5" ht="12.75">
      <c r="D859" s="53"/>
      <c r="E859" s="15"/>
    </row>
    <row r="860" spans="4:5" ht="12.75">
      <c r="D860" s="53"/>
      <c r="E860" s="15"/>
    </row>
    <row r="861" spans="4:5" ht="12.75">
      <c r="D861" s="53"/>
      <c r="E861" s="15"/>
    </row>
    <row r="862" spans="4:5" ht="12.75">
      <c r="D862" s="53"/>
      <c r="E862" s="15"/>
    </row>
    <row r="863" spans="4:5" ht="12.75">
      <c r="D863" s="53"/>
      <c r="E863" s="15"/>
    </row>
    <row r="864" spans="4:5" ht="12.75">
      <c r="D864" s="53"/>
      <c r="E864" s="15"/>
    </row>
    <row r="865" spans="4:5" ht="12.75">
      <c r="D865" s="53"/>
      <c r="E865" s="15"/>
    </row>
    <row r="866" spans="4:5" ht="12.75">
      <c r="D866" s="53"/>
      <c r="E866" s="15"/>
    </row>
    <row r="867" spans="4:5" ht="12.75">
      <c r="D867" s="53"/>
      <c r="E867" s="15"/>
    </row>
    <row r="868" spans="4:5" ht="12.75">
      <c r="D868" s="53"/>
      <c r="E868" s="15"/>
    </row>
    <row r="869" spans="4:5" ht="12.75">
      <c r="D869" s="53"/>
      <c r="E869" s="15"/>
    </row>
    <row r="870" spans="4:5" ht="12.75">
      <c r="D870" s="53"/>
      <c r="E870" s="15"/>
    </row>
    <row r="871" spans="4:5" ht="12.75">
      <c r="D871" s="53"/>
      <c r="E871" s="15"/>
    </row>
    <row r="872" spans="4:5" ht="12.75">
      <c r="D872" s="53"/>
      <c r="E872" s="15"/>
    </row>
    <row r="873" spans="4:5" ht="12.75">
      <c r="D873" s="53"/>
      <c r="E873" s="15"/>
    </row>
    <row r="874" spans="4:5" ht="12.75">
      <c r="D874" s="53"/>
      <c r="E874" s="15"/>
    </row>
    <row r="875" spans="4:5" ht="12.75">
      <c r="D875" s="53"/>
      <c r="E875" s="15"/>
    </row>
    <row r="876" spans="4:5" ht="12.75">
      <c r="D876" s="53"/>
      <c r="E876" s="15"/>
    </row>
    <row r="877" spans="4:5" ht="12.75">
      <c r="D877" s="53"/>
      <c r="E877" s="15"/>
    </row>
    <row r="878" spans="4:5" ht="12.75">
      <c r="D878" s="53"/>
      <c r="E878" s="15"/>
    </row>
    <row r="879" spans="4:5" ht="12.75">
      <c r="D879" s="53"/>
      <c r="E879" s="15"/>
    </row>
    <row r="880" spans="4:5" ht="12.75">
      <c r="D880" s="53"/>
      <c r="E880" s="15"/>
    </row>
    <row r="881" spans="4:5" ht="12.75">
      <c r="D881" s="53"/>
      <c r="E881" s="15"/>
    </row>
    <row r="882" spans="4:5" ht="12.75">
      <c r="D882" s="53"/>
      <c r="E882" s="15"/>
    </row>
    <row r="883" spans="4:5" ht="12.75">
      <c r="D883" s="53"/>
      <c r="E883" s="15"/>
    </row>
    <row r="884" spans="4:5" ht="12.75">
      <c r="D884" s="53"/>
      <c r="E884" s="15"/>
    </row>
    <row r="885" spans="4:5" ht="12.75">
      <c r="D885" s="53"/>
      <c r="E885" s="15"/>
    </row>
    <row r="886" spans="4:5" ht="12.75">
      <c r="D886" s="53"/>
      <c r="E886" s="15"/>
    </row>
    <row r="887" spans="4:5" ht="12.75">
      <c r="D887" s="53"/>
      <c r="E887" s="15"/>
    </row>
    <row r="888" spans="4:5" ht="12.75">
      <c r="D888" s="53"/>
      <c r="E888" s="15"/>
    </row>
    <row r="889" spans="4:5" ht="12.75">
      <c r="D889" s="53"/>
      <c r="E889" s="15"/>
    </row>
    <row r="890" spans="4:5" ht="12.75">
      <c r="D890" s="53"/>
      <c r="E890" s="15"/>
    </row>
    <row r="891" spans="4:5" ht="12.75">
      <c r="D891" s="53"/>
      <c r="E891" s="15"/>
    </row>
    <row r="892" spans="4:5" ht="12.75">
      <c r="D892" s="53"/>
      <c r="E892" s="15"/>
    </row>
    <row r="893" spans="4:5" ht="12.75">
      <c r="D893" s="53"/>
      <c r="E893" s="15"/>
    </row>
    <row r="894" spans="4:5" ht="12.75">
      <c r="D894" s="53"/>
      <c r="E894" s="15"/>
    </row>
    <row r="895" spans="4:5" ht="12.75">
      <c r="D895" s="53"/>
      <c r="E895" s="15"/>
    </row>
    <row r="896" spans="4:5" ht="12.75">
      <c r="D896" s="53"/>
      <c r="E896" s="15"/>
    </row>
    <row r="897" spans="4:5" ht="12.75">
      <c r="D897" s="53"/>
      <c r="E897" s="15"/>
    </row>
    <row r="898" spans="4:5" ht="12.75">
      <c r="D898" s="53"/>
      <c r="E898" s="15"/>
    </row>
    <row r="899" spans="4:5" ht="12.75">
      <c r="D899" s="53"/>
      <c r="E899" s="15"/>
    </row>
    <row r="900" spans="4:5" ht="12.75">
      <c r="D900" s="53"/>
      <c r="E900" s="15"/>
    </row>
    <row r="901" spans="4:5" ht="12.75">
      <c r="D901" s="53"/>
      <c r="E901" s="15"/>
    </row>
    <row r="902" spans="4:5" ht="12.75">
      <c r="D902" s="53"/>
      <c r="E902" s="15"/>
    </row>
    <row r="903" spans="4:5" ht="12.75">
      <c r="D903" s="53"/>
      <c r="E903" s="15"/>
    </row>
    <row r="904" spans="4:5" ht="12.75">
      <c r="D904" s="53"/>
      <c r="E904" s="15"/>
    </row>
    <row r="905" spans="4:5" ht="12.75">
      <c r="D905" s="53"/>
      <c r="E905" s="15"/>
    </row>
    <row r="906" spans="4:5" ht="12.75">
      <c r="D906" s="53"/>
      <c r="E906" s="15"/>
    </row>
    <row r="907" spans="4:5" ht="12.75">
      <c r="D907" s="53"/>
      <c r="E907" s="15"/>
    </row>
    <row r="908" spans="4:5" ht="12.75">
      <c r="D908" s="53"/>
      <c r="E908" s="15"/>
    </row>
    <row r="909" spans="4:5" ht="12.75">
      <c r="D909" s="53"/>
      <c r="E909" s="15"/>
    </row>
    <row r="910" spans="4:5" ht="12.75">
      <c r="D910" s="53"/>
      <c r="E910" s="15"/>
    </row>
    <row r="911" spans="4:5" ht="12.75">
      <c r="D911" s="53"/>
      <c r="E911" s="15"/>
    </row>
    <row r="912" spans="4:5" ht="12.75">
      <c r="D912" s="53"/>
      <c r="E912" s="15"/>
    </row>
    <row r="913" spans="4:5" ht="12.75">
      <c r="D913" s="53"/>
      <c r="E913" s="15"/>
    </row>
    <row r="914" spans="4:5" ht="12.75">
      <c r="D914" s="53"/>
      <c r="E914" s="15"/>
    </row>
    <row r="915" spans="4:5" ht="12.75">
      <c r="D915" s="53"/>
      <c r="E915" s="15"/>
    </row>
    <row r="916" spans="4:5" ht="12.75">
      <c r="D916" s="53"/>
      <c r="E916" s="15"/>
    </row>
    <row r="917" spans="4:5" ht="12.75">
      <c r="D917" s="53"/>
      <c r="E917" s="15"/>
    </row>
    <row r="918" spans="4:5" ht="12.75">
      <c r="D918" s="53"/>
      <c r="E918" s="15"/>
    </row>
    <row r="919" spans="4:5" ht="12.75">
      <c r="D919" s="53"/>
      <c r="E919" s="15"/>
    </row>
    <row r="920" spans="4:5" ht="12.75">
      <c r="D920" s="53"/>
      <c r="E920" s="15"/>
    </row>
    <row r="921" spans="4:5" ht="12.75">
      <c r="D921" s="53"/>
      <c r="E921" s="15"/>
    </row>
    <row r="922" spans="4:5" ht="12.75">
      <c r="D922" s="53"/>
      <c r="E922" s="15"/>
    </row>
    <row r="923" spans="4:5" ht="12.75">
      <c r="D923" s="53"/>
      <c r="E923" s="15"/>
    </row>
    <row r="924" spans="4:5" ht="12.75">
      <c r="D924" s="53"/>
      <c r="E924" s="15"/>
    </row>
    <row r="925" spans="4:5" ht="12.75">
      <c r="D925" s="53"/>
      <c r="E925" s="15"/>
    </row>
    <row r="926" spans="4:5" ht="12.75">
      <c r="D926" s="53"/>
      <c r="E926" s="15"/>
    </row>
    <row r="927" spans="4:5" ht="12.75">
      <c r="D927" s="53"/>
      <c r="E927" s="15"/>
    </row>
    <row r="928" spans="4:5" ht="12.75">
      <c r="D928" s="53"/>
      <c r="E928" s="15"/>
    </row>
    <row r="929" spans="4:5" ht="12.75">
      <c r="D929" s="53"/>
      <c r="E929" s="15"/>
    </row>
    <row r="930" spans="4:5" ht="12.75">
      <c r="D930" s="53"/>
      <c r="E930" s="15"/>
    </row>
    <row r="931" spans="4:5" ht="12.75">
      <c r="D931" s="53"/>
      <c r="E931" s="15"/>
    </row>
    <row r="932" spans="4:5" ht="12.75">
      <c r="D932" s="53"/>
      <c r="E932" s="15"/>
    </row>
    <row r="933" spans="4:5" ht="12.75">
      <c r="D933" s="53"/>
      <c r="E933" s="15"/>
    </row>
    <row r="934" spans="4:5" ht="12.75">
      <c r="D934" s="53"/>
      <c r="E934" s="15"/>
    </row>
    <row r="935" spans="4:5" ht="12.75">
      <c r="D935" s="53"/>
      <c r="E935" s="15"/>
    </row>
    <row r="936" spans="4:5" ht="12.75">
      <c r="D936" s="53"/>
      <c r="E936" s="15"/>
    </row>
    <row r="937" spans="4:5" ht="12.75">
      <c r="D937" s="53"/>
      <c r="E937" s="15"/>
    </row>
    <row r="938" spans="4:5" ht="12.75">
      <c r="D938" s="53"/>
      <c r="E938" s="15"/>
    </row>
    <row r="939" spans="4:5" ht="12.75">
      <c r="D939" s="53"/>
      <c r="E939" s="15"/>
    </row>
    <row r="940" spans="4:5" ht="12.75">
      <c r="D940" s="53"/>
      <c r="E940" s="15"/>
    </row>
    <row r="941" spans="4:5" ht="12.75">
      <c r="D941" s="53"/>
      <c r="E941" s="15"/>
    </row>
    <row r="942" spans="4:5" ht="12.75">
      <c r="D942" s="53"/>
      <c r="E942" s="15"/>
    </row>
    <row r="943" spans="4:5" ht="12.75">
      <c r="D943" s="53"/>
      <c r="E943" s="15"/>
    </row>
    <row r="944" spans="4:5" ht="12.75">
      <c r="D944" s="53"/>
      <c r="E944" s="15"/>
    </row>
    <row r="945" spans="4:5" ht="12.75">
      <c r="D945" s="53"/>
      <c r="E945" s="15"/>
    </row>
    <row r="946" spans="4:5" ht="12.75">
      <c r="D946" s="53"/>
      <c r="E946" s="15"/>
    </row>
    <row r="947" spans="4:5" ht="12.75">
      <c r="D947" s="53"/>
      <c r="E947" s="15"/>
    </row>
    <row r="948" spans="4:5" ht="12.75">
      <c r="D948" s="53"/>
      <c r="E948" s="15"/>
    </row>
    <row r="949" spans="4:5" ht="12.75">
      <c r="D949" s="53"/>
      <c r="E949" s="15"/>
    </row>
    <row r="950" spans="4:5" ht="12.75">
      <c r="D950" s="53"/>
      <c r="E950" s="15"/>
    </row>
    <row r="951" spans="4:5" ht="12.75">
      <c r="D951" s="53"/>
      <c r="E951" s="15"/>
    </row>
    <row r="952" spans="4:5" ht="12.75">
      <c r="D952" s="53"/>
      <c r="E952" s="15"/>
    </row>
    <row r="953" spans="4:5" ht="12.75">
      <c r="D953" s="53"/>
      <c r="E953" s="15"/>
    </row>
    <row r="954" spans="4:5" ht="12.75">
      <c r="D954" s="53"/>
      <c r="E954" s="15"/>
    </row>
    <row r="955" spans="4:5" ht="12.75">
      <c r="D955" s="53"/>
      <c r="E955" s="15"/>
    </row>
    <row r="956" spans="4:5" ht="12.75">
      <c r="D956" s="53"/>
      <c r="E956" s="15"/>
    </row>
    <row r="957" spans="4:5" ht="12.75">
      <c r="D957" s="53"/>
      <c r="E957" s="15"/>
    </row>
    <row r="958" spans="4:5" ht="12.75">
      <c r="D958" s="53"/>
      <c r="E958" s="15"/>
    </row>
    <row r="959" spans="4:5" ht="12.75">
      <c r="D959" s="53"/>
      <c r="E959" s="15"/>
    </row>
    <row r="960" spans="4:5" ht="12.75">
      <c r="D960" s="53"/>
      <c r="E960" s="15"/>
    </row>
    <row r="961" spans="4:5" ht="12.75">
      <c r="D961" s="53"/>
      <c r="E961" s="15"/>
    </row>
    <row r="962" spans="4:5" ht="12.75">
      <c r="D962" s="53"/>
      <c r="E962" s="15"/>
    </row>
    <row r="963" spans="4:5" ht="12.75">
      <c r="D963" s="53"/>
      <c r="E963" s="15"/>
    </row>
    <row r="964" spans="4:5" ht="12.75">
      <c r="D964" s="53"/>
      <c r="E964" s="15"/>
    </row>
    <row r="965" spans="4:5" ht="12.75">
      <c r="D965" s="53"/>
      <c r="E965" s="15"/>
    </row>
    <row r="966" spans="4:5" ht="12.75">
      <c r="D966" s="53"/>
      <c r="E966" s="15"/>
    </row>
    <row r="967" spans="4:5" ht="12.75">
      <c r="D967" s="53"/>
      <c r="E967" s="15"/>
    </row>
  </sheetData>
  <mergeCells count="2">
    <mergeCell ref="B2:L2"/>
    <mergeCell ref="B41:L4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16"/>
  <sheetViews>
    <sheetView workbookViewId="0"/>
  </sheetViews>
  <sheetFormatPr baseColWidth="10" defaultColWidth="14.42578125" defaultRowHeight="15.75" customHeight="1"/>
  <cols>
    <col min="1" max="1" width="27.7109375" customWidth="1"/>
  </cols>
  <sheetData>
    <row r="1" spans="1:26" ht="15.75" customHeight="1">
      <c r="A1" s="1" t="s">
        <v>1320</v>
      </c>
    </row>
    <row r="2" spans="1:26" ht="15.75" customHeight="1">
      <c r="A2" s="61">
        <f>COUNTA('salles avant 032017'!B:B)</f>
        <v>1455</v>
      </c>
      <c r="B2" s="62" t="s">
        <v>1321</v>
      </c>
    </row>
    <row r="3" spans="1:26" ht="15.75" customHeight="1">
      <c r="A3" s="62" t="str">
        <f>("'salles avant 03/2017'!A1:L"&amp;COUNTA('salles avant 032017'!B:B))</f>
        <v>'salles avant 03/2017'!A1:L1455</v>
      </c>
      <c r="B3" s="62" t="s">
        <v>1322</v>
      </c>
    </row>
    <row r="4" spans="1:26" ht="15.75" customHeight="1">
      <c r="A4" s="63">
        <f>COUNTA(permanents!B$2:B806)</f>
        <v>32</v>
      </c>
      <c r="B4" s="64" t="s">
        <v>1323</v>
      </c>
    </row>
    <row r="5" spans="1:26" ht="15.75" customHeight="1">
      <c r="A5" s="64" t="str">
        <f>("'permanents'!A2:L"&amp;COUNTA(permanents!B$1:B806))</f>
        <v>'permanents'!A2:L33</v>
      </c>
      <c r="B5" s="64" t="s">
        <v>1322</v>
      </c>
    </row>
    <row r="6" spans="1:26" ht="15.75" customHeight="1">
      <c r="A6" s="65">
        <f>COUNTA(salles!B$2:B806)</f>
        <v>805</v>
      </c>
      <c r="B6" s="66" t="s">
        <v>1324</v>
      </c>
    </row>
    <row r="7" spans="1:26" ht="15.75" customHeight="1">
      <c r="A7" s="66" t="str">
        <f>("'permanents'!A1:L"&amp;COUNTA(salles!B3:B806))</f>
        <v>'permanents'!A1:L804</v>
      </c>
      <c r="B7" s="66" t="s">
        <v>1322</v>
      </c>
    </row>
    <row r="8" spans="1:26" ht="15.75" customHeight="1">
      <c r="A8" s="1" t="s">
        <v>1325</v>
      </c>
      <c r="J8" s="66" t="s">
        <v>1326</v>
      </c>
      <c r="K8" s="67"/>
      <c r="L8" s="67"/>
    </row>
    <row r="9" spans="1:26" ht="15.75" customHeight="1">
      <c r="A9" s="68" t="s">
        <v>1327</v>
      </c>
      <c r="B9" s="68" t="s">
        <v>1328</v>
      </c>
      <c r="C9" s="68" t="s">
        <v>1329</v>
      </c>
      <c r="D9" s="68" t="s">
        <v>1330</v>
      </c>
      <c r="E9" s="68" t="s">
        <v>1331</v>
      </c>
      <c r="F9" s="68" t="s">
        <v>1332</v>
      </c>
      <c r="G9" s="68" t="s">
        <v>1333</v>
      </c>
      <c r="H9" s="68" t="s">
        <v>1334</v>
      </c>
      <c r="I9" s="68" t="s">
        <v>1335</v>
      </c>
      <c r="J9" s="69" t="s">
        <v>1336</v>
      </c>
      <c r="K9" s="69" t="s">
        <v>1337</v>
      </c>
      <c r="L9" s="70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.75" customHeight="1">
      <c r="A10" s="71" t="str">
        <f>"salles avant 03/2017!"</f>
        <v>salles avant 03/2017!</v>
      </c>
      <c r="B10" s="71" t="str">
        <f>"permanents!"</f>
        <v>permanents!</v>
      </c>
      <c r="C10" s="71" t="str">
        <f>"salles!"</f>
        <v>salles!</v>
      </c>
      <c r="D10" s="72">
        <f ca="1">COUNTA(INDIRECT(Oun&amp;"B:B"))</f>
        <v>1</v>
      </c>
      <c r="E10" s="72">
        <f ca="1">COUNTA(INDIRECT(Odeux&amp;"B2:B"))</f>
        <v>1</v>
      </c>
      <c r="F10" s="72">
        <f ca="1">COUNTA(INDIRECT(Otrois&amp;"B2:B"))</f>
        <v>1</v>
      </c>
      <c r="G10" s="73">
        <f>Tun+Tdeux+Ttrois</f>
        <v>2292</v>
      </c>
      <c r="H10" s="73" t="str">
        <f>"toutes-résas-brutes!"</f>
        <v>toutes-résas-brutes!</v>
      </c>
      <c r="I10" s="73" t="str">
        <f>IF((recap!B3)="","",recap!B3)</f>
        <v>lopes</v>
      </c>
      <c r="J10" s="74" t="s">
        <v>168</v>
      </c>
      <c r="K10" s="75">
        <v>1</v>
      </c>
      <c r="L10" s="76" t="b">
        <v>1</v>
      </c>
    </row>
    <row r="11" spans="1:26" ht="15.75" customHeight="1">
      <c r="A11" s="1" t="s">
        <v>1338</v>
      </c>
      <c r="J11" s="74" t="s">
        <v>86</v>
      </c>
      <c r="K11" s="75">
        <v>1</v>
      </c>
      <c r="L11" s="76" t="b">
        <v>1</v>
      </c>
    </row>
    <row r="12" spans="1:26" ht="15.75" customHeight="1">
      <c r="A12" s="1">
        <v>200</v>
      </c>
      <c r="J12" s="77" t="s">
        <v>31</v>
      </c>
      <c r="K12" s="75">
        <v>1</v>
      </c>
      <c r="L12" s="76" t="b">
        <v>1</v>
      </c>
    </row>
    <row r="13" spans="1:26" ht="15.75" customHeight="1">
      <c r="J13" s="74" t="s">
        <v>1339</v>
      </c>
      <c r="K13" s="75">
        <v>1</v>
      </c>
      <c r="L13" s="76" t="b">
        <v>1</v>
      </c>
    </row>
    <row r="14" spans="1:26" ht="15.75" customHeight="1">
      <c r="A14" s="1" t="s">
        <v>1340</v>
      </c>
      <c r="B14" s="1" t="s">
        <v>1341</v>
      </c>
      <c r="C14" s="1" t="s">
        <v>1342</v>
      </c>
      <c r="D14" s="1" t="s">
        <v>1343</v>
      </c>
      <c r="E14" s="1" t="s">
        <v>1344</v>
      </c>
      <c r="J14" s="76" t="s">
        <v>15</v>
      </c>
      <c r="K14" s="78">
        <v>0</v>
      </c>
      <c r="L14" s="76" t="b">
        <v>1</v>
      </c>
    </row>
    <row r="15" spans="1:26" ht="15.75" customHeight="1">
      <c r="A15" s="1" t="s">
        <v>1345</v>
      </c>
      <c r="B15" s="1">
        <v>1</v>
      </c>
      <c r="C15">
        <f>A2</f>
        <v>1455</v>
      </c>
      <c r="D15" s="1">
        <v>0</v>
      </c>
      <c r="E15" s="1">
        <f>B15</f>
        <v>1</v>
      </c>
      <c r="F15" t="str">
        <f t="shared" ref="F15:F21" si="0">IF(E15&lt;=Tun,"salles avant 03/2017 ligne "&amp;E15,IF(E15&lt;=(Tun+Tdeux),"permanents "&amp;E15-Tun,IF(E15&lt;=Tun+Tdeux+Ttrois,"importsupersaas "&amp;E15-Tun-Tdeux,"out")))</f>
        <v>salles avant 03/2017 ligne 1</v>
      </c>
      <c r="J15" s="79" t="s">
        <v>13</v>
      </c>
      <c r="K15" s="78">
        <v>0</v>
      </c>
      <c r="L15" s="76" t="b">
        <v>1</v>
      </c>
    </row>
    <row r="16" spans="1:26" ht="15.75" customHeight="1">
      <c r="A16" s="1" t="s">
        <v>1346</v>
      </c>
      <c r="B16">
        <f t="shared" ref="B16:B17" si="1">C15+1</f>
        <v>1456</v>
      </c>
      <c r="C16">
        <f>B16+A4</f>
        <v>1488</v>
      </c>
      <c r="D16">
        <f>-A2</f>
        <v>-1455</v>
      </c>
      <c r="E16" s="1">
        <f>Tun</f>
        <v>1455</v>
      </c>
      <c r="F16" t="str">
        <f t="shared" si="0"/>
        <v>salles avant 03/2017 ligne 1455</v>
      </c>
      <c r="J16" s="80" t="s">
        <v>83</v>
      </c>
      <c r="K16" s="78">
        <v>5.3E-3</v>
      </c>
      <c r="L16" s="80" t="b">
        <v>1</v>
      </c>
    </row>
    <row r="17" spans="1:12" ht="15.75" customHeight="1">
      <c r="A17" s="1" t="s">
        <v>1347</v>
      </c>
      <c r="B17">
        <f t="shared" si="1"/>
        <v>1489</v>
      </c>
      <c r="C17">
        <f>B17+A6-2</f>
        <v>2292</v>
      </c>
      <c r="E17" s="1">
        <f>Tun+1</f>
        <v>1456</v>
      </c>
      <c r="F17" t="str">
        <f t="shared" si="0"/>
        <v>permanents 1</v>
      </c>
      <c r="J17" s="81" t="s">
        <v>162</v>
      </c>
      <c r="K17" s="78">
        <v>5.3E-3</v>
      </c>
      <c r="L17" s="80" t="b">
        <v>1</v>
      </c>
    </row>
    <row r="18" spans="1:12" ht="15.75" customHeight="1">
      <c r="A18" s="1" t="s">
        <v>1348</v>
      </c>
      <c r="B18">
        <f>A4+1</f>
        <v>33</v>
      </c>
      <c r="E18" s="1">
        <f>Tun+Tdeux</f>
        <v>1487</v>
      </c>
      <c r="F18" t="str">
        <f t="shared" si="0"/>
        <v>permanents 32</v>
      </c>
      <c r="J18" t="str">
        <f ca="1">IFERROR(__xludf.DUMMYFUNCTION("IMPORTRANGE(""https://docs.google.com/spreadsheets/d/1LoFRo7osHuL1KInpvQ9DJr7NhhqgwT6cPLWr9DHE2Zw/edit?usp=sharing"",""rep_triée_chiffrée!T2:V300"")"),"amelie.brossard@kheprisante.fr")</f>
        <v>amelie.brossard@kheprisante.fr</v>
      </c>
      <c r="K18" s="82">
        <v>1</v>
      </c>
      <c r="L18" t="b">
        <v>1</v>
      </c>
    </row>
    <row r="19" spans="1:12" ht="15.75" customHeight="1">
      <c r="E19" s="1">
        <f>Tun+Tdeux+1</f>
        <v>1488</v>
      </c>
      <c r="F19" t="str">
        <f t="shared" si="0"/>
        <v>importsupersaas 1</v>
      </c>
      <c r="J19" t="s">
        <v>112</v>
      </c>
      <c r="K19" s="82">
        <v>1</v>
      </c>
      <c r="L19" t="b">
        <v>1</v>
      </c>
    </row>
    <row r="20" spans="1:12" ht="15.75" customHeight="1">
      <c r="E20" s="1">
        <f>Tun+Tdeux+Ttrois</f>
        <v>2292</v>
      </c>
      <c r="F20" t="str">
        <f t="shared" si="0"/>
        <v>importsupersaas 805</v>
      </c>
      <c r="J20" t="s">
        <v>887</v>
      </c>
      <c r="K20" s="82">
        <v>1</v>
      </c>
      <c r="L20" t="b">
        <v>1</v>
      </c>
    </row>
    <row r="21" spans="1:12" ht="15.75" customHeight="1">
      <c r="E21" s="1">
        <f>Tun+Tdeux+Ttrois+1</f>
        <v>2293</v>
      </c>
      <c r="F21" t="str">
        <f t="shared" si="0"/>
        <v>out</v>
      </c>
      <c r="J21" t="s">
        <v>37</v>
      </c>
      <c r="K21" s="82">
        <v>1</v>
      </c>
      <c r="L21" t="b">
        <v>1</v>
      </c>
    </row>
    <row r="22" spans="1:12" ht="15.75" customHeight="1">
      <c r="J22" t="s">
        <v>1349</v>
      </c>
      <c r="K22" s="82">
        <v>1</v>
      </c>
      <c r="L22" t="b">
        <v>1</v>
      </c>
    </row>
    <row r="23" spans="1:12" ht="15.75" customHeight="1">
      <c r="J23" t="s">
        <v>1060</v>
      </c>
      <c r="K23" s="82">
        <v>1</v>
      </c>
      <c r="L23" t="b">
        <v>1</v>
      </c>
    </row>
    <row r="24" spans="1:12" ht="15.75" customHeight="1">
      <c r="J24" t="s">
        <v>1350</v>
      </c>
      <c r="K24" s="82">
        <v>0.96666666666666667</v>
      </c>
      <c r="L24" t="b">
        <v>1</v>
      </c>
    </row>
    <row r="25" spans="1:12" ht="15.75" customHeight="1">
      <c r="J25" t="s">
        <v>773</v>
      </c>
      <c r="K25" s="82">
        <v>0.97619047619047616</v>
      </c>
      <c r="L25" t="b">
        <v>1</v>
      </c>
    </row>
    <row r="26" spans="1:12" ht="15.75" customHeight="1">
      <c r="J26" t="s">
        <v>61</v>
      </c>
      <c r="K26" s="82">
        <v>1</v>
      </c>
      <c r="L26" t="b">
        <v>1</v>
      </c>
    </row>
    <row r="27" spans="1:12" ht="15.75" customHeight="1">
      <c r="J27" t="s">
        <v>168</v>
      </c>
      <c r="K27" s="82">
        <v>1</v>
      </c>
      <c r="L27" t="b">
        <v>1</v>
      </c>
    </row>
    <row r="28" spans="1:12" ht="15.75" customHeight="1">
      <c r="J28" t="s">
        <v>25</v>
      </c>
      <c r="K28" s="82">
        <v>1</v>
      </c>
      <c r="L28" t="b">
        <v>1</v>
      </c>
    </row>
    <row r="29" spans="1:12" ht="15.75" customHeight="1">
      <c r="J29" t="s">
        <v>515</v>
      </c>
      <c r="K29" s="82">
        <v>1</v>
      </c>
      <c r="L29" t="b">
        <v>1</v>
      </c>
    </row>
    <row r="30" spans="1:12" ht="15.75" customHeight="1">
      <c r="J30" t="s">
        <v>458</v>
      </c>
      <c r="K30" s="82">
        <v>0.95</v>
      </c>
      <c r="L30" t="b">
        <v>1</v>
      </c>
    </row>
    <row r="31" spans="1:12" ht="15.75" customHeight="1">
      <c r="J31" t="s">
        <v>1084</v>
      </c>
      <c r="K31" s="82">
        <v>1</v>
      </c>
      <c r="L31" t="b">
        <v>1</v>
      </c>
    </row>
    <row r="32" spans="1:12" ht="15.75" customHeight="1">
      <c r="J32" t="s">
        <v>81</v>
      </c>
      <c r="K32" s="82">
        <v>0.97619047619047616</v>
      </c>
      <c r="L32" t="b">
        <v>1</v>
      </c>
    </row>
    <row r="33" spans="10:12" ht="15.75" customHeight="1">
      <c r="J33" t="s">
        <v>193</v>
      </c>
      <c r="K33" s="82">
        <v>1</v>
      </c>
      <c r="L33" t="b">
        <v>1</v>
      </c>
    </row>
    <row r="34" spans="10:12" ht="15.75" customHeight="1">
      <c r="J34" t="s">
        <v>218</v>
      </c>
      <c r="K34" s="82">
        <v>1</v>
      </c>
      <c r="L34" t="b">
        <v>1</v>
      </c>
    </row>
    <row r="35" spans="10:12" ht="15.75" customHeight="1">
      <c r="J35" t="s">
        <v>1351</v>
      </c>
      <c r="K35" s="82">
        <v>1</v>
      </c>
      <c r="L35" t="b">
        <v>1</v>
      </c>
    </row>
    <row r="36" spans="10:12" ht="15.75" customHeight="1">
      <c r="J36" t="s">
        <v>357</v>
      </c>
      <c r="K36" s="82">
        <v>0.97058823529411764</v>
      </c>
      <c r="L36" t="b">
        <v>1</v>
      </c>
    </row>
    <row r="37" spans="10:12" ht="15.75" customHeight="1">
      <c r="J37" t="s">
        <v>1352</v>
      </c>
      <c r="K37" s="82">
        <v>1</v>
      </c>
      <c r="L37" t="b">
        <v>1</v>
      </c>
    </row>
    <row r="38" spans="10:12" ht="15.75" customHeight="1">
      <c r="J38" t="s">
        <v>49</v>
      </c>
      <c r="K38" s="82">
        <v>1</v>
      </c>
      <c r="L38" t="b">
        <v>1</v>
      </c>
    </row>
    <row r="39" spans="10:12" ht="15.75" customHeight="1">
      <c r="J39" t="s">
        <v>204</v>
      </c>
      <c r="K39" s="82">
        <v>1</v>
      </c>
      <c r="L39" t="b">
        <v>1</v>
      </c>
    </row>
    <row r="40" spans="10:12" ht="15.75" customHeight="1">
      <c r="J40" t="s">
        <v>881</v>
      </c>
      <c r="K40" s="82">
        <v>0.96666666666666667</v>
      </c>
      <c r="L40" t="b">
        <v>1</v>
      </c>
    </row>
    <row r="41" spans="10:12" ht="15.75" customHeight="1">
      <c r="J41" t="s">
        <v>309</v>
      </c>
      <c r="K41" s="82">
        <v>1</v>
      </c>
      <c r="L41" t="b">
        <v>1</v>
      </c>
    </row>
    <row r="42" spans="10:12" ht="15.75" customHeight="1">
      <c r="J42" t="s">
        <v>518</v>
      </c>
      <c r="K42" s="82">
        <v>0.96666666666666667</v>
      </c>
      <c r="L42" t="b">
        <v>1</v>
      </c>
    </row>
    <row r="43" spans="10:12" ht="15.75" customHeight="1">
      <c r="J43" t="s">
        <v>100</v>
      </c>
      <c r="K43" s="82">
        <v>1</v>
      </c>
      <c r="L43" t="b">
        <v>1</v>
      </c>
    </row>
    <row r="44" spans="10:12" ht="15.75" customHeight="1">
      <c r="J44" t="s">
        <v>73</v>
      </c>
      <c r="K44" s="82">
        <v>1</v>
      </c>
      <c r="L44" t="b">
        <v>1</v>
      </c>
    </row>
    <row r="45" spans="10:12" ht="15.75" customHeight="1">
      <c r="J45" t="s">
        <v>63</v>
      </c>
      <c r="K45" s="82">
        <v>1</v>
      </c>
      <c r="L45" t="b">
        <v>1</v>
      </c>
    </row>
    <row r="46" spans="10:12" ht="15.75" customHeight="1">
      <c r="J46" t="s">
        <v>1113</v>
      </c>
      <c r="K46" s="82">
        <v>0.96666666666666667</v>
      </c>
      <c r="L46" t="b">
        <v>1</v>
      </c>
    </row>
    <row r="47" spans="10:12" ht="15.75" customHeight="1">
      <c r="J47" t="s">
        <v>1080</v>
      </c>
      <c r="K47" s="82">
        <v>1</v>
      </c>
      <c r="L47" t="b">
        <v>1</v>
      </c>
    </row>
    <row r="48" spans="10:12" ht="15.75" customHeight="1">
      <c r="J48" t="s">
        <v>263</v>
      </c>
      <c r="K48" s="82">
        <v>1</v>
      </c>
      <c r="L48" t="b">
        <v>1</v>
      </c>
    </row>
    <row r="49" spans="10:12" ht="15.75" customHeight="1">
      <c r="J49" t="s">
        <v>489</v>
      </c>
      <c r="K49" s="82">
        <v>1</v>
      </c>
      <c r="L49" t="b">
        <v>1</v>
      </c>
    </row>
    <row r="50" spans="10:12" ht="15.75" customHeight="1">
      <c r="J50" t="s">
        <v>212</v>
      </c>
      <c r="K50" s="82">
        <v>0.98148148148148151</v>
      </c>
      <c r="L50" t="b">
        <v>1</v>
      </c>
    </row>
    <row r="51" spans="10:12" ht="15.75" customHeight="1">
      <c r="J51" t="s">
        <v>31</v>
      </c>
      <c r="K51" s="82">
        <v>1</v>
      </c>
      <c r="L51" t="b">
        <v>1</v>
      </c>
    </row>
    <row r="52" spans="10:12" ht="15.75" customHeight="1">
      <c r="J52" t="s">
        <v>803</v>
      </c>
      <c r="K52" s="82">
        <v>1</v>
      </c>
      <c r="L52" t="b">
        <v>1</v>
      </c>
    </row>
    <row r="53" spans="10:12" ht="15.75" customHeight="1">
      <c r="J53" t="s">
        <v>119</v>
      </c>
      <c r="K53" s="82">
        <v>1</v>
      </c>
      <c r="L53" t="b">
        <v>1</v>
      </c>
    </row>
    <row r="54" spans="10:12" ht="15.75" customHeight="1">
      <c r="J54" t="s">
        <v>485</v>
      </c>
      <c r="K54" s="82">
        <v>1</v>
      </c>
      <c r="L54" t="b">
        <v>1</v>
      </c>
    </row>
    <row r="55" spans="10:12" ht="15.75" customHeight="1">
      <c r="J55" t="s">
        <v>554</v>
      </c>
      <c r="K55" s="82">
        <v>1</v>
      </c>
      <c r="L55" t="b">
        <v>1</v>
      </c>
    </row>
    <row r="56" spans="10:12" ht="15.75" customHeight="1">
      <c r="J56" t="s">
        <v>738</v>
      </c>
      <c r="K56" s="82">
        <v>1</v>
      </c>
      <c r="L56" t="b">
        <v>1</v>
      </c>
    </row>
    <row r="57" spans="10:12" ht="15.75" customHeight="1">
      <c r="J57" t="s">
        <v>829</v>
      </c>
      <c r="K57" s="82">
        <v>0.97619047619047616</v>
      </c>
      <c r="L57" t="b">
        <v>1</v>
      </c>
    </row>
    <row r="58" spans="10:12" ht="15.75" customHeight="1">
      <c r="J58" t="s">
        <v>1353</v>
      </c>
      <c r="K58" s="82">
        <v>1</v>
      </c>
      <c r="L58" t="b">
        <v>1</v>
      </c>
    </row>
    <row r="59" spans="10:12" ht="15.75" customHeight="1">
      <c r="J59" t="s">
        <v>472</v>
      </c>
      <c r="K59" s="82">
        <v>0.96666666666666667</v>
      </c>
      <c r="L59" t="b">
        <v>1</v>
      </c>
    </row>
    <row r="60" spans="10:12" ht="15.75" customHeight="1">
      <c r="J60" t="s">
        <v>88</v>
      </c>
      <c r="K60" s="82">
        <v>0.94202898550724634</v>
      </c>
      <c r="L60" t="b">
        <v>1</v>
      </c>
    </row>
    <row r="61" spans="10:12" ht="15.75" customHeight="1">
      <c r="J61" t="s">
        <v>107</v>
      </c>
      <c r="K61" s="82">
        <v>1</v>
      </c>
      <c r="L61" t="b">
        <v>1</v>
      </c>
    </row>
    <row r="62" spans="10:12" ht="15.75" customHeight="1">
      <c r="J62" t="s">
        <v>246</v>
      </c>
      <c r="K62" s="82">
        <v>0.94444444444444442</v>
      </c>
      <c r="L62" t="b">
        <v>1</v>
      </c>
    </row>
    <row r="63" spans="10:12" ht="15.75" customHeight="1">
      <c r="J63" t="s">
        <v>1354</v>
      </c>
      <c r="K63" s="82">
        <v>0.97619047619047616</v>
      </c>
      <c r="L63" t="b">
        <v>1</v>
      </c>
    </row>
    <row r="64" spans="10:12" ht="15.75" customHeight="1">
      <c r="J64" t="s">
        <v>60</v>
      </c>
      <c r="K64" s="82">
        <v>1</v>
      </c>
      <c r="L64" t="b">
        <v>1</v>
      </c>
    </row>
    <row r="65" spans="10:12" ht="15.75" customHeight="1">
      <c r="J65" t="s">
        <v>166</v>
      </c>
      <c r="K65" s="82">
        <v>1</v>
      </c>
      <c r="L65" t="b">
        <v>1</v>
      </c>
    </row>
    <row r="66" spans="10:12" ht="15.75" customHeight="1">
      <c r="J66" t="s">
        <v>1355</v>
      </c>
      <c r="K66" s="82">
        <v>1</v>
      </c>
      <c r="L66" t="b">
        <v>1</v>
      </c>
    </row>
    <row r="67" spans="10:12" ht="15.75" customHeight="1">
      <c r="J67" t="s">
        <v>66</v>
      </c>
      <c r="K67" s="82">
        <v>1</v>
      </c>
      <c r="L67" t="b">
        <v>1</v>
      </c>
    </row>
    <row r="68" spans="10:12" ht="15.75" customHeight="1">
      <c r="J68" t="s">
        <v>784</v>
      </c>
      <c r="K68" s="82">
        <v>1</v>
      </c>
      <c r="L68" t="b">
        <v>1</v>
      </c>
    </row>
    <row r="69" spans="10:12" ht="15.75" customHeight="1">
      <c r="J69" t="s">
        <v>299</v>
      </c>
      <c r="K69" s="82">
        <v>0.96666666666666667</v>
      </c>
      <c r="L69" t="b">
        <v>1</v>
      </c>
    </row>
    <row r="70" spans="10:12" ht="15.75" customHeight="1">
      <c r="J70" t="s">
        <v>1339</v>
      </c>
      <c r="K70" s="82">
        <v>1</v>
      </c>
      <c r="L70" t="b">
        <v>1</v>
      </c>
    </row>
    <row r="71" spans="10:12" ht="15.75" customHeight="1">
      <c r="J71" t="s">
        <v>86</v>
      </c>
      <c r="K71" s="82">
        <v>1</v>
      </c>
      <c r="L71" t="b">
        <v>1</v>
      </c>
    </row>
    <row r="72" spans="10:12" ht="15.75" customHeight="1">
      <c r="J72" t="s">
        <v>596</v>
      </c>
      <c r="K72" s="82">
        <v>1</v>
      </c>
      <c r="L72" t="b">
        <v>1</v>
      </c>
    </row>
    <row r="73" spans="10:12" ht="15.75" customHeight="1">
      <c r="J73" t="s">
        <v>1356</v>
      </c>
      <c r="K73" s="82">
        <v>1</v>
      </c>
      <c r="L73" t="b">
        <v>1</v>
      </c>
    </row>
    <row r="74" spans="10:12" ht="15.75" customHeight="1">
      <c r="J74" t="s">
        <v>1357</v>
      </c>
      <c r="K74" s="82">
        <v>0.96666666666666667</v>
      </c>
      <c r="L74" t="b">
        <v>1</v>
      </c>
    </row>
    <row r="75" spans="10:12" ht="15.75" customHeight="1">
      <c r="J75" t="s">
        <v>1358</v>
      </c>
      <c r="K75" s="82">
        <v>0.9</v>
      </c>
      <c r="L75" t="b">
        <v>1</v>
      </c>
    </row>
    <row r="76" spans="10:12" ht="15.75" customHeight="1">
      <c r="J76" t="s">
        <v>1359</v>
      </c>
      <c r="K76" s="82">
        <v>1</v>
      </c>
      <c r="L76" t="b">
        <v>1</v>
      </c>
    </row>
    <row r="77" spans="10:12" ht="15.75" customHeight="1">
      <c r="J77" t="s">
        <v>317</v>
      </c>
      <c r="K77" s="82">
        <v>0.96666666666666667</v>
      </c>
      <c r="L77" t="b">
        <v>1</v>
      </c>
    </row>
    <row r="78" spans="10:12" ht="15.75" customHeight="1">
      <c r="J78" t="s">
        <v>174</v>
      </c>
      <c r="K78" s="82">
        <v>0.5</v>
      </c>
      <c r="L78" t="b">
        <v>1</v>
      </c>
    </row>
    <row r="79" spans="10:12" ht="15.75" customHeight="1">
      <c r="J79" t="s">
        <v>501</v>
      </c>
      <c r="K79" s="82">
        <v>1</v>
      </c>
      <c r="L79" t="b">
        <v>1</v>
      </c>
    </row>
    <row r="80" spans="10:12" ht="15.75" customHeight="1">
      <c r="J80" t="s">
        <v>1360</v>
      </c>
      <c r="K80" s="82">
        <v>1</v>
      </c>
      <c r="L80" t="b">
        <v>1</v>
      </c>
    </row>
    <row r="81" spans="10:12" ht="15.75" customHeight="1">
      <c r="J81" t="s">
        <v>995</v>
      </c>
      <c r="K81" s="82">
        <v>1</v>
      </c>
      <c r="L81" t="b">
        <v>1</v>
      </c>
    </row>
    <row r="82" spans="10:12" ht="15.75" customHeight="1">
      <c r="J82" t="s">
        <v>1361</v>
      </c>
      <c r="K82" s="82">
        <v>1</v>
      </c>
      <c r="L82" t="b">
        <v>1</v>
      </c>
    </row>
    <row r="83" spans="10:12" ht="15.75" customHeight="1">
      <c r="J83" t="s">
        <v>140</v>
      </c>
      <c r="K83" s="82">
        <v>0.93262411347517726</v>
      </c>
      <c r="L83" t="b">
        <v>1</v>
      </c>
    </row>
    <row r="84" spans="10:12" ht="15.75" customHeight="1">
      <c r="J84" t="s">
        <v>1362</v>
      </c>
      <c r="K84" s="82">
        <v>1</v>
      </c>
      <c r="L84" t="b">
        <v>1</v>
      </c>
    </row>
    <row r="85" spans="10:12" ht="15.75" customHeight="1">
      <c r="J85" t="s">
        <v>423</v>
      </c>
      <c r="K85" s="82">
        <v>0.97619047619047616</v>
      </c>
      <c r="L85" t="b">
        <v>1</v>
      </c>
    </row>
    <row r="86" spans="10:12" ht="15.75" customHeight="1">
      <c r="J86" t="s">
        <v>43</v>
      </c>
      <c r="K86" s="82">
        <v>1</v>
      </c>
      <c r="L86" t="b">
        <v>1</v>
      </c>
    </row>
    <row r="87" spans="10:12" ht="15.75" customHeight="1">
      <c r="J87" t="s">
        <v>34</v>
      </c>
      <c r="K87" s="82">
        <v>1</v>
      </c>
      <c r="L87" t="b">
        <v>1</v>
      </c>
    </row>
    <row r="88" spans="10:12" ht="15.75" customHeight="1">
      <c r="J88" t="s">
        <v>800</v>
      </c>
      <c r="K88" s="82">
        <v>1</v>
      </c>
      <c r="L88" t="b">
        <v>1</v>
      </c>
    </row>
    <row r="89" spans="10:12" ht="15.75" customHeight="1">
      <c r="J89" t="s">
        <v>464</v>
      </c>
      <c r="K89" s="82">
        <v>0.98148148148148151</v>
      </c>
      <c r="L89" t="b">
        <v>1</v>
      </c>
    </row>
    <row r="90" spans="10:12" ht="15.75" customHeight="1">
      <c r="J90" t="s">
        <v>852</v>
      </c>
      <c r="K90" s="82">
        <v>0.96666666666666667</v>
      </c>
      <c r="L90" t="b">
        <v>1</v>
      </c>
    </row>
    <row r="91" spans="10:12" ht="15.75" customHeight="1">
      <c r="J91" t="s">
        <v>359</v>
      </c>
      <c r="K91" s="82">
        <v>1</v>
      </c>
      <c r="L91" t="b">
        <v>1</v>
      </c>
    </row>
    <row r="92" spans="10:12" ht="15.75" customHeight="1">
      <c r="J92" t="s">
        <v>1363</v>
      </c>
      <c r="K92" s="82">
        <v>1</v>
      </c>
      <c r="L92" t="b">
        <v>1</v>
      </c>
    </row>
    <row r="93" spans="10:12" ht="15.75" customHeight="1">
      <c r="J93" t="s">
        <v>496</v>
      </c>
      <c r="K93" s="82">
        <v>1</v>
      </c>
      <c r="L93" t="b">
        <v>1</v>
      </c>
    </row>
    <row r="94" spans="10:12" ht="15.75" customHeight="1">
      <c r="J94" t="s">
        <v>1364</v>
      </c>
      <c r="K94" s="82">
        <v>1</v>
      </c>
      <c r="L94" t="b">
        <v>1</v>
      </c>
    </row>
    <row r="95" spans="10:12" ht="15.75" customHeight="1">
      <c r="J95" t="s">
        <v>814</v>
      </c>
      <c r="K95" s="82">
        <v>1</v>
      </c>
      <c r="L95" t="b">
        <v>1</v>
      </c>
    </row>
    <row r="96" spans="10:12" ht="15.75" customHeight="1">
      <c r="J96" t="s">
        <v>237</v>
      </c>
      <c r="K96" s="82">
        <v>1</v>
      </c>
      <c r="L96" t="b">
        <v>1</v>
      </c>
    </row>
    <row r="97" spans="10:12" ht="15.75" customHeight="1">
      <c r="J97" t="s">
        <v>251</v>
      </c>
      <c r="K97" s="82">
        <v>0.96666666666666667</v>
      </c>
      <c r="L97" t="b">
        <v>1</v>
      </c>
    </row>
    <row r="98" spans="10:12" ht="15.75" customHeight="1">
      <c r="J98" t="s">
        <v>1192</v>
      </c>
      <c r="K98" s="82" t="s">
        <v>1192</v>
      </c>
      <c r="L98" t="b">
        <v>0</v>
      </c>
    </row>
    <row r="99" spans="10:12" ht="15.75" customHeight="1">
      <c r="J99" t="s">
        <v>1192</v>
      </c>
      <c r="K99" s="82" t="s">
        <v>1192</v>
      </c>
      <c r="L99" t="b">
        <v>0</v>
      </c>
    </row>
    <row r="100" spans="10:12" ht="15.75" customHeight="1">
      <c r="J100" t="s">
        <v>1192</v>
      </c>
      <c r="K100" s="82" t="s">
        <v>1192</v>
      </c>
      <c r="L100" t="b">
        <v>0</v>
      </c>
    </row>
    <row r="101" spans="10:12" ht="15.75" customHeight="1">
      <c r="J101" t="s">
        <v>1192</v>
      </c>
      <c r="K101" s="82" t="s">
        <v>1192</v>
      </c>
      <c r="L101" t="b">
        <v>0</v>
      </c>
    </row>
    <row r="102" spans="10:12" ht="15.75" customHeight="1">
      <c r="J102" t="s">
        <v>1192</v>
      </c>
      <c r="K102" s="82" t="s">
        <v>1192</v>
      </c>
      <c r="L102" t="b">
        <v>0</v>
      </c>
    </row>
    <row r="103" spans="10:12" ht="15.75" customHeight="1">
      <c r="J103" t="s">
        <v>1192</v>
      </c>
      <c r="K103" s="82" t="s">
        <v>1192</v>
      </c>
      <c r="L103" t="b">
        <v>0</v>
      </c>
    </row>
    <row r="104" spans="10:12" ht="15.75" customHeight="1">
      <c r="J104" t="s">
        <v>1192</v>
      </c>
      <c r="K104" s="82" t="s">
        <v>1192</v>
      </c>
      <c r="L104" t="b">
        <v>0</v>
      </c>
    </row>
    <row r="105" spans="10:12" ht="15.75" customHeight="1">
      <c r="J105" t="s">
        <v>1192</v>
      </c>
      <c r="K105" s="82" t="s">
        <v>1192</v>
      </c>
      <c r="L105" t="b">
        <v>0</v>
      </c>
    </row>
    <row r="106" spans="10:12" ht="15.75" customHeight="1">
      <c r="J106" t="s">
        <v>1192</v>
      </c>
      <c r="K106" s="82" t="s">
        <v>1192</v>
      </c>
      <c r="L106" t="b">
        <v>0</v>
      </c>
    </row>
    <row r="107" spans="10:12" ht="15.75" customHeight="1">
      <c r="J107" t="s">
        <v>1192</v>
      </c>
      <c r="K107" s="82" t="s">
        <v>1192</v>
      </c>
      <c r="L107" t="b">
        <v>0</v>
      </c>
    </row>
    <row r="108" spans="10:12" ht="15.75" customHeight="1">
      <c r="J108" t="s">
        <v>1192</v>
      </c>
      <c r="K108" s="82" t="s">
        <v>1192</v>
      </c>
      <c r="L108" t="b">
        <v>0</v>
      </c>
    </row>
    <row r="109" spans="10:12" ht="15.75" customHeight="1">
      <c r="J109" t="s">
        <v>1192</v>
      </c>
      <c r="K109" s="82" t="s">
        <v>1192</v>
      </c>
      <c r="L109" t="b">
        <v>0</v>
      </c>
    </row>
    <row r="110" spans="10:12" ht="15.75" customHeight="1">
      <c r="J110" t="s">
        <v>1192</v>
      </c>
      <c r="K110" s="82" t="s">
        <v>1192</v>
      </c>
      <c r="L110" t="b">
        <v>0</v>
      </c>
    </row>
    <row r="111" spans="10:12" ht="15.75" customHeight="1">
      <c r="J111" t="s">
        <v>1192</v>
      </c>
      <c r="K111" s="82" t="s">
        <v>1192</v>
      </c>
      <c r="L111" t="b">
        <v>0</v>
      </c>
    </row>
    <row r="112" spans="10:12" ht="15.75" customHeight="1">
      <c r="J112" t="s">
        <v>1192</v>
      </c>
      <c r="K112" s="82" t="s">
        <v>1192</v>
      </c>
      <c r="L112" t="b">
        <v>0</v>
      </c>
    </row>
    <row r="113" spans="10:12" ht="15.75" customHeight="1">
      <c r="J113" t="s">
        <v>1192</v>
      </c>
      <c r="K113" s="82" t="s">
        <v>1192</v>
      </c>
      <c r="L113" t="b">
        <v>0</v>
      </c>
    </row>
    <row r="114" spans="10:12" ht="15.75" customHeight="1">
      <c r="J114" t="s">
        <v>1192</v>
      </c>
      <c r="K114" s="82" t="s">
        <v>1192</v>
      </c>
      <c r="L114" t="b">
        <v>0</v>
      </c>
    </row>
    <row r="115" spans="10:12" ht="15.75" customHeight="1">
      <c r="J115" t="s">
        <v>1192</v>
      </c>
      <c r="K115" s="82" t="s">
        <v>1192</v>
      </c>
      <c r="L115" t="b">
        <v>0</v>
      </c>
    </row>
    <row r="116" spans="10:12" ht="15.75" customHeight="1">
      <c r="J116" t="s">
        <v>1192</v>
      </c>
      <c r="K116" s="82" t="s">
        <v>1192</v>
      </c>
      <c r="L116" t="b">
        <v>0</v>
      </c>
    </row>
    <row r="117" spans="10:12" ht="15.75" customHeight="1">
      <c r="J117" t="s">
        <v>1192</v>
      </c>
      <c r="K117" s="82" t="s">
        <v>1192</v>
      </c>
      <c r="L117" t="b">
        <v>0</v>
      </c>
    </row>
    <row r="118" spans="10:12" ht="15.75" customHeight="1">
      <c r="J118" t="s">
        <v>1192</v>
      </c>
      <c r="K118" s="82" t="s">
        <v>1192</v>
      </c>
      <c r="L118" t="b">
        <v>0</v>
      </c>
    </row>
    <row r="119" spans="10:12" ht="15.75" customHeight="1">
      <c r="J119" t="s">
        <v>1192</v>
      </c>
      <c r="K119" s="82" t="s">
        <v>1192</v>
      </c>
      <c r="L119" t="b">
        <v>0</v>
      </c>
    </row>
    <row r="120" spans="10:12" ht="15.75" customHeight="1">
      <c r="J120" t="s">
        <v>1192</v>
      </c>
      <c r="K120" s="82" t="s">
        <v>1192</v>
      </c>
      <c r="L120" t="b">
        <v>0</v>
      </c>
    </row>
    <row r="121" spans="10:12" ht="15.75" customHeight="1">
      <c r="J121" t="s">
        <v>1192</v>
      </c>
      <c r="K121" s="82" t="s">
        <v>1192</v>
      </c>
      <c r="L121" t="b">
        <v>0</v>
      </c>
    </row>
    <row r="122" spans="10:12" ht="15.75" customHeight="1">
      <c r="J122" t="s">
        <v>1192</v>
      </c>
      <c r="K122" s="82" t="s">
        <v>1192</v>
      </c>
      <c r="L122" t="b">
        <v>0</v>
      </c>
    </row>
    <row r="123" spans="10:12" ht="15.75" customHeight="1">
      <c r="J123" t="s">
        <v>1192</v>
      </c>
      <c r="K123" s="82" t="s">
        <v>1192</v>
      </c>
      <c r="L123" t="b">
        <v>0</v>
      </c>
    </row>
    <row r="124" spans="10:12" ht="15.75" customHeight="1">
      <c r="J124" t="s">
        <v>1192</v>
      </c>
      <c r="K124" s="82" t="s">
        <v>1192</v>
      </c>
      <c r="L124" t="b">
        <v>0</v>
      </c>
    </row>
    <row r="125" spans="10:12" ht="15.75" customHeight="1">
      <c r="J125" t="s">
        <v>1192</v>
      </c>
      <c r="K125" s="82" t="s">
        <v>1192</v>
      </c>
      <c r="L125" t="b">
        <v>0</v>
      </c>
    </row>
    <row r="126" spans="10:12" ht="15.75" customHeight="1">
      <c r="J126" t="s">
        <v>1192</v>
      </c>
      <c r="K126" s="82" t="s">
        <v>1192</v>
      </c>
      <c r="L126" t="b">
        <v>0</v>
      </c>
    </row>
    <row r="127" spans="10:12" ht="15.75" customHeight="1">
      <c r="J127" t="s">
        <v>1192</v>
      </c>
      <c r="K127" s="82" t="s">
        <v>1192</v>
      </c>
      <c r="L127" t="b">
        <v>0</v>
      </c>
    </row>
    <row r="128" spans="10:12" ht="15.75" customHeight="1">
      <c r="J128" t="s">
        <v>1192</v>
      </c>
      <c r="K128" s="82" t="s">
        <v>1192</v>
      </c>
      <c r="L128" t="b">
        <v>0</v>
      </c>
    </row>
    <row r="129" spans="10:12" ht="15.75" customHeight="1">
      <c r="J129" t="s">
        <v>1192</v>
      </c>
      <c r="K129" s="82" t="s">
        <v>1192</v>
      </c>
      <c r="L129" t="b">
        <v>0</v>
      </c>
    </row>
    <row r="130" spans="10:12" ht="15.75" customHeight="1">
      <c r="J130" t="s">
        <v>1192</v>
      </c>
      <c r="K130" s="82" t="s">
        <v>1192</v>
      </c>
      <c r="L130" t="b">
        <v>0</v>
      </c>
    </row>
    <row r="131" spans="10:12" ht="15.75" customHeight="1">
      <c r="J131" t="s">
        <v>1192</v>
      </c>
      <c r="K131" s="82" t="s">
        <v>1192</v>
      </c>
      <c r="L131" t="b">
        <v>0</v>
      </c>
    </row>
    <row r="132" spans="10:12" ht="15.75" customHeight="1">
      <c r="J132" t="s">
        <v>1192</v>
      </c>
      <c r="K132" s="82" t="s">
        <v>1192</v>
      </c>
      <c r="L132" t="b">
        <v>0</v>
      </c>
    </row>
    <row r="133" spans="10:12" ht="15.75" customHeight="1">
      <c r="J133" t="s">
        <v>1192</v>
      </c>
      <c r="K133" s="82" t="s">
        <v>1192</v>
      </c>
      <c r="L133" t="b">
        <v>0</v>
      </c>
    </row>
    <row r="134" spans="10:12" ht="15.75" customHeight="1">
      <c r="J134" t="s">
        <v>1192</v>
      </c>
      <c r="K134" s="82" t="s">
        <v>1192</v>
      </c>
      <c r="L134" t="b">
        <v>0</v>
      </c>
    </row>
    <row r="135" spans="10:12" ht="15.75" customHeight="1">
      <c r="J135" t="s">
        <v>1192</v>
      </c>
      <c r="K135" s="82" t="s">
        <v>1192</v>
      </c>
      <c r="L135" t="b">
        <v>0</v>
      </c>
    </row>
    <row r="136" spans="10:12" ht="15.75" customHeight="1">
      <c r="J136" t="s">
        <v>1192</v>
      </c>
      <c r="K136" s="82" t="s">
        <v>1192</v>
      </c>
      <c r="L136" t="b">
        <v>0</v>
      </c>
    </row>
    <row r="137" spans="10:12" ht="15.75" customHeight="1">
      <c r="J137" t="s">
        <v>1192</v>
      </c>
      <c r="K137" s="82" t="s">
        <v>1192</v>
      </c>
      <c r="L137" t="b">
        <v>0</v>
      </c>
    </row>
    <row r="138" spans="10:12" ht="15.75" customHeight="1">
      <c r="J138" t="s">
        <v>1192</v>
      </c>
      <c r="K138" s="82" t="s">
        <v>1192</v>
      </c>
      <c r="L138" t="b">
        <v>0</v>
      </c>
    </row>
    <row r="139" spans="10:12" ht="15.75" customHeight="1">
      <c r="J139" t="s">
        <v>1192</v>
      </c>
      <c r="K139" s="82" t="s">
        <v>1192</v>
      </c>
      <c r="L139" t="b">
        <v>0</v>
      </c>
    </row>
    <row r="140" spans="10:12" ht="15.75" customHeight="1">
      <c r="J140" t="s">
        <v>1192</v>
      </c>
      <c r="K140" s="82" t="s">
        <v>1192</v>
      </c>
      <c r="L140" t="b">
        <v>0</v>
      </c>
    </row>
    <row r="141" spans="10:12" ht="15.75" customHeight="1">
      <c r="J141" t="s">
        <v>1192</v>
      </c>
      <c r="K141" s="82" t="s">
        <v>1192</v>
      </c>
      <c r="L141" t="b">
        <v>0</v>
      </c>
    </row>
    <row r="142" spans="10:12" ht="15.75" customHeight="1">
      <c r="J142" t="s">
        <v>1192</v>
      </c>
      <c r="K142" s="82" t="s">
        <v>1192</v>
      </c>
      <c r="L142" t="b">
        <v>0</v>
      </c>
    </row>
    <row r="143" spans="10:12" ht="15.75" customHeight="1">
      <c r="J143" t="s">
        <v>1192</v>
      </c>
      <c r="K143" s="82" t="s">
        <v>1192</v>
      </c>
      <c r="L143" t="b">
        <v>0</v>
      </c>
    </row>
    <row r="144" spans="10:12" ht="15.75" customHeight="1">
      <c r="J144" t="s">
        <v>1192</v>
      </c>
      <c r="K144" s="82" t="s">
        <v>1192</v>
      </c>
      <c r="L144" t="b">
        <v>0</v>
      </c>
    </row>
    <row r="145" spans="10:12" ht="15.75" customHeight="1">
      <c r="J145" t="s">
        <v>1192</v>
      </c>
      <c r="K145" s="82" t="s">
        <v>1192</v>
      </c>
      <c r="L145" t="b">
        <v>0</v>
      </c>
    </row>
    <row r="146" spans="10:12" ht="15.75" customHeight="1">
      <c r="J146" t="s">
        <v>1192</v>
      </c>
      <c r="K146" s="82" t="s">
        <v>1192</v>
      </c>
      <c r="L146" t="b">
        <v>0</v>
      </c>
    </row>
    <row r="147" spans="10:12" ht="15.75" customHeight="1">
      <c r="J147" t="s">
        <v>1192</v>
      </c>
      <c r="K147" s="82" t="s">
        <v>1192</v>
      </c>
      <c r="L147" t="b">
        <v>0</v>
      </c>
    </row>
    <row r="148" spans="10:12" ht="15.75" customHeight="1">
      <c r="J148" t="s">
        <v>1192</v>
      </c>
      <c r="K148" s="82" t="s">
        <v>1192</v>
      </c>
      <c r="L148" t="b">
        <v>0</v>
      </c>
    </row>
    <row r="149" spans="10:12" ht="15.75" customHeight="1">
      <c r="J149" t="s">
        <v>1192</v>
      </c>
      <c r="K149" s="82" t="s">
        <v>1192</v>
      </c>
      <c r="L149" t="b">
        <v>0</v>
      </c>
    </row>
    <row r="150" spans="10:12" ht="15.75" customHeight="1">
      <c r="J150" t="s">
        <v>1192</v>
      </c>
      <c r="K150" s="82" t="s">
        <v>1192</v>
      </c>
      <c r="L150" t="b">
        <v>0</v>
      </c>
    </row>
    <row r="151" spans="10:12" ht="15.75" customHeight="1">
      <c r="J151" t="s">
        <v>1192</v>
      </c>
      <c r="K151" s="82" t="s">
        <v>1192</v>
      </c>
      <c r="L151" t="b">
        <v>0</v>
      </c>
    </row>
    <row r="152" spans="10:12" ht="15.75" customHeight="1">
      <c r="J152" t="s">
        <v>1192</v>
      </c>
      <c r="K152" s="82" t="s">
        <v>1192</v>
      </c>
      <c r="L152" t="b">
        <v>0</v>
      </c>
    </row>
    <row r="153" spans="10:12" ht="15.75" customHeight="1">
      <c r="J153" t="s">
        <v>1192</v>
      </c>
      <c r="K153" s="82" t="s">
        <v>1192</v>
      </c>
      <c r="L153" t="b">
        <v>0</v>
      </c>
    </row>
    <row r="154" spans="10:12" ht="15.75" customHeight="1">
      <c r="J154" t="s">
        <v>1192</v>
      </c>
      <c r="K154" s="82" t="s">
        <v>1192</v>
      </c>
      <c r="L154" t="b">
        <v>0</v>
      </c>
    </row>
    <row r="155" spans="10:12" ht="15.75" customHeight="1">
      <c r="J155" t="s">
        <v>1192</v>
      </c>
      <c r="K155" s="82" t="s">
        <v>1192</v>
      </c>
      <c r="L155" t="b">
        <v>0</v>
      </c>
    </row>
    <row r="156" spans="10:12" ht="15.75" customHeight="1">
      <c r="J156" t="s">
        <v>1192</v>
      </c>
      <c r="K156" s="82" t="s">
        <v>1192</v>
      </c>
      <c r="L156" t="b">
        <v>0</v>
      </c>
    </row>
    <row r="157" spans="10:12" ht="15.75" customHeight="1">
      <c r="J157" t="s">
        <v>1192</v>
      </c>
      <c r="K157" s="82" t="s">
        <v>1192</v>
      </c>
      <c r="L157" t="b">
        <v>0</v>
      </c>
    </row>
    <row r="158" spans="10:12" ht="15.75" customHeight="1">
      <c r="J158" t="s">
        <v>1192</v>
      </c>
      <c r="K158" s="82" t="s">
        <v>1192</v>
      </c>
      <c r="L158" t="b">
        <v>0</v>
      </c>
    </row>
    <row r="159" spans="10:12" ht="15.75" customHeight="1">
      <c r="J159" t="s">
        <v>1192</v>
      </c>
      <c r="K159" s="82" t="s">
        <v>1192</v>
      </c>
      <c r="L159" t="b">
        <v>0</v>
      </c>
    </row>
    <row r="160" spans="10:12" ht="15.75" customHeight="1">
      <c r="J160" t="s">
        <v>1192</v>
      </c>
      <c r="K160" s="82" t="s">
        <v>1192</v>
      </c>
      <c r="L160" t="b">
        <v>0</v>
      </c>
    </row>
    <row r="161" spans="10:12" ht="15.75" customHeight="1">
      <c r="J161" t="s">
        <v>1192</v>
      </c>
      <c r="K161" s="82" t="s">
        <v>1192</v>
      </c>
      <c r="L161" t="b">
        <v>0</v>
      </c>
    </row>
    <row r="162" spans="10:12" ht="15.75" customHeight="1">
      <c r="J162" t="s">
        <v>1192</v>
      </c>
      <c r="K162" s="82" t="s">
        <v>1192</v>
      </c>
      <c r="L162" t="b">
        <v>0</v>
      </c>
    </row>
    <row r="163" spans="10:12" ht="15.75" customHeight="1">
      <c r="J163" t="s">
        <v>1192</v>
      </c>
      <c r="K163" s="82" t="s">
        <v>1192</v>
      </c>
      <c r="L163" t="b">
        <v>0</v>
      </c>
    </row>
    <row r="164" spans="10:12" ht="15.75" customHeight="1">
      <c r="J164" t="s">
        <v>1192</v>
      </c>
      <c r="K164" s="82" t="s">
        <v>1192</v>
      </c>
      <c r="L164" t="b">
        <v>0</v>
      </c>
    </row>
    <row r="165" spans="10:12" ht="15.75" customHeight="1">
      <c r="J165" t="s">
        <v>1192</v>
      </c>
      <c r="K165" s="82" t="s">
        <v>1192</v>
      </c>
      <c r="L165" t="b">
        <v>0</v>
      </c>
    </row>
    <row r="166" spans="10:12" ht="15.75" customHeight="1">
      <c r="J166" t="s">
        <v>1192</v>
      </c>
      <c r="K166" s="82" t="s">
        <v>1192</v>
      </c>
      <c r="L166" t="b">
        <v>0</v>
      </c>
    </row>
    <row r="167" spans="10:12" ht="15.75" customHeight="1">
      <c r="J167" t="s">
        <v>1192</v>
      </c>
      <c r="K167" s="82" t="s">
        <v>1192</v>
      </c>
      <c r="L167" t="b">
        <v>0</v>
      </c>
    </row>
    <row r="168" spans="10:12" ht="15.75" customHeight="1">
      <c r="J168" t="s">
        <v>1192</v>
      </c>
      <c r="K168" s="82" t="s">
        <v>1192</v>
      </c>
      <c r="L168" t="b">
        <v>0</v>
      </c>
    </row>
    <row r="169" spans="10:12" ht="15.75" customHeight="1">
      <c r="J169" t="s">
        <v>1192</v>
      </c>
      <c r="K169" s="82" t="s">
        <v>1192</v>
      </c>
      <c r="L169" t="b">
        <v>0</v>
      </c>
    </row>
    <row r="170" spans="10:12" ht="15.75" customHeight="1">
      <c r="J170" t="s">
        <v>1192</v>
      </c>
      <c r="K170" s="82" t="s">
        <v>1192</v>
      </c>
      <c r="L170" t="b">
        <v>0</v>
      </c>
    </row>
    <row r="171" spans="10:12" ht="15.75" customHeight="1">
      <c r="J171" t="s">
        <v>1192</v>
      </c>
      <c r="K171" s="82" t="s">
        <v>1192</v>
      </c>
      <c r="L171" t="b">
        <v>0</v>
      </c>
    </row>
    <row r="172" spans="10:12" ht="15.75" customHeight="1">
      <c r="J172" t="s">
        <v>1192</v>
      </c>
      <c r="K172" s="82" t="s">
        <v>1192</v>
      </c>
      <c r="L172" t="b">
        <v>0</v>
      </c>
    </row>
    <row r="173" spans="10:12" ht="15.75" customHeight="1">
      <c r="J173" t="s">
        <v>1192</v>
      </c>
      <c r="K173" s="82" t="s">
        <v>1192</v>
      </c>
      <c r="L173" t="b">
        <v>0</v>
      </c>
    </row>
    <row r="174" spans="10:12" ht="15.75" customHeight="1">
      <c r="J174" t="s">
        <v>1192</v>
      </c>
      <c r="K174" s="82" t="s">
        <v>1192</v>
      </c>
      <c r="L174" t="b">
        <v>0</v>
      </c>
    </row>
    <row r="175" spans="10:12" ht="15.75" customHeight="1">
      <c r="J175" t="s">
        <v>1192</v>
      </c>
      <c r="K175" s="82" t="s">
        <v>1192</v>
      </c>
      <c r="L175" t="b">
        <v>0</v>
      </c>
    </row>
    <row r="176" spans="10:12" ht="15.75" customHeight="1">
      <c r="J176" t="s">
        <v>1192</v>
      </c>
      <c r="K176" s="82" t="s">
        <v>1192</v>
      </c>
      <c r="L176" t="b">
        <v>0</v>
      </c>
    </row>
    <row r="177" spans="10:12" ht="15.75" customHeight="1">
      <c r="J177" t="s">
        <v>1192</v>
      </c>
      <c r="K177" s="82" t="s">
        <v>1192</v>
      </c>
      <c r="L177" t="b">
        <v>0</v>
      </c>
    </row>
    <row r="178" spans="10:12" ht="15.75" customHeight="1">
      <c r="J178" t="s">
        <v>1192</v>
      </c>
      <c r="K178" s="82" t="s">
        <v>1192</v>
      </c>
      <c r="L178" t="b">
        <v>0</v>
      </c>
    </row>
    <row r="179" spans="10:12" ht="15.75" customHeight="1">
      <c r="J179" t="s">
        <v>1192</v>
      </c>
      <c r="K179" s="82" t="s">
        <v>1192</v>
      </c>
      <c r="L179" t="b">
        <v>0</v>
      </c>
    </row>
    <row r="180" spans="10:12" ht="15.75" customHeight="1">
      <c r="J180" t="s">
        <v>1192</v>
      </c>
      <c r="K180" s="82" t="s">
        <v>1192</v>
      </c>
      <c r="L180" t="b">
        <v>0</v>
      </c>
    </row>
    <row r="181" spans="10:12" ht="15.75" customHeight="1">
      <c r="J181" t="s">
        <v>1192</v>
      </c>
      <c r="K181" s="82" t="s">
        <v>1192</v>
      </c>
      <c r="L181" t="b">
        <v>0</v>
      </c>
    </row>
    <row r="182" spans="10:12" ht="15.75" customHeight="1">
      <c r="J182" t="s">
        <v>1192</v>
      </c>
      <c r="K182" s="82" t="s">
        <v>1192</v>
      </c>
      <c r="L182" t="b">
        <v>0</v>
      </c>
    </row>
    <row r="183" spans="10:12" ht="15.75" customHeight="1">
      <c r="J183" t="s">
        <v>1192</v>
      </c>
      <c r="K183" s="82" t="s">
        <v>1192</v>
      </c>
      <c r="L183" t="b">
        <v>0</v>
      </c>
    </row>
    <row r="184" spans="10:12" ht="15.75" customHeight="1">
      <c r="J184" t="s">
        <v>1192</v>
      </c>
      <c r="K184" s="82" t="s">
        <v>1192</v>
      </c>
      <c r="L184" t="b">
        <v>0</v>
      </c>
    </row>
    <row r="185" spans="10:12" ht="15.75" customHeight="1">
      <c r="J185" t="s">
        <v>1192</v>
      </c>
      <c r="K185" s="82" t="s">
        <v>1192</v>
      </c>
      <c r="L185" t="b">
        <v>0</v>
      </c>
    </row>
    <row r="186" spans="10:12" ht="15.75" customHeight="1">
      <c r="J186" t="s">
        <v>1192</v>
      </c>
      <c r="K186" s="82" t="s">
        <v>1192</v>
      </c>
      <c r="L186" t="b">
        <v>0</v>
      </c>
    </row>
    <row r="187" spans="10:12" ht="15.75" customHeight="1">
      <c r="J187" t="s">
        <v>1192</v>
      </c>
      <c r="K187" s="82" t="s">
        <v>1192</v>
      </c>
      <c r="L187" t="b">
        <v>0</v>
      </c>
    </row>
    <row r="188" spans="10:12" ht="15.75" customHeight="1">
      <c r="J188" t="s">
        <v>1192</v>
      </c>
      <c r="K188" s="82" t="s">
        <v>1192</v>
      </c>
      <c r="L188" t="b">
        <v>0</v>
      </c>
    </row>
    <row r="189" spans="10:12" ht="15.75" customHeight="1">
      <c r="J189" t="s">
        <v>1192</v>
      </c>
      <c r="K189" s="82" t="s">
        <v>1192</v>
      </c>
      <c r="L189" t="b">
        <v>0</v>
      </c>
    </row>
    <row r="190" spans="10:12" ht="15.75" customHeight="1">
      <c r="J190" t="s">
        <v>1192</v>
      </c>
      <c r="K190" s="82" t="s">
        <v>1192</v>
      </c>
      <c r="L190" t="b">
        <v>0</v>
      </c>
    </row>
    <row r="191" spans="10:12" ht="15.75" customHeight="1">
      <c r="J191" t="s">
        <v>1192</v>
      </c>
      <c r="K191" s="82" t="s">
        <v>1192</v>
      </c>
      <c r="L191" t="b">
        <v>0</v>
      </c>
    </row>
    <row r="192" spans="10:12" ht="15.75" customHeight="1">
      <c r="J192" t="s">
        <v>1192</v>
      </c>
      <c r="K192" s="82" t="s">
        <v>1192</v>
      </c>
      <c r="L192" t="b">
        <v>0</v>
      </c>
    </row>
    <row r="193" spans="10:12" ht="15.75" customHeight="1">
      <c r="J193" t="s">
        <v>1192</v>
      </c>
      <c r="K193" s="82" t="s">
        <v>1192</v>
      </c>
      <c r="L193" t="b">
        <v>0</v>
      </c>
    </row>
    <row r="194" spans="10:12" ht="15.75" customHeight="1">
      <c r="J194" t="s">
        <v>1192</v>
      </c>
      <c r="K194" s="82" t="s">
        <v>1192</v>
      </c>
      <c r="L194" t="b">
        <v>0</v>
      </c>
    </row>
    <row r="195" spans="10:12" ht="15.75" customHeight="1">
      <c r="J195" t="s">
        <v>1192</v>
      </c>
      <c r="K195" s="82" t="s">
        <v>1192</v>
      </c>
      <c r="L195" t="b">
        <v>0</v>
      </c>
    </row>
    <row r="196" spans="10:12" ht="15.75" customHeight="1">
      <c r="J196" t="s">
        <v>1192</v>
      </c>
      <c r="K196" s="82" t="s">
        <v>1192</v>
      </c>
      <c r="L196" t="b">
        <v>0</v>
      </c>
    </row>
    <row r="197" spans="10:12" ht="15.75" customHeight="1">
      <c r="J197" t="s">
        <v>1192</v>
      </c>
      <c r="K197" s="82" t="s">
        <v>1192</v>
      </c>
      <c r="L197" t="b">
        <v>0</v>
      </c>
    </row>
    <row r="198" spans="10:12" ht="15.75" customHeight="1">
      <c r="J198" t="s">
        <v>1192</v>
      </c>
      <c r="K198" s="82" t="s">
        <v>1192</v>
      </c>
      <c r="L198" t="b">
        <v>0</v>
      </c>
    </row>
    <row r="199" spans="10:12" ht="15.75" customHeight="1">
      <c r="J199" t="s">
        <v>1192</v>
      </c>
      <c r="K199" s="82" t="s">
        <v>1192</v>
      </c>
      <c r="L199" t="b">
        <v>0</v>
      </c>
    </row>
    <row r="200" spans="10:12" ht="15.75" customHeight="1">
      <c r="J200" t="s">
        <v>1192</v>
      </c>
      <c r="K200" s="82" t="s">
        <v>1192</v>
      </c>
      <c r="L200" t="b">
        <v>0</v>
      </c>
    </row>
    <row r="201" spans="10:12" ht="15.75" customHeight="1">
      <c r="J201" t="s">
        <v>1192</v>
      </c>
      <c r="K201" s="82" t="s">
        <v>1192</v>
      </c>
      <c r="L201" t="b">
        <v>0</v>
      </c>
    </row>
    <row r="202" spans="10:12" ht="15.75" customHeight="1">
      <c r="J202" t="s">
        <v>1192</v>
      </c>
      <c r="K202" s="82" t="s">
        <v>1192</v>
      </c>
      <c r="L202" t="b">
        <v>0</v>
      </c>
    </row>
    <row r="203" spans="10:12" ht="15.75" customHeight="1">
      <c r="J203" t="s">
        <v>1192</v>
      </c>
      <c r="K203" s="82" t="s">
        <v>1192</v>
      </c>
      <c r="L203" t="b">
        <v>0</v>
      </c>
    </row>
    <row r="204" spans="10:12" ht="15.75" customHeight="1">
      <c r="J204" t="s">
        <v>1192</v>
      </c>
      <c r="K204" s="82" t="s">
        <v>1192</v>
      </c>
      <c r="L204" t="b">
        <v>0</v>
      </c>
    </row>
    <row r="205" spans="10:12" ht="15.75" customHeight="1">
      <c r="J205" t="s">
        <v>1192</v>
      </c>
      <c r="K205" s="82" t="s">
        <v>1192</v>
      </c>
      <c r="L205" t="b">
        <v>0</v>
      </c>
    </row>
    <row r="206" spans="10:12" ht="15.75" customHeight="1">
      <c r="J206" t="s">
        <v>1192</v>
      </c>
      <c r="K206" s="82" t="s">
        <v>1192</v>
      </c>
      <c r="L206" t="b">
        <v>0</v>
      </c>
    </row>
    <row r="207" spans="10:12" ht="15.75" customHeight="1">
      <c r="J207" t="s">
        <v>1192</v>
      </c>
      <c r="K207" s="82" t="s">
        <v>1192</v>
      </c>
      <c r="L207" t="b">
        <v>0</v>
      </c>
    </row>
    <row r="208" spans="10:12" ht="15.75" customHeight="1">
      <c r="J208" t="s">
        <v>1192</v>
      </c>
      <c r="K208" s="82" t="s">
        <v>1192</v>
      </c>
      <c r="L208" t="b">
        <v>0</v>
      </c>
    </row>
    <row r="209" spans="10:12" ht="15.75" customHeight="1">
      <c r="J209" t="s">
        <v>1192</v>
      </c>
      <c r="K209" s="82" t="s">
        <v>1192</v>
      </c>
      <c r="L209" t="b">
        <v>0</v>
      </c>
    </row>
    <row r="210" spans="10:12" ht="15.75" customHeight="1">
      <c r="J210" t="s">
        <v>1192</v>
      </c>
      <c r="K210" s="82" t="s">
        <v>1192</v>
      </c>
      <c r="L210" t="b">
        <v>0</v>
      </c>
    </row>
    <row r="211" spans="10:12" ht="15.75" customHeight="1">
      <c r="J211" t="s">
        <v>1192</v>
      </c>
      <c r="K211" s="82" t="s">
        <v>1192</v>
      </c>
      <c r="L211" t="b">
        <v>0</v>
      </c>
    </row>
    <row r="212" spans="10:12" ht="15.75" customHeight="1">
      <c r="J212" t="s">
        <v>1192</v>
      </c>
      <c r="K212" s="82" t="s">
        <v>1192</v>
      </c>
      <c r="L212" t="b">
        <v>0</v>
      </c>
    </row>
    <row r="213" spans="10:12" ht="15.75" customHeight="1">
      <c r="J213" t="s">
        <v>1192</v>
      </c>
      <c r="K213" s="82" t="s">
        <v>1192</v>
      </c>
      <c r="L213" t="b">
        <v>0</v>
      </c>
    </row>
    <row r="214" spans="10:12" ht="15.75" customHeight="1">
      <c r="J214" t="s">
        <v>1192</v>
      </c>
      <c r="K214" s="82" t="s">
        <v>1192</v>
      </c>
      <c r="L214" t="b">
        <v>0</v>
      </c>
    </row>
    <row r="215" spans="10:12" ht="15.75" customHeight="1">
      <c r="J215" t="s">
        <v>1192</v>
      </c>
      <c r="K215" s="82" t="s">
        <v>1192</v>
      </c>
      <c r="L215" t="b">
        <v>0</v>
      </c>
    </row>
    <row r="216" spans="10:12" ht="15.75" customHeight="1">
      <c r="J216" t="s">
        <v>1192</v>
      </c>
      <c r="K216" s="82" t="s">
        <v>1192</v>
      </c>
      <c r="L216" t="b">
        <v>0</v>
      </c>
    </row>
    <row r="217" spans="10:12" ht="15.75" customHeight="1">
      <c r="J217" t="s">
        <v>1192</v>
      </c>
      <c r="K217" s="82" t="s">
        <v>1192</v>
      </c>
      <c r="L217" t="b">
        <v>0</v>
      </c>
    </row>
    <row r="218" spans="10:12" ht="15.75" customHeight="1">
      <c r="J218" t="s">
        <v>1192</v>
      </c>
      <c r="K218" s="82" t="s">
        <v>1192</v>
      </c>
      <c r="L218" t="b">
        <v>0</v>
      </c>
    </row>
    <row r="219" spans="10:12" ht="15.75" customHeight="1">
      <c r="J219" t="s">
        <v>1192</v>
      </c>
      <c r="K219" s="82" t="s">
        <v>1192</v>
      </c>
      <c r="L219" t="b">
        <v>0</v>
      </c>
    </row>
    <row r="220" spans="10:12" ht="15.75" customHeight="1">
      <c r="J220" t="s">
        <v>1192</v>
      </c>
      <c r="K220" s="82" t="s">
        <v>1192</v>
      </c>
      <c r="L220" t="b">
        <v>0</v>
      </c>
    </row>
    <row r="221" spans="10:12" ht="15.75" customHeight="1">
      <c r="J221" t="s">
        <v>1192</v>
      </c>
      <c r="K221" s="82" t="s">
        <v>1192</v>
      </c>
      <c r="L221" t="b">
        <v>0</v>
      </c>
    </row>
    <row r="222" spans="10:12" ht="15.75" customHeight="1">
      <c r="J222" t="s">
        <v>1192</v>
      </c>
      <c r="K222" s="82" t="s">
        <v>1192</v>
      </c>
      <c r="L222" t="b">
        <v>0</v>
      </c>
    </row>
    <row r="223" spans="10:12" ht="15.75" customHeight="1">
      <c r="J223" t="s">
        <v>1192</v>
      </c>
      <c r="K223" s="82" t="s">
        <v>1192</v>
      </c>
      <c r="L223" t="b">
        <v>0</v>
      </c>
    </row>
    <row r="224" spans="10:12" ht="15.75" customHeight="1">
      <c r="J224" t="s">
        <v>1192</v>
      </c>
      <c r="K224" s="82" t="s">
        <v>1192</v>
      </c>
      <c r="L224" t="b">
        <v>0</v>
      </c>
    </row>
    <row r="225" spans="10:12" ht="15.75" customHeight="1">
      <c r="J225" t="s">
        <v>1192</v>
      </c>
      <c r="K225" s="82" t="s">
        <v>1192</v>
      </c>
      <c r="L225" t="b">
        <v>0</v>
      </c>
    </row>
    <row r="226" spans="10:12" ht="15.75" customHeight="1">
      <c r="J226" t="s">
        <v>1192</v>
      </c>
      <c r="K226" s="82" t="s">
        <v>1192</v>
      </c>
      <c r="L226" t="b">
        <v>0</v>
      </c>
    </row>
    <row r="227" spans="10:12" ht="15.75" customHeight="1">
      <c r="J227" t="s">
        <v>1192</v>
      </c>
      <c r="K227" s="82" t="s">
        <v>1192</v>
      </c>
      <c r="L227" t="b">
        <v>0</v>
      </c>
    </row>
    <row r="228" spans="10:12" ht="15.75" customHeight="1">
      <c r="J228" t="s">
        <v>1192</v>
      </c>
      <c r="K228" s="82" t="s">
        <v>1192</v>
      </c>
      <c r="L228" t="b">
        <v>0</v>
      </c>
    </row>
    <row r="229" spans="10:12" ht="15.75" customHeight="1">
      <c r="J229" t="s">
        <v>1192</v>
      </c>
      <c r="K229" s="82" t="s">
        <v>1192</v>
      </c>
      <c r="L229" t="b">
        <v>0</v>
      </c>
    </row>
    <row r="230" spans="10:12" ht="15.75" customHeight="1">
      <c r="J230" t="s">
        <v>1192</v>
      </c>
      <c r="K230" s="82" t="s">
        <v>1192</v>
      </c>
      <c r="L230" t="b">
        <v>0</v>
      </c>
    </row>
    <row r="231" spans="10:12" ht="15.75" customHeight="1">
      <c r="J231" t="s">
        <v>1192</v>
      </c>
      <c r="K231" s="82" t="s">
        <v>1192</v>
      </c>
      <c r="L231" t="b">
        <v>0</v>
      </c>
    </row>
    <row r="232" spans="10:12" ht="15.75" customHeight="1">
      <c r="J232" t="s">
        <v>1192</v>
      </c>
      <c r="K232" s="82" t="s">
        <v>1192</v>
      </c>
      <c r="L232" t="b">
        <v>0</v>
      </c>
    </row>
    <row r="233" spans="10:12" ht="15.75" customHeight="1">
      <c r="J233" t="s">
        <v>1192</v>
      </c>
      <c r="K233" s="82" t="s">
        <v>1192</v>
      </c>
      <c r="L233" t="b">
        <v>0</v>
      </c>
    </row>
    <row r="234" spans="10:12" ht="15.75" customHeight="1">
      <c r="J234" t="s">
        <v>1192</v>
      </c>
      <c r="K234" s="82" t="s">
        <v>1192</v>
      </c>
      <c r="L234" t="b">
        <v>0</v>
      </c>
    </row>
    <row r="235" spans="10:12" ht="15.75" customHeight="1">
      <c r="J235" t="s">
        <v>1192</v>
      </c>
      <c r="K235" s="82" t="s">
        <v>1192</v>
      </c>
      <c r="L235" t="b">
        <v>0</v>
      </c>
    </row>
    <row r="236" spans="10:12" ht="15.75" customHeight="1">
      <c r="J236" t="s">
        <v>1192</v>
      </c>
      <c r="K236" s="82" t="s">
        <v>1192</v>
      </c>
      <c r="L236" t="b">
        <v>0</v>
      </c>
    </row>
    <row r="237" spans="10:12" ht="15.75" customHeight="1">
      <c r="J237" t="s">
        <v>1192</v>
      </c>
      <c r="K237" s="82" t="s">
        <v>1192</v>
      </c>
      <c r="L237" t="b">
        <v>0</v>
      </c>
    </row>
    <row r="238" spans="10:12" ht="15.75" customHeight="1">
      <c r="J238" t="s">
        <v>1192</v>
      </c>
      <c r="K238" s="82" t="s">
        <v>1192</v>
      </c>
      <c r="L238" t="b">
        <v>0</v>
      </c>
    </row>
    <row r="239" spans="10:12" ht="15.75" customHeight="1">
      <c r="J239" t="s">
        <v>1192</v>
      </c>
      <c r="K239" s="82" t="s">
        <v>1192</v>
      </c>
      <c r="L239" t="b">
        <v>0</v>
      </c>
    </row>
    <row r="240" spans="10:12" ht="15.75" customHeight="1">
      <c r="J240" t="s">
        <v>1192</v>
      </c>
      <c r="K240" s="82" t="s">
        <v>1192</v>
      </c>
      <c r="L240" t="b">
        <v>0</v>
      </c>
    </row>
    <row r="241" spans="10:12" ht="15.75" customHeight="1">
      <c r="J241" t="s">
        <v>1192</v>
      </c>
      <c r="K241" s="82" t="s">
        <v>1192</v>
      </c>
      <c r="L241" t="b">
        <v>0</v>
      </c>
    </row>
    <row r="242" spans="10:12" ht="15.75" customHeight="1">
      <c r="J242" t="s">
        <v>1192</v>
      </c>
      <c r="K242" s="82" t="s">
        <v>1192</v>
      </c>
      <c r="L242" t="b">
        <v>0</v>
      </c>
    </row>
    <row r="243" spans="10:12" ht="15.75" customHeight="1">
      <c r="J243" t="s">
        <v>1192</v>
      </c>
      <c r="K243" s="82" t="s">
        <v>1192</v>
      </c>
      <c r="L243" t="b">
        <v>0</v>
      </c>
    </row>
    <row r="244" spans="10:12" ht="15.75" customHeight="1">
      <c r="J244" t="s">
        <v>1192</v>
      </c>
      <c r="K244" s="82" t="s">
        <v>1192</v>
      </c>
      <c r="L244" t="b">
        <v>0</v>
      </c>
    </row>
    <row r="245" spans="10:12" ht="15.75" customHeight="1">
      <c r="J245" t="s">
        <v>1192</v>
      </c>
      <c r="K245" s="82" t="s">
        <v>1192</v>
      </c>
      <c r="L245" t="b">
        <v>0</v>
      </c>
    </row>
    <row r="246" spans="10:12" ht="15.75" customHeight="1">
      <c r="J246" t="s">
        <v>1192</v>
      </c>
      <c r="K246" s="82" t="s">
        <v>1192</v>
      </c>
      <c r="L246" t="b">
        <v>0</v>
      </c>
    </row>
    <row r="247" spans="10:12" ht="15.75" customHeight="1">
      <c r="J247" t="s">
        <v>1192</v>
      </c>
      <c r="K247" s="82" t="s">
        <v>1192</v>
      </c>
      <c r="L247" t="b">
        <v>0</v>
      </c>
    </row>
    <row r="248" spans="10:12" ht="15.75" customHeight="1">
      <c r="J248" t="s">
        <v>1192</v>
      </c>
      <c r="K248" s="82" t="s">
        <v>1192</v>
      </c>
      <c r="L248" t="b">
        <v>0</v>
      </c>
    </row>
    <row r="249" spans="10:12" ht="15.75" customHeight="1">
      <c r="J249" t="s">
        <v>1192</v>
      </c>
      <c r="K249" s="82" t="s">
        <v>1192</v>
      </c>
      <c r="L249" t="b">
        <v>0</v>
      </c>
    </row>
    <row r="250" spans="10:12" ht="15.75" customHeight="1">
      <c r="J250" t="s">
        <v>1192</v>
      </c>
      <c r="K250" s="82" t="s">
        <v>1192</v>
      </c>
      <c r="L250" t="b">
        <v>0</v>
      </c>
    </row>
    <row r="251" spans="10:12" ht="15.75" customHeight="1">
      <c r="J251" t="s">
        <v>1192</v>
      </c>
      <c r="K251" s="82" t="s">
        <v>1192</v>
      </c>
      <c r="L251" t="b">
        <v>0</v>
      </c>
    </row>
    <row r="252" spans="10:12" ht="15.75" customHeight="1">
      <c r="J252" t="s">
        <v>1192</v>
      </c>
      <c r="K252" s="82" t="s">
        <v>1192</v>
      </c>
      <c r="L252" t="b">
        <v>0</v>
      </c>
    </row>
    <row r="253" spans="10:12" ht="15.75" customHeight="1">
      <c r="J253" t="s">
        <v>1192</v>
      </c>
      <c r="K253" s="82" t="s">
        <v>1192</v>
      </c>
      <c r="L253" t="b">
        <v>0</v>
      </c>
    </row>
    <row r="254" spans="10:12" ht="15.75" customHeight="1">
      <c r="J254" t="s">
        <v>1192</v>
      </c>
      <c r="K254" s="82" t="s">
        <v>1192</v>
      </c>
      <c r="L254" t="b">
        <v>0</v>
      </c>
    </row>
    <row r="255" spans="10:12" ht="15.75" customHeight="1">
      <c r="J255" t="s">
        <v>1192</v>
      </c>
      <c r="K255" s="82" t="s">
        <v>1192</v>
      </c>
      <c r="L255" t="b">
        <v>0</v>
      </c>
    </row>
    <row r="256" spans="10:12" ht="15.75" customHeight="1">
      <c r="J256" t="s">
        <v>1192</v>
      </c>
      <c r="K256" s="82" t="s">
        <v>1192</v>
      </c>
      <c r="L256" t="b">
        <v>0</v>
      </c>
    </row>
    <row r="257" spans="10:12" ht="15.75" customHeight="1">
      <c r="J257" t="s">
        <v>1192</v>
      </c>
      <c r="K257" s="82" t="s">
        <v>1192</v>
      </c>
      <c r="L257" t="b">
        <v>0</v>
      </c>
    </row>
    <row r="258" spans="10:12" ht="15.75" customHeight="1">
      <c r="J258" t="s">
        <v>1192</v>
      </c>
      <c r="K258" s="82" t="s">
        <v>1192</v>
      </c>
      <c r="L258" t="b">
        <v>0</v>
      </c>
    </row>
    <row r="259" spans="10:12" ht="15.75" customHeight="1">
      <c r="J259" t="s">
        <v>1192</v>
      </c>
      <c r="K259" s="82" t="s">
        <v>1192</v>
      </c>
      <c r="L259" t="b">
        <v>0</v>
      </c>
    </row>
    <row r="260" spans="10:12" ht="15.75" customHeight="1">
      <c r="J260" t="s">
        <v>1192</v>
      </c>
      <c r="K260" s="82" t="s">
        <v>1192</v>
      </c>
      <c r="L260" t="b">
        <v>0</v>
      </c>
    </row>
    <row r="261" spans="10:12" ht="15.75" customHeight="1">
      <c r="J261" t="s">
        <v>1192</v>
      </c>
      <c r="K261" s="82" t="s">
        <v>1192</v>
      </c>
      <c r="L261" t="b">
        <v>0</v>
      </c>
    </row>
    <row r="262" spans="10:12" ht="15.75" customHeight="1">
      <c r="J262" t="s">
        <v>1192</v>
      </c>
      <c r="K262" s="82" t="s">
        <v>1192</v>
      </c>
      <c r="L262" t="b">
        <v>0</v>
      </c>
    </row>
    <row r="263" spans="10:12" ht="15.75" customHeight="1">
      <c r="J263" t="s">
        <v>1192</v>
      </c>
      <c r="K263" s="82" t="s">
        <v>1192</v>
      </c>
      <c r="L263" t="b">
        <v>0</v>
      </c>
    </row>
    <row r="264" spans="10:12" ht="15.75" customHeight="1">
      <c r="J264" t="s">
        <v>1192</v>
      </c>
      <c r="K264" s="82" t="s">
        <v>1192</v>
      </c>
      <c r="L264" t="b">
        <v>0</v>
      </c>
    </row>
    <row r="265" spans="10:12" ht="15.75" customHeight="1">
      <c r="J265" t="s">
        <v>1192</v>
      </c>
      <c r="K265" s="82" t="s">
        <v>1192</v>
      </c>
      <c r="L265" t="b">
        <v>0</v>
      </c>
    </row>
    <row r="266" spans="10:12" ht="15.75" customHeight="1">
      <c r="J266" t="s">
        <v>1192</v>
      </c>
      <c r="K266" s="82" t="s">
        <v>1192</v>
      </c>
      <c r="L266" t="b">
        <v>0</v>
      </c>
    </row>
    <row r="267" spans="10:12" ht="15.75" customHeight="1">
      <c r="J267" t="s">
        <v>1192</v>
      </c>
      <c r="K267" s="82" t="s">
        <v>1192</v>
      </c>
      <c r="L267" t="b">
        <v>0</v>
      </c>
    </row>
    <row r="268" spans="10:12" ht="15.75" customHeight="1">
      <c r="J268" t="s">
        <v>1192</v>
      </c>
      <c r="K268" s="82" t="s">
        <v>1192</v>
      </c>
      <c r="L268" t="b">
        <v>0</v>
      </c>
    </row>
    <row r="269" spans="10:12" ht="15.75" customHeight="1">
      <c r="J269" t="s">
        <v>1192</v>
      </c>
      <c r="K269" s="82" t="s">
        <v>1192</v>
      </c>
      <c r="L269" t="b">
        <v>0</v>
      </c>
    </row>
    <row r="270" spans="10:12" ht="15.75" customHeight="1">
      <c r="J270" t="s">
        <v>1192</v>
      </c>
      <c r="K270" s="82" t="s">
        <v>1192</v>
      </c>
      <c r="L270" t="b">
        <v>0</v>
      </c>
    </row>
    <row r="271" spans="10:12" ht="15.75" customHeight="1">
      <c r="J271" t="s">
        <v>1192</v>
      </c>
      <c r="K271" s="82" t="s">
        <v>1192</v>
      </c>
      <c r="L271" t="b">
        <v>0</v>
      </c>
    </row>
    <row r="272" spans="10:12" ht="15.75" customHeight="1">
      <c r="J272" t="s">
        <v>1192</v>
      </c>
      <c r="K272" s="82" t="s">
        <v>1192</v>
      </c>
      <c r="L272" t="b">
        <v>0</v>
      </c>
    </row>
    <row r="273" spans="10:12" ht="15.75" customHeight="1">
      <c r="J273" t="s">
        <v>1192</v>
      </c>
      <c r="K273" s="82" t="s">
        <v>1192</v>
      </c>
      <c r="L273" t="b">
        <v>0</v>
      </c>
    </row>
    <row r="274" spans="10:12" ht="15.75" customHeight="1">
      <c r="J274" t="s">
        <v>1192</v>
      </c>
      <c r="K274" s="82" t="s">
        <v>1192</v>
      </c>
      <c r="L274" t="b">
        <v>0</v>
      </c>
    </row>
    <row r="275" spans="10:12" ht="15.75" customHeight="1">
      <c r="J275" t="s">
        <v>1192</v>
      </c>
      <c r="K275" s="82" t="s">
        <v>1192</v>
      </c>
      <c r="L275" t="b">
        <v>0</v>
      </c>
    </row>
    <row r="276" spans="10:12" ht="15.75" customHeight="1">
      <c r="J276" t="s">
        <v>1192</v>
      </c>
      <c r="K276" s="82" t="s">
        <v>1192</v>
      </c>
      <c r="L276" t="b">
        <v>0</v>
      </c>
    </row>
    <row r="277" spans="10:12" ht="15.75" customHeight="1">
      <c r="J277" t="s">
        <v>1192</v>
      </c>
      <c r="K277" s="82" t="s">
        <v>1192</v>
      </c>
      <c r="L277" t="b">
        <v>0</v>
      </c>
    </row>
    <row r="278" spans="10:12" ht="15.75" customHeight="1">
      <c r="J278" t="s">
        <v>1192</v>
      </c>
      <c r="K278" s="82" t="s">
        <v>1192</v>
      </c>
      <c r="L278" t="b">
        <v>0</v>
      </c>
    </row>
    <row r="279" spans="10:12" ht="15.75" customHeight="1">
      <c r="J279" t="s">
        <v>1192</v>
      </c>
      <c r="K279" s="82" t="s">
        <v>1192</v>
      </c>
      <c r="L279" t="b">
        <v>0</v>
      </c>
    </row>
    <row r="280" spans="10:12" ht="15.75" customHeight="1">
      <c r="J280" t="s">
        <v>1192</v>
      </c>
      <c r="K280" s="82" t="s">
        <v>1192</v>
      </c>
      <c r="L280" t="b">
        <v>0</v>
      </c>
    </row>
    <row r="281" spans="10:12" ht="15.75" customHeight="1">
      <c r="J281" t="s">
        <v>1192</v>
      </c>
      <c r="K281" s="82" t="s">
        <v>1192</v>
      </c>
      <c r="L281" t="b">
        <v>0</v>
      </c>
    </row>
    <row r="282" spans="10:12" ht="15.75" customHeight="1">
      <c r="J282" t="s">
        <v>1192</v>
      </c>
      <c r="K282" s="82" t="s">
        <v>1192</v>
      </c>
      <c r="L282" t="b">
        <v>0</v>
      </c>
    </row>
    <row r="283" spans="10:12" ht="15.75" customHeight="1">
      <c r="J283" t="s">
        <v>1192</v>
      </c>
      <c r="K283" s="82" t="s">
        <v>1192</v>
      </c>
      <c r="L283" t="b">
        <v>0</v>
      </c>
    </row>
    <row r="284" spans="10:12" ht="15.75" customHeight="1">
      <c r="J284" t="s">
        <v>1192</v>
      </c>
      <c r="K284" s="82" t="s">
        <v>1192</v>
      </c>
      <c r="L284" t="b">
        <v>0</v>
      </c>
    </row>
    <row r="285" spans="10:12" ht="15.75" customHeight="1">
      <c r="J285" t="s">
        <v>1192</v>
      </c>
      <c r="K285" s="82" t="s">
        <v>1192</v>
      </c>
      <c r="L285" t="b">
        <v>0</v>
      </c>
    </row>
    <row r="286" spans="10:12" ht="15.75" customHeight="1">
      <c r="J286" t="s">
        <v>1192</v>
      </c>
      <c r="K286" s="82" t="s">
        <v>1192</v>
      </c>
      <c r="L286" t="b">
        <v>0</v>
      </c>
    </row>
    <row r="287" spans="10:12" ht="15.75" customHeight="1">
      <c r="J287" t="s">
        <v>1192</v>
      </c>
      <c r="K287" s="82" t="s">
        <v>1192</v>
      </c>
      <c r="L287" t="b">
        <v>0</v>
      </c>
    </row>
    <row r="288" spans="10:12" ht="15.75" customHeight="1">
      <c r="J288" t="s">
        <v>1192</v>
      </c>
      <c r="K288" s="82" t="s">
        <v>1192</v>
      </c>
      <c r="L288" t="b">
        <v>0</v>
      </c>
    </row>
    <row r="289" spans="10:12" ht="15.75" customHeight="1">
      <c r="J289" t="s">
        <v>1192</v>
      </c>
      <c r="K289" s="82" t="s">
        <v>1192</v>
      </c>
      <c r="L289" t="b">
        <v>0</v>
      </c>
    </row>
    <row r="290" spans="10:12" ht="15.75" customHeight="1">
      <c r="J290" t="s">
        <v>1192</v>
      </c>
      <c r="K290" s="82" t="s">
        <v>1192</v>
      </c>
      <c r="L290" t="b">
        <v>0</v>
      </c>
    </row>
    <row r="291" spans="10:12" ht="15.75" customHeight="1">
      <c r="J291" t="s">
        <v>1192</v>
      </c>
      <c r="K291" s="82" t="s">
        <v>1192</v>
      </c>
      <c r="L291" t="b">
        <v>0</v>
      </c>
    </row>
    <row r="292" spans="10:12" ht="15.75" customHeight="1">
      <c r="J292" t="s">
        <v>1192</v>
      </c>
      <c r="K292" s="82" t="s">
        <v>1192</v>
      </c>
      <c r="L292" t="b">
        <v>0</v>
      </c>
    </row>
    <row r="293" spans="10:12" ht="15.75" customHeight="1">
      <c r="J293" t="s">
        <v>1192</v>
      </c>
      <c r="K293" s="82" t="s">
        <v>1192</v>
      </c>
      <c r="L293" t="b">
        <v>0</v>
      </c>
    </row>
    <row r="294" spans="10:12" ht="15.75" customHeight="1">
      <c r="J294" t="s">
        <v>1192</v>
      </c>
      <c r="K294" s="82" t="s">
        <v>1192</v>
      </c>
      <c r="L294" t="b">
        <v>0</v>
      </c>
    </row>
    <row r="295" spans="10:12" ht="15.75" customHeight="1">
      <c r="J295" t="s">
        <v>1192</v>
      </c>
      <c r="K295" s="82" t="s">
        <v>1192</v>
      </c>
      <c r="L295" t="b">
        <v>0</v>
      </c>
    </row>
    <row r="296" spans="10:12" ht="15.75" customHeight="1">
      <c r="J296" t="s">
        <v>1192</v>
      </c>
      <c r="K296" s="82" t="s">
        <v>1192</v>
      </c>
      <c r="L296" t="b">
        <v>0</v>
      </c>
    </row>
    <row r="297" spans="10:12" ht="15.75" customHeight="1">
      <c r="J297" t="s">
        <v>1192</v>
      </c>
      <c r="K297" s="82" t="s">
        <v>1192</v>
      </c>
      <c r="L297" t="b">
        <v>0</v>
      </c>
    </row>
    <row r="298" spans="10:12" ht="15.75" customHeight="1">
      <c r="J298" t="s">
        <v>1192</v>
      </c>
      <c r="K298" s="82" t="s">
        <v>1192</v>
      </c>
      <c r="L298" t="b">
        <v>0</v>
      </c>
    </row>
    <row r="299" spans="10:12" ht="15.75" customHeight="1">
      <c r="J299" t="s">
        <v>1192</v>
      </c>
      <c r="K299" s="82" t="s">
        <v>1192</v>
      </c>
      <c r="L299" t="b">
        <v>0</v>
      </c>
    </row>
    <row r="300" spans="10:12" ht="15.75" customHeight="1">
      <c r="J300" t="s">
        <v>1192</v>
      </c>
      <c r="K300" s="82" t="s">
        <v>1192</v>
      </c>
      <c r="L300" t="b">
        <v>0</v>
      </c>
    </row>
    <row r="301" spans="10:12" ht="15.75" customHeight="1">
      <c r="J301" t="s">
        <v>1192</v>
      </c>
      <c r="K301" s="82" t="s">
        <v>1192</v>
      </c>
      <c r="L301" t="b">
        <v>0</v>
      </c>
    </row>
    <row r="302" spans="10:12" ht="15.75" customHeight="1">
      <c r="J302" t="s">
        <v>1192</v>
      </c>
      <c r="K302" s="82" t="s">
        <v>1192</v>
      </c>
      <c r="L302" t="b">
        <v>0</v>
      </c>
    </row>
    <row r="303" spans="10:12" ht="15.75" customHeight="1">
      <c r="J303" t="s">
        <v>1192</v>
      </c>
      <c r="K303" s="82" t="s">
        <v>1192</v>
      </c>
      <c r="L303" t="b">
        <v>0</v>
      </c>
    </row>
    <row r="304" spans="10:12" ht="15.75" customHeight="1">
      <c r="J304" t="s">
        <v>1192</v>
      </c>
      <c r="K304" s="82" t="s">
        <v>1192</v>
      </c>
      <c r="L304" t="b">
        <v>0</v>
      </c>
    </row>
    <row r="305" spans="10:12" ht="15.75" customHeight="1">
      <c r="J305" t="s">
        <v>1192</v>
      </c>
      <c r="K305" s="82" t="s">
        <v>1192</v>
      </c>
      <c r="L305" t="b">
        <v>0</v>
      </c>
    </row>
    <row r="306" spans="10:12" ht="15.75" customHeight="1">
      <c r="J306" t="s">
        <v>1192</v>
      </c>
      <c r="K306" s="82" t="s">
        <v>1192</v>
      </c>
      <c r="L306" t="b">
        <v>0</v>
      </c>
    </row>
    <row r="307" spans="10:12" ht="15.75" customHeight="1">
      <c r="J307" t="s">
        <v>1192</v>
      </c>
      <c r="K307" s="82" t="s">
        <v>1192</v>
      </c>
      <c r="L307" t="b">
        <v>0</v>
      </c>
    </row>
    <row r="308" spans="10:12" ht="15.75" customHeight="1">
      <c r="J308" t="s">
        <v>1192</v>
      </c>
      <c r="K308" s="82" t="s">
        <v>1192</v>
      </c>
      <c r="L308" t="b">
        <v>0</v>
      </c>
    </row>
    <row r="309" spans="10:12" ht="15.75" customHeight="1">
      <c r="J309" t="s">
        <v>1192</v>
      </c>
      <c r="K309" s="82" t="s">
        <v>1192</v>
      </c>
      <c r="L309" t="b">
        <v>0</v>
      </c>
    </row>
    <row r="310" spans="10:12" ht="15.75" customHeight="1">
      <c r="J310" t="s">
        <v>1192</v>
      </c>
      <c r="K310" s="82" t="s">
        <v>1192</v>
      </c>
      <c r="L310" t="b">
        <v>0</v>
      </c>
    </row>
    <row r="311" spans="10:12" ht="15.75" customHeight="1">
      <c r="J311" t="s">
        <v>1192</v>
      </c>
      <c r="K311" s="82" t="s">
        <v>1192</v>
      </c>
      <c r="L311" t="b">
        <v>0</v>
      </c>
    </row>
    <row r="312" spans="10:12" ht="15.75" customHeight="1">
      <c r="J312" t="s">
        <v>1192</v>
      </c>
      <c r="K312" s="82" t="s">
        <v>1192</v>
      </c>
      <c r="L312" t="b">
        <v>0</v>
      </c>
    </row>
    <row r="313" spans="10:12" ht="15.75" customHeight="1">
      <c r="J313" t="s">
        <v>1192</v>
      </c>
      <c r="K313" s="82" t="s">
        <v>1192</v>
      </c>
      <c r="L313" t="b">
        <v>0</v>
      </c>
    </row>
    <row r="314" spans="10:12" ht="15.75" customHeight="1">
      <c r="J314" t="s">
        <v>1192</v>
      </c>
      <c r="K314" s="82" t="s">
        <v>1192</v>
      </c>
      <c r="L314" t="b">
        <v>0</v>
      </c>
    </row>
    <row r="315" spans="10:12" ht="15.75" customHeight="1">
      <c r="J315" t="s">
        <v>1192</v>
      </c>
      <c r="K315" s="82" t="s">
        <v>1192</v>
      </c>
      <c r="L315" t="b">
        <v>0</v>
      </c>
    </row>
    <row r="316" spans="10:12" ht="15.75" customHeight="1">
      <c r="J316" t="s">
        <v>1192</v>
      </c>
      <c r="K316" s="82"/>
      <c r="L316" t="b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27"/>
  <sheetViews>
    <sheetView workbookViewId="0"/>
  </sheetViews>
  <sheetFormatPr baseColWidth="10" defaultColWidth="14.42578125" defaultRowHeight="15.75" customHeight="1"/>
  <cols>
    <col min="1" max="1" width="22.140625" customWidth="1"/>
    <col min="2" max="2" width="8.85546875" customWidth="1"/>
    <col min="4" max="4" width="24.140625" customWidth="1"/>
    <col min="5" max="5" width="18" customWidth="1"/>
  </cols>
  <sheetData>
    <row r="1" spans="1:9" ht="15.75" customHeight="1">
      <c r="A1" s="1" t="s">
        <v>1365</v>
      </c>
      <c r="I1" s="15"/>
    </row>
    <row r="2" spans="1:9" ht="15.75" customHeight="1">
      <c r="I2" s="15"/>
    </row>
    <row r="3" spans="1:9" ht="15.75" customHeight="1">
      <c r="I3" s="15"/>
    </row>
    <row r="4" spans="1:9" ht="15.75" customHeight="1">
      <c r="A4" s="1"/>
      <c r="I4" s="15"/>
    </row>
    <row r="5" spans="1:9" ht="15.75" customHeight="1">
      <c r="A5" s="1"/>
      <c r="B5" s="1"/>
      <c r="I5" s="15"/>
    </row>
    <row r="6" spans="1:9" ht="15.75" customHeight="1">
      <c r="A6" s="1"/>
      <c r="B6" s="1"/>
      <c r="I6" s="15"/>
    </row>
    <row r="7" spans="1:9" ht="15.75" customHeight="1">
      <c r="A7" s="1"/>
      <c r="B7" s="1"/>
      <c r="C7" s="1"/>
      <c r="I7" s="15"/>
    </row>
    <row r="8" spans="1:9" ht="15.75" customHeight="1">
      <c r="I8" s="15"/>
    </row>
    <row r="9" spans="1:9" ht="15.75" customHeight="1">
      <c r="I9" s="15"/>
    </row>
    <row r="10" spans="1:9" ht="15.75" customHeight="1">
      <c r="I10" s="15"/>
    </row>
    <row r="11" spans="1:9" ht="15.75" customHeight="1">
      <c r="I11" s="15"/>
    </row>
    <row r="12" spans="1:9" ht="15.75" customHeight="1">
      <c r="I12" s="15"/>
    </row>
    <row r="13" spans="1:9" ht="15.75" customHeight="1">
      <c r="I13" s="15"/>
    </row>
    <row r="14" spans="1:9" ht="15.75" customHeight="1">
      <c r="A14" s="1"/>
      <c r="I14" s="15"/>
    </row>
    <row r="15" spans="1:9" ht="15.75" customHeight="1">
      <c r="I15" s="15"/>
    </row>
    <row r="16" spans="1:9" ht="15.75" customHeight="1">
      <c r="A16" s="1" t="s">
        <v>1366</v>
      </c>
      <c r="I16" s="15"/>
    </row>
    <row r="17" spans="1:9" ht="15.75" customHeight="1">
      <c r="A17" s="1" t="s">
        <v>1367</v>
      </c>
      <c r="B17" s="1" t="s">
        <v>1368</v>
      </c>
      <c r="I17" s="15"/>
    </row>
    <row r="18" spans="1:9" ht="15.75" customHeight="1">
      <c r="A18" s="1" t="s">
        <v>0</v>
      </c>
      <c r="B18" s="1" t="s">
        <v>1369</v>
      </c>
      <c r="I18" s="15"/>
    </row>
    <row r="19" spans="1:9" ht="15.75" customHeight="1">
      <c r="A19" s="1" t="s">
        <v>1346</v>
      </c>
      <c r="B19" s="1" t="s">
        <v>1370</v>
      </c>
      <c r="I19" s="15"/>
    </row>
    <row r="20" spans="1:9" ht="15.75" customHeight="1">
      <c r="A20" s="1" t="s">
        <v>1371</v>
      </c>
      <c r="B20" s="1" t="s">
        <v>1372</v>
      </c>
      <c r="I20" s="15"/>
    </row>
    <row r="21" spans="1:9" ht="15.75" customHeight="1">
      <c r="I21" s="15"/>
    </row>
    <row r="22" spans="1:9" ht="15.75" customHeight="1">
      <c r="I22" s="15"/>
    </row>
    <row r="23" spans="1:9" ht="15.75" customHeight="1">
      <c r="I23" s="15"/>
    </row>
    <row r="24" spans="1:9" ht="15.75" customHeight="1">
      <c r="I24" s="15"/>
    </row>
    <row r="25" spans="1:9" ht="15.75" customHeight="1">
      <c r="I25" s="15"/>
    </row>
    <row r="26" spans="1:9" ht="15.75" customHeight="1">
      <c r="I26" s="15"/>
    </row>
    <row r="27" spans="1:9" ht="15.75" customHeight="1">
      <c r="I27" s="15"/>
    </row>
    <row r="28" spans="1:9" ht="15.75" customHeight="1">
      <c r="I28" s="15"/>
    </row>
    <row r="29" spans="1:9" ht="15.75" customHeight="1">
      <c r="I29" s="15"/>
    </row>
    <row r="30" spans="1:9" ht="15.75" customHeight="1">
      <c r="I30" s="15"/>
    </row>
    <row r="31" spans="1:9" ht="15.75" customHeight="1">
      <c r="I31" s="15"/>
    </row>
    <row r="32" spans="1:9" ht="15.75" customHeight="1">
      <c r="I32" s="15"/>
    </row>
    <row r="33" spans="9:9" ht="15.75" customHeight="1">
      <c r="I33" s="15"/>
    </row>
    <row r="34" spans="9:9" ht="15.75" customHeight="1">
      <c r="I34" s="15"/>
    </row>
    <row r="35" spans="9:9" ht="15.75" customHeight="1">
      <c r="I35" s="15"/>
    </row>
    <row r="36" spans="9:9" ht="15.75" customHeight="1">
      <c r="I36" s="15"/>
    </row>
    <row r="37" spans="9:9" ht="15.75" customHeight="1">
      <c r="I37" s="15"/>
    </row>
    <row r="38" spans="9:9" ht="15.75" customHeight="1">
      <c r="I38" s="15"/>
    </row>
    <row r="39" spans="9:9" ht="15.75" customHeight="1">
      <c r="I39" s="15"/>
    </row>
    <row r="40" spans="9:9" ht="15.75" customHeight="1">
      <c r="I40" s="15"/>
    </row>
    <row r="41" spans="9:9" ht="15.75" customHeight="1">
      <c r="I41" s="15"/>
    </row>
    <row r="42" spans="9:9" ht="15.75" customHeight="1">
      <c r="I42" s="15"/>
    </row>
    <row r="43" spans="9:9" ht="15.75" customHeight="1">
      <c r="I43" s="15"/>
    </row>
    <row r="44" spans="9:9" ht="15.75" customHeight="1">
      <c r="I44" s="15"/>
    </row>
    <row r="45" spans="9:9" ht="15.75" customHeight="1">
      <c r="I45" s="15"/>
    </row>
    <row r="46" spans="9:9" ht="15.75" customHeight="1">
      <c r="I46" s="15"/>
    </row>
    <row r="47" spans="9:9" ht="15.75" customHeight="1">
      <c r="I47" s="15"/>
    </row>
    <row r="48" spans="9:9" ht="15.75" customHeight="1">
      <c r="I48" s="15"/>
    </row>
    <row r="49" spans="9:9" ht="15.75" customHeight="1">
      <c r="I49" s="15"/>
    </row>
    <row r="50" spans="9:9" ht="15.75" customHeight="1">
      <c r="I50" s="15"/>
    </row>
    <row r="51" spans="9:9" ht="15.75" customHeight="1">
      <c r="I51" s="15"/>
    </row>
    <row r="52" spans="9:9" ht="15.75" customHeight="1">
      <c r="I52" s="15"/>
    </row>
    <row r="53" spans="9:9" ht="15.75" customHeight="1">
      <c r="I53" s="15"/>
    </row>
    <row r="54" spans="9:9" ht="15.75" customHeight="1">
      <c r="I54" s="15"/>
    </row>
    <row r="55" spans="9:9" ht="15.75" customHeight="1">
      <c r="I55" s="15"/>
    </row>
    <row r="56" spans="9:9" ht="15.75" customHeight="1">
      <c r="I56" s="15"/>
    </row>
    <row r="57" spans="9:9" ht="15.75" customHeight="1">
      <c r="I57" s="15"/>
    </row>
    <row r="58" spans="9:9" ht="15.75" customHeight="1">
      <c r="I58" s="15"/>
    </row>
    <row r="59" spans="9:9" ht="15.75" customHeight="1">
      <c r="I59" s="15"/>
    </row>
    <row r="60" spans="9:9" ht="15.75" customHeight="1">
      <c r="I60" s="15"/>
    </row>
    <row r="61" spans="9:9" ht="15.75" customHeight="1">
      <c r="I61" s="15"/>
    </row>
    <row r="62" spans="9:9" ht="15.75" customHeight="1">
      <c r="I62" s="15"/>
    </row>
    <row r="63" spans="9:9" ht="15.75" customHeight="1">
      <c r="I63" s="15"/>
    </row>
    <row r="64" spans="9:9" ht="15.75" customHeight="1">
      <c r="I64" s="15"/>
    </row>
    <row r="65" spans="9:9" ht="15.75" customHeight="1">
      <c r="I65" s="15"/>
    </row>
    <row r="66" spans="9:9" ht="15.75" customHeight="1">
      <c r="I66" s="15"/>
    </row>
    <row r="67" spans="9:9" ht="15.75" customHeight="1">
      <c r="I67" s="15"/>
    </row>
    <row r="68" spans="9:9" ht="15.75" customHeight="1">
      <c r="I68" s="15"/>
    </row>
    <row r="69" spans="9:9" ht="15.75" customHeight="1">
      <c r="I69" s="15"/>
    </row>
    <row r="70" spans="9:9" ht="15.75" customHeight="1">
      <c r="I70" s="15"/>
    </row>
    <row r="71" spans="9:9" ht="15.75" customHeight="1">
      <c r="I71" s="15"/>
    </row>
    <row r="72" spans="9:9" ht="15.75" customHeight="1">
      <c r="I72" s="15"/>
    </row>
    <row r="73" spans="9:9" ht="15.75" customHeight="1">
      <c r="I73" s="15"/>
    </row>
    <row r="74" spans="9:9" ht="15.75" customHeight="1">
      <c r="I74" s="15"/>
    </row>
    <row r="75" spans="9:9" ht="15.75" customHeight="1">
      <c r="I75" s="15"/>
    </row>
    <row r="76" spans="9:9" ht="15.75" customHeight="1">
      <c r="I76" s="15"/>
    </row>
    <row r="77" spans="9:9" ht="15.75" customHeight="1">
      <c r="I77" s="15"/>
    </row>
    <row r="78" spans="9:9" ht="15.75" customHeight="1">
      <c r="I78" s="15"/>
    </row>
    <row r="79" spans="9:9" ht="15.75" customHeight="1">
      <c r="I79" s="15"/>
    </row>
    <row r="80" spans="9:9" ht="15.75" customHeight="1">
      <c r="I80" s="15"/>
    </row>
    <row r="81" spans="1:9" ht="15.75" customHeight="1">
      <c r="I81" s="15"/>
    </row>
    <row r="82" spans="1:9" ht="15.75" customHeight="1">
      <c r="I82" s="15"/>
    </row>
    <row r="83" spans="1:9" ht="15.75" customHeight="1">
      <c r="I83" s="15"/>
    </row>
    <row r="84" spans="1:9" ht="15.75" customHeight="1">
      <c r="I84" s="15"/>
    </row>
    <row r="85" spans="1:9" ht="15.75" customHeight="1">
      <c r="A85" s="15">
        <v>15.1</v>
      </c>
      <c r="I85" s="15"/>
    </row>
    <row r="86" spans="1:9" ht="15.75" customHeight="1">
      <c r="A86" s="15">
        <v>15.11</v>
      </c>
      <c r="I86" s="15"/>
    </row>
    <row r="87" spans="1:9" ht="15.75" customHeight="1">
      <c r="A87" s="15">
        <v>15.12</v>
      </c>
      <c r="I87" s="15"/>
    </row>
    <row r="88" spans="1:9" ht="15.75" customHeight="1">
      <c r="A88" s="15">
        <v>16.010000000000002</v>
      </c>
      <c r="I88" s="15"/>
    </row>
    <row r="89" spans="1:9" ht="15.75" customHeight="1">
      <c r="A89" s="15">
        <v>16.02</v>
      </c>
      <c r="I89" s="15"/>
    </row>
    <row r="90" spans="1:9" ht="15.75" customHeight="1">
      <c r="A90" s="15">
        <v>16.03</v>
      </c>
      <c r="I90" s="15"/>
    </row>
    <row r="91" spans="1:9" ht="15.75" customHeight="1">
      <c r="A91" s="15">
        <v>16.04</v>
      </c>
      <c r="I91" s="15"/>
    </row>
    <row r="92" spans="1:9" ht="15.75" customHeight="1">
      <c r="A92" s="15">
        <v>16.05</v>
      </c>
      <c r="I92" s="15"/>
    </row>
    <row r="93" spans="1:9" ht="15.75" customHeight="1">
      <c r="A93" s="15">
        <v>16.059999999999999</v>
      </c>
      <c r="I93" s="15"/>
    </row>
    <row r="94" spans="1:9" ht="15.75" customHeight="1">
      <c r="A94" s="15">
        <v>16.07</v>
      </c>
      <c r="I94" s="15"/>
    </row>
    <row r="95" spans="1:9" ht="15.75" customHeight="1">
      <c r="A95" s="15">
        <v>16.079999999999998</v>
      </c>
      <c r="I95" s="15"/>
    </row>
    <row r="96" spans="1:9" ht="15.75" customHeight="1">
      <c r="A96" s="15">
        <v>16.09</v>
      </c>
      <c r="I96" s="15"/>
    </row>
    <row r="97" spans="1:9" ht="15.75" customHeight="1">
      <c r="A97" s="15">
        <v>16.100000000000001</v>
      </c>
      <c r="I97" s="15"/>
    </row>
    <row r="98" spans="1:9" ht="15.75" customHeight="1">
      <c r="A98" s="15">
        <v>16.11</v>
      </c>
      <c r="I98" s="15"/>
    </row>
    <row r="99" spans="1:9" ht="15.75" customHeight="1">
      <c r="A99" s="15">
        <v>16.12</v>
      </c>
      <c r="I99" s="15"/>
    </row>
    <row r="100" spans="1:9" ht="15.75" customHeight="1">
      <c r="A100" s="15">
        <v>17.010000000000002</v>
      </c>
      <c r="I100" s="15"/>
    </row>
    <row r="101" spans="1:9" ht="15.75" customHeight="1">
      <c r="A101" s="15">
        <v>17.02</v>
      </c>
      <c r="I101" s="15"/>
    </row>
    <row r="102" spans="1:9" ht="15.75" customHeight="1">
      <c r="A102" s="15">
        <v>17.03</v>
      </c>
      <c r="I102" s="15"/>
    </row>
    <row r="103" spans="1:9" ht="15.75" customHeight="1">
      <c r="A103" s="15">
        <v>17.04</v>
      </c>
      <c r="I103" s="15"/>
    </row>
    <row r="104" spans="1:9" ht="15.75" customHeight="1">
      <c r="A104" s="15">
        <v>17.05</v>
      </c>
      <c r="I104" s="15"/>
    </row>
    <row r="105" spans="1:9" ht="15.75" customHeight="1">
      <c r="A105" s="15">
        <v>17.059999999999999</v>
      </c>
      <c r="I105" s="15"/>
    </row>
    <row r="106" spans="1:9" ht="15.75" customHeight="1">
      <c r="A106" s="15">
        <v>17.07</v>
      </c>
      <c r="I106" s="15"/>
    </row>
    <row r="107" spans="1:9" ht="15.75" customHeight="1">
      <c r="A107" s="15" t="s">
        <v>1192</v>
      </c>
      <c r="I107" s="15"/>
    </row>
    <row r="108" spans="1:9" ht="15.75" customHeight="1">
      <c r="I108" s="15"/>
    </row>
    <row r="109" spans="1:9" ht="15.75" customHeight="1">
      <c r="I109" s="15"/>
    </row>
    <row r="110" spans="1:9" ht="15.75" customHeight="1">
      <c r="I110" s="15"/>
    </row>
    <row r="111" spans="1:9" ht="15.75" customHeight="1">
      <c r="I111" s="15"/>
    </row>
    <row r="112" spans="1:9" ht="15.75" customHeight="1">
      <c r="I112" s="15"/>
    </row>
    <row r="113" spans="9:9" ht="15.75" customHeight="1">
      <c r="I113" s="15"/>
    </row>
    <row r="114" spans="9:9" ht="15.75" customHeight="1">
      <c r="I114" s="15"/>
    </row>
    <row r="115" spans="9:9" ht="15.75" customHeight="1">
      <c r="I115" s="15"/>
    </row>
    <row r="116" spans="9:9" ht="15.75" customHeight="1">
      <c r="I116" s="15"/>
    </row>
    <row r="117" spans="9:9" ht="15.75" customHeight="1">
      <c r="I117" s="15"/>
    </row>
    <row r="118" spans="9:9" ht="15.75" customHeight="1">
      <c r="I118" s="15"/>
    </row>
    <row r="119" spans="9:9" ht="15.75" customHeight="1">
      <c r="I119" s="15"/>
    </row>
    <row r="120" spans="9:9" ht="15.75" customHeight="1">
      <c r="I120" s="15"/>
    </row>
    <row r="121" spans="9:9" ht="15.75" customHeight="1">
      <c r="I121" s="15"/>
    </row>
    <row r="122" spans="9:9" ht="15.75" customHeight="1">
      <c r="I122" s="15"/>
    </row>
    <row r="123" spans="9:9" ht="15.75" customHeight="1">
      <c r="I123" s="15"/>
    </row>
    <row r="124" spans="9:9" ht="15.75" customHeight="1">
      <c r="I124" s="15"/>
    </row>
    <row r="125" spans="9:9" ht="15.75" customHeight="1">
      <c r="I125" s="15"/>
    </row>
    <row r="126" spans="9:9" ht="15.75" customHeight="1">
      <c r="I126" s="15"/>
    </row>
    <row r="127" spans="9:9" ht="15.75" customHeight="1">
      <c r="I127" s="15"/>
    </row>
    <row r="128" spans="9:9" ht="15.75" customHeight="1">
      <c r="I128" s="15"/>
    </row>
    <row r="129" spans="9:9" ht="15.75" customHeight="1">
      <c r="I129" s="15"/>
    </row>
    <row r="130" spans="9:9" ht="15.75" customHeight="1">
      <c r="I130" s="15"/>
    </row>
    <row r="131" spans="9:9" ht="15.75" customHeight="1">
      <c r="I131" s="15"/>
    </row>
    <row r="132" spans="9:9" ht="15.75" customHeight="1">
      <c r="I132" s="15"/>
    </row>
    <row r="133" spans="9:9" ht="15.75" customHeight="1">
      <c r="I133" s="15"/>
    </row>
    <row r="134" spans="9:9" ht="15.75" customHeight="1">
      <c r="I134" s="15"/>
    </row>
    <row r="135" spans="9:9" ht="15.75" customHeight="1">
      <c r="I135" s="15"/>
    </row>
    <row r="136" spans="9:9" ht="15.75" customHeight="1">
      <c r="I136" s="15"/>
    </row>
    <row r="137" spans="9:9" ht="15.75" customHeight="1">
      <c r="I137" s="15"/>
    </row>
    <row r="138" spans="9:9" ht="15.75" customHeight="1">
      <c r="I138" s="15"/>
    </row>
    <row r="139" spans="9:9" ht="15.75" customHeight="1">
      <c r="I139" s="15"/>
    </row>
    <row r="140" spans="9:9" ht="15.75" customHeight="1">
      <c r="I140" s="15"/>
    </row>
    <row r="141" spans="9:9" ht="15.75" customHeight="1">
      <c r="I141" s="15"/>
    </row>
    <row r="142" spans="9:9" ht="15.75" customHeight="1">
      <c r="I142" s="15"/>
    </row>
    <row r="143" spans="9:9" ht="15.75" customHeight="1">
      <c r="I143" s="15"/>
    </row>
    <row r="144" spans="9:9" ht="15.75" customHeight="1">
      <c r="I144" s="15"/>
    </row>
    <row r="145" spans="9:9" ht="15.75" customHeight="1">
      <c r="I145" s="15"/>
    </row>
    <row r="146" spans="9:9" ht="15.75" customHeight="1">
      <c r="I146" s="15"/>
    </row>
    <row r="147" spans="9:9" ht="15.75" customHeight="1">
      <c r="I147" s="15"/>
    </row>
    <row r="148" spans="9:9" ht="15.75" customHeight="1">
      <c r="I148" s="15"/>
    </row>
    <row r="149" spans="9:9" ht="15.75" customHeight="1">
      <c r="I149" s="15"/>
    </row>
    <row r="150" spans="9:9" ht="15.75" customHeight="1">
      <c r="I150" s="15"/>
    </row>
    <row r="151" spans="9:9" ht="15.75" customHeight="1">
      <c r="I151" s="15"/>
    </row>
    <row r="152" spans="9:9" ht="15.75" customHeight="1">
      <c r="I152" s="15"/>
    </row>
    <row r="153" spans="9:9" ht="15.75" customHeight="1">
      <c r="I153" s="15"/>
    </row>
    <row r="154" spans="9:9" ht="15.75" customHeight="1">
      <c r="I154" s="15"/>
    </row>
    <row r="155" spans="9:9" ht="15.75" customHeight="1">
      <c r="I155" s="15"/>
    </row>
    <row r="156" spans="9:9" ht="15.75" customHeight="1">
      <c r="I156" s="15"/>
    </row>
    <row r="157" spans="9:9" ht="15.75" customHeight="1">
      <c r="I157" s="15"/>
    </row>
    <row r="158" spans="9:9" ht="15.75" customHeight="1">
      <c r="I158" s="15"/>
    </row>
    <row r="159" spans="9:9" ht="15.75" customHeight="1">
      <c r="I159" s="15"/>
    </row>
    <row r="160" spans="9:9" ht="15.75" customHeight="1">
      <c r="I160" s="15"/>
    </row>
    <row r="161" spans="9:9" ht="15.75" customHeight="1">
      <c r="I161" s="15"/>
    </row>
    <row r="162" spans="9:9" ht="15.75" customHeight="1">
      <c r="I162" s="15"/>
    </row>
    <row r="163" spans="9:9" ht="15.75" customHeight="1">
      <c r="I163" s="15"/>
    </row>
    <row r="164" spans="9:9" ht="15.75" customHeight="1">
      <c r="I164" s="15"/>
    </row>
    <row r="165" spans="9:9" ht="15.75" customHeight="1">
      <c r="I165" s="15"/>
    </row>
    <row r="166" spans="9:9" ht="15.75" customHeight="1">
      <c r="I166" s="15"/>
    </row>
    <row r="167" spans="9:9" ht="15.75" customHeight="1">
      <c r="I167" s="15"/>
    </row>
    <row r="168" spans="9:9" ht="15.75" customHeight="1">
      <c r="I168" s="15"/>
    </row>
    <row r="169" spans="9:9" ht="15.75" customHeight="1">
      <c r="I169" s="15"/>
    </row>
    <row r="170" spans="9:9" ht="15.75" customHeight="1">
      <c r="I170" s="15"/>
    </row>
    <row r="171" spans="9:9" ht="15.75" customHeight="1">
      <c r="I171" s="15"/>
    </row>
    <row r="172" spans="9:9" ht="15.75" customHeight="1">
      <c r="I172" s="15"/>
    </row>
    <row r="173" spans="9:9" ht="15.75" customHeight="1">
      <c r="I173" s="15"/>
    </row>
    <row r="174" spans="9:9" ht="15.75" customHeight="1">
      <c r="I174" s="15"/>
    </row>
    <row r="175" spans="9:9" ht="15.75" customHeight="1">
      <c r="I175" s="15"/>
    </row>
    <row r="176" spans="9:9" ht="15.75" customHeight="1">
      <c r="I176" s="15"/>
    </row>
    <row r="177" spans="9:9" ht="15.75" customHeight="1">
      <c r="I177" s="15"/>
    </row>
    <row r="178" spans="9:9" ht="15.75" customHeight="1">
      <c r="I178" s="15"/>
    </row>
    <row r="179" spans="9:9" ht="15.75" customHeight="1">
      <c r="I179" s="15"/>
    </row>
    <row r="180" spans="9:9" ht="15.75" customHeight="1">
      <c r="I180" s="15"/>
    </row>
    <row r="181" spans="9:9" ht="15.75" customHeight="1">
      <c r="I181" s="15"/>
    </row>
    <row r="182" spans="9:9" ht="15.75" customHeight="1">
      <c r="I182" s="15"/>
    </row>
    <row r="183" spans="9:9" ht="15.75" customHeight="1">
      <c r="I183" s="15"/>
    </row>
    <row r="184" spans="9:9" ht="15.75" customHeight="1">
      <c r="I184" s="15"/>
    </row>
    <row r="185" spans="9:9" ht="15.75" customHeight="1">
      <c r="I185" s="15"/>
    </row>
    <row r="186" spans="9:9" ht="15.75" customHeight="1">
      <c r="I186" s="15"/>
    </row>
    <row r="187" spans="9:9" ht="15.75" customHeight="1">
      <c r="I187" s="15"/>
    </row>
    <row r="188" spans="9:9" ht="15.75" customHeight="1">
      <c r="I188" s="15"/>
    </row>
    <row r="189" spans="9:9" ht="15.75" customHeight="1">
      <c r="I189" s="15"/>
    </row>
    <row r="190" spans="9:9" ht="15.75" customHeight="1">
      <c r="I190" s="15"/>
    </row>
    <row r="191" spans="9:9" ht="15.75" customHeight="1">
      <c r="I191" s="15"/>
    </row>
    <row r="192" spans="9:9" ht="15.75" customHeight="1">
      <c r="I192" s="15"/>
    </row>
    <row r="193" spans="9:9" ht="15.75" customHeight="1">
      <c r="I193" s="15"/>
    </row>
    <row r="194" spans="9:9" ht="15.75" customHeight="1">
      <c r="I194" s="15"/>
    </row>
    <row r="195" spans="9:9" ht="15.75" customHeight="1">
      <c r="I195" s="15"/>
    </row>
    <row r="196" spans="9:9" ht="15.75" customHeight="1">
      <c r="I196" s="15"/>
    </row>
    <row r="197" spans="9:9" ht="15.75" customHeight="1">
      <c r="I197" s="15"/>
    </row>
    <row r="198" spans="9:9" ht="15.75" customHeight="1">
      <c r="I198" s="15"/>
    </row>
    <row r="199" spans="9:9" ht="15.75" customHeight="1">
      <c r="I199" s="15"/>
    </row>
    <row r="200" spans="9:9" ht="15.75" customHeight="1">
      <c r="I200" s="15"/>
    </row>
    <row r="201" spans="9:9" ht="15.75" customHeight="1">
      <c r="I201" s="15"/>
    </row>
    <row r="202" spans="9:9" ht="15.75" customHeight="1">
      <c r="I202" s="15"/>
    </row>
    <row r="203" spans="9:9" ht="15.75" customHeight="1">
      <c r="I203" s="15"/>
    </row>
    <row r="204" spans="9:9" ht="15.75" customHeight="1">
      <c r="I204" s="15"/>
    </row>
    <row r="205" spans="9:9" ht="15.75" customHeight="1">
      <c r="I205" s="15"/>
    </row>
    <row r="206" spans="9:9" ht="15.75" customHeight="1">
      <c r="I206" s="15"/>
    </row>
    <row r="207" spans="9:9" ht="15.75" customHeight="1">
      <c r="I207" s="15"/>
    </row>
    <row r="208" spans="9:9" ht="15.75" customHeight="1">
      <c r="I208" s="15"/>
    </row>
    <row r="209" spans="9:9" ht="15.75" customHeight="1">
      <c r="I209" s="15"/>
    </row>
    <row r="210" spans="9:9" ht="15.75" customHeight="1">
      <c r="I210" s="15"/>
    </row>
    <row r="211" spans="9:9" ht="15.75" customHeight="1">
      <c r="I211" s="15"/>
    </row>
    <row r="212" spans="9:9" ht="15.75" customHeight="1">
      <c r="I212" s="15"/>
    </row>
    <row r="213" spans="9:9" ht="15.75" customHeight="1">
      <c r="I213" s="15"/>
    </row>
    <row r="214" spans="9:9" ht="15.75" customHeight="1">
      <c r="I214" s="15"/>
    </row>
    <row r="215" spans="9:9" ht="15.75" customHeight="1">
      <c r="I215" s="15"/>
    </row>
    <row r="216" spans="9:9" ht="15.75" customHeight="1">
      <c r="I216" s="15"/>
    </row>
    <row r="217" spans="9:9" ht="15.75" customHeight="1">
      <c r="I217" s="15"/>
    </row>
    <row r="218" spans="9:9" ht="15.75" customHeight="1">
      <c r="I218" s="15"/>
    </row>
    <row r="219" spans="9:9" ht="15.75" customHeight="1">
      <c r="I219" s="15"/>
    </row>
    <row r="220" spans="9:9" ht="15.75" customHeight="1">
      <c r="I220" s="15"/>
    </row>
    <row r="221" spans="9:9" ht="15.75" customHeight="1">
      <c r="I221" s="15"/>
    </row>
    <row r="222" spans="9:9" ht="15.75" customHeight="1">
      <c r="I222" s="15"/>
    </row>
    <row r="223" spans="9:9" ht="15.75" customHeight="1">
      <c r="I223" s="15"/>
    </row>
    <row r="224" spans="9:9" ht="15.75" customHeight="1">
      <c r="I224" s="15"/>
    </row>
    <row r="225" spans="9:9" ht="15.75" customHeight="1">
      <c r="I225" s="15"/>
    </row>
    <row r="226" spans="9:9" ht="15.75" customHeight="1">
      <c r="I226" s="15"/>
    </row>
    <row r="227" spans="9:9" ht="15.75" customHeight="1">
      <c r="I227" s="15"/>
    </row>
    <row r="228" spans="9:9" ht="15.75" customHeight="1">
      <c r="I228" s="15"/>
    </row>
    <row r="229" spans="9:9" ht="15.75" customHeight="1">
      <c r="I229" s="15"/>
    </row>
    <row r="230" spans="9:9" ht="15.75" customHeight="1">
      <c r="I230" s="15"/>
    </row>
    <row r="231" spans="9:9" ht="15.75" customHeight="1">
      <c r="I231" s="15"/>
    </row>
    <row r="232" spans="9:9" ht="15.75" customHeight="1">
      <c r="I232" s="15"/>
    </row>
    <row r="233" spans="9:9" ht="15.75" customHeight="1">
      <c r="I233" s="15"/>
    </row>
    <row r="234" spans="9:9" ht="15.75" customHeight="1">
      <c r="I234" s="15"/>
    </row>
    <row r="235" spans="9:9" ht="15.75" customHeight="1">
      <c r="I235" s="15"/>
    </row>
    <row r="236" spans="9:9" ht="15.75" customHeight="1">
      <c r="I236" s="15"/>
    </row>
    <row r="237" spans="9:9" ht="15.75" customHeight="1">
      <c r="I237" s="15"/>
    </row>
    <row r="238" spans="9:9" ht="15.75" customHeight="1">
      <c r="I238" s="15"/>
    </row>
    <row r="239" spans="9:9" ht="15.75" customHeight="1">
      <c r="I239" s="15"/>
    </row>
    <row r="240" spans="9:9" ht="15.75" customHeight="1">
      <c r="I240" s="15"/>
    </row>
    <row r="241" spans="9:9" ht="15.75" customHeight="1">
      <c r="I241" s="15"/>
    </row>
    <row r="242" spans="9:9" ht="15.75" customHeight="1">
      <c r="I242" s="15"/>
    </row>
    <row r="243" spans="9:9" ht="15.75" customHeight="1">
      <c r="I243" s="15"/>
    </row>
    <row r="244" spans="9:9" ht="15.75" customHeight="1">
      <c r="I244" s="15"/>
    </row>
    <row r="245" spans="9:9" ht="15.75" customHeight="1">
      <c r="I245" s="15"/>
    </row>
    <row r="246" spans="9:9" ht="15.75" customHeight="1">
      <c r="I246" s="15"/>
    </row>
    <row r="247" spans="9:9" ht="15.75" customHeight="1">
      <c r="I247" s="15"/>
    </row>
    <row r="248" spans="9:9" ht="15.75" customHeight="1">
      <c r="I248" s="15"/>
    </row>
    <row r="249" spans="9:9" ht="15.75" customHeight="1">
      <c r="I249" s="15"/>
    </row>
    <row r="250" spans="9:9" ht="15.75" customHeight="1">
      <c r="I250" s="15"/>
    </row>
    <row r="251" spans="9:9" ht="15.75" customHeight="1">
      <c r="I251" s="15"/>
    </row>
    <row r="252" spans="9:9" ht="15.75" customHeight="1">
      <c r="I252" s="15"/>
    </row>
    <row r="253" spans="9:9" ht="15.75" customHeight="1">
      <c r="I253" s="15"/>
    </row>
    <row r="254" spans="9:9" ht="15.75" customHeight="1">
      <c r="I254" s="15"/>
    </row>
    <row r="255" spans="9:9" ht="15.75" customHeight="1">
      <c r="I255" s="15"/>
    </row>
    <row r="256" spans="9:9" ht="15.75" customHeight="1">
      <c r="I256" s="15"/>
    </row>
    <row r="257" spans="9:9" ht="15.75" customHeight="1">
      <c r="I257" s="15"/>
    </row>
    <row r="258" spans="9:9" ht="15.75" customHeight="1">
      <c r="I258" s="15"/>
    </row>
    <row r="259" spans="9:9" ht="15.75" customHeight="1">
      <c r="I259" s="15"/>
    </row>
    <row r="260" spans="9:9" ht="15.75" customHeight="1">
      <c r="I260" s="15"/>
    </row>
    <row r="261" spans="9:9" ht="15.75" customHeight="1">
      <c r="I261" s="15"/>
    </row>
    <row r="262" spans="9:9" ht="15.75" customHeight="1">
      <c r="I262" s="15"/>
    </row>
    <row r="263" spans="9:9" ht="15.75" customHeight="1">
      <c r="I263" s="15"/>
    </row>
    <row r="264" spans="9:9" ht="15.75" customHeight="1">
      <c r="I264" s="15"/>
    </row>
    <row r="265" spans="9:9" ht="15.75" customHeight="1">
      <c r="I265" s="15"/>
    </row>
    <row r="266" spans="9:9" ht="15.75" customHeight="1">
      <c r="I266" s="15"/>
    </row>
    <row r="267" spans="9:9" ht="15.75" customHeight="1">
      <c r="I267" s="15"/>
    </row>
    <row r="268" spans="9:9" ht="15.75" customHeight="1">
      <c r="I268" s="15"/>
    </row>
    <row r="269" spans="9:9" ht="15.75" customHeight="1">
      <c r="I269" s="15"/>
    </row>
    <row r="270" spans="9:9" ht="15.75" customHeight="1">
      <c r="I270" s="15"/>
    </row>
    <row r="271" spans="9:9" ht="15.75" customHeight="1">
      <c r="I271" s="15"/>
    </row>
    <row r="272" spans="9:9" ht="15.75" customHeight="1">
      <c r="I272" s="15"/>
    </row>
    <row r="273" spans="9:9" ht="15.75" customHeight="1">
      <c r="I273" s="15"/>
    </row>
    <row r="274" spans="9:9" ht="15.75" customHeight="1">
      <c r="I274" s="15"/>
    </row>
    <row r="275" spans="9:9" ht="15.75" customHeight="1">
      <c r="I275" s="15"/>
    </row>
    <row r="276" spans="9:9" ht="15.75" customHeight="1">
      <c r="I276" s="15"/>
    </row>
    <row r="277" spans="9:9" ht="15.75" customHeight="1">
      <c r="I277" s="15"/>
    </row>
    <row r="278" spans="9:9" ht="15.75" customHeight="1">
      <c r="I278" s="15"/>
    </row>
    <row r="279" spans="9:9" ht="15.75" customHeight="1">
      <c r="I279" s="15"/>
    </row>
    <row r="280" spans="9:9" ht="15.75" customHeight="1">
      <c r="I280" s="15"/>
    </row>
    <row r="281" spans="9:9" ht="15.75" customHeight="1">
      <c r="I281" s="15"/>
    </row>
    <row r="282" spans="9:9" ht="15.75" customHeight="1">
      <c r="I282" s="15"/>
    </row>
    <row r="283" spans="9:9" ht="15.75" customHeight="1">
      <c r="I283" s="15"/>
    </row>
    <row r="284" spans="9:9" ht="15.75" customHeight="1">
      <c r="I284" s="15"/>
    </row>
    <row r="285" spans="9:9" ht="15.75" customHeight="1">
      <c r="I285" s="15"/>
    </row>
    <row r="286" spans="9:9" ht="15.75" customHeight="1">
      <c r="I286" s="15"/>
    </row>
    <row r="287" spans="9:9" ht="15.75" customHeight="1">
      <c r="I287" s="15"/>
    </row>
    <row r="288" spans="9:9" ht="15.75" customHeight="1">
      <c r="I288" s="15"/>
    </row>
    <row r="289" spans="9:9" ht="15.75" customHeight="1">
      <c r="I289" s="15"/>
    </row>
    <row r="290" spans="9:9" ht="15.75" customHeight="1">
      <c r="I290" s="15"/>
    </row>
    <row r="291" spans="9:9" ht="15.75" customHeight="1">
      <c r="I291" s="15"/>
    </row>
    <row r="292" spans="9:9" ht="15.75" customHeight="1">
      <c r="I292" s="15"/>
    </row>
    <row r="293" spans="9:9" ht="15.75" customHeight="1">
      <c r="I293" s="15"/>
    </row>
    <row r="294" spans="9:9" ht="15.75" customHeight="1">
      <c r="I294" s="15"/>
    </row>
    <row r="295" spans="9:9" ht="15.75" customHeight="1">
      <c r="I295" s="15"/>
    </row>
    <row r="296" spans="9:9" ht="15.75" customHeight="1">
      <c r="I296" s="15"/>
    </row>
    <row r="297" spans="9:9" ht="15.75" customHeight="1">
      <c r="I297" s="15"/>
    </row>
    <row r="298" spans="9:9" ht="15.75" customHeight="1">
      <c r="I298" s="15"/>
    </row>
    <row r="299" spans="9:9" ht="15.75" customHeight="1">
      <c r="I299" s="15"/>
    </row>
    <row r="300" spans="9:9" ht="15.75" customHeight="1">
      <c r="I300" s="15"/>
    </row>
    <row r="301" spans="9:9" ht="15.75" customHeight="1">
      <c r="I301" s="15"/>
    </row>
    <row r="302" spans="9:9" ht="15.75" customHeight="1">
      <c r="I302" s="15"/>
    </row>
    <row r="303" spans="9:9" ht="15.75" customHeight="1">
      <c r="I303" s="15"/>
    </row>
    <row r="304" spans="9:9" ht="15.75" customHeight="1">
      <c r="I304" s="15"/>
    </row>
    <row r="305" spans="9:9" ht="15.75" customHeight="1">
      <c r="I305" s="15"/>
    </row>
    <row r="306" spans="9:9" ht="15.75" customHeight="1">
      <c r="I306" s="15"/>
    </row>
    <row r="307" spans="9:9" ht="15.75" customHeight="1">
      <c r="I307" s="15"/>
    </row>
    <row r="308" spans="9:9" ht="15.75" customHeight="1">
      <c r="I308" s="15"/>
    </row>
    <row r="309" spans="9:9" ht="15.75" customHeight="1">
      <c r="I309" s="15"/>
    </row>
    <row r="310" spans="9:9" ht="15.75" customHeight="1">
      <c r="I310" s="15"/>
    </row>
    <row r="311" spans="9:9" ht="15.75" customHeight="1">
      <c r="I311" s="15"/>
    </row>
    <row r="312" spans="9:9" ht="15.75" customHeight="1">
      <c r="I312" s="15"/>
    </row>
    <row r="313" spans="9:9" ht="15.75" customHeight="1">
      <c r="I313" s="15"/>
    </row>
    <row r="314" spans="9:9" ht="15.75" customHeight="1">
      <c r="I314" s="15"/>
    </row>
    <row r="315" spans="9:9" ht="15.75" customHeight="1">
      <c r="I315" s="15"/>
    </row>
    <row r="316" spans="9:9" ht="15.75" customHeight="1">
      <c r="I316" s="15"/>
    </row>
    <row r="317" spans="9:9" ht="15.75" customHeight="1">
      <c r="I317" s="15"/>
    </row>
    <row r="318" spans="9:9" ht="15.75" customHeight="1">
      <c r="I318" s="15"/>
    </row>
    <row r="319" spans="9:9" ht="15.75" customHeight="1">
      <c r="I319" s="15"/>
    </row>
    <row r="320" spans="9:9" ht="15.75" customHeight="1">
      <c r="I320" s="15"/>
    </row>
    <row r="321" spans="9:9" ht="15.75" customHeight="1">
      <c r="I321" s="15"/>
    </row>
    <row r="322" spans="9:9" ht="15.75" customHeight="1">
      <c r="I322" s="15"/>
    </row>
    <row r="323" spans="9:9" ht="15.75" customHeight="1">
      <c r="I323" s="15"/>
    </row>
    <row r="324" spans="9:9" ht="15.75" customHeight="1">
      <c r="I324" s="15"/>
    </row>
    <row r="325" spans="9:9" ht="15.75" customHeight="1">
      <c r="I325" s="15"/>
    </row>
    <row r="326" spans="9:9" ht="15.75" customHeight="1">
      <c r="I326" s="15"/>
    </row>
    <row r="327" spans="9:9" ht="15.75" customHeight="1">
      <c r="I327" s="15"/>
    </row>
    <row r="328" spans="9:9" ht="15.75" customHeight="1">
      <c r="I328" s="15"/>
    </row>
    <row r="329" spans="9:9" ht="15.75" customHeight="1">
      <c r="I329" s="15"/>
    </row>
    <row r="330" spans="9:9" ht="15.75" customHeight="1">
      <c r="I330" s="15"/>
    </row>
    <row r="331" spans="9:9" ht="15.75" customHeight="1">
      <c r="I331" s="15"/>
    </row>
    <row r="332" spans="9:9" ht="15.75" customHeight="1">
      <c r="I332" s="15"/>
    </row>
    <row r="333" spans="9:9" ht="15.75" customHeight="1">
      <c r="I333" s="15"/>
    </row>
    <row r="334" spans="9:9" ht="15.75" customHeight="1">
      <c r="I334" s="15"/>
    </row>
    <row r="335" spans="9:9" ht="15.75" customHeight="1">
      <c r="I335" s="15"/>
    </row>
    <row r="336" spans="9:9" ht="15.75" customHeight="1">
      <c r="I336" s="15"/>
    </row>
    <row r="337" spans="9:9" ht="15.75" customHeight="1">
      <c r="I337" s="15"/>
    </row>
    <row r="338" spans="9:9" ht="15.75" customHeight="1">
      <c r="I338" s="15"/>
    </row>
    <row r="339" spans="9:9" ht="15.75" customHeight="1">
      <c r="I339" s="15"/>
    </row>
    <row r="340" spans="9:9" ht="15.75" customHeight="1">
      <c r="I340" s="15"/>
    </row>
    <row r="341" spans="9:9" ht="15.75" customHeight="1">
      <c r="I341" s="15"/>
    </row>
    <row r="342" spans="9:9" ht="15.75" customHeight="1">
      <c r="I342" s="15"/>
    </row>
    <row r="343" spans="9:9" ht="15.75" customHeight="1">
      <c r="I343" s="15"/>
    </row>
    <row r="344" spans="9:9" ht="15.75" customHeight="1">
      <c r="I344" s="15"/>
    </row>
    <row r="345" spans="9:9" ht="15.75" customHeight="1">
      <c r="I345" s="15"/>
    </row>
    <row r="346" spans="9:9" ht="15.75" customHeight="1">
      <c r="I346" s="15"/>
    </row>
    <row r="347" spans="9:9" ht="15.75" customHeight="1">
      <c r="I347" s="15"/>
    </row>
    <row r="348" spans="9:9" ht="15.75" customHeight="1">
      <c r="I348" s="15"/>
    </row>
    <row r="349" spans="9:9" ht="15.75" customHeight="1">
      <c r="I349" s="15"/>
    </row>
    <row r="350" spans="9:9" ht="15.75" customHeight="1">
      <c r="I350" s="15"/>
    </row>
    <row r="351" spans="9:9" ht="15.75" customHeight="1">
      <c r="I351" s="15"/>
    </row>
    <row r="352" spans="9:9" ht="15.75" customHeight="1">
      <c r="I352" s="15"/>
    </row>
    <row r="353" spans="9:9" ht="15.75" customHeight="1">
      <c r="I353" s="15"/>
    </row>
    <row r="354" spans="9:9" ht="15.75" customHeight="1">
      <c r="I354" s="15"/>
    </row>
    <row r="355" spans="9:9" ht="15.75" customHeight="1">
      <c r="I355" s="15"/>
    </row>
    <row r="356" spans="9:9" ht="15.75" customHeight="1">
      <c r="I356" s="15"/>
    </row>
    <row r="357" spans="9:9" ht="15.75" customHeight="1">
      <c r="I357" s="15"/>
    </row>
    <row r="358" spans="9:9" ht="15.75" customHeight="1">
      <c r="I358" s="15"/>
    </row>
    <row r="359" spans="9:9" ht="15.75" customHeight="1">
      <c r="I359" s="15"/>
    </row>
    <row r="360" spans="9:9" ht="15.75" customHeight="1">
      <c r="I360" s="15"/>
    </row>
    <row r="361" spans="9:9" ht="15.75" customHeight="1">
      <c r="I361" s="15"/>
    </row>
    <row r="362" spans="9:9" ht="15.75" customHeight="1">
      <c r="I362" s="15"/>
    </row>
    <row r="363" spans="9:9" ht="15.75" customHeight="1">
      <c r="I363" s="15"/>
    </row>
    <row r="364" spans="9:9" ht="15.75" customHeight="1">
      <c r="I364" s="15"/>
    </row>
    <row r="365" spans="9:9" ht="15.75" customHeight="1">
      <c r="I365" s="15"/>
    </row>
    <row r="366" spans="9:9" ht="15.75" customHeight="1">
      <c r="I366" s="15"/>
    </row>
    <row r="367" spans="9:9" ht="15.75" customHeight="1">
      <c r="I367" s="15"/>
    </row>
    <row r="368" spans="9:9" ht="15.75" customHeight="1">
      <c r="I368" s="15"/>
    </row>
    <row r="369" spans="9:9" ht="15.75" customHeight="1">
      <c r="I369" s="15"/>
    </row>
    <row r="370" spans="9:9" ht="15.75" customHeight="1">
      <c r="I370" s="15"/>
    </row>
    <row r="371" spans="9:9" ht="15.75" customHeight="1">
      <c r="I371" s="15"/>
    </row>
    <row r="372" spans="9:9" ht="15.75" customHeight="1">
      <c r="I372" s="15"/>
    </row>
    <row r="373" spans="9:9" ht="15.75" customHeight="1">
      <c r="I373" s="15"/>
    </row>
    <row r="374" spans="9:9" ht="15.75" customHeight="1">
      <c r="I374" s="15"/>
    </row>
    <row r="375" spans="9:9" ht="15.75" customHeight="1">
      <c r="I375" s="15"/>
    </row>
    <row r="376" spans="9:9" ht="15.75" customHeight="1">
      <c r="I376" s="15"/>
    </row>
    <row r="377" spans="9:9" ht="15.75" customHeight="1">
      <c r="I377" s="15"/>
    </row>
    <row r="378" spans="9:9" ht="15.75" customHeight="1">
      <c r="I378" s="15"/>
    </row>
    <row r="379" spans="9:9" ht="15.75" customHeight="1">
      <c r="I379" s="15"/>
    </row>
    <row r="380" spans="9:9" ht="15.75" customHeight="1">
      <c r="I380" s="15"/>
    </row>
    <row r="381" spans="9:9" ht="15.75" customHeight="1">
      <c r="I381" s="15"/>
    </row>
    <row r="382" spans="9:9" ht="15.75" customHeight="1">
      <c r="I382" s="15"/>
    </row>
    <row r="383" spans="9:9" ht="15.75" customHeight="1">
      <c r="I383" s="15"/>
    </row>
    <row r="384" spans="9:9" ht="15.75" customHeight="1">
      <c r="I384" s="15"/>
    </row>
    <row r="385" spans="9:9" ht="15.75" customHeight="1">
      <c r="I385" s="15"/>
    </row>
    <row r="386" spans="9:9" ht="15.75" customHeight="1">
      <c r="I386" s="15"/>
    </row>
    <row r="387" spans="9:9" ht="15.75" customHeight="1">
      <c r="I387" s="15"/>
    </row>
    <row r="388" spans="9:9" ht="15.75" customHeight="1">
      <c r="I388" s="15"/>
    </row>
    <row r="389" spans="9:9" ht="15.75" customHeight="1">
      <c r="I389" s="15"/>
    </row>
    <row r="390" spans="9:9" ht="15.75" customHeight="1">
      <c r="I390" s="15"/>
    </row>
    <row r="391" spans="9:9" ht="15.75" customHeight="1">
      <c r="I391" s="15"/>
    </row>
    <row r="392" spans="9:9" ht="15.75" customHeight="1">
      <c r="I392" s="15"/>
    </row>
    <row r="393" spans="9:9" ht="15.75" customHeight="1">
      <c r="I393" s="15"/>
    </row>
    <row r="394" spans="9:9" ht="15.75" customHeight="1">
      <c r="I394" s="15"/>
    </row>
    <row r="395" spans="9:9" ht="15.75" customHeight="1">
      <c r="I395" s="15"/>
    </row>
    <row r="396" spans="9:9" ht="15.75" customHeight="1">
      <c r="I396" s="15"/>
    </row>
    <row r="397" spans="9:9" ht="15.75" customHeight="1">
      <c r="I397" s="15"/>
    </row>
    <row r="398" spans="9:9" ht="15.75" customHeight="1">
      <c r="I398" s="15"/>
    </row>
    <row r="399" spans="9:9" ht="15.75" customHeight="1">
      <c r="I399" s="15"/>
    </row>
    <row r="400" spans="9:9" ht="15.75" customHeight="1">
      <c r="I400" s="15"/>
    </row>
    <row r="401" spans="9:9" ht="15.75" customHeight="1">
      <c r="I401" s="15"/>
    </row>
    <row r="402" spans="9:9" ht="15.75" customHeight="1">
      <c r="I402" s="15"/>
    </row>
    <row r="403" spans="9:9" ht="15.75" customHeight="1">
      <c r="I403" s="15"/>
    </row>
    <row r="404" spans="9:9" ht="15.75" customHeight="1">
      <c r="I404" s="15"/>
    </row>
    <row r="405" spans="9:9" ht="15.75" customHeight="1">
      <c r="I405" s="15"/>
    </row>
    <row r="406" spans="9:9" ht="15.75" customHeight="1">
      <c r="I406" s="15"/>
    </row>
    <row r="407" spans="9:9" ht="15.75" customHeight="1">
      <c r="I407" s="15"/>
    </row>
    <row r="408" spans="9:9" ht="15.75" customHeight="1">
      <c r="I408" s="15"/>
    </row>
    <row r="409" spans="9:9" ht="15.75" customHeight="1">
      <c r="I409" s="15"/>
    </row>
    <row r="410" spans="9:9" ht="15.75" customHeight="1">
      <c r="I410" s="15"/>
    </row>
    <row r="411" spans="9:9" ht="15.75" customHeight="1">
      <c r="I411" s="15"/>
    </row>
    <row r="412" spans="9:9" ht="15.75" customHeight="1">
      <c r="I412" s="15"/>
    </row>
    <row r="413" spans="9:9" ht="15.75" customHeight="1">
      <c r="I413" s="15"/>
    </row>
    <row r="414" spans="9:9" ht="15.75" customHeight="1">
      <c r="I414" s="15"/>
    </row>
    <row r="415" spans="9:9" ht="15.75" customHeight="1">
      <c r="I415" s="15"/>
    </row>
    <row r="416" spans="9:9" ht="15.75" customHeight="1">
      <c r="I416" s="15"/>
    </row>
    <row r="417" spans="9:9" ht="15.75" customHeight="1">
      <c r="I417" s="15"/>
    </row>
    <row r="418" spans="9:9" ht="15.75" customHeight="1">
      <c r="I418" s="15"/>
    </row>
    <row r="419" spans="9:9" ht="15.75" customHeight="1">
      <c r="I419" s="15"/>
    </row>
    <row r="420" spans="9:9" ht="15.75" customHeight="1">
      <c r="I420" s="15"/>
    </row>
    <row r="421" spans="9:9" ht="15.75" customHeight="1">
      <c r="I421" s="15"/>
    </row>
    <row r="422" spans="9:9" ht="15.75" customHeight="1">
      <c r="I422" s="15"/>
    </row>
    <row r="423" spans="9:9" ht="15.75" customHeight="1">
      <c r="I423" s="15"/>
    </row>
    <row r="424" spans="9:9" ht="15.75" customHeight="1">
      <c r="I424" s="15"/>
    </row>
    <row r="425" spans="9:9" ht="15.75" customHeight="1">
      <c r="I425" s="15"/>
    </row>
    <row r="426" spans="9:9" ht="15.75" customHeight="1">
      <c r="I426" s="15"/>
    </row>
    <row r="427" spans="9:9" ht="15.75" customHeight="1">
      <c r="I427" s="15"/>
    </row>
    <row r="428" spans="9:9" ht="15.75" customHeight="1">
      <c r="I428" s="15"/>
    </row>
    <row r="429" spans="9:9" ht="15.75" customHeight="1">
      <c r="I429" s="15"/>
    </row>
    <row r="430" spans="9:9" ht="15.75" customHeight="1">
      <c r="I430" s="15"/>
    </row>
    <row r="431" spans="9:9" ht="15.75" customHeight="1">
      <c r="I431" s="15"/>
    </row>
    <row r="432" spans="9:9" ht="15.75" customHeight="1">
      <c r="I432" s="15"/>
    </row>
    <row r="433" spans="9:9" ht="15.75" customHeight="1">
      <c r="I433" s="15"/>
    </row>
    <row r="434" spans="9:9" ht="15.75" customHeight="1">
      <c r="I434" s="15"/>
    </row>
    <row r="435" spans="9:9" ht="15.75" customHeight="1">
      <c r="I435" s="15"/>
    </row>
    <row r="436" spans="9:9" ht="15.75" customHeight="1">
      <c r="I436" s="15"/>
    </row>
    <row r="437" spans="9:9" ht="15.75" customHeight="1">
      <c r="I437" s="15"/>
    </row>
    <row r="438" spans="9:9" ht="15.75" customHeight="1">
      <c r="I438" s="15"/>
    </row>
    <row r="439" spans="9:9" ht="15.75" customHeight="1">
      <c r="I439" s="15"/>
    </row>
    <row r="440" spans="9:9" ht="15.75" customHeight="1">
      <c r="I440" s="15"/>
    </row>
    <row r="441" spans="9:9" ht="15.75" customHeight="1">
      <c r="I441" s="15"/>
    </row>
    <row r="442" spans="9:9" ht="15.75" customHeight="1">
      <c r="I442" s="15"/>
    </row>
    <row r="443" spans="9:9" ht="15.75" customHeight="1">
      <c r="I443" s="15"/>
    </row>
    <row r="444" spans="9:9" ht="15.75" customHeight="1">
      <c r="I444" s="15"/>
    </row>
    <row r="445" spans="9:9" ht="15.75" customHeight="1">
      <c r="I445" s="15"/>
    </row>
    <row r="446" spans="9:9" ht="15.75" customHeight="1">
      <c r="I446" s="15"/>
    </row>
    <row r="447" spans="9:9" ht="15.75" customHeight="1">
      <c r="I447" s="15"/>
    </row>
    <row r="448" spans="9:9" ht="15.75" customHeight="1">
      <c r="I448" s="15"/>
    </row>
    <row r="449" spans="9:9" ht="15.75" customHeight="1">
      <c r="I449" s="15"/>
    </row>
    <row r="450" spans="9:9" ht="15.75" customHeight="1">
      <c r="I450" s="15"/>
    </row>
    <row r="451" spans="9:9" ht="15.75" customHeight="1">
      <c r="I451" s="15"/>
    </row>
    <row r="452" spans="9:9" ht="15.75" customHeight="1">
      <c r="I452" s="15"/>
    </row>
    <row r="453" spans="9:9" ht="15.75" customHeight="1">
      <c r="I453" s="15"/>
    </row>
    <row r="454" spans="9:9" ht="15.75" customHeight="1">
      <c r="I454" s="15"/>
    </row>
    <row r="455" spans="9:9" ht="15.75" customHeight="1">
      <c r="I455" s="15"/>
    </row>
    <row r="456" spans="9:9" ht="15.75" customHeight="1">
      <c r="I456" s="15"/>
    </row>
    <row r="457" spans="9:9" ht="15.75" customHeight="1">
      <c r="I457" s="15"/>
    </row>
    <row r="458" spans="9:9" ht="15.75" customHeight="1">
      <c r="I458" s="15"/>
    </row>
    <row r="459" spans="9:9" ht="15.75" customHeight="1">
      <c r="I459" s="15"/>
    </row>
    <row r="460" spans="9:9" ht="15.75" customHeight="1">
      <c r="I460" s="15"/>
    </row>
    <row r="461" spans="9:9" ht="15.75" customHeight="1">
      <c r="I461" s="15"/>
    </row>
    <row r="462" spans="9:9" ht="15.75" customHeight="1">
      <c r="I462" s="15"/>
    </row>
    <row r="463" spans="9:9" ht="15.75" customHeight="1">
      <c r="I463" s="15"/>
    </row>
    <row r="464" spans="9:9" ht="15.75" customHeight="1">
      <c r="I464" s="15"/>
    </row>
    <row r="465" spans="9:9" ht="15.75" customHeight="1">
      <c r="I465" s="15"/>
    </row>
    <row r="466" spans="9:9" ht="15.75" customHeight="1">
      <c r="I466" s="15"/>
    </row>
    <row r="467" spans="9:9" ht="15.75" customHeight="1">
      <c r="I467" s="15"/>
    </row>
    <row r="468" spans="9:9" ht="15.75" customHeight="1">
      <c r="I468" s="15"/>
    </row>
    <row r="469" spans="9:9" ht="15.75" customHeight="1">
      <c r="I469" s="15"/>
    </row>
    <row r="470" spans="9:9" ht="15.75" customHeight="1">
      <c r="I470" s="15"/>
    </row>
    <row r="471" spans="9:9" ht="15.75" customHeight="1">
      <c r="I471" s="15"/>
    </row>
    <row r="472" spans="9:9" ht="15.75" customHeight="1">
      <c r="I472" s="15"/>
    </row>
    <row r="473" spans="9:9" ht="15.75" customHeight="1">
      <c r="I473" s="15"/>
    </row>
    <row r="474" spans="9:9" ht="15.75" customHeight="1">
      <c r="I474" s="15"/>
    </row>
    <row r="475" spans="9:9" ht="15.75" customHeight="1">
      <c r="I475" s="15"/>
    </row>
    <row r="476" spans="9:9" ht="15.75" customHeight="1">
      <c r="I476" s="15"/>
    </row>
    <row r="477" spans="9:9" ht="15.75" customHeight="1">
      <c r="I477" s="15"/>
    </row>
    <row r="478" spans="9:9" ht="15.75" customHeight="1">
      <c r="I478" s="15"/>
    </row>
    <row r="479" spans="9:9" ht="15.75" customHeight="1">
      <c r="I479" s="15"/>
    </row>
    <row r="480" spans="9:9" ht="15.75" customHeight="1">
      <c r="I480" s="15"/>
    </row>
    <row r="481" spans="9:9" ht="15.75" customHeight="1">
      <c r="I481" s="15"/>
    </row>
    <row r="482" spans="9:9" ht="15.75" customHeight="1">
      <c r="I482" s="15"/>
    </row>
    <row r="483" spans="9:9" ht="15.75" customHeight="1">
      <c r="I483" s="15"/>
    </row>
    <row r="484" spans="9:9" ht="15.75" customHeight="1">
      <c r="I484" s="15"/>
    </row>
    <row r="485" spans="9:9" ht="15.75" customHeight="1">
      <c r="I485" s="15"/>
    </row>
    <row r="486" spans="9:9" ht="15.75" customHeight="1">
      <c r="I486" s="15"/>
    </row>
    <row r="487" spans="9:9" ht="15.75" customHeight="1">
      <c r="I487" s="15"/>
    </row>
    <row r="488" spans="9:9" ht="15.75" customHeight="1">
      <c r="I488" s="15"/>
    </row>
    <row r="489" spans="9:9" ht="15.75" customHeight="1">
      <c r="I489" s="15"/>
    </row>
    <row r="490" spans="9:9" ht="15.75" customHeight="1">
      <c r="I490" s="15"/>
    </row>
    <row r="491" spans="9:9" ht="15.75" customHeight="1">
      <c r="I491" s="15"/>
    </row>
    <row r="492" spans="9:9" ht="15.75" customHeight="1">
      <c r="I492" s="15"/>
    </row>
    <row r="493" spans="9:9" ht="15.75" customHeight="1">
      <c r="I493" s="15"/>
    </row>
    <row r="494" spans="9:9" ht="15.75" customHeight="1">
      <c r="I494" s="15"/>
    </row>
    <row r="495" spans="9:9" ht="15.75" customHeight="1">
      <c r="I495" s="15"/>
    </row>
    <row r="496" spans="9:9" ht="15.75" customHeight="1">
      <c r="I496" s="15"/>
    </row>
    <row r="497" spans="9:9" ht="15.75" customHeight="1">
      <c r="I497" s="15"/>
    </row>
    <row r="498" spans="9:9" ht="15.75" customHeight="1">
      <c r="I498" s="15"/>
    </row>
    <row r="499" spans="9:9" ht="15.75" customHeight="1">
      <c r="I499" s="15"/>
    </row>
    <row r="500" spans="9:9" ht="15.75" customHeight="1">
      <c r="I500" s="15"/>
    </row>
    <row r="501" spans="9:9" ht="15.75" customHeight="1">
      <c r="I501" s="15"/>
    </row>
    <row r="502" spans="9:9" ht="15.75" customHeight="1">
      <c r="I502" s="15"/>
    </row>
    <row r="503" spans="9:9" ht="15.75" customHeight="1">
      <c r="I503" s="15"/>
    </row>
    <row r="504" spans="9:9" ht="15.75" customHeight="1">
      <c r="I504" s="15"/>
    </row>
    <row r="505" spans="9:9" ht="15.75" customHeight="1">
      <c r="I505" s="15"/>
    </row>
    <row r="506" spans="9:9" ht="15.75" customHeight="1">
      <c r="I506" s="15"/>
    </row>
    <row r="507" spans="9:9" ht="15.75" customHeight="1">
      <c r="I507" s="15"/>
    </row>
    <row r="508" spans="9:9" ht="15.75" customHeight="1">
      <c r="I508" s="15"/>
    </row>
    <row r="509" spans="9:9" ht="15.75" customHeight="1">
      <c r="I509" s="15"/>
    </row>
    <row r="510" spans="9:9" ht="15.75" customHeight="1">
      <c r="I510" s="15"/>
    </row>
    <row r="511" spans="9:9" ht="15.75" customHeight="1">
      <c r="I511" s="15"/>
    </row>
    <row r="512" spans="9:9" ht="15.75" customHeight="1">
      <c r="I512" s="15"/>
    </row>
    <row r="513" spans="9:9" ht="15.75" customHeight="1">
      <c r="I513" s="15"/>
    </row>
    <row r="514" spans="9:9" ht="15.75" customHeight="1">
      <c r="I514" s="15"/>
    </row>
    <row r="515" spans="9:9" ht="15.75" customHeight="1">
      <c r="I515" s="15"/>
    </row>
    <row r="516" spans="9:9" ht="15.75" customHeight="1">
      <c r="I516" s="15"/>
    </row>
    <row r="517" spans="9:9" ht="15.75" customHeight="1">
      <c r="I517" s="15"/>
    </row>
    <row r="518" spans="9:9" ht="15.75" customHeight="1">
      <c r="I518" s="15"/>
    </row>
    <row r="519" spans="9:9" ht="15.75" customHeight="1">
      <c r="I519" s="15"/>
    </row>
    <row r="520" spans="9:9" ht="15.75" customHeight="1">
      <c r="I520" s="15"/>
    </row>
    <row r="521" spans="9:9" ht="15.75" customHeight="1">
      <c r="I521" s="15"/>
    </row>
    <row r="522" spans="9:9" ht="15.75" customHeight="1">
      <c r="I522" s="15"/>
    </row>
    <row r="523" spans="9:9" ht="15.75" customHeight="1">
      <c r="I523" s="15"/>
    </row>
    <row r="524" spans="9:9" ht="15.75" customHeight="1">
      <c r="I524" s="15"/>
    </row>
    <row r="525" spans="9:9" ht="15.75" customHeight="1">
      <c r="I525" s="15"/>
    </row>
    <row r="526" spans="9:9" ht="15.75" customHeight="1">
      <c r="I526" s="15"/>
    </row>
    <row r="527" spans="9:9" ht="15.75" customHeight="1">
      <c r="I527" s="15"/>
    </row>
    <row r="528" spans="9:9" ht="15.75" customHeight="1">
      <c r="I528" s="15"/>
    </row>
    <row r="529" spans="9:9" ht="15.75" customHeight="1">
      <c r="I529" s="15"/>
    </row>
    <row r="530" spans="9:9" ht="15.75" customHeight="1">
      <c r="I530" s="15"/>
    </row>
    <row r="531" spans="9:9" ht="15.75" customHeight="1">
      <c r="I531" s="15"/>
    </row>
    <row r="532" spans="9:9" ht="15.75" customHeight="1">
      <c r="I532" s="15"/>
    </row>
    <row r="533" spans="9:9" ht="15.75" customHeight="1">
      <c r="I533" s="15"/>
    </row>
    <row r="534" spans="9:9" ht="15.75" customHeight="1">
      <c r="I534" s="15"/>
    </row>
    <row r="535" spans="9:9" ht="15.75" customHeight="1">
      <c r="I535" s="15"/>
    </row>
    <row r="536" spans="9:9" ht="15.75" customHeight="1">
      <c r="I536" s="15"/>
    </row>
    <row r="537" spans="9:9" ht="15.75" customHeight="1">
      <c r="I537" s="15"/>
    </row>
    <row r="538" spans="9:9" ht="15.75" customHeight="1">
      <c r="I538" s="15"/>
    </row>
    <row r="539" spans="9:9" ht="15.75" customHeight="1">
      <c r="I539" s="15"/>
    </row>
    <row r="540" spans="9:9" ht="15.75" customHeight="1">
      <c r="I540" s="15"/>
    </row>
    <row r="541" spans="9:9" ht="15.75" customHeight="1">
      <c r="I541" s="15"/>
    </row>
    <row r="542" spans="9:9" ht="15.75" customHeight="1">
      <c r="I542" s="15"/>
    </row>
    <row r="543" spans="9:9" ht="15.75" customHeight="1">
      <c r="I543" s="15"/>
    </row>
    <row r="544" spans="9:9" ht="15.75" customHeight="1">
      <c r="I544" s="15"/>
    </row>
    <row r="545" spans="9:9" ht="15.75" customHeight="1">
      <c r="I545" s="15"/>
    </row>
    <row r="546" spans="9:9" ht="15.75" customHeight="1">
      <c r="I546" s="15"/>
    </row>
    <row r="547" spans="9:9" ht="15.75" customHeight="1">
      <c r="I547" s="15"/>
    </row>
    <row r="548" spans="9:9" ht="15.75" customHeight="1">
      <c r="I548" s="15"/>
    </row>
    <row r="549" spans="9:9" ht="15.75" customHeight="1">
      <c r="I549" s="15"/>
    </row>
    <row r="550" spans="9:9" ht="15.75" customHeight="1">
      <c r="I550" s="15"/>
    </row>
    <row r="551" spans="9:9" ht="15.75" customHeight="1">
      <c r="I551" s="15"/>
    </row>
    <row r="552" spans="9:9" ht="15.75" customHeight="1">
      <c r="I552" s="15"/>
    </row>
    <row r="553" spans="9:9" ht="15.75" customHeight="1">
      <c r="I553" s="15"/>
    </row>
    <row r="554" spans="9:9" ht="15.75" customHeight="1">
      <c r="I554" s="15"/>
    </row>
    <row r="555" spans="9:9" ht="15.75" customHeight="1">
      <c r="I555" s="15"/>
    </row>
    <row r="556" spans="9:9" ht="15.75" customHeight="1">
      <c r="I556" s="15"/>
    </row>
    <row r="557" spans="9:9" ht="15.75" customHeight="1">
      <c r="I557" s="15"/>
    </row>
    <row r="558" spans="9:9" ht="15.75" customHeight="1">
      <c r="I558" s="15"/>
    </row>
    <row r="559" spans="9:9" ht="15.75" customHeight="1">
      <c r="I559" s="15"/>
    </row>
    <row r="560" spans="9:9" ht="15.75" customHeight="1">
      <c r="I560" s="15"/>
    </row>
    <row r="561" spans="9:9" ht="15.75" customHeight="1">
      <c r="I561" s="15"/>
    </row>
    <row r="562" spans="9:9" ht="15.75" customHeight="1">
      <c r="I562" s="15"/>
    </row>
    <row r="563" spans="9:9" ht="15.75" customHeight="1">
      <c r="I563" s="15"/>
    </row>
    <row r="564" spans="9:9" ht="15.75" customHeight="1">
      <c r="I564" s="15"/>
    </row>
    <row r="565" spans="9:9" ht="15.75" customHeight="1">
      <c r="I565" s="15"/>
    </row>
    <row r="566" spans="9:9" ht="15.75" customHeight="1">
      <c r="I566" s="15"/>
    </row>
    <row r="567" spans="9:9" ht="15.75" customHeight="1">
      <c r="I567" s="15"/>
    </row>
    <row r="568" spans="9:9" ht="15.75" customHeight="1">
      <c r="I568" s="15"/>
    </row>
    <row r="569" spans="9:9" ht="15.75" customHeight="1">
      <c r="I569" s="15"/>
    </row>
    <row r="570" spans="9:9" ht="15.75" customHeight="1">
      <c r="I570" s="15"/>
    </row>
    <row r="571" spans="9:9" ht="15.75" customHeight="1">
      <c r="I571" s="15"/>
    </row>
    <row r="572" spans="9:9" ht="15.75" customHeight="1">
      <c r="I572" s="15"/>
    </row>
    <row r="573" spans="9:9" ht="15.75" customHeight="1">
      <c r="I573" s="15"/>
    </row>
    <row r="574" spans="9:9" ht="15.75" customHeight="1">
      <c r="I574" s="15"/>
    </row>
    <row r="575" spans="9:9" ht="15.75" customHeight="1">
      <c r="I575" s="15"/>
    </row>
    <row r="576" spans="9:9" ht="15.75" customHeight="1">
      <c r="I576" s="15"/>
    </row>
    <row r="577" spans="9:9" ht="15.75" customHeight="1">
      <c r="I577" s="15"/>
    </row>
    <row r="578" spans="9:9" ht="15.75" customHeight="1">
      <c r="I578" s="15"/>
    </row>
    <row r="579" spans="9:9" ht="15.75" customHeight="1">
      <c r="I579" s="15"/>
    </row>
    <row r="580" spans="9:9" ht="15.75" customHeight="1">
      <c r="I580" s="15"/>
    </row>
    <row r="581" spans="9:9" ht="15.75" customHeight="1">
      <c r="I581" s="15"/>
    </row>
    <row r="582" spans="9:9" ht="15.75" customHeight="1">
      <c r="I582" s="15"/>
    </row>
    <row r="583" spans="9:9" ht="15.75" customHeight="1">
      <c r="I583" s="15"/>
    </row>
    <row r="584" spans="9:9" ht="15.75" customHeight="1">
      <c r="I584" s="15"/>
    </row>
    <row r="585" spans="9:9" ht="15.75" customHeight="1">
      <c r="I585" s="15"/>
    </row>
    <row r="586" spans="9:9" ht="15.75" customHeight="1">
      <c r="I586" s="15"/>
    </row>
    <row r="587" spans="9:9" ht="15.75" customHeight="1">
      <c r="I587" s="15"/>
    </row>
    <row r="588" spans="9:9" ht="15.75" customHeight="1">
      <c r="I588" s="15"/>
    </row>
    <row r="589" spans="9:9" ht="15.75" customHeight="1">
      <c r="I589" s="15"/>
    </row>
    <row r="590" spans="9:9" ht="15.75" customHeight="1">
      <c r="I590" s="15"/>
    </row>
    <row r="591" spans="9:9" ht="15.75" customHeight="1">
      <c r="I591" s="15"/>
    </row>
    <row r="592" spans="9:9" ht="15.75" customHeight="1">
      <c r="I592" s="15"/>
    </row>
    <row r="593" spans="9:9" ht="15.75" customHeight="1">
      <c r="I593" s="15"/>
    </row>
    <row r="594" spans="9:9" ht="15.75" customHeight="1">
      <c r="I594" s="15"/>
    </row>
    <row r="595" spans="9:9" ht="15.75" customHeight="1">
      <c r="I595" s="15"/>
    </row>
    <row r="596" spans="9:9" ht="15.75" customHeight="1">
      <c r="I596" s="15"/>
    </row>
    <row r="597" spans="9:9" ht="15.75" customHeight="1">
      <c r="I597" s="15"/>
    </row>
    <row r="598" spans="9:9" ht="15.75" customHeight="1">
      <c r="I598" s="15"/>
    </row>
    <row r="599" spans="9:9" ht="15.75" customHeight="1">
      <c r="I599" s="15"/>
    </row>
    <row r="600" spans="9:9" ht="15.75" customHeight="1">
      <c r="I600" s="15"/>
    </row>
    <row r="601" spans="9:9" ht="15.75" customHeight="1">
      <c r="I601" s="15"/>
    </row>
    <row r="602" spans="9:9" ht="15.75" customHeight="1">
      <c r="I602" s="15"/>
    </row>
    <row r="603" spans="9:9" ht="15.75" customHeight="1">
      <c r="I603" s="15"/>
    </row>
    <row r="604" spans="9:9" ht="15.75" customHeight="1">
      <c r="I604" s="15"/>
    </row>
    <row r="605" spans="9:9" ht="15.75" customHeight="1">
      <c r="I605" s="15"/>
    </row>
    <row r="606" spans="9:9" ht="15.75" customHeight="1">
      <c r="I606" s="15"/>
    </row>
    <row r="607" spans="9:9" ht="15.75" customHeight="1">
      <c r="I607" s="15"/>
    </row>
    <row r="608" spans="9:9" ht="15.75" customHeight="1">
      <c r="I608" s="15"/>
    </row>
    <row r="609" spans="9:9" ht="15.75" customHeight="1">
      <c r="I609" s="15"/>
    </row>
    <row r="610" spans="9:9" ht="15.75" customHeight="1">
      <c r="I610" s="15"/>
    </row>
    <row r="611" spans="9:9" ht="15.75" customHeight="1">
      <c r="I611" s="15"/>
    </row>
    <row r="612" spans="9:9" ht="15.75" customHeight="1">
      <c r="I612" s="15"/>
    </row>
    <row r="613" spans="9:9" ht="15.75" customHeight="1">
      <c r="I613" s="15"/>
    </row>
    <row r="614" spans="9:9" ht="15.75" customHeight="1">
      <c r="I614" s="15"/>
    </row>
    <row r="615" spans="9:9" ht="15.75" customHeight="1">
      <c r="I615" s="15"/>
    </row>
    <row r="616" spans="9:9" ht="15.75" customHeight="1">
      <c r="I616" s="15"/>
    </row>
    <row r="617" spans="9:9" ht="15.75" customHeight="1">
      <c r="I617" s="15"/>
    </row>
    <row r="618" spans="9:9" ht="15.75" customHeight="1">
      <c r="I618" s="15"/>
    </row>
    <row r="619" spans="9:9" ht="15.75" customHeight="1">
      <c r="I619" s="15"/>
    </row>
    <row r="620" spans="9:9" ht="15.75" customHeight="1">
      <c r="I620" s="15"/>
    </row>
    <row r="621" spans="9:9" ht="15.75" customHeight="1">
      <c r="I621" s="15"/>
    </row>
    <row r="622" spans="9:9" ht="15.75" customHeight="1">
      <c r="I622" s="15"/>
    </row>
    <row r="623" spans="9:9" ht="15.75" customHeight="1">
      <c r="I623" s="15"/>
    </row>
    <row r="624" spans="9:9" ht="15.75" customHeight="1">
      <c r="I624" s="15"/>
    </row>
    <row r="625" spans="9:9" ht="15.75" customHeight="1">
      <c r="I625" s="15"/>
    </row>
    <row r="626" spans="9:9" ht="15.75" customHeight="1">
      <c r="I626" s="15"/>
    </row>
    <row r="627" spans="9:9" ht="15.75" customHeight="1">
      <c r="I627" s="15"/>
    </row>
    <row r="628" spans="9:9" ht="15.75" customHeight="1">
      <c r="I628" s="15"/>
    </row>
    <row r="629" spans="9:9" ht="15.75" customHeight="1">
      <c r="I629" s="15"/>
    </row>
    <row r="630" spans="9:9" ht="15.75" customHeight="1">
      <c r="I630" s="15"/>
    </row>
    <row r="631" spans="9:9" ht="15.75" customHeight="1">
      <c r="I631" s="15"/>
    </row>
    <row r="632" spans="9:9" ht="15.75" customHeight="1">
      <c r="I632" s="15"/>
    </row>
    <row r="633" spans="9:9" ht="15.75" customHeight="1">
      <c r="I633" s="15"/>
    </row>
    <row r="634" spans="9:9" ht="15.75" customHeight="1">
      <c r="I634" s="15"/>
    </row>
    <row r="635" spans="9:9" ht="15.75" customHeight="1">
      <c r="I635" s="15"/>
    </row>
    <row r="636" spans="9:9" ht="15.75" customHeight="1">
      <c r="I636" s="15"/>
    </row>
    <row r="637" spans="9:9" ht="15.75" customHeight="1">
      <c r="I637" s="15"/>
    </row>
    <row r="638" spans="9:9" ht="15.75" customHeight="1">
      <c r="I638" s="15"/>
    </row>
    <row r="639" spans="9:9" ht="15.75" customHeight="1">
      <c r="I639" s="15"/>
    </row>
    <row r="640" spans="9:9" ht="15.75" customHeight="1">
      <c r="I640" s="15"/>
    </row>
    <row r="641" spans="9:9" ht="15.75" customHeight="1">
      <c r="I641" s="15"/>
    </row>
    <row r="642" spans="9:9" ht="15.75" customHeight="1">
      <c r="I642" s="15"/>
    </row>
    <row r="643" spans="9:9" ht="15.75" customHeight="1">
      <c r="I643" s="15"/>
    </row>
    <row r="644" spans="9:9" ht="15.75" customHeight="1">
      <c r="I644" s="15"/>
    </row>
    <row r="645" spans="9:9" ht="15.75" customHeight="1">
      <c r="I645" s="15"/>
    </row>
    <row r="646" spans="9:9" ht="15.75" customHeight="1">
      <c r="I646" s="15"/>
    </row>
    <row r="647" spans="9:9" ht="15.75" customHeight="1">
      <c r="I647" s="15"/>
    </row>
    <row r="648" spans="9:9" ht="15.75" customHeight="1">
      <c r="I648" s="15"/>
    </row>
    <row r="649" spans="9:9" ht="15.75" customHeight="1">
      <c r="I649" s="15"/>
    </row>
    <row r="650" spans="9:9" ht="15.75" customHeight="1">
      <c r="I650" s="15"/>
    </row>
    <row r="651" spans="9:9" ht="15.75" customHeight="1">
      <c r="I651" s="15"/>
    </row>
    <row r="652" spans="9:9" ht="15.75" customHeight="1">
      <c r="I652" s="15"/>
    </row>
    <row r="653" spans="9:9" ht="15.75" customHeight="1">
      <c r="I653" s="15"/>
    </row>
    <row r="654" spans="9:9" ht="15.75" customHeight="1">
      <c r="I654" s="15"/>
    </row>
    <row r="655" spans="9:9" ht="15.75" customHeight="1">
      <c r="I655" s="15"/>
    </row>
    <row r="656" spans="9:9" ht="15.75" customHeight="1">
      <c r="I656" s="15"/>
    </row>
    <row r="657" spans="9:9" ht="15.75" customHeight="1">
      <c r="I657" s="15"/>
    </row>
    <row r="658" spans="9:9" ht="15.75" customHeight="1">
      <c r="I658" s="15"/>
    </row>
    <row r="659" spans="9:9" ht="15.75" customHeight="1">
      <c r="I659" s="15"/>
    </row>
    <row r="660" spans="9:9" ht="15.75" customHeight="1">
      <c r="I660" s="15"/>
    </row>
    <row r="661" spans="9:9" ht="15.75" customHeight="1">
      <c r="I661" s="15"/>
    </row>
    <row r="662" spans="9:9" ht="15.75" customHeight="1">
      <c r="I662" s="15"/>
    </row>
    <row r="663" spans="9:9" ht="15.75" customHeight="1">
      <c r="I663" s="15"/>
    </row>
    <row r="664" spans="9:9" ht="15.75" customHeight="1">
      <c r="I664" s="15"/>
    </row>
    <row r="665" spans="9:9" ht="15.75" customHeight="1">
      <c r="I665" s="15"/>
    </row>
    <row r="666" spans="9:9" ht="15.75" customHeight="1">
      <c r="I666" s="15"/>
    </row>
    <row r="667" spans="9:9" ht="15.75" customHeight="1">
      <c r="I667" s="15"/>
    </row>
    <row r="668" spans="9:9" ht="15.75" customHeight="1">
      <c r="I668" s="15"/>
    </row>
    <row r="669" spans="9:9" ht="15.75" customHeight="1">
      <c r="I669" s="15"/>
    </row>
    <row r="670" spans="9:9" ht="15.75" customHeight="1">
      <c r="I670" s="15"/>
    </row>
    <row r="671" spans="9:9" ht="15.75" customHeight="1">
      <c r="I671" s="15"/>
    </row>
    <row r="672" spans="9:9" ht="15.75" customHeight="1">
      <c r="I672" s="15"/>
    </row>
    <row r="673" spans="9:9" ht="15.75" customHeight="1">
      <c r="I673" s="15"/>
    </row>
    <row r="674" spans="9:9" ht="15.75" customHeight="1">
      <c r="I674" s="15"/>
    </row>
    <row r="675" spans="9:9" ht="15.75" customHeight="1">
      <c r="I675" s="15"/>
    </row>
    <row r="676" spans="9:9" ht="15.75" customHeight="1">
      <c r="I676" s="15"/>
    </row>
    <row r="677" spans="9:9" ht="15.75" customHeight="1">
      <c r="I677" s="15"/>
    </row>
    <row r="678" spans="9:9" ht="15.75" customHeight="1">
      <c r="I678" s="15"/>
    </row>
    <row r="679" spans="9:9" ht="15.75" customHeight="1">
      <c r="I679" s="15"/>
    </row>
    <row r="680" spans="9:9" ht="15.75" customHeight="1">
      <c r="I680" s="15"/>
    </row>
    <row r="681" spans="9:9" ht="15.75" customHeight="1">
      <c r="I681" s="15"/>
    </row>
    <row r="682" spans="9:9" ht="15.75" customHeight="1">
      <c r="I682" s="15"/>
    </row>
    <row r="683" spans="9:9" ht="15.75" customHeight="1">
      <c r="I683" s="15"/>
    </row>
    <row r="684" spans="9:9" ht="15.75" customHeight="1">
      <c r="I684" s="15"/>
    </row>
    <row r="685" spans="9:9" ht="15.75" customHeight="1">
      <c r="I685" s="15"/>
    </row>
    <row r="686" spans="9:9" ht="15.75" customHeight="1">
      <c r="I686" s="15"/>
    </row>
    <row r="687" spans="9:9" ht="15.75" customHeight="1">
      <c r="I687" s="15"/>
    </row>
    <row r="688" spans="9:9" ht="15.75" customHeight="1">
      <c r="I688" s="15"/>
    </row>
    <row r="689" spans="9:9" ht="15.75" customHeight="1">
      <c r="I689" s="15"/>
    </row>
    <row r="690" spans="9:9" ht="15.75" customHeight="1">
      <c r="I690" s="15"/>
    </row>
    <row r="691" spans="9:9" ht="15.75" customHeight="1">
      <c r="I691" s="15"/>
    </row>
    <row r="692" spans="9:9" ht="15.75" customHeight="1">
      <c r="I692" s="15"/>
    </row>
    <row r="693" spans="9:9" ht="15.75" customHeight="1">
      <c r="I693" s="15"/>
    </row>
    <row r="694" spans="9:9" ht="15.75" customHeight="1">
      <c r="I694" s="15"/>
    </row>
    <row r="695" spans="9:9" ht="15.75" customHeight="1">
      <c r="I695" s="15"/>
    </row>
    <row r="696" spans="9:9" ht="15.75" customHeight="1">
      <c r="I696" s="15"/>
    </row>
    <row r="697" spans="9:9" ht="15.75" customHeight="1">
      <c r="I697" s="15"/>
    </row>
    <row r="698" spans="9:9" ht="15.75" customHeight="1">
      <c r="I698" s="15"/>
    </row>
    <row r="699" spans="9:9" ht="15.75" customHeight="1">
      <c r="I699" s="15"/>
    </row>
    <row r="700" spans="9:9" ht="15.75" customHeight="1">
      <c r="I700" s="15"/>
    </row>
    <row r="701" spans="9:9" ht="15.75" customHeight="1">
      <c r="I701" s="15"/>
    </row>
    <row r="702" spans="9:9" ht="15.75" customHeight="1">
      <c r="I702" s="15"/>
    </row>
    <row r="703" spans="9:9" ht="15.75" customHeight="1">
      <c r="I703" s="15"/>
    </row>
    <row r="704" spans="9:9" ht="15.75" customHeight="1">
      <c r="I704" s="15"/>
    </row>
    <row r="705" spans="9:9" ht="15.75" customHeight="1">
      <c r="I705" s="15"/>
    </row>
    <row r="706" spans="9:9" ht="15.75" customHeight="1">
      <c r="I706" s="15"/>
    </row>
    <row r="707" spans="9:9" ht="15.75" customHeight="1">
      <c r="I707" s="15"/>
    </row>
    <row r="708" spans="9:9" ht="15.75" customHeight="1">
      <c r="I708" s="15"/>
    </row>
    <row r="709" spans="9:9" ht="15.75" customHeight="1">
      <c r="I709" s="15"/>
    </row>
    <row r="710" spans="9:9" ht="15.75" customHeight="1">
      <c r="I710" s="15"/>
    </row>
    <row r="711" spans="9:9" ht="15.75" customHeight="1">
      <c r="I711" s="15"/>
    </row>
    <row r="712" spans="9:9" ht="15.75" customHeight="1">
      <c r="I712" s="15"/>
    </row>
    <row r="713" spans="9:9" ht="15.75" customHeight="1">
      <c r="I713" s="15"/>
    </row>
    <row r="714" spans="9:9" ht="15.75" customHeight="1">
      <c r="I714" s="15"/>
    </row>
    <row r="715" spans="9:9" ht="15.75" customHeight="1">
      <c r="I715" s="15"/>
    </row>
    <row r="716" spans="9:9" ht="15.75" customHeight="1">
      <c r="I716" s="15"/>
    </row>
    <row r="717" spans="9:9" ht="15.75" customHeight="1">
      <c r="I717" s="15"/>
    </row>
    <row r="718" spans="9:9" ht="15.75" customHeight="1">
      <c r="I718" s="15"/>
    </row>
    <row r="719" spans="9:9" ht="15.75" customHeight="1">
      <c r="I719" s="15"/>
    </row>
    <row r="720" spans="9:9" ht="15.75" customHeight="1">
      <c r="I720" s="15"/>
    </row>
    <row r="721" spans="9:9" ht="15.75" customHeight="1">
      <c r="I721" s="15"/>
    </row>
    <row r="722" spans="9:9" ht="15.75" customHeight="1">
      <c r="I722" s="15"/>
    </row>
    <row r="723" spans="9:9" ht="15.75" customHeight="1">
      <c r="I723" s="15"/>
    </row>
    <row r="724" spans="9:9" ht="15.75" customHeight="1">
      <c r="I724" s="15"/>
    </row>
    <row r="725" spans="9:9" ht="15.75" customHeight="1">
      <c r="I725" s="15"/>
    </row>
    <row r="726" spans="9:9" ht="15.75" customHeight="1">
      <c r="I726" s="15"/>
    </row>
    <row r="727" spans="9:9" ht="15.75" customHeight="1">
      <c r="I727" s="15"/>
    </row>
    <row r="728" spans="9:9" ht="15.75" customHeight="1">
      <c r="I728" s="15"/>
    </row>
    <row r="729" spans="9:9" ht="15.75" customHeight="1">
      <c r="I729" s="15"/>
    </row>
    <row r="730" spans="9:9" ht="15.75" customHeight="1">
      <c r="I730" s="15"/>
    </row>
    <row r="731" spans="9:9" ht="15.75" customHeight="1">
      <c r="I731" s="15"/>
    </row>
    <row r="732" spans="9:9" ht="15.75" customHeight="1">
      <c r="I732" s="15"/>
    </row>
    <row r="733" spans="9:9" ht="15.75" customHeight="1">
      <c r="I733" s="15"/>
    </row>
    <row r="734" spans="9:9" ht="15.75" customHeight="1">
      <c r="I734" s="15"/>
    </row>
    <row r="735" spans="9:9" ht="15.75" customHeight="1">
      <c r="I735" s="15"/>
    </row>
    <row r="736" spans="9:9" ht="15.75" customHeight="1">
      <c r="I736" s="15"/>
    </row>
    <row r="737" spans="9:9" ht="15.75" customHeight="1">
      <c r="I737" s="15"/>
    </row>
    <row r="738" spans="9:9" ht="15.75" customHeight="1">
      <c r="I738" s="15"/>
    </row>
    <row r="739" spans="9:9" ht="15.75" customHeight="1">
      <c r="I739" s="15"/>
    </row>
    <row r="740" spans="9:9" ht="15.75" customHeight="1">
      <c r="I740" s="15"/>
    </row>
    <row r="741" spans="9:9" ht="15.75" customHeight="1">
      <c r="I741" s="15"/>
    </row>
    <row r="742" spans="9:9" ht="15.75" customHeight="1">
      <c r="I742" s="15"/>
    </row>
    <row r="743" spans="9:9" ht="15.75" customHeight="1">
      <c r="I743" s="15"/>
    </row>
    <row r="744" spans="9:9" ht="15.75" customHeight="1">
      <c r="I744" s="15"/>
    </row>
    <row r="745" spans="9:9" ht="15.75" customHeight="1">
      <c r="I745" s="15"/>
    </row>
    <row r="746" spans="9:9" ht="15.75" customHeight="1">
      <c r="I746" s="15"/>
    </row>
    <row r="747" spans="9:9" ht="15.75" customHeight="1">
      <c r="I747" s="15"/>
    </row>
    <row r="748" spans="9:9" ht="15.75" customHeight="1">
      <c r="I748" s="15"/>
    </row>
    <row r="749" spans="9:9" ht="15.75" customHeight="1">
      <c r="I749" s="15"/>
    </row>
    <row r="750" spans="9:9" ht="15.75" customHeight="1">
      <c r="I750" s="15"/>
    </row>
    <row r="751" spans="9:9" ht="15.75" customHeight="1">
      <c r="I751" s="15"/>
    </row>
    <row r="752" spans="9:9" ht="15.75" customHeight="1">
      <c r="I752" s="15"/>
    </row>
    <row r="753" spans="9:9" ht="15.75" customHeight="1">
      <c r="I753" s="15"/>
    </row>
    <row r="754" spans="9:9" ht="15.75" customHeight="1">
      <c r="I754" s="15"/>
    </row>
    <row r="755" spans="9:9" ht="15.75" customHeight="1">
      <c r="I755" s="15"/>
    </row>
    <row r="756" spans="9:9" ht="15.75" customHeight="1">
      <c r="I756" s="15"/>
    </row>
    <row r="757" spans="9:9" ht="15.75" customHeight="1">
      <c r="I757" s="15"/>
    </row>
    <row r="758" spans="9:9" ht="15.75" customHeight="1">
      <c r="I758" s="15"/>
    </row>
    <row r="759" spans="9:9" ht="15.75" customHeight="1">
      <c r="I759" s="15"/>
    </row>
    <row r="760" spans="9:9" ht="15.75" customHeight="1">
      <c r="I760" s="15"/>
    </row>
    <row r="761" spans="9:9" ht="15.75" customHeight="1">
      <c r="I761" s="15"/>
    </row>
    <row r="762" spans="9:9" ht="15.75" customHeight="1">
      <c r="I762" s="15"/>
    </row>
    <row r="763" spans="9:9" ht="15.75" customHeight="1">
      <c r="I763" s="15"/>
    </row>
    <row r="764" spans="9:9" ht="15.75" customHeight="1">
      <c r="I764" s="15"/>
    </row>
    <row r="765" spans="9:9" ht="15.75" customHeight="1">
      <c r="I765" s="15"/>
    </row>
    <row r="766" spans="9:9" ht="15.75" customHeight="1">
      <c r="I766" s="15"/>
    </row>
    <row r="767" spans="9:9" ht="15.75" customHeight="1">
      <c r="I767" s="15"/>
    </row>
    <row r="768" spans="9:9" ht="15.75" customHeight="1">
      <c r="I768" s="15"/>
    </row>
    <row r="769" spans="9:9" ht="15.75" customHeight="1">
      <c r="I769" s="15"/>
    </row>
    <row r="770" spans="9:9" ht="15.75" customHeight="1">
      <c r="I770" s="15"/>
    </row>
    <row r="771" spans="9:9" ht="15.75" customHeight="1">
      <c r="I771" s="15"/>
    </row>
    <row r="772" spans="9:9" ht="15.75" customHeight="1">
      <c r="I772" s="15"/>
    </row>
    <row r="773" spans="9:9" ht="15.75" customHeight="1">
      <c r="I773" s="15"/>
    </row>
    <row r="774" spans="9:9" ht="15.75" customHeight="1">
      <c r="I774" s="15"/>
    </row>
    <row r="775" spans="9:9" ht="15.75" customHeight="1">
      <c r="I775" s="15"/>
    </row>
    <row r="776" spans="9:9" ht="15.75" customHeight="1">
      <c r="I776" s="15"/>
    </row>
    <row r="777" spans="9:9" ht="15.75" customHeight="1">
      <c r="I777" s="15"/>
    </row>
    <row r="778" spans="9:9" ht="15.75" customHeight="1">
      <c r="I778" s="15"/>
    </row>
    <row r="779" spans="9:9" ht="15.75" customHeight="1">
      <c r="I779" s="15"/>
    </row>
    <row r="780" spans="9:9" ht="15.75" customHeight="1">
      <c r="I780" s="15"/>
    </row>
    <row r="781" spans="9:9" ht="15.75" customHeight="1">
      <c r="I781" s="15"/>
    </row>
    <row r="782" spans="9:9" ht="15.75" customHeight="1">
      <c r="I782" s="15"/>
    </row>
    <row r="783" spans="9:9" ht="15.75" customHeight="1">
      <c r="I783" s="15"/>
    </row>
    <row r="784" spans="9:9" ht="15.75" customHeight="1">
      <c r="I784" s="15"/>
    </row>
    <row r="785" spans="9:9" ht="15.75" customHeight="1">
      <c r="I785" s="15"/>
    </row>
    <row r="786" spans="9:9" ht="15.75" customHeight="1">
      <c r="I786" s="15"/>
    </row>
    <row r="787" spans="9:9" ht="15.75" customHeight="1">
      <c r="I787" s="15"/>
    </row>
    <row r="788" spans="9:9" ht="15.75" customHeight="1">
      <c r="I788" s="15"/>
    </row>
    <row r="789" spans="9:9" ht="15.75" customHeight="1">
      <c r="I789" s="15"/>
    </row>
    <row r="790" spans="9:9" ht="15.75" customHeight="1">
      <c r="I790" s="15"/>
    </row>
    <row r="791" spans="9:9" ht="15.75" customHeight="1">
      <c r="I791" s="15"/>
    </row>
    <row r="792" spans="9:9" ht="15.75" customHeight="1">
      <c r="I792" s="15"/>
    </row>
    <row r="793" spans="9:9" ht="15.75" customHeight="1">
      <c r="I793" s="15"/>
    </row>
    <row r="794" spans="9:9" ht="15.75" customHeight="1">
      <c r="I794" s="15"/>
    </row>
    <row r="795" spans="9:9" ht="15.75" customHeight="1">
      <c r="I795" s="15"/>
    </row>
    <row r="796" spans="9:9" ht="15.75" customHeight="1">
      <c r="I796" s="15"/>
    </row>
    <row r="797" spans="9:9" ht="15.75" customHeight="1">
      <c r="I797" s="15"/>
    </row>
    <row r="798" spans="9:9" ht="15.75" customHeight="1">
      <c r="I798" s="15"/>
    </row>
    <row r="799" spans="9:9" ht="15.75" customHeight="1">
      <c r="I799" s="15"/>
    </row>
    <row r="800" spans="9:9" ht="15.75" customHeight="1">
      <c r="I800" s="15"/>
    </row>
    <row r="801" spans="9:9" ht="15.75" customHeight="1">
      <c r="I801" s="15"/>
    </row>
    <row r="802" spans="9:9" ht="15.75" customHeight="1">
      <c r="I802" s="15"/>
    </row>
    <row r="803" spans="9:9" ht="15.75" customHeight="1">
      <c r="I803" s="15"/>
    </row>
    <row r="804" spans="9:9" ht="15.75" customHeight="1">
      <c r="I804" s="15"/>
    </row>
    <row r="805" spans="9:9" ht="15.75" customHeight="1">
      <c r="I805" s="15"/>
    </row>
    <row r="806" spans="9:9" ht="15.75" customHeight="1">
      <c r="I806" s="15"/>
    </row>
    <row r="807" spans="9:9" ht="15.75" customHeight="1">
      <c r="I807" s="15"/>
    </row>
    <row r="808" spans="9:9" ht="15.75" customHeight="1">
      <c r="I808" s="15"/>
    </row>
    <row r="809" spans="9:9" ht="15.75" customHeight="1">
      <c r="I809" s="15"/>
    </row>
    <row r="810" spans="9:9" ht="15.75" customHeight="1">
      <c r="I810" s="15"/>
    </row>
    <row r="811" spans="9:9" ht="15.75" customHeight="1">
      <c r="I811" s="15"/>
    </row>
    <row r="812" spans="9:9" ht="15.75" customHeight="1">
      <c r="I812" s="15"/>
    </row>
    <row r="813" spans="9:9" ht="15.75" customHeight="1">
      <c r="I813" s="15"/>
    </row>
    <row r="814" spans="9:9" ht="15.75" customHeight="1">
      <c r="I814" s="15"/>
    </row>
    <row r="815" spans="9:9" ht="15.75" customHeight="1">
      <c r="I815" s="15"/>
    </row>
    <row r="816" spans="9:9" ht="15.75" customHeight="1">
      <c r="I816" s="15"/>
    </row>
    <row r="817" spans="9:9" ht="15.75" customHeight="1">
      <c r="I817" s="15"/>
    </row>
    <row r="818" spans="9:9" ht="15.75" customHeight="1">
      <c r="I818" s="15"/>
    </row>
    <row r="819" spans="9:9" ht="15.75" customHeight="1">
      <c r="I819" s="15"/>
    </row>
    <row r="820" spans="9:9" ht="15.75" customHeight="1">
      <c r="I820" s="15"/>
    </row>
    <row r="821" spans="9:9" ht="15.75" customHeight="1">
      <c r="I821" s="15"/>
    </row>
    <row r="822" spans="9:9" ht="15.75" customHeight="1">
      <c r="I822" s="15"/>
    </row>
    <row r="823" spans="9:9" ht="15.75" customHeight="1">
      <c r="I823" s="15"/>
    </row>
    <row r="824" spans="9:9" ht="15.75" customHeight="1">
      <c r="I824" s="15"/>
    </row>
    <row r="825" spans="9:9" ht="15.75" customHeight="1">
      <c r="I825" s="15"/>
    </row>
    <row r="826" spans="9:9" ht="15.75" customHeight="1">
      <c r="I826" s="15"/>
    </row>
    <row r="827" spans="9:9" ht="15.75" customHeight="1">
      <c r="I827" s="15"/>
    </row>
    <row r="828" spans="9:9" ht="15.75" customHeight="1">
      <c r="I828" s="15"/>
    </row>
    <row r="829" spans="9:9" ht="15.75" customHeight="1">
      <c r="I829" s="15"/>
    </row>
    <row r="830" spans="9:9" ht="15.75" customHeight="1">
      <c r="I830" s="15"/>
    </row>
    <row r="831" spans="9:9" ht="15.75" customHeight="1">
      <c r="I831" s="15"/>
    </row>
    <row r="832" spans="9:9" ht="15.75" customHeight="1">
      <c r="I832" s="15"/>
    </row>
    <row r="833" spans="9:9" ht="15.75" customHeight="1">
      <c r="I833" s="15"/>
    </row>
    <row r="834" spans="9:9" ht="15.75" customHeight="1">
      <c r="I834" s="15"/>
    </row>
    <row r="835" spans="9:9" ht="15.75" customHeight="1">
      <c r="I835" s="15"/>
    </row>
    <row r="836" spans="9:9" ht="15.75" customHeight="1">
      <c r="I836" s="15"/>
    </row>
    <row r="837" spans="9:9" ht="15.75" customHeight="1">
      <c r="I837" s="15"/>
    </row>
    <row r="838" spans="9:9" ht="15.75" customHeight="1">
      <c r="I838" s="15"/>
    </row>
    <row r="839" spans="9:9" ht="15.75" customHeight="1">
      <c r="I839" s="15"/>
    </row>
    <row r="840" spans="9:9" ht="15.75" customHeight="1">
      <c r="I840" s="15"/>
    </row>
    <row r="841" spans="9:9" ht="15.75" customHeight="1">
      <c r="I841" s="15"/>
    </row>
    <row r="842" spans="9:9" ht="15.75" customHeight="1">
      <c r="I842" s="15"/>
    </row>
    <row r="843" spans="9:9" ht="15.75" customHeight="1">
      <c r="I843" s="15"/>
    </row>
    <row r="844" spans="9:9" ht="15.75" customHeight="1">
      <c r="I844" s="15"/>
    </row>
    <row r="845" spans="9:9" ht="15.75" customHeight="1">
      <c r="I845" s="15"/>
    </row>
    <row r="846" spans="9:9" ht="15.75" customHeight="1">
      <c r="I846" s="15"/>
    </row>
    <row r="847" spans="9:9" ht="15.75" customHeight="1">
      <c r="I847" s="15"/>
    </row>
    <row r="848" spans="9:9" ht="15.75" customHeight="1">
      <c r="I848" s="15"/>
    </row>
    <row r="849" spans="9:9" ht="15.75" customHeight="1">
      <c r="I849" s="15"/>
    </row>
    <row r="850" spans="9:9" ht="15.75" customHeight="1">
      <c r="I850" s="15"/>
    </row>
    <row r="851" spans="9:9" ht="15.75" customHeight="1">
      <c r="I851" s="15"/>
    </row>
    <row r="852" spans="9:9" ht="15.75" customHeight="1">
      <c r="I852" s="15"/>
    </row>
    <row r="853" spans="9:9" ht="15.75" customHeight="1">
      <c r="I853" s="15"/>
    </row>
    <row r="854" spans="9:9" ht="15.75" customHeight="1">
      <c r="I854" s="15"/>
    </row>
    <row r="855" spans="9:9" ht="15.75" customHeight="1">
      <c r="I855" s="15"/>
    </row>
    <row r="856" spans="9:9" ht="15.75" customHeight="1">
      <c r="I856" s="15"/>
    </row>
    <row r="857" spans="9:9" ht="15.75" customHeight="1">
      <c r="I857" s="15"/>
    </row>
    <row r="858" spans="9:9" ht="15.75" customHeight="1">
      <c r="I858" s="15"/>
    </row>
    <row r="859" spans="9:9" ht="15.75" customHeight="1">
      <c r="I859" s="15"/>
    </row>
    <row r="860" spans="9:9" ht="15.75" customHeight="1">
      <c r="I860" s="15"/>
    </row>
    <row r="861" spans="9:9" ht="15.75" customHeight="1">
      <c r="I861" s="15"/>
    </row>
    <row r="862" spans="9:9" ht="15.75" customHeight="1">
      <c r="I862" s="15"/>
    </row>
    <row r="863" spans="9:9" ht="15.75" customHeight="1">
      <c r="I863" s="15"/>
    </row>
    <row r="864" spans="9:9" ht="15.75" customHeight="1">
      <c r="I864" s="15"/>
    </row>
    <row r="865" spans="9:9" ht="15.75" customHeight="1">
      <c r="I865" s="15"/>
    </row>
    <row r="866" spans="9:9" ht="15.75" customHeight="1">
      <c r="I866" s="15"/>
    </row>
    <row r="867" spans="9:9" ht="15.75" customHeight="1">
      <c r="I867" s="15"/>
    </row>
    <row r="868" spans="9:9" ht="15.75" customHeight="1">
      <c r="I868" s="15"/>
    </row>
    <row r="869" spans="9:9" ht="15.75" customHeight="1">
      <c r="I869" s="15"/>
    </row>
    <row r="870" spans="9:9" ht="15.75" customHeight="1">
      <c r="I870" s="15"/>
    </row>
    <row r="871" spans="9:9" ht="15.75" customHeight="1">
      <c r="I871" s="15"/>
    </row>
    <row r="872" spans="9:9" ht="15.75" customHeight="1">
      <c r="I872" s="15"/>
    </row>
    <row r="873" spans="9:9" ht="15.75" customHeight="1">
      <c r="I873" s="15"/>
    </row>
    <row r="874" spans="9:9" ht="15.75" customHeight="1">
      <c r="I874" s="15"/>
    </row>
    <row r="875" spans="9:9" ht="15.75" customHeight="1">
      <c r="I875" s="15"/>
    </row>
    <row r="876" spans="9:9" ht="15.75" customHeight="1">
      <c r="I876" s="15"/>
    </row>
    <row r="877" spans="9:9" ht="15.75" customHeight="1">
      <c r="I877" s="15"/>
    </row>
    <row r="878" spans="9:9" ht="15.75" customHeight="1">
      <c r="I878" s="15"/>
    </row>
    <row r="879" spans="9:9" ht="15.75" customHeight="1">
      <c r="I879" s="15"/>
    </row>
    <row r="880" spans="9:9" ht="15.75" customHeight="1">
      <c r="I880" s="15"/>
    </row>
    <row r="881" spans="9:9" ht="15.75" customHeight="1">
      <c r="I881" s="15"/>
    </row>
    <row r="882" spans="9:9" ht="15.75" customHeight="1">
      <c r="I882" s="15"/>
    </row>
    <row r="883" spans="9:9" ht="15.75" customHeight="1">
      <c r="I883" s="15"/>
    </row>
    <row r="884" spans="9:9" ht="15.75" customHeight="1">
      <c r="I884" s="15"/>
    </row>
    <row r="885" spans="9:9" ht="15.75" customHeight="1">
      <c r="I885" s="15"/>
    </row>
    <row r="886" spans="9:9" ht="15.75" customHeight="1">
      <c r="I886" s="15"/>
    </row>
    <row r="887" spans="9:9" ht="15.75" customHeight="1">
      <c r="I887" s="15"/>
    </row>
    <row r="888" spans="9:9" ht="15.75" customHeight="1">
      <c r="I888" s="15"/>
    </row>
    <row r="889" spans="9:9" ht="15.75" customHeight="1">
      <c r="I889" s="15"/>
    </row>
    <row r="890" spans="9:9" ht="15.75" customHeight="1">
      <c r="I890" s="15"/>
    </row>
    <row r="891" spans="9:9" ht="15.75" customHeight="1">
      <c r="I891" s="15"/>
    </row>
    <row r="892" spans="9:9" ht="15.75" customHeight="1">
      <c r="I892" s="15"/>
    </row>
    <row r="893" spans="9:9" ht="15.75" customHeight="1">
      <c r="I893" s="15"/>
    </row>
    <row r="894" spans="9:9" ht="15.75" customHeight="1">
      <c r="I894" s="15"/>
    </row>
    <row r="895" spans="9:9" ht="15.75" customHeight="1">
      <c r="I895" s="15"/>
    </row>
    <row r="896" spans="9:9" ht="15.75" customHeight="1">
      <c r="I896" s="15"/>
    </row>
    <row r="897" spans="9:9" ht="15.75" customHeight="1">
      <c r="I897" s="15"/>
    </row>
    <row r="898" spans="9:9" ht="15.75" customHeight="1">
      <c r="I898" s="15"/>
    </row>
    <row r="899" spans="9:9" ht="15.75" customHeight="1">
      <c r="I899" s="15"/>
    </row>
    <row r="900" spans="9:9" ht="15.75" customHeight="1">
      <c r="I900" s="15"/>
    </row>
    <row r="901" spans="9:9" ht="15.75" customHeight="1">
      <c r="I901" s="15"/>
    </row>
    <row r="902" spans="9:9" ht="15.75" customHeight="1">
      <c r="I902" s="15"/>
    </row>
    <row r="903" spans="9:9" ht="15.75" customHeight="1">
      <c r="I903" s="15"/>
    </row>
    <row r="904" spans="9:9" ht="15.75" customHeight="1">
      <c r="I904" s="15"/>
    </row>
    <row r="905" spans="9:9" ht="15.75" customHeight="1">
      <c r="I905" s="15"/>
    </row>
    <row r="906" spans="9:9" ht="15.75" customHeight="1">
      <c r="I906" s="15"/>
    </row>
    <row r="907" spans="9:9" ht="15.75" customHeight="1">
      <c r="I907" s="15"/>
    </row>
    <row r="908" spans="9:9" ht="15.75" customHeight="1">
      <c r="I908" s="15"/>
    </row>
    <row r="909" spans="9:9" ht="15.75" customHeight="1">
      <c r="I909" s="15"/>
    </row>
    <row r="910" spans="9:9" ht="15.75" customHeight="1">
      <c r="I910" s="15"/>
    </row>
    <row r="911" spans="9:9" ht="15.75" customHeight="1">
      <c r="I911" s="15"/>
    </row>
    <row r="912" spans="9:9" ht="15.75" customHeight="1">
      <c r="I912" s="15"/>
    </row>
    <row r="913" spans="9:9" ht="15.75" customHeight="1">
      <c r="I913" s="15"/>
    </row>
    <row r="914" spans="9:9" ht="15.75" customHeight="1">
      <c r="I914" s="15"/>
    </row>
    <row r="915" spans="9:9" ht="15.75" customHeight="1">
      <c r="I915" s="15"/>
    </row>
    <row r="916" spans="9:9" ht="15.75" customHeight="1">
      <c r="I916" s="15"/>
    </row>
    <row r="917" spans="9:9" ht="15.75" customHeight="1">
      <c r="I917" s="15"/>
    </row>
    <row r="918" spans="9:9" ht="15.75" customHeight="1">
      <c r="I918" s="15"/>
    </row>
    <row r="919" spans="9:9" ht="15.75" customHeight="1">
      <c r="I919" s="15"/>
    </row>
    <row r="920" spans="9:9" ht="15.75" customHeight="1">
      <c r="I920" s="15"/>
    </row>
    <row r="921" spans="9:9" ht="15.75" customHeight="1">
      <c r="I921" s="15"/>
    </row>
    <row r="922" spans="9:9" ht="15.75" customHeight="1">
      <c r="I922" s="15"/>
    </row>
    <row r="923" spans="9:9" ht="15.75" customHeight="1">
      <c r="I923" s="15"/>
    </row>
    <row r="924" spans="9:9" ht="15.75" customHeight="1">
      <c r="I924" s="15"/>
    </row>
    <row r="925" spans="9:9" ht="15.75" customHeight="1">
      <c r="I925" s="15"/>
    </row>
    <row r="926" spans="9:9" ht="15.75" customHeight="1">
      <c r="I926" s="15"/>
    </row>
    <row r="927" spans="9:9" ht="15.75" customHeight="1">
      <c r="I92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64"/>
  <sheetViews>
    <sheetView workbookViewId="0"/>
  </sheetViews>
  <sheetFormatPr baseColWidth="10" defaultColWidth="14.42578125" defaultRowHeight="15.75" customHeight="1"/>
  <cols>
    <col min="1" max="1" width="11" customWidth="1"/>
    <col min="3" max="3" width="10.140625" customWidth="1"/>
    <col min="4" max="4" width="11.85546875" customWidth="1"/>
    <col min="5" max="5" width="8.85546875" customWidth="1"/>
    <col min="6" max="6" width="7" customWidth="1"/>
    <col min="7" max="7" width="9.140625" customWidth="1"/>
    <col min="8" max="8" width="8.7109375" customWidth="1"/>
  </cols>
  <sheetData>
    <row r="1" spans="1:10" ht="15.75" customHeight="1">
      <c r="A1" s="1" t="s">
        <v>1122</v>
      </c>
      <c r="E1" s="15"/>
      <c r="G1" s="83"/>
    </row>
    <row r="2" spans="1:10" ht="15.75" customHeight="1">
      <c r="A2" s="11">
        <f>MAX(salles!J:J)</f>
        <v>42858.367361111108</v>
      </c>
      <c r="E2" s="15"/>
      <c r="G2" s="83"/>
    </row>
    <row r="3" spans="1:10" ht="15.75" customHeight="1">
      <c r="E3" s="15"/>
      <c r="G3" s="83"/>
    </row>
    <row r="4" spans="1:10" ht="15.75" customHeight="1">
      <c r="B4" s="138" t="s">
        <v>1373</v>
      </c>
      <c r="C4" s="137"/>
      <c r="D4" s="137"/>
      <c r="E4" s="137"/>
      <c r="F4" s="137"/>
      <c r="G4" s="137"/>
    </row>
    <row r="5" spans="1:10" ht="15.75" customHeight="1">
      <c r="B5" s="47" t="s">
        <v>1374</v>
      </c>
      <c r="C5" s="47" t="s">
        <v>1375</v>
      </c>
      <c r="D5" s="47" t="s">
        <v>1376</v>
      </c>
      <c r="E5" s="84" t="s">
        <v>1377</v>
      </c>
      <c r="F5" s="47" t="s">
        <v>1378</v>
      </c>
      <c r="G5" s="85" t="s">
        <v>1379</v>
      </c>
      <c r="H5" s="47"/>
      <c r="I5" s="47"/>
      <c r="J5" s="47"/>
    </row>
    <row r="6" spans="1:10" ht="15.75" customHeight="1">
      <c r="B6" s="86">
        <v>9</v>
      </c>
      <c r="C6" s="86">
        <v>6</v>
      </c>
      <c r="D6" s="86">
        <v>8</v>
      </c>
      <c r="E6" s="87">
        <v>4.3499999999999996</v>
      </c>
      <c r="F6" s="88">
        <f>B6*C6*D6*E6</f>
        <v>1879.1999999999998</v>
      </c>
      <c r="G6" s="89">
        <f>12*F6</f>
        <v>22550.399999999998</v>
      </c>
      <c r="H6" s="88"/>
      <c r="I6" s="90"/>
      <c r="J6" s="88"/>
    </row>
    <row r="7" spans="1:10" ht="15.75" customHeight="1">
      <c r="E7" s="15"/>
      <c r="G7" s="83"/>
    </row>
    <row r="8" spans="1:10" ht="15.75" customHeight="1">
      <c r="A8" s="139" t="e">
        <f>'[1]recap avec perm'!B2</f>
        <v>#REF!</v>
      </c>
      <c r="B8" s="137"/>
      <c r="C8" s="137"/>
      <c r="D8" s="137"/>
      <c r="E8" s="137"/>
      <c r="F8" s="137"/>
      <c r="G8" s="137"/>
      <c r="H8" s="137"/>
    </row>
    <row r="9" spans="1:10" ht="15.75" customHeight="1">
      <c r="A9" t="str">
        <f>recap!B3</f>
        <v>lopes</v>
      </c>
      <c r="B9" t="e">
        <f>IF(ISBLANKA9,"tous intervenants et permanents","(seulement)")</f>
        <v>#NAME?</v>
      </c>
      <c r="C9" t="e">
        <f>'[1]recap avec perm'!D3</f>
        <v>#REF!</v>
      </c>
      <c r="E9" s="15"/>
      <c r="G9" s="83"/>
    </row>
    <row r="10" spans="1:10" ht="15.75" customHeight="1">
      <c r="A10" s="56" t="e">
        <f>'[1]recap avec perm'!B4</f>
        <v>#REF!</v>
      </c>
      <c r="B10" s="56" t="str">
        <f>recap!C4</f>
        <v>SUM of heures</v>
      </c>
      <c r="C10" s="91" t="str">
        <f>recap!D4</f>
        <v>SUM of Prix facturé</v>
      </c>
      <c r="D10" s="92" t="s">
        <v>1380</v>
      </c>
      <c r="E10" s="1" t="s">
        <v>1381</v>
      </c>
      <c r="F10" s="1" t="s">
        <v>1382</v>
      </c>
      <c r="G10" s="93" t="s">
        <v>1383</v>
      </c>
      <c r="H10" s="92" t="s">
        <v>1384</v>
      </c>
      <c r="I10" s="94" t="s">
        <v>1385</v>
      </c>
    </row>
    <row r="11" spans="1:10" ht="15.75" customHeight="1">
      <c r="A11" s="95">
        <f>recap!B5</f>
        <v>0</v>
      </c>
      <c r="B11" s="56">
        <f>recap!C5</f>
        <v>0</v>
      </c>
      <c r="C11" s="91">
        <f>recap!D5</f>
        <v>0</v>
      </c>
      <c r="D11" s="82">
        <f t="shared" ref="D11:D39" si="0">B11/$F$6</f>
        <v>0</v>
      </c>
      <c r="E11" s="96">
        <f t="shared" ref="E11:E39" si="1">3000*(A11-INT(A11))</f>
        <v>0</v>
      </c>
      <c r="F11" s="97">
        <f t="shared" ref="F11:F39" si="2">INT(A11)</f>
        <v>0</v>
      </c>
      <c r="G11" s="83">
        <f t="shared" ref="G11:G39" si="3">D11*$D$6</f>
        <v>0</v>
      </c>
      <c r="H11">
        <v>1</v>
      </c>
    </row>
    <row r="12" spans="1:10" ht="15.75" customHeight="1">
      <c r="A12" s="95" t="str">
        <f>recap!B6</f>
        <v>Total général</v>
      </c>
      <c r="B12" s="56">
        <f>recap!C6</f>
        <v>0</v>
      </c>
      <c r="C12" s="91">
        <f>recap!D6</f>
        <v>0</v>
      </c>
      <c r="D12" s="82">
        <f t="shared" si="0"/>
        <v>0</v>
      </c>
      <c r="E12" s="96" t="e">
        <f t="shared" si="1"/>
        <v>#VALUE!</v>
      </c>
      <c r="F12" s="97" t="e">
        <f t="shared" si="2"/>
        <v>#VALUE!</v>
      </c>
      <c r="G12" s="83">
        <f t="shared" si="3"/>
        <v>0</v>
      </c>
      <c r="H12">
        <v>1</v>
      </c>
      <c r="I12" s="82" t="e">
        <f t="shared" ref="I12:I31" si="4">(C12-C11)/C11</f>
        <v>#DIV/0!</v>
      </c>
    </row>
    <row r="13" spans="1:10" ht="15.75" customHeight="1">
      <c r="A13" s="95">
        <f>recap!B7</f>
        <v>0</v>
      </c>
      <c r="B13" s="56">
        <f>recap!C7</f>
        <v>0</v>
      </c>
      <c r="C13" s="91">
        <f>recap!D7</f>
        <v>0</v>
      </c>
      <c r="D13" s="82">
        <f t="shared" si="0"/>
        <v>0</v>
      </c>
      <c r="E13" s="96">
        <f t="shared" si="1"/>
        <v>0</v>
      </c>
      <c r="F13" s="97">
        <f t="shared" si="2"/>
        <v>0</v>
      </c>
      <c r="G13" s="83">
        <f t="shared" si="3"/>
        <v>0</v>
      </c>
      <c r="H13">
        <v>1</v>
      </c>
      <c r="I13" s="82" t="e">
        <f t="shared" si="4"/>
        <v>#DIV/0!</v>
      </c>
    </row>
    <row r="14" spans="1:10" ht="15.75" customHeight="1">
      <c r="A14" s="95">
        <f>recap!B8</f>
        <v>0</v>
      </c>
      <c r="B14" s="56">
        <f>recap!C8</f>
        <v>0</v>
      </c>
      <c r="C14" s="91">
        <f>recap!D8</f>
        <v>0</v>
      </c>
      <c r="D14" s="82">
        <f t="shared" si="0"/>
        <v>0</v>
      </c>
      <c r="E14" s="96">
        <f t="shared" si="1"/>
        <v>0</v>
      </c>
      <c r="F14" s="97">
        <f t="shared" si="2"/>
        <v>0</v>
      </c>
      <c r="G14" s="83">
        <f t="shared" si="3"/>
        <v>0</v>
      </c>
      <c r="H14">
        <v>1</v>
      </c>
      <c r="I14" s="82" t="e">
        <f t="shared" si="4"/>
        <v>#DIV/0!</v>
      </c>
    </row>
    <row r="15" spans="1:10" ht="15.75" customHeight="1">
      <c r="A15" s="95">
        <f>recap!B9</f>
        <v>0</v>
      </c>
      <c r="B15" s="56">
        <f>recap!C9</f>
        <v>0</v>
      </c>
      <c r="C15" s="91">
        <f>recap!D9</f>
        <v>0</v>
      </c>
      <c r="D15" s="82">
        <f t="shared" si="0"/>
        <v>0</v>
      </c>
      <c r="E15" s="96">
        <f t="shared" si="1"/>
        <v>0</v>
      </c>
      <c r="F15" s="97">
        <f t="shared" si="2"/>
        <v>0</v>
      </c>
      <c r="G15" s="83">
        <f t="shared" si="3"/>
        <v>0</v>
      </c>
      <c r="H15">
        <v>1</v>
      </c>
      <c r="I15" s="82" t="e">
        <f t="shared" si="4"/>
        <v>#DIV/0!</v>
      </c>
    </row>
    <row r="16" spans="1:10" ht="15.75" customHeight="1">
      <c r="A16" s="95">
        <f>recap!B10</f>
        <v>0</v>
      </c>
      <c r="B16" s="56">
        <f>recap!C10</f>
        <v>0</v>
      </c>
      <c r="C16" s="91">
        <f>recap!D10</f>
        <v>0</v>
      </c>
      <c r="D16" s="82">
        <f t="shared" si="0"/>
        <v>0</v>
      </c>
      <c r="E16" s="96">
        <f t="shared" si="1"/>
        <v>0</v>
      </c>
      <c r="F16" s="97">
        <f t="shared" si="2"/>
        <v>0</v>
      </c>
      <c r="G16" s="83">
        <f t="shared" si="3"/>
        <v>0</v>
      </c>
      <c r="H16">
        <v>1</v>
      </c>
      <c r="I16" s="82" t="e">
        <f t="shared" si="4"/>
        <v>#DIV/0!</v>
      </c>
    </row>
    <row r="17" spans="1:9" ht="15.75" customHeight="1">
      <c r="A17" s="95">
        <f>recap!B11</f>
        <v>0</v>
      </c>
      <c r="B17" s="56">
        <f>recap!C11</f>
        <v>0</v>
      </c>
      <c r="C17" s="91">
        <f>recap!D11</f>
        <v>0</v>
      </c>
      <c r="D17" s="82">
        <f t="shared" si="0"/>
        <v>0</v>
      </c>
      <c r="E17" s="96">
        <f t="shared" si="1"/>
        <v>0</v>
      </c>
      <c r="F17" s="97">
        <f t="shared" si="2"/>
        <v>0</v>
      </c>
      <c r="G17" s="83">
        <f t="shared" si="3"/>
        <v>0</v>
      </c>
      <c r="H17">
        <v>1</v>
      </c>
      <c r="I17" s="82" t="e">
        <f t="shared" si="4"/>
        <v>#DIV/0!</v>
      </c>
    </row>
    <row r="18" spans="1:9" ht="15.75" customHeight="1">
      <c r="A18" s="95">
        <f>recap!B12</f>
        <v>0</v>
      </c>
      <c r="B18" s="56">
        <f>recap!C12</f>
        <v>0</v>
      </c>
      <c r="C18" s="91">
        <f>recap!D12</f>
        <v>0</v>
      </c>
      <c r="D18" s="82">
        <f t="shared" si="0"/>
        <v>0</v>
      </c>
      <c r="E18" s="96">
        <f t="shared" si="1"/>
        <v>0</v>
      </c>
      <c r="F18" s="97">
        <f t="shared" si="2"/>
        <v>0</v>
      </c>
      <c r="G18" s="83">
        <f t="shared" si="3"/>
        <v>0</v>
      </c>
      <c r="H18">
        <v>1</v>
      </c>
      <c r="I18" s="82" t="e">
        <f t="shared" si="4"/>
        <v>#DIV/0!</v>
      </c>
    </row>
    <row r="19" spans="1:9" ht="15.75" customHeight="1">
      <c r="A19" s="95">
        <f>recap!B13</f>
        <v>0</v>
      </c>
      <c r="B19" s="56">
        <f>recap!C13</f>
        <v>0</v>
      </c>
      <c r="C19" s="91">
        <f>recap!D13</f>
        <v>0</v>
      </c>
      <c r="D19" s="82">
        <f t="shared" si="0"/>
        <v>0</v>
      </c>
      <c r="E19" s="96">
        <f t="shared" si="1"/>
        <v>0</v>
      </c>
      <c r="F19" s="97">
        <f t="shared" si="2"/>
        <v>0</v>
      </c>
      <c r="G19" s="83">
        <f t="shared" si="3"/>
        <v>0</v>
      </c>
      <c r="H19">
        <v>1</v>
      </c>
      <c r="I19" s="82" t="e">
        <f t="shared" si="4"/>
        <v>#DIV/0!</v>
      </c>
    </row>
    <row r="20" spans="1:9" ht="15.75" customHeight="1">
      <c r="A20" s="95">
        <f>recap!B14</f>
        <v>0</v>
      </c>
      <c r="B20" s="56">
        <f>recap!C14</f>
        <v>0</v>
      </c>
      <c r="C20" s="91">
        <f>recap!D14</f>
        <v>0</v>
      </c>
      <c r="D20" s="82">
        <f t="shared" si="0"/>
        <v>0</v>
      </c>
      <c r="E20" s="96">
        <f t="shared" si="1"/>
        <v>0</v>
      </c>
      <c r="F20" s="97">
        <f t="shared" si="2"/>
        <v>0</v>
      </c>
      <c r="G20" s="83">
        <f t="shared" si="3"/>
        <v>0</v>
      </c>
      <c r="H20">
        <v>1</v>
      </c>
      <c r="I20" s="82" t="e">
        <f t="shared" si="4"/>
        <v>#DIV/0!</v>
      </c>
    </row>
    <row r="21" spans="1:9" ht="15.75" customHeight="1">
      <c r="A21" s="95">
        <f>recap!B15</f>
        <v>0</v>
      </c>
      <c r="B21" s="56">
        <f>recap!C15</f>
        <v>0</v>
      </c>
      <c r="C21" s="91">
        <f>recap!D15</f>
        <v>0</v>
      </c>
      <c r="D21" s="82">
        <f t="shared" si="0"/>
        <v>0</v>
      </c>
      <c r="E21" s="96">
        <f t="shared" si="1"/>
        <v>0</v>
      </c>
      <c r="F21" s="97">
        <f t="shared" si="2"/>
        <v>0</v>
      </c>
      <c r="G21" s="83">
        <f t="shared" si="3"/>
        <v>0</v>
      </c>
      <c r="H21">
        <v>1</v>
      </c>
      <c r="I21" s="82" t="e">
        <f t="shared" si="4"/>
        <v>#DIV/0!</v>
      </c>
    </row>
    <row r="22" spans="1:9" ht="15.75" customHeight="1">
      <c r="A22" s="95">
        <f>recap!B16</f>
        <v>0</v>
      </c>
      <c r="B22" s="56">
        <f>recap!C16</f>
        <v>0</v>
      </c>
      <c r="C22" s="91">
        <f>recap!D16</f>
        <v>0</v>
      </c>
      <c r="D22" s="82">
        <f t="shared" si="0"/>
        <v>0</v>
      </c>
      <c r="E22" s="96">
        <f t="shared" si="1"/>
        <v>0</v>
      </c>
      <c r="F22" s="97">
        <f t="shared" si="2"/>
        <v>0</v>
      </c>
      <c r="G22" s="83">
        <f t="shared" si="3"/>
        <v>0</v>
      </c>
      <c r="H22">
        <v>1</v>
      </c>
      <c r="I22" s="82" t="e">
        <f t="shared" si="4"/>
        <v>#DIV/0!</v>
      </c>
    </row>
    <row r="23" spans="1:9" ht="15.75" customHeight="1">
      <c r="A23" s="95">
        <f>recap!B17</f>
        <v>0</v>
      </c>
      <c r="B23" s="56">
        <f>recap!C17</f>
        <v>0</v>
      </c>
      <c r="C23" s="91">
        <f>recap!D17</f>
        <v>0</v>
      </c>
      <c r="D23" s="82">
        <f t="shared" si="0"/>
        <v>0</v>
      </c>
      <c r="E23" s="96">
        <f t="shared" si="1"/>
        <v>0</v>
      </c>
      <c r="F23" s="97">
        <f t="shared" si="2"/>
        <v>0</v>
      </c>
      <c r="G23" s="83">
        <f t="shared" si="3"/>
        <v>0</v>
      </c>
      <c r="H23">
        <v>1</v>
      </c>
      <c r="I23" s="82" t="e">
        <f t="shared" si="4"/>
        <v>#DIV/0!</v>
      </c>
    </row>
    <row r="24" spans="1:9" ht="15.75" customHeight="1">
      <c r="A24" s="95">
        <f>recap!B18</f>
        <v>0</v>
      </c>
      <c r="B24" s="56">
        <f>recap!C18</f>
        <v>0</v>
      </c>
      <c r="C24" s="91">
        <f>recap!D18</f>
        <v>0</v>
      </c>
      <c r="D24" s="82">
        <f t="shared" si="0"/>
        <v>0</v>
      </c>
      <c r="E24" s="96">
        <f t="shared" si="1"/>
        <v>0</v>
      </c>
      <c r="F24" s="97">
        <f t="shared" si="2"/>
        <v>0</v>
      </c>
      <c r="G24" s="83">
        <f t="shared" si="3"/>
        <v>0</v>
      </c>
      <c r="H24">
        <v>1</v>
      </c>
      <c r="I24" s="82" t="e">
        <f t="shared" si="4"/>
        <v>#DIV/0!</v>
      </c>
    </row>
    <row r="25" spans="1:9" ht="15.75" customHeight="1">
      <c r="A25" s="95">
        <f>recap!B19</f>
        <v>0</v>
      </c>
      <c r="B25" s="56">
        <f>recap!C19</f>
        <v>0</v>
      </c>
      <c r="C25" s="91">
        <f>recap!D19</f>
        <v>0</v>
      </c>
      <c r="D25" s="82">
        <f t="shared" si="0"/>
        <v>0</v>
      </c>
      <c r="E25" s="96">
        <f t="shared" si="1"/>
        <v>0</v>
      </c>
      <c r="F25" s="97">
        <f t="shared" si="2"/>
        <v>0</v>
      </c>
      <c r="G25" s="83">
        <f t="shared" si="3"/>
        <v>0</v>
      </c>
      <c r="H25">
        <v>1</v>
      </c>
      <c r="I25" s="82" t="e">
        <f t="shared" si="4"/>
        <v>#DIV/0!</v>
      </c>
    </row>
    <row r="26" spans="1:9" ht="15.75" customHeight="1">
      <c r="A26" s="95">
        <f>recap!B20</f>
        <v>0</v>
      </c>
      <c r="B26" s="56">
        <f>recap!C20</f>
        <v>0</v>
      </c>
      <c r="C26" s="91">
        <f>recap!D20</f>
        <v>0</v>
      </c>
      <c r="D26" s="82">
        <f t="shared" si="0"/>
        <v>0</v>
      </c>
      <c r="E26" s="96">
        <f t="shared" si="1"/>
        <v>0</v>
      </c>
      <c r="F26" s="97">
        <f t="shared" si="2"/>
        <v>0</v>
      </c>
      <c r="G26" s="83">
        <f t="shared" si="3"/>
        <v>0</v>
      </c>
      <c r="H26">
        <v>1</v>
      </c>
      <c r="I26" s="82" t="e">
        <f t="shared" si="4"/>
        <v>#DIV/0!</v>
      </c>
    </row>
    <row r="27" spans="1:9" ht="15.75" customHeight="1">
      <c r="A27" s="95">
        <f>recap!B21</f>
        <v>0</v>
      </c>
      <c r="B27" s="56">
        <f>recap!C21</f>
        <v>0</v>
      </c>
      <c r="C27" s="91">
        <f>recap!D21</f>
        <v>0</v>
      </c>
      <c r="D27" s="82">
        <f t="shared" si="0"/>
        <v>0</v>
      </c>
      <c r="E27" s="96">
        <f t="shared" si="1"/>
        <v>0</v>
      </c>
      <c r="F27" s="97">
        <f t="shared" si="2"/>
        <v>0</v>
      </c>
      <c r="G27" s="83">
        <f t="shared" si="3"/>
        <v>0</v>
      </c>
      <c r="H27">
        <v>2</v>
      </c>
      <c r="I27" s="82" t="e">
        <f t="shared" si="4"/>
        <v>#DIV/0!</v>
      </c>
    </row>
    <row r="28" spans="1:9" ht="15.75" customHeight="1">
      <c r="A28" s="95">
        <f>recap!B22</f>
        <v>0</v>
      </c>
      <c r="B28" s="56">
        <f>recap!C22</f>
        <v>0</v>
      </c>
      <c r="C28" s="91">
        <f>recap!D22</f>
        <v>0</v>
      </c>
      <c r="D28" s="82">
        <f t="shared" si="0"/>
        <v>0</v>
      </c>
      <c r="E28" s="96">
        <f t="shared" si="1"/>
        <v>0</v>
      </c>
      <c r="F28" s="97">
        <f t="shared" si="2"/>
        <v>0</v>
      </c>
      <c r="G28" s="83">
        <f t="shared" si="3"/>
        <v>0</v>
      </c>
      <c r="H28">
        <v>0</v>
      </c>
      <c r="I28" s="82" t="e">
        <f t="shared" si="4"/>
        <v>#DIV/0!</v>
      </c>
    </row>
    <row r="29" spans="1:9" ht="15.75" customHeight="1">
      <c r="A29" s="95">
        <f>recap!B23</f>
        <v>0</v>
      </c>
      <c r="B29" s="56">
        <f>recap!C23</f>
        <v>0</v>
      </c>
      <c r="C29" s="91">
        <f>recap!D23</f>
        <v>0</v>
      </c>
      <c r="D29" s="82">
        <f t="shared" si="0"/>
        <v>0</v>
      </c>
      <c r="E29" s="96">
        <f t="shared" si="1"/>
        <v>0</v>
      </c>
      <c r="F29" s="97">
        <f t="shared" si="2"/>
        <v>0</v>
      </c>
      <c r="G29" s="83">
        <f t="shared" si="3"/>
        <v>0</v>
      </c>
      <c r="H29">
        <v>0</v>
      </c>
      <c r="I29" s="82" t="e">
        <f t="shared" si="4"/>
        <v>#DIV/0!</v>
      </c>
    </row>
    <row r="30" spans="1:9" ht="15.75" customHeight="1">
      <c r="A30" s="95">
        <f>recap!B24</f>
        <v>0</v>
      </c>
      <c r="B30" s="56">
        <f>recap!C24</f>
        <v>0</v>
      </c>
      <c r="C30" s="91">
        <f>recap!D24</f>
        <v>0</v>
      </c>
      <c r="D30" s="98">
        <f t="shared" si="0"/>
        <v>0</v>
      </c>
      <c r="E30" s="96">
        <f t="shared" si="1"/>
        <v>0</v>
      </c>
      <c r="F30" s="97">
        <f t="shared" si="2"/>
        <v>0</v>
      </c>
      <c r="G30" s="83">
        <f t="shared" si="3"/>
        <v>0</v>
      </c>
      <c r="H30">
        <v>0</v>
      </c>
      <c r="I30" s="82" t="e">
        <f t="shared" si="4"/>
        <v>#DIV/0!</v>
      </c>
    </row>
    <row r="31" spans="1:9" ht="15.75" customHeight="1">
      <c r="A31" s="95">
        <f>recap!B25</f>
        <v>0</v>
      </c>
      <c r="B31" s="56">
        <f>recap!C25</f>
        <v>0</v>
      </c>
      <c r="C31" s="91">
        <f>recap!D25</f>
        <v>0</v>
      </c>
      <c r="D31" s="82">
        <f t="shared" si="0"/>
        <v>0</v>
      </c>
      <c r="E31" s="96">
        <f t="shared" si="1"/>
        <v>0</v>
      </c>
      <c r="F31" s="97">
        <f t="shared" si="2"/>
        <v>0</v>
      </c>
      <c r="G31" s="83">
        <f t="shared" si="3"/>
        <v>0</v>
      </c>
      <c r="H31">
        <v>0</v>
      </c>
      <c r="I31" s="82" t="e">
        <f t="shared" si="4"/>
        <v>#DIV/0!</v>
      </c>
    </row>
    <row r="32" spans="1:9" ht="15.75" customHeight="1">
      <c r="A32" s="95">
        <f>recap!B26</f>
        <v>0</v>
      </c>
      <c r="B32" s="56">
        <f>recap!C26</f>
        <v>0</v>
      </c>
      <c r="C32" s="91">
        <f>recap!D26</f>
        <v>0</v>
      </c>
      <c r="D32" s="82">
        <f t="shared" si="0"/>
        <v>0</v>
      </c>
      <c r="E32" s="96">
        <f t="shared" si="1"/>
        <v>0</v>
      </c>
      <c r="F32" s="97">
        <f t="shared" si="2"/>
        <v>0</v>
      </c>
      <c r="G32" s="83">
        <f t="shared" si="3"/>
        <v>0</v>
      </c>
      <c r="H32">
        <v>0</v>
      </c>
    </row>
    <row r="33" spans="1:8" ht="15.75" customHeight="1">
      <c r="A33" s="95">
        <f>recap!B27</f>
        <v>0</v>
      </c>
      <c r="B33" s="56">
        <f>recap!C27</f>
        <v>0</v>
      </c>
      <c r="C33" s="91">
        <f>recap!D27</f>
        <v>0</v>
      </c>
      <c r="D33" s="82">
        <f t="shared" si="0"/>
        <v>0</v>
      </c>
      <c r="E33" s="96">
        <f t="shared" si="1"/>
        <v>0</v>
      </c>
      <c r="F33" s="97">
        <f t="shared" si="2"/>
        <v>0</v>
      </c>
      <c r="G33" s="83">
        <f t="shared" si="3"/>
        <v>0</v>
      </c>
      <c r="H33">
        <v>0</v>
      </c>
    </row>
    <row r="34" spans="1:8" ht="15.75" customHeight="1">
      <c r="A34" s="95">
        <f>recap!B28</f>
        <v>0</v>
      </c>
      <c r="B34" s="56">
        <f>recap!C28</f>
        <v>0</v>
      </c>
      <c r="C34" s="91">
        <f>recap!D28</f>
        <v>0</v>
      </c>
      <c r="D34" s="82">
        <f t="shared" si="0"/>
        <v>0</v>
      </c>
      <c r="E34" s="96">
        <f t="shared" si="1"/>
        <v>0</v>
      </c>
      <c r="F34" s="97">
        <f t="shared" si="2"/>
        <v>0</v>
      </c>
      <c r="G34" s="83">
        <f t="shared" si="3"/>
        <v>0</v>
      </c>
      <c r="H34">
        <v>0</v>
      </c>
    </row>
    <row r="35" spans="1:8" ht="15.75" customHeight="1">
      <c r="A35" s="95">
        <f>recap!B29</f>
        <v>0</v>
      </c>
      <c r="B35" s="56">
        <f>recap!C29</f>
        <v>0</v>
      </c>
      <c r="C35" s="91">
        <f>recap!D29</f>
        <v>0</v>
      </c>
      <c r="D35" s="82">
        <f t="shared" si="0"/>
        <v>0</v>
      </c>
      <c r="E35" s="96">
        <f t="shared" si="1"/>
        <v>0</v>
      </c>
      <c r="F35" s="97">
        <f t="shared" si="2"/>
        <v>0</v>
      </c>
      <c r="G35" s="83">
        <f t="shared" si="3"/>
        <v>0</v>
      </c>
      <c r="H35">
        <v>0</v>
      </c>
    </row>
    <row r="36" spans="1:8" ht="15.75" customHeight="1">
      <c r="A36" s="95">
        <f>recap!B30</f>
        <v>0</v>
      </c>
      <c r="B36" s="56">
        <f>recap!C30</f>
        <v>0</v>
      </c>
      <c r="C36" s="91">
        <f>recap!D30</f>
        <v>0</v>
      </c>
      <c r="D36" s="82">
        <f t="shared" si="0"/>
        <v>0</v>
      </c>
      <c r="E36" s="96">
        <f t="shared" si="1"/>
        <v>0</v>
      </c>
      <c r="F36" s="97">
        <f t="shared" si="2"/>
        <v>0</v>
      </c>
      <c r="G36" s="83">
        <f t="shared" si="3"/>
        <v>0</v>
      </c>
      <c r="H36">
        <v>0</v>
      </c>
    </row>
    <row r="37" spans="1:8" ht="15.75" customHeight="1">
      <c r="A37" s="95">
        <f>recap!B31</f>
        <v>0</v>
      </c>
      <c r="B37" s="56">
        <f>recap!C31</f>
        <v>0</v>
      </c>
      <c r="C37" s="91">
        <f>recap!D31</f>
        <v>0</v>
      </c>
      <c r="D37" s="82">
        <f t="shared" si="0"/>
        <v>0</v>
      </c>
      <c r="E37" s="96">
        <f t="shared" si="1"/>
        <v>0</v>
      </c>
      <c r="F37" s="97">
        <f t="shared" si="2"/>
        <v>0</v>
      </c>
      <c r="G37" s="83">
        <f t="shared" si="3"/>
        <v>0</v>
      </c>
      <c r="H37">
        <v>0</v>
      </c>
    </row>
    <row r="38" spans="1:8" ht="15.75" customHeight="1">
      <c r="A38" s="95">
        <f>recap!B32</f>
        <v>0</v>
      </c>
      <c r="B38" s="56">
        <f>recap!C32</f>
        <v>0</v>
      </c>
      <c r="C38" s="91">
        <f>recap!D32</f>
        <v>0</v>
      </c>
      <c r="D38" s="82">
        <f t="shared" si="0"/>
        <v>0</v>
      </c>
      <c r="E38" s="96">
        <f t="shared" si="1"/>
        <v>0</v>
      </c>
      <c r="F38" s="97">
        <f t="shared" si="2"/>
        <v>0</v>
      </c>
      <c r="G38" s="83">
        <f t="shared" si="3"/>
        <v>0</v>
      </c>
      <c r="H38">
        <v>0</v>
      </c>
    </row>
    <row r="39" spans="1:8" ht="15.75" customHeight="1">
      <c r="A39" s="95">
        <f>recap!B33</f>
        <v>0</v>
      </c>
      <c r="B39" s="56">
        <f>recap!C33</f>
        <v>0</v>
      </c>
      <c r="C39" s="91">
        <f>recap!D33</f>
        <v>0</v>
      </c>
      <c r="D39" s="82">
        <f t="shared" si="0"/>
        <v>0</v>
      </c>
      <c r="E39" s="96">
        <f t="shared" si="1"/>
        <v>0</v>
      </c>
      <c r="F39" s="97">
        <f t="shared" si="2"/>
        <v>0</v>
      </c>
      <c r="G39" s="83">
        <f t="shared" si="3"/>
        <v>0</v>
      </c>
      <c r="H39">
        <v>0</v>
      </c>
    </row>
    <row r="40" spans="1:8" ht="15.75" customHeight="1">
      <c r="A40" s="95">
        <f>recap!B34</f>
        <v>0</v>
      </c>
      <c r="B40" s="56">
        <f>recap!C34</f>
        <v>0</v>
      </c>
      <c r="C40" s="91">
        <f>recap!D34</f>
        <v>0</v>
      </c>
      <c r="E40" s="15"/>
      <c r="G40" s="83"/>
    </row>
    <row r="41" spans="1:8" ht="15.75" customHeight="1">
      <c r="A41" s="95">
        <f>recap!B35</f>
        <v>0</v>
      </c>
      <c r="B41" s="56">
        <f>recap!C35</f>
        <v>0</v>
      </c>
      <c r="C41" s="91">
        <f>recap!D35</f>
        <v>0</v>
      </c>
      <c r="E41" s="15"/>
      <c r="G41" s="83"/>
    </row>
    <row r="42" spans="1:8" ht="15.75" customHeight="1">
      <c r="A42" s="95">
        <f>recap!B36</f>
        <v>0</v>
      </c>
      <c r="B42" s="56">
        <f>recap!C36</f>
        <v>0</v>
      </c>
      <c r="C42" s="91">
        <f>recap!D36</f>
        <v>0</v>
      </c>
      <c r="E42" s="15"/>
      <c r="G42" s="83"/>
    </row>
    <row r="43" spans="1:8" ht="15.75" customHeight="1">
      <c r="A43" s="95">
        <f>recap!B37</f>
        <v>0</v>
      </c>
      <c r="B43" s="56">
        <f>recap!C37</f>
        <v>0</v>
      </c>
      <c r="C43" s="91">
        <f>recap!D37</f>
        <v>0</v>
      </c>
      <c r="E43" s="15"/>
      <c r="G43" s="83"/>
    </row>
    <row r="44" spans="1:8" ht="15.75" customHeight="1">
      <c r="A44" s="95">
        <f>recap!B38</f>
        <v>0</v>
      </c>
      <c r="B44" s="56">
        <f>recap!C38</f>
        <v>0</v>
      </c>
      <c r="C44" s="91">
        <f>recap!D38</f>
        <v>0</v>
      </c>
      <c r="E44" s="15"/>
      <c r="G44" s="83"/>
    </row>
    <row r="45" spans="1:8" ht="15.75" customHeight="1">
      <c r="A45" s="95">
        <f>recap!B39</f>
        <v>0</v>
      </c>
      <c r="B45" s="56">
        <f>recap!C39</f>
        <v>0</v>
      </c>
      <c r="C45" s="91">
        <f>recap!D39</f>
        <v>0</v>
      </c>
      <c r="E45" s="15"/>
      <c r="G45" s="83"/>
    </row>
    <row r="46" spans="1:8" ht="15.75" customHeight="1">
      <c r="A46" s="56">
        <f>recap!B40</f>
        <v>0</v>
      </c>
      <c r="B46" s="56">
        <f>recap!C40</f>
        <v>0</v>
      </c>
      <c r="C46" s="91">
        <f>recap!D40</f>
        <v>0</v>
      </c>
      <c r="E46" s="15"/>
      <c r="G46" s="83"/>
    </row>
    <row r="47" spans="1:8" ht="15.75" customHeight="1">
      <c r="A47" t="e">
        <f t="shared" ref="A47:C47" si="5">#REF!</f>
        <v>#REF!</v>
      </c>
      <c r="B47" t="e">
        <f t="shared" si="5"/>
        <v>#REF!</v>
      </c>
      <c r="C47" t="e">
        <f t="shared" si="5"/>
        <v>#REF!</v>
      </c>
      <c r="E47" s="15"/>
      <c r="G47" s="83"/>
    </row>
    <row r="48" spans="1:8" ht="15.75" customHeight="1">
      <c r="E48" s="15"/>
      <c r="G48" s="83"/>
    </row>
    <row r="49" spans="5:7" ht="15.75" customHeight="1">
      <c r="E49" s="15"/>
      <c r="G49" s="83"/>
    </row>
    <row r="50" spans="5:7" ht="15.75" customHeight="1">
      <c r="E50" s="15"/>
      <c r="G50" s="83"/>
    </row>
    <row r="51" spans="5:7" ht="15.75" customHeight="1">
      <c r="E51" s="15"/>
      <c r="G51" s="83"/>
    </row>
    <row r="52" spans="5:7" ht="15.75" customHeight="1">
      <c r="E52" s="15"/>
      <c r="G52" s="83"/>
    </row>
    <row r="53" spans="5:7" ht="15.75" customHeight="1">
      <c r="E53" s="15"/>
      <c r="G53" s="83"/>
    </row>
    <row r="54" spans="5:7" ht="15.75" customHeight="1">
      <c r="E54" s="15"/>
      <c r="G54" s="83"/>
    </row>
    <row r="55" spans="5:7" ht="15.75" customHeight="1">
      <c r="E55" s="15"/>
      <c r="G55" s="83"/>
    </row>
    <row r="56" spans="5:7" ht="15.75" customHeight="1">
      <c r="E56" s="15"/>
      <c r="G56" s="83"/>
    </row>
    <row r="57" spans="5:7" ht="15.75" customHeight="1">
      <c r="E57" s="15"/>
      <c r="G57" s="83"/>
    </row>
    <row r="58" spans="5:7" ht="15.75" customHeight="1">
      <c r="E58" s="15"/>
      <c r="G58" s="83"/>
    </row>
    <row r="59" spans="5:7" ht="15.75" customHeight="1">
      <c r="E59" s="15"/>
      <c r="G59" s="83"/>
    </row>
    <row r="60" spans="5:7" ht="15.75" customHeight="1">
      <c r="E60" s="15"/>
      <c r="G60" s="83"/>
    </row>
    <row r="61" spans="5:7" ht="15.75" customHeight="1">
      <c r="E61" s="15"/>
      <c r="G61" s="83"/>
    </row>
    <row r="62" spans="5:7" ht="15.75" customHeight="1">
      <c r="E62" s="15"/>
      <c r="G62" s="83"/>
    </row>
    <row r="63" spans="5:7" ht="15.75" customHeight="1">
      <c r="E63" s="15"/>
      <c r="G63" s="83"/>
    </row>
    <row r="64" spans="5:7" ht="15.75" customHeight="1">
      <c r="E64" s="15"/>
      <c r="G64" s="83"/>
    </row>
    <row r="65" spans="5:7" ht="15.75" customHeight="1">
      <c r="E65" s="15"/>
      <c r="G65" s="83"/>
    </row>
    <row r="66" spans="5:7" ht="15.75" customHeight="1">
      <c r="E66" s="15"/>
      <c r="G66" s="83"/>
    </row>
    <row r="67" spans="5:7" ht="15.75" customHeight="1">
      <c r="E67" s="15"/>
      <c r="G67" s="83"/>
    </row>
    <row r="68" spans="5:7" ht="15.75" customHeight="1">
      <c r="E68" s="15"/>
      <c r="G68" s="83"/>
    </row>
    <row r="69" spans="5:7" ht="15.75" customHeight="1">
      <c r="E69" s="15"/>
      <c r="G69" s="83"/>
    </row>
    <row r="70" spans="5:7" ht="15.75" customHeight="1">
      <c r="E70" s="15"/>
      <c r="G70" s="83"/>
    </row>
    <row r="71" spans="5:7" ht="15.75" customHeight="1">
      <c r="E71" s="15"/>
      <c r="G71" s="83"/>
    </row>
    <row r="72" spans="5:7" ht="15.75" customHeight="1">
      <c r="E72" s="15"/>
      <c r="G72" s="83"/>
    </row>
    <row r="73" spans="5:7" ht="15.75" customHeight="1">
      <c r="E73" s="15"/>
      <c r="G73" s="83"/>
    </row>
    <row r="74" spans="5:7" ht="15.75" customHeight="1">
      <c r="E74" s="15"/>
      <c r="G74" s="83"/>
    </row>
    <row r="75" spans="5:7" ht="15.75" customHeight="1">
      <c r="E75" s="15"/>
      <c r="G75" s="83"/>
    </row>
    <row r="76" spans="5:7" ht="15.75" customHeight="1">
      <c r="E76" s="15"/>
      <c r="G76" s="83"/>
    </row>
    <row r="77" spans="5:7" ht="15.75" customHeight="1">
      <c r="E77" s="15"/>
      <c r="G77" s="83"/>
    </row>
    <row r="78" spans="5:7" ht="15.75" customHeight="1">
      <c r="E78" s="15"/>
      <c r="G78" s="83"/>
    </row>
    <row r="79" spans="5:7" ht="15.75" customHeight="1">
      <c r="E79" s="15"/>
      <c r="G79" s="83"/>
    </row>
    <row r="80" spans="5:7" ht="15.75" customHeight="1">
      <c r="E80" s="15"/>
      <c r="G80" s="83"/>
    </row>
    <row r="81" spans="5:7" ht="15.75" customHeight="1">
      <c r="E81" s="15"/>
      <c r="G81" s="83"/>
    </row>
    <row r="82" spans="5:7" ht="15.75" customHeight="1">
      <c r="E82" s="15"/>
      <c r="G82" s="83"/>
    </row>
    <row r="83" spans="5:7" ht="15.75" customHeight="1">
      <c r="E83" s="15"/>
      <c r="G83" s="83"/>
    </row>
    <row r="84" spans="5:7" ht="15.75" customHeight="1">
      <c r="E84" s="15"/>
      <c r="G84" s="83"/>
    </row>
    <row r="85" spans="5:7" ht="15.75" customHeight="1">
      <c r="E85" s="15"/>
      <c r="G85" s="83"/>
    </row>
    <row r="86" spans="5:7" ht="15.75" customHeight="1">
      <c r="E86" s="15"/>
      <c r="G86" s="83"/>
    </row>
    <row r="87" spans="5:7" ht="15.75" customHeight="1">
      <c r="E87" s="15"/>
      <c r="G87" s="83"/>
    </row>
    <row r="88" spans="5:7" ht="15.75" customHeight="1">
      <c r="E88" s="15"/>
      <c r="G88" s="83"/>
    </row>
    <row r="89" spans="5:7" ht="15.75" customHeight="1">
      <c r="E89" s="15"/>
      <c r="G89" s="83"/>
    </row>
    <row r="90" spans="5:7" ht="15.75" customHeight="1">
      <c r="E90" s="15"/>
      <c r="G90" s="83"/>
    </row>
    <row r="91" spans="5:7" ht="15.75" customHeight="1">
      <c r="E91" s="15"/>
      <c r="G91" s="83"/>
    </row>
    <row r="92" spans="5:7" ht="15.75" customHeight="1">
      <c r="E92" s="15"/>
      <c r="G92" s="83"/>
    </row>
    <row r="93" spans="5:7" ht="15.75" customHeight="1">
      <c r="E93" s="15"/>
      <c r="G93" s="83"/>
    </row>
    <row r="94" spans="5:7" ht="15.75" customHeight="1">
      <c r="E94" s="15"/>
      <c r="G94" s="83"/>
    </row>
    <row r="95" spans="5:7" ht="15.75" customHeight="1">
      <c r="E95" s="15"/>
      <c r="G95" s="83"/>
    </row>
    <row r="96" spans="5:7" ht="15.75" customHeight="1">
      <c r="E96" s="15"/>
      <c r="G96" s="83"/>
    </row>
    <row r="97" spans="5:7" ht="15.75" customHeight="1">
      <c r="E97" s="15"/>
      <c r="G97" s="83"/>
    </row>
    <row r="98" spans="5:7" ht="15.75" customHeight="1">
      <c r="E98" s="15"/>
      <c r="G98" s="83"/>
    </row>
    <row r="99" spans="5:7" ht="15.75" customHeight="1">
      <c r="E99" s="15"/>
      <c r="G99" s="83"/>
    </row>
    <row r="100" spans="5:7" ht="15.75" customHeight="1">
      <c r="E100" s="15"/>
      <c r="G100" s="83"/>
    </row>
    <row r="101" spans="5:7" ht="15.75" customHeight="1">
      <c r="E101" s="15"/>
      <c r="G101" s="83"/>
    </row>
    <row r="102" spans="5:7" ht="15.75" customHeight="1">
      <c r="E102" s="15"/>
      <c r="G102" s="83"/>
    </row>
    <row r="103" spans="5:7" ht="15.75" customHeight="1">
      <c r="E103" s="15"/>
      <c r="G103" s="83"/>
    </row>
    <row r="104" spans="5:7" ht="15.75" customHeight="1">
      <c r="E104" s="15"/>
      <c r="G104" s="83"/>
    </row>
    <row r="105" spans="5:7" ht="15.75" customHeight="1">
      <c r="E105" s="15"/>
      <c r="G105" s="83"/>
    </row>
    <row r="106" spans="5:7" ht="15.75" customHeight="1">
      <c r="E106" s="15"/>
      <c r="G106" s="83"/>
    </row>
    <row r="107" spans="5:7" ht="15.75" customHeight="1">
      <c r="E107" s="15"/>
      <c r="G107" s="83"/>
    </row>
    <row r="108" spans="5:7" ht="15.75" customHeight="1">
      <c r="E108" s="15"/>
      <c r="G108" s="83"/>
    </row>
    <row r="109" spans="5:7" ht="15.75" customHeight="1">
      <c r="E109" s="15"/>
      <c r="G109" s="83"/>
    </row>
    <row r="110" spans="5:7" ht="15.75" customHeight="1">
      <c r="E110" s="15"/>
      <c r="G110" s="83"/>
    </row>
    <row r="111" spans="5:7" ht="15.75" customHeight="1">
      <c r="E111" s="15"/>
      <c r="G111" s="83"/>
    </row>
    <row r="112" spans="5:7" ht="15.75" customHeight="1">
      <c r="E112" s="15"/>
      <c r="G112" s="83"/>
    </row>
    <row r="113" spans="5:7" ht="15.75" customHeight="1">
      <c r="E113" s="15"/>
      <c r="G113" s="83"/>
    </row>
    <row r="114" spans="5:7" ht="15.75" customHeight="1">
      <c r="E114" s="15"/>
      <c r="G114" s="83"/>
    </row>
    <row r="115" spans="5:7" ht="15.75" customHeight="1">
      <c r="E115" s="15"/>
      <c r="G115" s="83"/>
    </row>
    <row r="116" spans="5:7" ht="15.75" customHeight="1">
      <c r="E116" s="15"/>
      <c r="G116" s="83"/>
    </row>
    <row r="117" spans="5:7" ht="15.75" customHeight="1">
      <c r="E117" s="15"/>
      <c r="G117" s="83"/>
    </row>
    <row r="118" spans="5:7" ht="15.75" customHeight="1">
      <c r="E118" s="15"/>
      <c r="G118" s="83"/>
    </row>
    <row r="119" spans="5:7" ht="15.75" customHeight="1">
      <c r="E119" s="15"/>
      <c r="G119" s="83"/>
    </row>
    <row r="120" spans="5:7" ht="15.75" customHeight="1">
      <c r="E120" s="15"/>
      <c r="G120" s="83"/>
    </row>
    <row r="121" spans="5:7" ht="15.75" customHeight="1">
      <c r="E121" s="15"/>
      <c r="G121" s="83"/>
    </row>
    <row r="122" spans="5:7" ht="15.75" customHeight="1">
      <c r="E122" s="15"/>
      <c r="G122" s="83"/>
    </row>
    <row r="123" spans="5:7" ht="15.75" customHeight="1">
      <c r="E123" s="15"/>
      <c r="G123" s="83"/>
    </row>
    <row r="124" spans="5:7" ht="15.75" customHeight="1">
      <c r="E124" s="15"/>
      <c r="G124" s="83"/>
    </row>
    <row r="125" spans="5:7" ht="15.75" customHeight="1">
      <c r="E125" s="15"/>
      <c r="G125" s="83"/>
    </row>
    <row r="126" spans="5:7" ht="15.75" customHeight="1">
      <c r="E126" s="15"/>
      <c r="G126" s="83"/>
    </row>
    <row r="127" spans="5:7" ht="15.75" customHeight="1">
      <c r="E127" s="15"/>
      <c r="G127" s="83"/>
    </row>
    <row r="128" spans="5:7" ht="15.75" customHeight="1">
      <c r="E128" s="15"/>
      <c r="G128" s="83"/>
    </row>
    <row r="129" spans="5:7" ht="15.75" customHeight="1">
      <c r="E129" s="15"/>
      <c r="G129" s="83"/>
    </row>
    <row r="130" spans="5:7" ht="15.75" customHeight="1">
      <c r="E130" s="15"/>
      <c r="G130" s="83"/>
    </row>
    <row r="131" spans="5:7" ht="15.75" customHeight="1">
      <c r="E131" s="15"/>
      <c r="G131" s="83"/>
    </row>
    <row r="132" spans="5:7" ht="15.75" customHeight="1">
      <c r="E132" s="15"/>
      <c r="G132" s="83"/>
    </row>
    <row r="133" spans="5:7" ht="15.75" customHeight="1">
      <c r="E133" s="15"/>
      <c r="G133" s="83"/>
    </row>
    <row r="134" spans="5:7" ht="15.75" customHeight="1">
      <c r="E134" s="15"/>
      <c r="G134" s="83"/>
    </row>
    <row r="135" spans="5:7" ht="15.75" customHeight="1">
      <c r="E135" s="15"/>
      <c r="G135" s="83"/>
    </row>
    <row r="136" spans="5:7" ht="15.75" customHeight="1">
      <c r="E136" s="15"/>
      <c r="G136" s="83"/>
    </row>
    <row r="137" spans="5:7" ht="15.75" customHeight="1">
      <c r="E137" s="15"/>
      <c r="G137" s="83"/>
    </row>
    <row r="138" spans="5:7" ht="15.75" customHeight="1">
      <c r="E138" s="15"/>
      <c r="G138" s="83"/>
    </row>
    <row r="139" spans="5:7" ht="15.75" customHeight="1">
      <c r="E139" s="15"/>
      <c r="G139" s="83"/>
    </row>
    <row r="140" spans="5:7" ht="15.75" customHeight="1">
      <c r="E140" s="15"/>
      <c r="G140" s="83"/>
    </row>
    <row r="141" spans="5:7" ht="15.75" customHeight="1">
      <c r="E141" s="15"/>
      <c r="G141" s="83"/>
    </row>
    <row r="142" spans="5:7" ht="15.75" customHeight="1">
      <c r="E142" s="15"/>
      <c r="G142" s="83"/>
    </row>
    <row r="143" spans="5:7" ht="15.75" customHeight="1">
      <c r="E143" s="15"/>
      <c r="G143" s="83"/>
    </row>
    <row r="144" spans="5:7" ht="15.75" customHeight="1">
      <c r="E144" s="15"/>
      <c r="G144" s="83"/>
    </row>
    <row r="145" spans="5:7" ht="15.75" customHeight="1">
      <c r="E145" s="15"/>
      <c r="G145" s="83"/>
    </row>
    <row r="146" spans="5:7" ht="15.75" customHeight="1">
      <c r="E146" s="15"/>
      <c r="G146" s="83"/>
    </row>
    <row r="147" spans="5:7" ht="15.75" customHeight="1">
      <c r="E147" s="15"/>
      <c r="G147" s="83"/>
    </row>
    <row r="148" spans="5:7" ht="15.75" customHeight="1">
      <c r="E148" s="15"/>
      <c r="G148" s="83"/>
    </row>
    <row r="149" spans="5:7" ht="15.75" customHeight="1">
      <c r="E149" s="15"/>
      <c r="G149" s="83"/>
    </row>
    <row r="150" spans="5:7" ht="15.75" customHeight="1">
      <c r="E150" s="15"/>
      <c r="G150" s="83"/>
    </row>
    <row r="151" spans="5:7" ht="15.75" customHeight="1">
      <c r="E151" s="15"/>
      <c r="G151" s="83"/>
    </row>
    <row r="152" spans="5:7" ht="15.75" customHeight="1">
      <c r="E152" s="15"/>
      <c r="G152" s="83"/>
    </row>
    <row r="153" spans="5:7" ht="15.75" customHeight="1">
      <c r="E153" s="15"/>
      <c r="G153" s="83"/>
    </row>
    <row r="154" spans="5:7" ht="15.75" customHeight="1">
      <c r="E154" s="15"/>
      <c r="G154" s="83"/>
    </row>
    <row r="155" spans="5:7" ht="15.75" customHeight="1">
      <c r="E155" s="15"/>
      <c r="G155" s="83"/>
    </row>
    <row r="156" spans="5:7" ht="15.75" customHeight="1">
      <c r="E156" s="15"/>
      <c r="G156" s="83"/>
    </row>
    <row r="157" spans="5:7" ht="15.75" customHeight="1">
      <c r="E157" s="15"/>
      <c r="G157" s="83"/>
    </row>
    <row r="158" spans="5:7" ht="15.75" customHeight="1">
      <c r="E158" s="15"/>
      <c r="G158" s="83"/>
    </row>
    <row r="159" spans="5:7" ht="15.75" customHeight="1">
      <c r="E159" s="15"/>
      <c r="G159" s="83"/>
    </row>
    <row r="160" spans="5:7" ht="15.75" customHeight="1">
      <c r="E160" s="15"/>
      <c r="G160" s="83"/>
    </row>
    <row r="161" spans="5:7" ht="15.75" customHeight="1">
      <c r="E161" s="15"/>
      <c r="G161" s="83"/>
    </row>
    <row r="162" spans="5:7" ht="15.75" customHeight="1">
      <c r="E162" s="15"/>
      <c r="G162" s="83"/>
    </row>
    <row r="163" spans="5:7" ht="15.75" customHeight="1">
      <c r="E163" s="15"/>
      <c r="G163" s="83"/>
    </row>
    <row r="164" spans="5:7" ht="15.75" customHeight="1">
      <c r="E164" s="15"/>
      <c r="G164" s="83"/>
    </row>
    <row r="165" spans="5:7" ht="15.75" customHeight="1">
      <c r="E165" s="15"/>
      <c r="G165" s="83"/>
    </row>
    <row r="166" spans="5:7" ht="15.75" customHeight="1">
      <c r="E166" s="15"/>
      <c r="G166" s="83"/>
    </row>
    <row r="167" spans="5:7" ht="15.75" customHeight="1">
      <c r="E167" s="15"/>
      <c r="G167" s="83"/>
    </row>
    <row r="168" spans="5:7" ht="15.75" customHeight="1">
      <c r="E168" s="15"/>
      <c r="G168" s="83"/>
    </row>
    <row r="169" spans="5:7" ht="15.75" customHeight="1">
      <c r="E169" s="15"/>
      <c r="G169" s="83"/>
    </row>
    <row r="170" spans="5:7" ht="15.75" customHeight="1">
      <c r="E170" s="15"/>
      <c r="G170" s="83"/>
    </row>
    <row r="171" spans="5:7" ht="15.75" customHeight="1">
      <c r="E171" s="15"/>
      <c r="G171" s="83"/>
    </row>
    <row r="172" spans="5:7" ht="15.75" customHeight="1">
      <c r="E172" s="15"/>
      <c r="G172" s="83"/>
    </row>
    <row r="173" spans="5:7" ht="15.75" customHeight="1">
      <c r="E173" s="15"/>
      <c r="G173" s="83"/>
    </row>
    <row r="174" spans="5:7" ht="15.75" customHeight="1">
      <c r="E174" s="15"/>
      <c r="G174" s="83"/>
    </row>
    <row r="175" spans="5:7" ht="15.75" customHeight="1">
      <c r="E175" s="15"/>
      <c r="G175" s="83"/>
    </row>
    <row r="176" spans="5:7" ht="15.75" customHeight="1">
      <c r="E176" s="15"/>
      <c r="G176" s="83"/>
    </row>
    <row r="177" spans="5:7" ht="15.75" customHeight="1">
      <c r="E177" s="15"/>
      <c r="G177" s="83"/>
    </row>
    <row r="178" spans="5:7" ht="15.75" customHeight="1">
      <c r="E178" s="15"/>
      <c r="G178" s="83"/>
    </row>
    <row r="179" spans="5:7" ht="15.75" customHeight="1">
      <c r="E179" s="15"/>
      <c r="G179" s="83"/>
    </row>
    <row r="180" spans="5:7" ht="15.75" customHeight="1">
      <c r="E180" s="15"/>
      <c r="G180" s="83"/>
    </row>
    <row r="181" spans="5:7" ht="15.75" customHeight="1">
      <c r="E181" s="15"/>
      <c r="G181" s="83"/>
    </row>
    <row r="182" spans="5:7" ht="15.75" customHeight="1">
      <c r="E182" s="15"/>
      <c r="G182" s="83"/>
    </row>
    <row r="183" spans="5:7" ht="15.75" customHeight="1">
      <c r="E183" s="15"/>
      <c r="G183" s="83"/>
    </row>
    <row r="184" spans="5:7" ht="15.75" customHeight="1">
      <c r="E184" s="15"/>
      <c r="G184" s="83"/>
    </row>
    <row r="185" spans="5:7" ht="15.75" customHeight="1">
      <c r="E185" s="15"/>
      <c r="G185" s="83"/>
    </row>
    <row r="186" spans="5:7" ht="15.75" customHeight="1">
      <c r="E186" s="15"/>
      <c r="G186" s="83"/>
    </row>
    <row r="187" spans="5:7" ht="15.75" customHeight="1">
      <c r="E187" s="15"/>
      <c r="G187" s="83"/>
    </row>
    <row r="188" spans="5:7" ht="15.75" customHeight="1">
      <c r="E188" s="15"/>
      <c r="G188" s="83"/>
    </row>
    <row r="189" spans="5:7" ht="15.75" customHeight="1">
      <c r="E189" s="15"/>
      <c r="G189" s="83"/>
    </row>
    <row r="190" spans="5:7" ht="15.75" customHeight="1">
      <c r="E190" s="15"/>
      <c r="G190" s="83"/>
    </row>
    <row r="191" spans="5:7" ht="15.75" customHeight="1">
      <c r="E191" s="15"/>
      <c r="G191" s="83"/>
    </row>
    <row r="192" spans="5:7" ht="15.75" customHeight="1">
      <c r="E192" s="15"/>
      <c r="G192" s="83"/>
    </row>
    <row r="193" spans="5:7" ht="15.75" customHeight="1">
      <c r="E193" s="15"/>
      <c r="G193" s="83"/>
    </row>
    <row r="194" spans="5:7" ht="15.75" customHeight="1">
      <c r="E194" s="15"/>
      <c r="G194" s="83"/>
    </row>
    <row r="195" spans="5:7" ht="15.75" customHeight="1">
      <c r="E195" s="15"/>
      <c r="G195" s="83"/>
    </row>
    <row r="196" spans="5:7" ht="15.75" customHeight="1">
      <c r="E196" s="15"/>
      <c r="G196" s="83"/>
    </row>
    <row r="197" spans="5:7" ht="15.75" customHeight="1">
      <c r="E197" s="15"/>
      <c r="G197" s="83"/>
    </row>
    <row r="198" spans="5:7" ht="15.75" customHeight="1">
      <c r="E198" s="15"/>
      <c r="G198" s="83"/>
    </row>
    <row r="199" spans="5:7" ht="15.75" customHeight="1">
      <c r="E199" s="15"/>
      <c r="G199" s="83"/>
    </row>
    <row r="200" spans="5:7" ht="15.75" customHeight="1">
      <c r="E200" s="15"/>
      <c r="G200" s="83"/>
    </row>
    <row r="201" spans="5:7" ht="15.75" customHeight="1">
      <c r="E201" s="15"/>
      <c r="G201" s="83"/>
    </row>
    <row r="202" spans="5:7" ht="15.75" customHeight="1">
      <c r="E202" s="15"/>
      <c r="G202" s="83"/>
    </row>
    <row r="203" spans="5:7" ht="15.75" customHeight="1">
      <c r="E203" s="15"/>
      <c r="G203" s="83"/>
    </row>
    <row r="204" spans="5:7" ht="15.75" customHeight="1">
      <c r="E204" s="15"/>
      <c r="G204" s="83"/>
    </row>
    <row r="205" spans="5:7" ht="15.75" customHeight="1">
      <c r="E205" s="15"/>
      <c r="G205" s="83"/>
    </row>
    <row r="206" spans="5:7" ht="15.75" customHeight="1">
      <c r="E206" s="15"/>
      <c r="G206" s="83"/>
    </row>
    <row r="207" spans="5:7" ht="15.75" customHeight="1">
      <c r="E207" s="15"/>
      <c r="G207" s="83"/>
    </row>
    <row r="208" spans="5:7" ht="15.75" customHeight="1">
      <c r="E208" s="15"/>
      <c r="G208" s="83"/>
    </row>
    <row r="209" spans="5:7" ht="15.75" customHeight="1">
      <c r="E209" s="15"/>
      <c r="G209" s="83"/>
    </row>
    <row r="210" spans="5:7" ht="15.75" customHeight="1">
      <c r="E210" s="15"/>
      <c r="G210" s="83"/>
    </row>
    <row r="211" spans="5:7" ht="15.75" customHeight="1">
      <c r="E211" s="15"/>
      <c r="G211" s="83"/>
    </row>
    <row r="212" spans="5:7" ht="15.75" customHeight="1">
      <c r="E212" s="15"/>
      <c r="G212" s="83"/>
    </row>
    <row r="213" spans="5:7" ht="15.75" customHeight="1">
      <c r="E213" s="15"/>
      <c r="G213" s="83"/>
    </row>
    <row r="214" spans="5:7" ht="15.75" customHeight="1">
      <c r="E214" s="15"/>
      <c r="G214" s="83"/>
    </row>
    <row r="215" spans="5:7" ht="15.75" customHeight="1">
      <c r="E215" s="15"/>
      <c r="G215" s="83"/>
    </row>
    <row r="216" spans="5:7" ht="15.75" customHeight="1">
      <c r="E216" s="15"/>
      <c r="G216" s="83"/>
    </row>
    <row r="217" spans="5:7" ht="15.75" customHeight="1">
      <c r="E217" s="15"/>
      <c r="G217" s="83"/>
    </row>
    <row r="218" spans="5:7" ht="15.75" customHeight="1">
      <c r="E218" s="15"/>
      <c r="G218" s="83"/>
    </row>
    <row r="219" spans="5:7" ht="15.75" customHeight="1">
      <c r="E219" s="15"/>
      <c r="G219" s="83"/>
    </row>
    <row r="220" spans="5:7" ht="15.75" customHeight="1">
      <c r="E220" s="15"/>
      <c r="G220" s="83"/>
    </row>
    <row r="221" spans="5:7" ht="15.75" customHeight="1">
      <c r="E221" s="15"/>
      <c r="G221" s="83"/>
    </row>
    <row r="222" spans="5:7" ht="15.75" customHeight="1">
      <c r="E222" s="15"/>
      <c r="G222" s="83"/>
    </row>
    <row r="223" spans="5:7" ht="15.75" customHeight="1">
      <c r="E223" s="15"/>
      <c r="G223" s="83"/>
    </row>
    <row r="224" spans="5:7" ht="15.75" customHeight="1">
      <c r="E224" s="15"/>
      <c r="G224" s="83"/>
    </row>
    <row r="225" spans="5:7" ht="15.75" customHeight="1">
      <c r="E225" s="15"/>
      <c r="G225" s="83"/>
    </row>
    <row r="226" spans="5:7" ht="15.75" customHeight="1">
      <c r="E226" s="15"/>
      <c r="G226" s="83"/>
    </row>
    <row r="227" spans="5:7" ht="15.75" customHeight="1">
      <c r="E227" s="15"/>
      <c r="G227" s="83"/>
    </row>
    <row r="228" spans="5:7" ht="15.75" customHeight="1">
      <c r="E228" s="15"/>
      <c r="G228" s="83"/>
    </row>
    <row r="229" spans="5:7" ht="15.75" customHeight="1">
      <c r="E229" s="15"/>
      <c r="G229" s="83"/>
    </row>
    <row r="230" spans="5:7" ht="15.75" customHeight="1">
      <c r="E230" s="15"/>
      <c r="G230" s="83"/>
    </row>
    <row r="231" spans="5:7" ht="15.75" customHeight="1">
      <c r="E231" s="15"/>
      <c r="G231" s="83"/>
    </row>
    <row r="232" spans="5:7" ht="15.75" customHeight="1">
      <c r="E232" s="15"/>
      <c r="G232" s="83"/>
    </row>
    <row r="233" spans="5:7" ht="15.75" customHeight="1">
      <c r="E233" s="15"/>
      <c r="G233" s="83"/>
    </row>
    <row r="234" spans="5:7" ht="15.75" customHeight="1">
      <c r="E234" s="15"/>
      <c r="G234" s="83"/>
    </row>
    <row r="235" spans="5:7" ht="15.75" customHeight="1">
      <c r="E235" s="15"/>
      <c r="G235" s="83"/>
    </row>
    <row r="236" spans="5:7" ht="15.75" customHeight="1">
      <c r="E236" s="15"/>
      <c r="G236" s="83"/>
    </row>
    <row r="237" spans="5:7" ht="15.75" customHeight="1">
      <c r="E237" s="15"/>
      <c r="G237" s="83"/>
    </row>
    <row r="238" spans="5:7" ht="15.75" customHeight="1">
      <c r="E238" s="15"/>
      <c r="G238" s="83"/>
    </row>
    <row r="239" spans="5:7" ht="15.75" customHeight="1">
      <c r="E239" s="15"/>
      <c r="G239" s="83"/>
    </row>
    <row r="240" spans="5:7" ht="15.75" customHeight="1">
      <c r="E240" s="15"/>
      <c r="G240" s="83"/>
    </row>
    <row r="241" spans="5:7" ht="15.75" customHeight="1">
      <c r="E241" s="15"/>
      <c r="G241" s="83"/>
    </row>
    <row r="242" spans="5:7" ht="15.75" customHeight="1">
      <c r="E242" s="15"/>
      <c r="G242" s="83"/>
    </row>
    <row r="243" spans="5:7" ht="15.75" customHeight="1">
      <c r="E243" s="15"/>
      <c r="G243" s="83"/>
    </row>
    <row r="244" spans="5:7" ht="15.75" customHeight="1">
      <c r="E244" s="15"/>
      <c r="G244" s="83"/>
    </row>
    <row r="245" spans="5:7" ht="15.75" customHeight="1">
      <c r="E245" s="15"/>
      <c r="G245" s="83"/>
    </row>
    <row r="246" spans="5:7" ht="15.75" customHeight="1">
      <c r="E246" s="15"/>
      <c r="G246" s="83"/>
    </row>
    <row r="247" spans="5:7" ht="15.75" customHeight="1">
      <c r="E247" s="15"/>
      <c r="G247" s="83"/>
    </row>
    <row r="248" spans="5:7" ht="15.75" customHeight="1">
      <c r="E248" s="15"/>
      <c r="G248" s="83"/>
    </row>
    <row r="249" spans="5:7" ht="15.75" customHeight="1">
      <c r="E249" s="15"/>
      <c r="G249" s="83"/>
    </row>
    <row r="250" spans="5:7" ht="15.75" customHeight="1">
      <c r="E250" s="15"/>
      <c r="G250" s="83"/>
    </row>
    <row r="251" spans="5:7" ht="15.75" customHeight="1">
      <c r="E251" s="15"/>
      <c r="G251" s="83"/>
    </row>
    <row r="252" spans="5:7" ht="15.75" customHeight="1">
      <c r="E252" s="15"/>
      <c r="G252" s="83"/>
    </row>
    <row r="253" spans="5:7" ht="15.75" customHeight="1">
      <c r="E253" s="15"/>
      <c r="G253" s="83"/>
    </row>
    <row r="254" spans="5:7" ht="15.75" customHeight="1">
      <c r="E254" s="15"/>
      <c r="G254" s="83"/>
    </row>
    <row r="255" spans="5:7" ht="15.75" customHeight="1">
      <c r="E255" s="15"/>
      <c r="G255" s="83"/>
    </row>
    <row r="256" spans="5:7" ht="15.75" customHeight="1">
      <c r="E256" s="15"/>
      <c r="G256" s="83"/>
    </row>
    <row r="257" spans="5:7" ht="15.75" customHeight="1">
      <c r="E257" s="15"/>
      <c r="G257" s="83"/>
    </row>
    <row r="258" spans="5:7" ht="15.75" customHeight="1">
      <c r="E258" s="15"/>
      <c r="G258" s="83"/>
    </row>
    <row r="259" spans="5:7" ht="15.75" customHeight="1">
      <c r="E259" s="15"/>
      <c r="G259" s="83"/>
    </row>
    <row r="260" spans="5:7" ht="15.75" customHeight="1">
      <c r="E260" s="15"/>
      <c r="G260" s="83"/>
    </row>
    <row r="261" spans="5:7" ht="15.75" customHeight="1">
      <c r="E261" s="15"/>
      <c r="G261" s="83"/>
    </row>
    <row r="262" spans="5:7" ht="15.75" customHeight="1">
      <c r="E262" s="15"/>
      <c r="G262" s="83"/>
    </row>
    <row r="263" spans="5:7" ht="15.75" customHeight="1">
      <c r="E263" s="15"/>
      <c r="G263" s="83"/>
    </row>
    <row r="264" spans="5:7" ht="15.75" customHeight="1">
      <c r="E264" s="15"/>
      <c r="G264" s="83"/>
    </row>
    <row r="265" spans="5:7" ht="15.75" customHeight="1">
      <c r="E265" s="15"/>
      <c r="G265" s="83"/>
    </row>
    <row r="266" spans="5:7" ht="15.75" customHeight="1">
      <c r="E266" s="15"/>
      <c r="G266" s="83"/>
    </row>
    <row r="267" spans="5:7" ht="15.75" customHeight="1">
      <c r="E267" s="15"/>
      <c r="G267" s="83"/>
    </row>
    <row r="268" spans="5:7" ht="15.75" customHeight="1">
      <c r="E268" s="15"/>
      <c r="G268" s="83"/>
    </row>
    <row r="269" spans="5:7" ht="15.75" customHeight="1">
      <c r="E269" s="15"/>
      <c r="G269" s="83"/>
    </row>
    <row r="270" spans="5:7" ht="15.75" customHeight="1">
      <c r="E270" s="15"/>
      <c r="G270" s="83"/>
    </row>
    <row r="271" spans="5:7" ht="15.75" customHeight="1">
      <c r="E271" s="15"/>
      <c r="G271" s="83"/>
    </row>
    <row r="272" spans="5:7" ht="15.75" customHeight="1">
      <c r="E272" s="15"/>
      <c r="G272" s="83"/>
    </row>
    <row r="273" spans="5:7" ht="15.75" customHeight="1">
      <c r="E273" s="15"/>
      <c r="G273" s="83"/>
    </row>
    <row r="274" spans="5:7" ht="15.75" customHeight="1">
      <c r="E274" s="15"/>
      <c r="G274" s="83"/>
    </row>
    <row r="275" spans="5:7" ht="15.75" customHeight="1">
      <c r="E275" s="15"/>
      <c r="G275" s="83"/>
    </row>
    <row r="276" spans="5:7" ht="15.75" customHeight="1">
      <c r="E276" s="15"/>
      <c r="G276" s="83"/>
    </row>
    <row r="277" spans="5:7" ht="15.75" customHeight="1">
      <c r="E277" s="15"/>
      <c r="G277" s="83"/>
    </row>
    <row r="278" spans="5:7" ht="15.75" customHeight="1">
      <c r="E278" s="15"/>
      <c r="G278" s="83"/>
    </row>
    <row r="279" spans="5:7" ht="15.75" customHeight="1">
      <c r="E279" s="15"/>
      <c r="G279" s="83"/>
    </row>
    <row r="280" spans="5:7" ht="15.75" customHeight="1">
      <c r="E280" s="15"/>
      <c r="G280" s="83"/>
    </row>
    <row r="281" spans="5:7" ht="15.75" customHeight="1">
      <c r="E281" s="15"/>
      <c r="G281" s="83"/>
    </row>
    <row r="282" spans="5:7" ht="15.75" customHeight="1">
      <c r="E282" s="15"/>
      <c r="G282" s="83"/>
    </row>
    <row r="283" spans="5:7" ht="15.75" customHeight="1">
      <c r="E283" s="15"/>
      <c r="G283" s="83"/>
    </row>
    <row r="284" spans="5:7" ht="15.75" customHeight="1">
      <c r="E284" s="15"/>
      <c r="G284" s="83"/>
    </row>
    <row r="285" spans="5:7" ht="15.75" customHeight="1">
      <c r="E285" s="15"/>
      <c r="G285" s="83"/>
    </row>
    <row r="286" spans="5:7" ht="15.75" customHeight="1">
      <c r="E286" s="15"/>
      <c r="G286" s="83"/>
    </row>
    <row r="287" spans="5:7" ht="15.75" customHeight="1">
      <c r="E287" s="15"/>
      <c r="G287" s="83"/>
    </row>
    <row r="288" spans="5:7" ht="15.75" customHeight="1">
      <c r="E288" s="15"/>
      <c r="G288" s="83"/>
    </row>
    <row r="289" spans="5:7" ht="15.75" customHeight="1">
      <c r="E289" s="15"/>
      <c r="G289" s="83"/>
    </row>
    <row r="290" spans="5:7" ht="15.75" customHeight="1">
      <c r="E290" s="15"/>
      <c r="G290" s="83"/>
    </row>
    <row r="291" spans="5:7" ht="15.75" customHeight="1">
      <c r="E291" s="15"/>
      <c r="G291" s="83"/>
    </row>
    <row r="292" spans="5:7" ht="15.75" customHeight="1">
      <c r="E292" s="15"/>
      <c r="G292" s="83"/>
    </row>
    <row r="293" spans="5:7" ht="15.75" customHeight="1">
      <c r="E293" s="15"/>
      <c r="G293" s="83"/>
    </row>
    <row r="294" spans="5:7" ht="15.75" customHeight="1">
      <c r="E294" s="15"/>
      <c r="G294" s="83"/>
    </row>
    <row r="295" spans="5:7" ht="15.75" customHeight="1">
      <c r="E295" s="15"/>
      <c r="G295" s="83"/>
    </row>
    <row r="296" spans="5:7" ht="15.75" customHeight="1">
      <c r="E296" s="15"/>
      <c r="G296" s="83"/>
    </row>
    <row r="297" spans="5:7" ht="15.75" customHeight="1">
      <c r="E297" s="15"/>
      <c r="G297" s="83"/>
    </row>
    <row r="298" spans="5:7" ht="15.75" customHeight="1">
      <c r="E298" s="15"/>
      <c r="G298" s="83"/>
    </row>
    <row r="299" spans="5:7" ht="15.75" customHeight="1">
      <c r="E299" s="15"/>
      <c r="G299" s="83"/>
    </row>
    <row r="300" spans="5:7" ht="15.75" customHeight="1">
      <c r="E300" s="15"/>
      <c r="G300" s="83"/>
    </row>
    <row r="301" spans="5:7" ht="15.75" customHeight="1">
      <c r="E301" s="15"/>
      <c r="G301" s="83"/>
    </row>
    <row r="302" spans="5:7" ht="15.75" customHeight="1">
      <c r="E302" s="15"/>
      <c r="G302" s="83"/>
    </row>
    <row r="303" spans="5:7" ht="15.75" customHeight="1">
      <c r="E303" s="15"/>
      <c r="G303" s="83"/>
    </row>
    <row r="304" spans="5:7" ht="15.75" customHeight="1">
      <c r="E304" s="15"/>
      <c r="G304" s="83"/>
    </row>
    <row r="305" spans="5:7" ht="15.75" customHeight="1">
      <c r="E305" s="15"/>
      <c r="G305" s="83"/>
    </row>
    <row r="306" spans="5:7" ht="15.75" customHeight="1">
      <c r="E306" s="15"/>
      <c r="G306" s="83"/>
    </row>
    <row r="307" spans="5:7" ht="15.75" customHeight="1">
      <c r="E307" s="15"/>
      <c r="G307" s="83"/>
    </row>
    <row r="308" spans="5:7" ht="15.75" customHeight="1">
      <c r="E308" s="15"/>
      <c r="G308" s="83"/>
    </row>
    <row r="309" spans="5:7" ht="15.75" customHeight="1">
      <c r="E309" s="15"/>
      <c r="G309" s="83"/>
    </row>
    <row r="310" spans="5:7" ht="15.75" customHeight="1">
      <c r="E310" s="15"/>
      <c r="G310" s="83"/>
    </row>
    <row r="311" spans="5:7" ht="15.75" customHeight="1">
      <c r="E311" s="15"/>
      <c r="G311" s="83"/>
    </row>
    <row r="312" spans="5:7" ht="15.75" customHeight="1">
      <c r="E312" s="15"/>
      <c r="G312" s="83"/>
    </row>
    <row r="313" spans="5:7" ht="15.75" customHeight="1">
      <c r="E313" s="15"/>
      <c r="G313" s="83"/>
    </row>
    <row r="314" spans="5:7" ht="15.75" customHeight="1">
      <c r="E314" s="15"/>
      <c r="G314" s="83"/>
    </row>
    <row r="315" spans="5:7" ht="15.75" customHeight="1">
      <c r="E315" s="15"/>
      <c r="G315" s="83"/>
    </row>
    <row r="316" spans="5:7" ht="15.75" customHeight="1">
      <c r="E316" s="15"/>
      <c r="G316" s="83"/>
    </row>
    <row r="317" spans="5:7" ht="15.75" customHeight="1">
      <c r="E317" s="15"/>
      <c r="G317" s="83"/>
    </row>
    <row r="318" spans="5:7" ht="15.75" customHeight="1">
      <c r="E318" s="15"/>
      <c r="G318" s="83"/>
    </row>
    <row r="319" spans="5:7" ht="15.75" customHeight="1">
      <c r="E319" s="15"/>
      <c r="G319" s="83"/>
    </row>
    <row r="320" spans="5:7" ht="15.75" customHeight="1">
      <c r="E320" s="15"/>
      <c r="G320" s="83"/>
    </row>
    <row r="321" spans="5:7" ht="15.75" customHeight="1">
      <c r="E321" s="15"/>
      <c r="G321" s="83"/>
    </row>
    <row r="322" spans="5:7" ht="15.75" customHeight="1">
      <c r="E322" s="15"/>
      <c r="G322" s="83"/>
    </row>
    <row r="323" spans="5:7" ht="15.75" customHeight="1">
      <c r="E323" s="15"/>
      <c r="G323" s="83"/>
    </row>
    <row r="324" spans="5:7" ht="15.75" customHeight="1">
      <c r="E324" s="15"/>
      <c r="G324" s="83"/>
    </row>
    <row r="325" spans="5:7" ht="15.75" customHeight="1">
      <c r="E325" s="15"/>
      <c r="G325" s="83"/>
    </row>
    <row r="326" spans="5:7" ht="15.75" customHeight="1">
      <c r="E326" s="15"/>
      <c r="G326" s="83"/>
    </row>
    <row r="327" spans="5:7" ht="15.75" customHeight="1">
      <c r="E327" s="15"/>
      <c r="G327" s="83"/>
    </row>
    <row r="328" spans="5:7" ht="15.75" customHeight="1">
      <c r="E328" s="15"/>
      <c r="G328" s="83"/>
    </row>
    <row r="329" spans="5:7" ht="15.75" customHeight="1">
      <c r="E329" s="15"/>
      <c r="G329" s="83"/>
    </row>
    <row r="330" spans="5:7" ht="15.75" customHeight="1">
      <c r="E330" s="15"/>
      <c r="G330" s="83"/>
    </row>
    <row r="331" spans="5:7" ht="15.75" customHeight="1">
      <c r="E331" s="15"/>
      <c r="G331" s="83"/>
    </row>
    <row r="332" spans="5:7" ht="15.75" customHeight="1">
      <c r="E332" s="15"/>
      <c r="G332" s="83"/>
    </row>
    <row r="333" spans="5:7" ht="15.75" customHeight="1">
      <c r="E333" s="15"/>
      <c r="G333" s="83"/>
    </row>
    <row r="334" spans="5:7" ht="15.75" customHeight="1">
      <c r="E334" s="15"/>
      <c r="G334" s="83"/>
    </row>
    <row r="335" spans="5:7" ht="15.75" customHeight="1">
      <c r="E335" s="15"/>
      <c r="G335" s="83"/>
    </row>
    <row r="336" spans="5:7" ht="15.75" customHeight="1">
      <c r="E336" s="15"/>
      <c r="G336" s="83"/>
    </row>
    <row r="337" spans="5:7" ht="15.75" customHeight="1">
      <c r="E337" s="15"/>
      <c r="G337" s="83"/>
    </row>
    <row r="338" spans="5:7" ht="15.75" customHeight="1">
      <c r="E338" s="15"/>
      <c r="G338" s="83"/>
    </row>
    <row r="339" spans="5:7" ht="15.75" customHeight="1">
      <c r="E339" s="15"/>
      <c r="G339" s="83"/>
    </row>
    <row r="340" spans="5:7" ht="15.75" customHeight="1">
      <c r="E340" s="15"/>
      <c r="G340" s="83"/>
    </row>
    <row r="341" spans="5:7" ht="15.75" customHeight="1">
      <c r="E341" s="15"/>
      <c r="G341" s="83"/>
    </row>
    <row r="342" spans="5:7" ht="15.75" customHeight="1">
      <c r="E342" s="15"/>
      <c r="G342" s="83"/>
    </row>
    <row r="343" spans="5:7" ht="15.75" customHeight="1">
      <c r="E343" s="15"/>
      <c r="G343" s="83"/>
    </row>
    <row r="344" spans="5:7" ht="15.75" customHeight="1">
      <c r="E344" s="15"/>
      <c r="G344" s="83"/>
    </row>
    <row r="345" spans="5:7" ht="15.75" customHeight="1">
      <c r="E345" s="15"/>
      <c r="G345" s="83"/>
    </row>
    <row r="346" spans="5:7" ht="15.75" customHeight="1">
      <c r="E346" s="15"/>
      <c r="G346" s="83"/>
    </row>
    <row r="347" spans="5:7" ht="15.75" customHeight="1">
      <c r="E347" s="15"/>
      <c r="G347" s="83"/>
    </row>
    <row r="348" spans="5:7" ht="15.75" customHeight="1">
      <c r="E348" s="15"/>
      <c r="G348" s="83"/>
    </row>
    <row r="349" spans="5:7" ht="15.75" customHeight="1">
      <c r="E349" s="15"/>
      <c r="G349" s="83"/>
    </row>
    <row r="350" spans="5:7" ht="15.75" customHeight="1">
      <c r="E350" s="15"/>
      <c r="G350" s="83"/>
    </row>
    <row r="351" spans="5:7" ht="15.75" customHeight="1">
      <c r="E351" s="15"/>
      <c r="G351" s="83"/>
    </row>
    <row r="352" spans="5:7" ht="15.75" customHeight="1">
      <c r="E352" s="15"/>
      <c r="G352" s="83"/>
    </row>
    <row r="353" spans="5:7" ht="15.75" customHeight="1">
      <c r="E353" s="15"/>
      <c r="G353" s="83"/>
    </row>
    <row r="354" spans="5:7" ht="15.75" customHeight="1">
      <c r="E354" s="15"/>
      <c r="G354" s="83"/>
    </row>
    <row r="355" spans="5:7" ht="15.75" customHeight="1">
      <c r="E355" s="15"/>
      <c r="G355" s="83"/>
    </row>
    <row r="356" spans="5:7" ht="15.75" customHeight="1">
      <c r="E356" s="15"/>
      <c r="G356" s="83"/>
    </row>
    <row r="357" spans="5:7" ht="15.75" customHeight="1">
      <c r="E357" s="15"/>
      <c r="G357" s="83"/>
    </row>
    <row r="358" spans="5:7" ht="15.75" customHeight="1">
      <c r="E358" s="15"/>
      <c r="G358" s="83"/>
    </row>
    <row r="359" spans="5:7" ht="15.75" customHeight="1">
      <c r="E359" s="15"/>
      <c r="G359" s="83"/>
    </row>
    <row r="360" spans="5:7" ht="15.75" customHeight="1">
      <c r="E360" s="15"/>
      <c r="G360" s="83"/>
    </row>
    <row r="361" spans="5:7" ht="15.75" customHeight="1">
      <c r="E361" s="15"/>
      <c r="G361" s="83"/>
    </row>
    <row r="362" spans="5:7" ht="15.75" customHeight="1">
      <c r="E362" s="15"/>
      <c r="G362" s="83"/>
    </row>
    <row r="363" spans="5:7" ht="15.75" customHeight="1">
      <c r="E363" s="15"/>
      <c r="G363" s="83"/>
    </row>
    <row r="364" spans="5:7" ht="15.75" customHeight="1">
      <c r="E364" s="15"/>
      <c r="G364" s="83"/>
    </row>
    <row r="365" spans="5:7" ht="15.75" customHeight="1">
      <c r="E365" s="15"/>
      <c r="G365" s="83"/>
    </row>
    <row r="366" spans="5:7" ht="15.75" customHeight="1">
      <c r="E366" s="15"/>
      <c r="G366" s="83"/>
    </row>
    <row r="367" spans="5:7" ht="15.75" customHeight="1">
      <c r="E367" s="15"/>
      <c r="G367" s="83"/>
    </row>
    <row r="368" spans="5:7" ht="15.75" customHeight="1">
      <c r="E368" s="15"/>
      <c r="G368" s="83"/>
    </row>
    <row r="369" spans="5:7" ht="15.75" customHeight="1">
      <c r="E369" s="15"/>
      <c r="G369" s="83"/>
    </row>
    <row r="370" spans="5:7" ht="15.75" customHeight="1">
      <c r="E370" s="15"/>
      <c r="G370" s="83"/>
    </row>
    <row r="371" spans="5:7" ht="15.75" customHeight="1">
      <c r="E371" s="15"/>
      <c r="G371" s="83"/>
    </row>
    <row r="372" spans="5:7" ht="15.75" customHeight="1">
      <c r="E372" s="15"/>
      <c r="G372" s="83"/>
    </row>
    <row r="373" spans="5:7" ht="15.75" customHeight="1">
      <c r="E373" s="15"/>
      <c r="G373" s="83"/>
    </row>
    <row r="374" spans="5:7" ht="15.75" customHeight="1">
      <c r="E374" s="15"/>
      <c r="G374" s="83"/>
    </row>
    <row r="375" spans="5:7" ht="15.75" customHeight="1">
      <c r="E375" s="15"/>
      <c r="G375" s="83"/>
    </row>
    <row r="376" spans="5:7" ht="15.75" customHeight="1">
      <c r="E376" s="15"/>
      <c r="G376" s="83"/>
    </row>
    <row r="377" spans="5:7" ht="15.75" customHeight="1">
      <c r="E377" s="15"/>
      <c r="G377" s="83"/>
    </row>
    <row r="378" spans="5:7" ht="15.75" customHeight="1">
      <c r="E378" s="15"/>
      <c r="G378" s="83"/>
    </row>
    <row r="379" spans="5:7" ht="15.75" customHeight="1">
      <c r="E379" s="15"/>
      <c r="G379" s="83"/>
    </row>
    <row r="380" spans="5:7" ht="15.75" customHeight="1">
      <c r="E380" s="15"/>
      <c r="G380" s="83"/>
    </row>
    <row r="381" spans="5:7" ht="15.75" customHeight="1">
      <c r="E381" s="15"/>
      <c r="G381" s="83"/>
    </row>
    <row r="382" spans="5:7" ht="15.75" customHeight="1">
      <c r="E382" s="15"/>
      <c r="G382" s="83"/>
    </row>
    <row r="383" spans="5:7" ht="15.75" customHeight="1">
      <c r="E383" s="15"/>
      <c r="G383" s="83"/>
    </row>
    <row r="384" spans="5:7" ht="15.75" customHeight="1">
      <c r="E384" s="15"/>
      <c r="G384" s="83"/>
    </row>
    <row r="385" spans="5:7" ht="15.75" customHeight="1">
      <c r="E385" s="15"/>
      <c r="G385" s="83"/>
    </row>
    <row r="386" spans="5:7" ht="15.75" customHeight="1">
      <c r="E386" s="15"/>
      <c r="G386" s="83"/>
    </row>
    <row r="387" spans="5:7" ht="15.75" customHeight="1">
      <c r="E387" s="15"/>
      <c r="G387" s="83"/>
    </row>
    <row r="388" spans="5:7" ht="15.75" customHeight="1">
      <c r="E388" s="15"/>
      <c r="G388" s="83"/>
    </row>
    <row r="389" spans="5:7" ht="15.75" customHeight="1">
      <c r="E389" s="15"/>
      <c r="G389" s="83"/>
    </row>
    <row r="390" spans="5:7" ht="15.75" customHeight="1">
      <c r="E390" s="15"/>
      <c r="G390" s="83"/>
    </row>
    <row r="391" spans="5:7" ht="15.75" customHeight="1">
      <c r="E391" s="15"/>
      <c r="G391" s="83"/>
    </row>
    <row r="392" spans="5:7" ht="15.75" customHeight="1">
      <c r="E392" s="15"/>
      <c r="G392" s="83"/>
    </row>
    <row r="393" spans="5:7" ht="15.75" customHeight="1">
      <c r="E393" s="15"/>
      <c r="G393" s="83"/>
    </row>
    <row r="394" spans="5:7" ht="15.75" customHeight="1">
      <c r="E394" s="15"/>
      <c r="G394" s="83"/>
    </row>
    <row r="395" spans="5:7" ht="15.75" customHeight="1">
      <c r="E395" s="15"/>
      <c r="G395" s="83"/>
    </row>
    <row r="396" spans="5:7" ht="15.75" customHeight="1">
      <c r="E396" s="15"/>
      <c r="G396" s="83"/>
    </row>
    <row r="397" spans="5:7" ht="15.75" customHeight="1">
      <c r="E397" s="15"/>
      <c r="G397" s="83"/>
    </row>
    <row r="398" spans="5:7" ht="15.75" customHeight="1">
      <c r="E398" s="15"/>
      <c r="G398" s="83"/>
    </row>
    <row r="399" spans="5:7" ht="15.75" customHeight="1">
      <c r="E399" s="15"/>
      <c r="G399" s="83"/>
    </row>
    <row r="400" spans="5:7" ht="15.75" customHeight="1">
      <c r="E400" s="15"/>
      <c r="G400" s="83"/>
    </row>
    <row r="401" spans="5:7" ht="15.75" customHeight="1">
      <c r="E401" s="15"/>
      <c r="G401" s="83"/>
    </row>
    <row r="402" spans="5:7" ht="15.75" customHeight="1">
      <c r="E402" s="15"/>
      <c r="G402" s="83"/>
    </row>
    <row r="403" spans="5:7" ht="15.75" customHeight="1">
      <c r="E403" s="15"/>
      <c r="G403" s="83"/>
    </row>
    <row r="404" spans="5:7" ht="15.75" customHeight="1">
      <c r="E404" s="15"/>
      <c r="G404" s="83"/>
    </row>
    <row r="405" spans="5:7" ht="15.75" customHeight="1">
      <c r="E405" s="15"/>
      <c r="G405" s="83"/>
    </row>
    <row r="406" spans="5:7" ht="15.75" customHeight="1">
      <c r="E406" s="15"/>
      <c r="G406" s="83"/>
    </row>
    <row r="407" spans="5:7" ht="15.75" customHeight="1">
      <c r="E407" s="15"/>
      <c r="G407" s="83"/>
    </row>
    <row r="408" spans="5:7" ht="15.75" customHeight="1">
      <c r="E408" s="15"/>
      <c r="G408" s="83"/>
    </row>
    <row r="409" spans="5:7" ht="15.75" customHeight="1">
      <c r="E409" s="15"/>
      <c r="G409" s="83"/>
    </row>
    <row r="410" spans="5:7" ht="15.75" customHeight="1">
      <c r="E410" s="15"/>
      <c r="G410" s="83"/>
    </row>
    <row r="411" spans="5:7" ht="15.75" customHeight="1">
      <c r="E411" s="15"/>
      <c r="G411" s="83"/>
    </row>
    <row r="412" spans="5:7" ht="15.75" customHeight="1">
      <c r="E412" s="15"/>
      <c r="G412" s="83"/>
    </row>
    <row r="413" spans="5:7" ht="15.75" customHeight="1">
      <c r="E413" s="15"/>
      <c r="G413" s="83"/>
    </row>
    <row r="414" spans="5:7" ht="15.75" customHeight="1">
      <c r="E414" s="15"/>
      <c r="G414" s="83"/>
    </row>
    <row r="415" spans="5:7" ht="15.75" customHeight="1">
      <c r="E415" s="15"/>
      <c r="G415" s="83"/>
    </row>
    <row r="416" spans="5:7" ht="15.75" customHeight="1">
      <c r="E416" s="15"/>
      <c r="G416" s="83"/>
    </row>
    <row r="417" spans="5:7" ht="15.75" customHeight="1">
      <c r="E417" s="15"/>
      <c r="G417" s="83"/>
    </row>
    <row r="418" spans="5:7" ht="15.75" customHeight="1">
      <c r="E418" s="15"/>
      <c r="G418" s="83"/>
    </row>
    <row r="419" spans="5:7" ht="15.75" customHeight="1">
      <c r="E419" s="15"/>
      <c r="G419" s="83"/>
    </row>
    <row r="420" spans="5:7" ht="15.75" customHeight="1">
      <c r="E420" s="15"/>
      <c r="G420" s="83"/>
    </row>
    <row r="421" spans="5:7" ht="15.75" customHeight="1">
      <c r="E421" s="15"/>
      <c r="G421" s="83"/>
    </row>
    <row r="422" spans="5:7" ht="15.75" customHeight="1">
      <c r="E422" s="15"/>
      <c r="G422" s="83"/>
    </row>
    <row r="423" spans="5:7" ht="15.75" customHeight="1">
      <c r="E423" s="15"/>
      <c r="G423" s="83"/>
    </row>
    <row r="424" spans="5:7" ht="15.75" customHeight="1">
      <c r="E424" s="15"/>
      <c r="G424" s="83"/>
    </row>
    <row r="425" spans="5:7" ht="15.75" customHeight="1">
      <c r="E425" s="15"/>
      <c r="G425" s="83"/>
    </row>
    <row r="426" spans="5:7" ht="15.75" customHeight="1">
      <c r="E426" s="15"/>
      <c r="G426" s="83"/>
    </row>
    <row r="427" spans="5:7" ht="15.75" customHeight="1">
      <c r="E427" s="15"/>
      <c r="G427" s="83"/>
    </row>
    <row r="428" spans="5:7" ht="15.75" customHeight="1">
      <c r="E428" s="15"/>
      <c r="G428" s="83"/>
    </row>
    <row r="429" spans="5:7" ht="15.75" customHeight="1">
      <c r="E429" s="15"/>
      <c r="G429" s="83"/>
    </row>
    <row r="430" spans="5:7" ht="15.75" customHeight="1">
      <c r="E430" s="15"/>
      <c r="G430" s="83"/>
    </row>
    <row r="431" spans="5:7" ht="15.75" customHeight="1">
      <c r="E431" s="15"/>
      <c r="G431" s="83"/>
    </row>
    <row r="432" spans="5:7" ht="15.75" customHeight="1">
      <c r="E432" s="15"/>
      <c r="G432" s="83"/>
    </row>
    <row r="433" spans="5:7" ht="15.75" customHeight="1">
      <c r="E433" s="15"/>
      <c r="G433" s="83"/>
    </row>
    <row r="434" spans="5:7" ht="15.75" customHeight="1">
      <c r="E434" s="15"/>
      <c r="G434" s="83"/>
    </row>
    <row r="435" spans="5:7" ht="15.75" customHeight="1">
      <c r="E435" s="15"/>
      <c r="G435" s="83"/>
    </row>
    <row r="436" spans="5:7" ht="15.75" customHeight="1">
      <c r="E436" s="15"/>
      <c r="G436" s="83"/>
    </row>
    <row r="437" spans="5:7" ht="15.75" customHeight="1">
      <c r="E437" s="15"/>
      <c r="G437" s="83"/>
    </row>
    <row r="438" spans="5:7" ht="15.75" customHeight="1">
      <c r="E438" s="15"/>
      <c r="G438" s="83"/>
    </row>
    <row r="439" spans="5:7" ht="15.75" customHeight="1">
      <c r="E439" s="15"/>
      <c r="G439" s="83"/>
    </row>
    <row r="440" spans="5:7" ht="15.75" customHeight="1">
      <c r="E440" s="15"/>
      <c r="G440" s="83"/>
    </row>
    <row r="441" spans="5:7" ht="15.75" customHeight="1">
      <c r="E441" s="15"/>
      <c r="G441" s="83"/>
    </row>
    <row r="442" spans="5:7" ht="15.75" customHeight="1">
      <c r="E442" s="15"/>
      <c r="G442" s="83"/>
    </row>
    <row r="443" spans="5:7" ht="15.75" customHeight="1">
      <c r="E443" s="15"/>
      <c r="G443" s="83"/>
    </row>
    <row r="444" spans="5:7" ht="15.75" customHeight="1">
      <c r="E444" s="15"/>
      <c r="G444" s="83"/>
    </row>
    <row r="445" spans="5:7" ht="15.75" customHeight="1">
      <c r="E445" s="15"/>
      <c r="G445" s="83"/>
    </row>
    <row r="446" spans="5:7" ht="15.75" customHeight="1">
      <c r="E446" s="15"/>
      <c r="G446" s="83"/>
    </row>
    <row r="447" spans="5:7" ht="15.75" customHeight="1">
      <c r="E447" s="15"/>
      <c r="G447" s="83"/>
    </row>
    <row r="448" spans="5:7" ht="15.75" customHeight="1">
      <c r="E448" s="15"/>
      <c r="G448" s="83"/>
    </row>
    <row r="449" spans="5:7" ht="15.75" customHeight="1">
      <c r="E449" s="15"/>
      <c r="G449" s="83"/>
    </row>
    <row r="450" spans="5:7" ht="15.75" customHeight="1">
      <c r="E450" s="15"/>
      <c r="G450" s="83"/>
    </row>
    <row r="451" spans="5:7" ht="15.75" customHeight="1">
      <c r="E451" s="15"/>
      <c r="G451" s="83"/>
    </row>
    <row r="452" spans="5:7" ht="15.75" customHeight="1">
      <c r="E452" s="15"/>
      <c r="G452" s="83"/>
    </row>
    <row r="453" spans="5:7" ht="15.75" customHeight="1">
      <c r="E453" s="15"/>
      <c r="G453" s="83"/>
    </row>
    <row r="454" spans="5:7" ht="15.75" customHeight="1">
      <c r="E454" s="15"/>
      <c r="G454" s="83"/>
    </row>
    <row r="455" spans="5:7" ht="15.75" customHeight="1">
      <c r="E455" s="15"/>
      <c r="G455" s="83"/>
    </row>
    <row r="456" spans="5:7" ht="15.75" customHeight="1">
      <c r="E456" s="15"/>
      <c r="G456" s="83"/>
    </row>
    <row r="457" spans="5:7" ht="15.75" customHeight="1">
      <c r="E457" s="15"/>
      <c r="G457" s="83"/>
    </row>
    <row r="458" spans="5:7" ht="15.75" customHeight="1">
      <c r="E458" s="15"/>
      <c r="G458" s="83"/>
    </row>
    <row r="459" spans="5:7" ht="15.75" customHeight="1">
      <c r="E459" s="15"/>
      <c r="G459" s="83"/>
    </row>
    <row r="460" spans="5:7" ht="15.75" customHeight="1">
      <c r="E460" s="15"/>
      <c r="G460" s="83"/>
    </row>
    <row r="461" spans="5:7" ht="15.75" customHeight="1">
      <c r="E461" s="15"/>
      <c r="G461" s="83"/>
    </row>
    <row r="462" spans="5:7" ht="15.75" customHeight="1">
      <c r="E462" s="15"/>
      <c r="G462" s="83"/>
    </row>
    <row r="463" spans="5:7" ht="15.75" customHeight="1">
      <c r="E463" s="15"/>
      <c r="G463" s="83"/>
    </row>
    <row r="464" spans="5:7" ht="15.75" customHeight="1">
      <c r="E464" s="15"/>
      <c r="G464" s="83"/>
    </row>
    <row r="465" spans="5:7" ht="15.75" customHeight="1">
      <c r="E465" s="15"/>
      <c r="G465" s="83"/>
    </row>
    <row r="466" spans="5:7" ht="15.75" customHeight="1">
      <c r="E466" s="15"/>
      <c r="G466" s="83"/>
    </row>
    <row r="467" spans="5:7" ht="15.75" customHeight="1">
      <c r="E467" s="15"/>
      <c r="G467" s="83"/>
    </row>
    <row r="468" spans="5:7" ht="15.75" customHeight="1">
      <c r="E468" s="15"/>
      <c r="G468" s="83"/>
    </row>
    <row r="469" spans="5:7" ht="15.75" customHeight="1">
      <c r="E469" s="15"/>
      <c r="G469" s="83"/>
    </row>
    <row r="470" spans="5:7" ht="15.75" customHeight="1">
      <c r="E470" s="15"/>
      <c r="G470" s="83"/>
    </row>
    <row r="471" spans="5:7" ht="15.75" customHeight="1">
      <c r="E471" s="15"/>
      <c r="G471" s="83"/>
    </row>
    <row r="472" spans="5:7" ht="15.75" customHeight="1">
      <c r="E472" s="15"/>
      <c r="G472" s="83"/>
    </row>
    <row r="473" spans="5:7" ht="15.75" customHeight="1">
      <c r="E473" s="15"/>
      <c r="G473" s="83"/>
    </row>
    <row r="474" spans="5:7" ht="15.75" customHeight="1">
      <c r="E474" s="15"/>
      <c r="G474" s="83"/>
    </row>
    <row r="475" spans="5:7" ht="15.75" customHeight="1">
      <c r="E475" s="15"/>
      <c r="G475" s="83"/>
    </row>
    <row r="476" spans="5:7" ht="15.75" customHeight="1">
      <c r="E476" s="15"/>
      <c r="G476" s="83"/>
    </row>
    <row r="477" spans="5:7" ht="15.75" customHeight="1">
      <c r="E477" s="15"/>
      <c r="G477" s="83"/>
    </row>
    <row r="478" spans="5:7" ht="15.75" customHeight="1">
      <c r="E478" s="15"/>
      <c r="G478" s="83"/>
    </row>
    <row r="479" spans="5:7" ht="15.75" customHeight="1">
      <c r="E479" s="15"/>
      <c r="G479" s="83"/>
    </row>
    <row r="480" spans="5:7" ht="15.75" customHeight="1">
      <c r="E480" s="15"/>
      <c r="G480" s="83"/>
    </row>
    <row r="481" spans="5:7" ht="15.75" customHeight="1">
      <c r="E481" s="15"/>
      <c r="G481" s="83"/>
    </row>
    <row r="482" spans="5:7" ht="15.75" customHeight="1">
      <c r="E482" s="15"/>
      <c r="G482" s="83"/>
    </row>
    <row r="483" spans="5:7" ht="15.75" customHeight="1">
      <c r="E483" s="15"/>
      <c r="G483" s="83"/>
    </row>
    <row r="484" spans="5:7" ht="15.75" customHeight="1">
      <c r="E484" s="15"/>
      <c r="G484" s="83"/>
    </row>
    <row r="485" spans="5:7" ht="15.75" customHeight="1">
      <c r="E485" s="15"/>
      <c r="G485" s="83"/>
    </row>
    <row r="486" spans="5:7" ht="15.75" customHeight="1">
      <c r="E486" s="15"/>
      <c r="G486" s="83"/>
    </row>
    <row r="487" spans="5:7" ht="15.75" customHeight="1">
      <c r="E487" s="15"/>
      <c r="G487" s="83"/>
    </row>
    <row r="488" spans="5:7" ht="15.75" customHeight="1">
      <c r="E488" s="15"/>
      <c r="G488" s="83"/>
    </row>
    <row r="489" spans="5:7" ht="15.75" customHeight="1">
      <c r="E489" s="15"/>
      <c r="G489" s="83"/>
    </row>
    <row r="490" spans="5:7" ht="15.75" customHeight="1">
      <c r="E490" s="15"/>
      <c r="G490" s="83"/>
    </row>
    <row r="491" spans="5:7" ht="15.75" customHeight="1">
      <c r="E491" s="15"/>
      <c r="G491" s="83"/>
    </row>
    <row r="492" spans="5:7" ht="15.75" customHeight="1">
      <c r="E492" s="15"/>
      <c r="G492" s="83"/>
    </row>
    <row r="493" spans="5:7" ht="15.75" customHeight="1">
      <c r="E493" s="15"/>
      <c r="G493" s="83"/>
    </row>
    <row r="494" spans="5:7" ht="15.75" customHeight="1">
      <c r="E494" s="15"/>
      <c r="G494" s="83"/>
    </row>
    <row r="495" spans="5:7" ht="15.75" customHeight="1">
      <c r="E495" s="15"/>
      <c r="G495" s="83"/>
    </row>
    <row r="496" spans="5:7" ht="15.75" customHeight="1">
      <c r="E496" s="15"/>
      <c r="G496" s="83"/>
    </row>
    <row r="497" spans="5:7" ht="15.75" customHeight="1">
      <c r="E497" s="15"/>
      <c r="G497" s="83"/>
    </row>
    <row r="498" spans="5:7" ht="15.75" customHeight="1">
      <c r="E498" s="15"/>
      <c r="G498" s="83"/>
    </row>
    <row r="499" spans="5:7" ht="15.75" customHeight="1">
      <c r="E499" s="15"/>
      <c r="G499" s="83"/>
    </row>
    <row r="500" spans="5:7" ht="15.75" customHeight="1">
      <c r="E500" s="15"/>
      <c r="G500" s="83"/>
    </row>
    <row r="501" spans="5:7" ht="15.75" customHeight="1">
      <c r="E501" s="15"/>
      <c r="G501" s="83"/>
    </row>
    <row r="502" spans="5:7" ht="15.75" customHeight="1">
      <c r="E502" s="15"/>
      <c r="G502" s="83"/>
    </row>
    <row r="503" spans="5:7" ht="15.75" customHeight="1">
      <c r="E503" s="15"/>
      <c r="G503" s="83"/>
    </row>
    <row r="504" spans="5:7" ht="15.75" customHeight="1">
      <c r="E504" s="15"/>
      <c r="G504" s="83"/>
    </row>
    <row r="505" spans="5:7" ht="15.75" customHeight="1">
      <c r="E505" s="15"/>
      <c r="G505" s="83"/>
    </row>
    <row r="506" spans="5:7" ht="15.75" customHeight="1">
      <c r="E506" s="15"/>
      <c r="G506" s="83"/>
    </row>
    <row r="507" spans="5:7" ht="15.75" customHeight="1">
      <c r="E507" s="15"/>
      <c r="G507" s="83"/>
    </row>
    <row r="508" spans="5:7" ht="15.75" customHeight="1">
      <c r="E508" s="15"/>
      <c r="G508" s="83"/>
    </row>
    <row r="509" spans="5:7" ht="15.75" customHeight="1">
      <c r="E509" s="15"/>
      <c r="G509" s="83"/>
    </row>
    <row r="510" spans="5:7" ht="15.75" customHeight="1">
      <c r="E510" s="15"/>
      <c r="G510" s="83"/>
    </row>
    <row r="511" spans="5:7" ht="15.75" customHeight="1">
      <c r="E511" s="15"/>
      <c r="G511" s="83"/>
    </row>
    <row r="512" spans="5:7" ht="15.75" customHeight="1">
      <c r="E512" s="15"/>
      <c r="G512" s="83"/>
    </row>
    <row r="513" spans="5:7" ht="15.75" customHeight="1">
      <c r="E513" s="15"/>
      <c r="G513" s="83"/>
    </row>
    <row r="514" spans="5:7" ht="15.75" customHeight="1">
      <c r="E514" s="15"/>
      <c r="G514" s="83"/>
    </row>
    <row r="515" spans="5:7" ht="15.75" customHeight="1">
      <c r="E515" s="15"/>
      <c r="G515" s="83"/>
    </row>
    <row r="516" spans="5:7" ht="15.75" customHeight="1">
      <c r="E516" s="15"/>
      <c r="G516" s="83"/>
    </row>
    <row r="517" spans="5:7" ht="15.75" customHeight="1">
      <c r="E517" s="15"/>
      <c r="G517" s="83"/>
    </row>
    <row r="518" spans="5:7" ht="15.75" customHeight="1">
      <c r="E518" s="15"/>
      <c r="G518" s="83"/>
    </row>
    <row r="519" spans="5:7" ht="15.75" customHeight="1">
      <c r="E519" s="15"/>
      <c r="G519" s="83"/>
    </row>
    <row r="520" spans="5:7" ht="15.75" customHeight="1">
      <c r="E520" s="15"/>
      <c r="G520" s="83"/>
    </row>
    <row r="521" spans="5:7" ht="15.75" customHeight="1">
      <c r="E521" s="15"/>
      <c r="G521" s="83"/>
    </row>
    <row r="522" spans="5:7" ht="15.75" customHeight="1">
      <c r="E522" s="15"/>
      <c r="G522" s="83"/>
    </row>
    <row r="523" spans="5:7" ht="15.75" customHeight="1">
      <c r="E523" s="15"/>
      <c r="G523" s="83"/>
    </row>
    <row r="524" spans="5:7" ht="15.75" customHeight="1">
      <c r="E524" s="15"/>
      <c r="G524" s="83"/>
    </row>
    <row r="525" spans="5:7" ht="15.75" customHeight="1">
      <c r="E525" s="15"/>
      <c r="G525" s="83"/>
    </row>
    <row r="526" spans="5:7" ht="15.75" customHeight="1">
      <c r="E526" s="15"/>
      <c r="G526" s="83"/>
    </row>
    <row r="527" spans="5:7" ht="15.75" customHeight="1">
      <c r="E527" s="15"/>
      <c r="G527" s="83"/>
    </row>
    <row r="528" spans="5:7" ht="15.75" customHeight="1">
      <c r="E528" s="15"/>
      <c r="G528" s="83"/>
    </row>
    <row r="529" spans="5:7" ht="15.75" customHeight="1">
      <c r="E529" s="15"/>
      <c r="G529" s="83"/>
    </row>
    <row r="530" spans="5:7" ht="15.75" customHeight="1">
      <c r="E530" s="15"/>
      <c r="G530" s="83"/>
    </row>
    <row r="531" spans="5:7" ht="15.75" customHeight="1">
      <c r="E531" s="15"/>
      <c r="G531" s="83"/>
    </row>
    <row r="532" spans="5:7" ht="15.75" customHeight="1">
      <c r="E532" s="15"/>
      <c r="G532" s="83"/>
    </row>
    <row r="533" spans="5:7" ht="15.75" customHeight="1">
      <c r="E533" s="15"/>
      <c r="G533" s="83"/>
    </row>
    <row r="534" spans="5:7" ht="15.75" customHeight="1">
      <c r="E534" s="15"/>
      <c r="G534" s="83"/>
    </row>
    <row r="535" spans="5:7" ht="15.75" customHeight="1">
      <c r="E535" s="15"/>
      <c r="G535" s="83"/>
    </row>
    <row r="536" spans="5:7" ht="15.75" customHeight="1">
      <c r="E536" s="15"/>
      <c r="G536" s="83"/>
    </row>
    <row r="537" spans="5:7" ht="15.75" customHeight="1">
      <c r="E537" s="15"/>
      <c r="G537" s="83"/>
    </row>
    <row r="538" spans="5:7" ht="15.75" customHeight="1">
      <c r="E538" s="15"/>
      <c r="G538" s="83"/>
    </row>
    <row r="539" spans="5:7" ht="15.75" customHeight="1">
      <c r="E539" s="15"/>
      <c r="G539" s="83"/>
    </row>
    <row r="540" spans="5:7" ht="15.75" customHeight="1">
      <c r="E540" s="15"/>
      <c r="G540" s="83"/>
    </row>
    <row r="541" spans="5:7" ht="15.75" customHeight="1">
      <c r="E541" s="15"/>
      <c r="G541" s="83"/>
    </row>
    <row r="542" spans="5:7" ht="15.75" customHeight="1">
      <c r="E542" s="15"/>
      <c r="G542" s="83"/>
    </row>
    <row r="543" spans="5:7" ht="15.75" customHeight="1">
      <c r="E543" s="15"/>
      <c r="G543" s="83"/>
    </row>
    <row r="544" spans="5:7" ht="15.75" customHeight="1">
      <c r="E544" s="15"/>
      <c r="G544" s="83"/>
    </row>
    <row r="545" spans="5:7" ht="15.75" customHeight="1">
      <c r="E545" s="15"/>
      <c r="G545" s="83"/>
    </row>
    <row r="546" spans="5:7" ht="15.75" customHeight="1">
      <c r="E546" s="15"/>
      <c r="G546" s="83"/>
    </row>
    <row r="547" spans="5:7" ht="15.75" customHeight="1">
      <c r="E547" s="15"/>
      <c r="G547" s="83"/>
    </row>
    <row r="548" spans="5:7" ht="15.75" customHeight="1">
      <c r="E548" s="15"/>
      <c r="G548" s="83"/>
    </row>
    <row r="549" spans="5:7" ht="15.75" customHeight="1">
      <c r="E549" s="15"/>
      <c r="G549" s="83"/>
    </row>
    <row r="550" spans="5:7" ht="15.75" customHeight="1">
      <c r="E550" s="15"/>
      <c r="G550" s="83"/>
    </row>
    <row r="551" spans="5:7" ht="15.75" customHeight="1">
      <c r="E551" s="15"/>
      <c r="G551" s="83"/>
    </row>
    <row r="552" spans="5:7" ht="15.75" customHeight="1">
      <c r="E552" s="15"/>
      <c r="G552" s="83"/>
    </row>
    <row r="553" spans="5:7" ht="15.75" customHeight="1">
      <c r="E553" s="15"/>
      <c r="G553" s="83"/>
    </row>
    <row r="554" spans="5:7" ht="15.75" customHeight="1">
      <c r="E554" s="15"/>
      <c r="G554" s="83"/>
    </row>
    <row r="555" spans="5:7" ht="15.75" customHeight="1">
      <c r="E555" s="15"/>
      <c r="G555" s="83"/>
    </row>
    <row r="556" spans="5:7" ht="15.75" customHeight="1">
      <c r="E556" s="15"/>
      <c r="G556" s="83"/>
    </row>
    <row r="557" spans="5:7" ht="15.75" customHeight="1">
      <c r="E557" s="15"/>
      <c r="G557" s="83"/>
    </row>
    <row r="558" spans="5:7" ht="15.75" customHeight="1">
      <c r="E558" s="15"/>
      <c r="G558" s="83"/>
    </row>
    <row r="559" spans="5:7" ht="15.75" customHeight="1">
      <c r="E559" s="15"/>
      <c r="G559" s="83"/>
    </row>
    <row r="560" spans="5:7" ht="15.75" customHeight="1">
      <c r="E560" s="15"/>
      <c r="G560" s="83"/>
    </row>
    <row r="561" spans="5:7" ht="15.75" customHeight="1">
      <c r="E561" s="15"/>
      <c r="G561" s="83"/>
    </row>
    <row r="562" spans="5:7" ht="15.75" customHeight="1">
      <c r="E562" s="15"/>
      <c r="G562" s="83"/>
    </row>
    <row r="563" spans="5:7" ht="15.75" customHeight="1">
      <c r="E563" s="15"/>
      <c r="G563" s="83"/>
    </row>
    <row r="564" spans="5:7" ht="15.75" customHeight="1">
      <c r="E564" s="15"/>
      <c r="G564" s="83"/>
    </row>
    <row r="565" spans="5:7" ht="15.75" customHeight="1">
      <c r="E565" s="15"/>
      <c r="G565" s="83"/>
    </row>
    <row r="566" spans="5:7" ht="15.75" customHeight="1">
      <c r="E566" s="15"/>
      <c r="G566" s="83"/>
    </row>
    <row r="567" spans="5:7" ht="15.75" customHeight="1">
      <c r="E567" s="15"/>
      <c r="G567" s="83"/>
    </row>
    <row r="568" spans="5:7" ht="15.75" customHeight="1">
      <c r="E568" s="15"/>
      <c r="G568" s="83"/>
    </row>
    <row r="569" spans="5:7" ht="15.75" customHeight="1">
      <c r="E569" s="15"/>
      <c r="G569" s="83"/>
    </row>
    <row r="570" spans="5:7" ht="15.75" customHeight="1">
      <c r="E570" s="15"/>
      <c r="G570" s="83"/>
    </row>
    <row r="571" spans="5:7" ht="15.75" customHeight="1">
      <c r="E571" s="15"/>
      <c r="G571" s="83"/>
    </row>
    <row r="572" spans="5:7" ht="15.75" customHeight="1">
      <c r="E572" s="15"/>
      <c r="G572" s="83"/>
    </row>
    <row r="573" spans="5:7" ht="15.75" customHeight="1">
      <c r="E573" s="15"/>
      <c r="G573" s="83"/>
    </row>
    <row r="574" spans="5:7" ht="15.75" customHeight="1">
      <c r="E574" s="15"/>
      <c r="G574" s="83"/>
    </row>
    <row r="575" spans="5:7" ht="15.75" customHeight="1">
      <c r="E575" s="15"/>
      <c r="G575" s="83"/>
    </row>
    <row r="576" spans="5:7" ht="15.75" customHeight="1">
      <c r="E576" s="15"/>
      <c r="G576" s="83"/>
    </row>
    <row r="577" spans="5:7" ht="15.75" customHeight="1">
      <c r="E577" s="15"/>
      <c r="G577" s="83"/>
    </row>
    <row r="578" spans="5:7" ht="15.75" customHeight="1">
      <c r="E578" s="15"/>
      <c r="G578" s="83"/>
    </row>
    <row r="579" spans="5:7" ht="15.75" customHeight="1">
      <c r="E579" s="15"/>
      <c r="G579" s="83"/>
    </row>
    <row r="580" spans="5:7" ht="15.75" customHeight="1">
      <c r="E580" s="15"/>
      <c r="G580" s="83"/>
    </row>
    <row r="581" spans="5:7" ht="15.75" customHeight="1">
      <c r="E581" s="15"/>
      <c r="G581" s="83"/>
    </row>
    <row r="582" spans="5:7" ht="15.75" customHeight="1">
      <c r="E582" s="15"/>
      <c r="G582" s="83"/>
    </row>
    <row r="583" spans="5:7" ht="15.75" customHeight="1">
      <c r="E583" s="15"/>
      <c r="G583" s="83"/>
    </row>
    <row r="584" spans="5:7" ht="15.75" customHeight="1">
      <c r="E584" s="15"/>
      <c r="G584" s="83"/>
    </row>
    <row r="585" spans="5:7" ht="15.75" customHeight="1">
      <c r="E585" s="15"/>
      <c r="G585" s="83"/>
    </row>
    <row r="586" spans="5:7" ht="15.75" customHeight="1">
      <c r="E586" s="15"/>
      <c r="G586" s="83"/>
    </row>
    <row r="587" spans="5:7" ht="15.75" customHeight="1">
      <c r="E587" s="15"/>
      <c r="G587" s="83"/>
    </row>
    <row r="588" spans="5:7" ht="15.75" customHeight="1">
      <c r="E588" s="15"/>
      <c r="G588" s="83"/>
    </row>
    <row r="589" spans="5:7" ht="15.75" customHeight="1">
      <c r="E589" s="15"/>
      <c r="G589" s="83"/>
    </row>
    <row r="590" spans="5:7" ht="15.75" customHeight="1">
      <c r="E590" s="15"/>
      <c r="G590" s="83"/>
    </row>
    <row r="591" spans="5:7" ht="15.75" customHeight="1">
      <c r="E591" s="15"/>
      <c r="G591" s="83"/>
    </row>
    <row r="592" spans="5:7" ht="15.75" customHeight="1">
      <c r="E592" s="15"/>
      <c r="G592" s="83"/>
    </row>
    <row r="593" spans="5:7" ht="15.75" customHeight="1">
      <c r="E593" s="15"/>
      <c r="G593" s="83"/>
    </row>
    <row r="594" spans="5:7" ht="15.75" customHeight="1">
      <c r="E594" s="15"/>
      <c r="G594" s="83"/>
    </row>
    <row r="595" spans="5:7" ht="15.75" customHeight="1">
      <c r="E595" s="15"/>
      <c r="G595" s="83"/>
    </row>
    <row r="596" spans="5:7" ht="15.75" customHeight="1">
      <c r="E596" s="15"/>
      <c r="G596" s="83"/>
    </row>
    <row r="597" spans="5:7" ht="15.75" customHeight="1">
      <c r="E597" s="15"/>
      <c r="G597" s="83"/>
    </row>
    <row r="598" spans="5:7" ht="15.75" customHeight="1">
      <c r="E598" s="15"/>
      <c r="G598" s="83"/>
    </row>
    <row r="599" spans="5:7" ht="15.75" customHeight="1">
      <c r="E599" s="15"/>
      <c r="G599" s="83"/>
    </row>
    <row r="600" spans="5:7" ht="15.75" customHeight="1">
      <c r="E600" s="15"/>
      <c r="G600" s="83"/>
    </row>
    <row r="601" spans="5:7" ht="15.75" customHeight="1">
      <c r="E601" s="15"/>
      <c r="G601" s="83"/>
    </row>
    <row r="602" spans="5:7" ht="15.75" customHeight="1">
      <c r="E602" s="15"/>
      <c r="G602" s="83"/>
    </row>
    <row r="603" spans="5:7" ht="15.75" customHeight="1">
      <c r="E603" s="15"/>
      <c r="G603" s="83"/>
    </row>
    <row r="604" spans="5:7" ht="15.75" customHeight="1">
      <c r="E604" s="15"/>
      <c r="G604" s="83"/>
    </row>
    <row r="605" spans="5:7" ht="15.75" customHeight="1">
      <c r="E605" s="15"/>
      <c r="G605" s="83"/>
    </row>
    <row r="606" spans="5:7" ht="15.75" customHeight="1">
      <c r="E606" s="15"/>
      <c r="G606" s="83"/>
    </row>
    <row r="607" spans="5:7" ht="15.75" customHeight="1">
      <c r="E607" s="15"/>
      <c r="G607" s="83"/>
    </row>
    <row r="608" spans="5:7" ht="15.75" customHeight="1">
      <c r="E608" s="15"/>
      <c r="G608" s="83"/>
    </row>
    <row r="609" spans="5:7" ht="15.75" customHeight="1">
      <c r="E609" s="15"/>
      <c r="G609" s="83"/>
    </row>
    <row r="610" spans="5:7" ht="15.75" customHeight="1">
      <c r="E610" s="15"/>
      <c r="G610" s="83"/>
    </row>
    <row r="611" spans="5:7" ht="15.75" customHeight="1">
      <c r="E611" s="15"/>
      <c r="G611" s="83"/>
    </row>
    <row r="612" spans="5:7" ht="15.75" customHeight="1">
      <c r="E612" s="15"/>
      <c r="G612" s="83"/>
    </row>
    <row r="613" spans="5:7" ht="15.75" customHeight="1">
      <c r="E613" s="15"/>
      <c r="G613" s="83"/>
    </row>
    <row r="614" spans="5:7" ht="15.75" customHeight="1">
      <c r="E614" s="15"/>
      <c r="G614" s="83"/>
    </row>
    <row r="615" spans="5:7" ht="15.75" customHeight="1">
      <c r="E615" s="15"/>
      <c r="G615" s="83"/>
    </row>
    <row r="616" spans="5:7" ht="15.75" customHeight="1">
      <c r="E616" s="15"/>
      <c r="G616" s="83"/>
    </row>
    <row r="617" spans="5:7" ht="15.75" customHeight="1">
      <c r="E617" s="15"/>
      <c r="G617" s="83"/>
    </row>
    <row r="618" spans="5:7" ht="15.75" customHeight="1">
      <c r="E618" s="15"/>
      <c r="G618" s="83"/>
    </row>
    <row r="619" spans="5:7" ht="15.75" customHeight="1">
      <c r="E619" s="15"/>
      <c r="G619" s="83"/>
    </row>
    <row r="620" spans="5:7" ht="15.75" customHeight="1">
      <c r="E620" s="15"/>
      <c r="G620" s="83"/>
    </row>
    <row r="621" spans="5:7" ht="15.75" customHeight="1">
      <c r="E621" s="15"/>
      <c r="G621" s="83"/>
    </row>
    <row r="622" spans="5:7" ht="15.75" customHeight="1">
      <c r="E622" s="15"/>
      <c r="G622" s="83"/>
    </row>
    <row r="623" spans="5:7" ht="15.75" customHeight="1">
      <c r="E623" s="15"/>
      <c r="G623" s="83"/>
    </row>
    <row r="624" spans="5:7" ht="15.75" customHeight="1">
      <c r="E624" s="15"/>
      <c r="G624" s="83"/>
    </row>
    <row r="625" spans="5:7" ht="15.75" customHeight="1">
      <c r="E625" s="15"/>
      <c r="G625" s="83"/>
    </row>
    <row r="626" spans="5:7" ht="15.75" customHeight="1">
      <c r="E626" s="15"/>
      <c r="G626" s="83"/>
    </row>
    <row r="627" spans="5:7" ht="15.75" customHeight="1">
      <c r="E627" s="15"/>
      <c r="G627" s="83"/>
    </row>
    <row r="628" spans="5:7" ht="15.75" customHeight="1">
      <c r="E628" s="15"/>
      <c r="G628" s="83"/>
    </row>
    <row r="629" spans="5:7" ht="15.75" customHeight="1">
      <c r="E629" s="15"/>
      <c r="G629" s="83"/>
    </row>
    <row r="630" spans="5:7" ht="15.75" customHeight="1">
      <c r="E630" s="15"/>
      <c r="G630" s="83"/>
    </row>
    <row r="631" spans="5:7" ht="15.75" customHeight="1">
      <c r="E631" s="15"/>
      <c r="G631" s="83"/>
    </row>
    <row r="632" spans="5:7" ht="15.75" customHeight="1">
      <c r="E632" s="15"/>
      <c r="G632" s="83"/>
    </row>
    <row r="633" spans="5:7" ht="15.75" customHeight="1">
      <c r="E633" s="15"/>
      <c r="G633" s="83"/>
    </row>
    <row r="634" spans="5:7" ht="15.75" customHeight="1">
      <c r="E634" s="15"/>
      <c r="G634" s="83"/>
    </row>
    <row r="635" spans="5:7" ht="15.75" customHeight="1">
      <c r="E635" s="15"/>
      <c r="G635" s="83"/>
    </row>
    <row r="636" spans="5:7" ht="15.75" customHeight="1">
      <c r="E636" s="15"/>
      <c r="G636" s="83"/>
    </row>
    <row r="637" spans="5:7" ht="15.75" customHeight="1">
      <c r="E637" s="15"/>
      <c r="G637" s="83"/>
    </row>
    <row r="638" spans="5:7" ht="15.75" customHeight="1">
      <c r="E638" s="15"/>
      <c r="G638" s="83"/>
    </row>
    <row r="639" spans="5:7" ht="15.75" customHeight="1">
      <c r="E639" s="15"/>
      <c r="G639" s="83"/>
    </row>
    <row r="640" spans="5:7" ht="15.75" customHeight="1">
      <c r="E640" s="15"/>
      <c r="G640" s="83"/>
    </row>
    <row r="641" spans="5:7" ht="15.75" customHeight="1">
      <c r="E641" s="15"/>
      <c r="G641" s="83"/>
    </row>
    <row r="642" spans="5:7" ht="15.75" customHeight="1">
      <c r="E642" s="15"/>
      <c r="G642" s="83"/>
    </row>
    <row r="643" spans="5:7" ht="15.75" customHeight="1">
      <c r="E643" s="15"/>
      <c r="G643" s="83"/>
    </row>
    <row r="644" spans="5:7" ht="15.75" customHeight="1">
      <c r="E644" s="15"/>
      <c r="G644" s="83"/>
    </row>
    <row r="645" spans="5:7" ht="15.75" customHeight="1">
      <c r="E645" s="15"/>
      <c r="G645" s="83"/>
    </row>
    <row r="646" spans="5:7" ht="15.75" customHeight="1">
      <c r="E646" s="15"/>
      <c r="G646" s="83"/>
    </row>
    <row r="647" spans="5:7" ht="15.75" customHeight="1">
      <c r="E647" s="15"/>
      <c r="G647" s="83"/>
    </row>
    <row r="648" spans="5:7" ht="15.75" customHeight="1">
      <c r="E648" s="15"/>
      <c r="G648" s="83"/>
    </row>
    <row r="649" spans="5:7" ht="15.75" customHeight="1">
      <c r="E649" s="15"/>
      <c r="G649" s="83"/>
    </row>
    <row r="650" spans="5:7" ht="15.75" customHeight="1">
      <c r="E650" s="15"/>
      <c r="G650" s="83"/>
    </row>
    <row r="651" spans="5:7" ht="15.75" customHeight="1">
      <c r="E651" s="15"/>
      <c r="G651" s="83"/>
    </row>
    <row r="652" spans="5:7" ht="15.75" customHeight="1">
      <c r="E652" s="15"/>
      <c r="G652" s="83"/>
    </row>
    <row r="653" spans="5:7" ht="15.75" customHeight="1">
      <c r="E653" s="15"/>
      <c r="G653" s="83"/>
    </row>
    <row r="654" spans="5:7" ht="15.75" customHeight="1">
      <c r="E654" s="15"/>
      <c r="G654" s="83"/>
    </row>
    <row r="655" spans="5:7" ht="15.75" customHeight="1">
      <c r="E655" s="15"/>
      <c r="G655" s="83"/>
    </row>
    <row r="656" spans="5:7" ht="15.75" customHeight="1">
      <c r="E656" s="15"/>
      <c r="G656" s="83"/>
    </row>
    <row r="657" spans="5:7" ht="15.75" customHeight="1">
      <c r="E657" s="15"/>
      <c r="G657" s="83"/>
    </row>
    <row r="658" spans="5:7" ht="15.75" customHeight="1">
      <c r="E658" s="15"/>
      <c r="G658" s="83"/>
    </row>
    <row r="659" spans="5:7" ht="15.75" customHeight="1">
      <c r="E659" s="15"/>
      <c r="G659" s="83"/>
    </row>
    <row r="660" spans="5:7" ht="15.75" customHeight="1">
      <c r="E660" s="15"/>
      <c r="G660" s="83"/>
    </row>
    <row r="661" spans="5:7" ht="15.75" customHeight="1">
      <c r="E661" s="15"/>
      <c r="G661" s="83"/>
    </row>
    <row r="662" spans="5:7" ht="15.75" customHeight="1">
      <c r="E662" s="15"/>
      <c r="G662" s="83"/>
    </row>
    <row r="663" spans="5:7" ht="15.75" customHeight="1">
      <c r="E663" s="15"/>
      <c r="G663" s="83"/>
    </row>
    <row r="664" spans="5:7" ht="15.75" customHeight="1">
      <c r="E664" s="15"/>
      <c r="G664" s="83"/>
    </row>
    <row r="665" spans="5:7" ht="15.75" customHeight="1">
      <c r="E665" s="15"/>
      <c r="G665" s="83"/>
    </row>
    <row r="666" spans="5:7" ht="15.75" customHeight="1">
      <c r="E666" s="15"/>
      <c r="G666" s="83"/>
    </row>
    <row r="667" spans="5:7" ht="15.75" customHeight="1">
      <c r="E667" s="15"/>
      <c r="G667" s="83"/>
    </row>
    <row r="668" spans="5:7" ht="15.75" customHeight="1">
      <c r="E668" s="15"/>
      <c r="G668" s="83"/>
    </row>
    <row r="669" spans="5:7" ht="15.75" customHeight="1">
      <c r="E669" s="15"/>
      <c r="G669" s="83"/>
    </row>
    <row r="670" spans="5:7" ht="15.75" customHeight="1">
      <c r="E670" s="15"/>
      <c r="G670" s="83"/>
    </row>
    <row r="671" spans="5:7" ht="15.75" customHeight="1">
      <c r="E671" s="15"/>
      <c r="G671" s="83"/>
    </row>
    <row r="672" spans="5:7" ht="15.75" customHeight="1">
      <c r="E672" s="15"/>
      <c r="G672" s="83"/>
    </row>
    <row r="673" spans="5:7" ht="15.75" customHeight="1">
      <c r="E673" s="15"/>
      <c r="G673" s="83"/>
    </row>
    <row r="674" spans="5:7" ht="15.75" customHeight="1">
      <c r="E674" s="15"/>
      <c r="G674" s="83"/>
    </row>
    <row r="675" spans="5:7" ht="15.75" customHeight="1">
      <c r="E675" s="15"/>
      <c r="G675" s="83"/>
    </row>
    <row r="676" spans="5:7" ht="15.75" customHeight="1">
      <c r="E676" s="15"/>
      <c r="G676" s="83"/>
    </row>
    <row r="677" spans="5:7" ht="15.75" customHeight="1">
      <c r="E677" s="15"/>
      <c r="G677" s="83"/>
    </row>
    <row r="678" spans="5:7" ht="15.75" customHeight="1">
      <c r="E678" s="15"/>
      <c r="G678" s="83"/>
    </row>
    <row r="679" spans="5:7" ht="15.75" customHeight="1">
      <c r="E679" s="15"/>
      <c r="G679" s="83"/>
    </row>
    <row r="680" spans="5:7" ht="15.75" customHeight="1">
      <c r="E680" s="15"/>
      <c r="G680" s="83"/>
    </row>
    <row r="681" spans="5:7" ht="15.75" customHeight="1">
      <c r="E681" s="15"/>
      <c r="G681" s="83"/>
    </row>
    <row r="682" spans="5:7" ht="15.75" customHeight="1">
      <c r="E682" s="15"/>
      <c r="G682" s="83"/>
    </row>
    <row r="683" spans="5:7" ht="15.75" customHeight="1">
      <c r="E683" s="15"/>
      <c r="G683" s="83"/>
    </row>
    <row r="684" spans="5:7" ht="15.75" customHeight="1">
      <c r="E684" s="15"/>
      <c r="G684" s="83"/>
    </row>
    <row r="685" spans="5:7" ht="15.75" customHeight="1">
      <c r="E685" s="15"/>
      <c r="G685" s="83"/>
    </row>
    <row r="686" spans="5:7" ht="15.75" customHeight="1">
      <c r="E686" s="15"/>
      <c r="G686" s="83"/>
    </row>
    <row r="687" spans="5:7" ht="15.75" customHeight="1">
      <c r="E687" s="15"/>
      <c r="G687" s="83"/>
    </row>
    <row r="688" spans="5:7" ht="15.75" customHeight="1">
      <c r="E688" s="15"/>
      <c r="G688" s="83"/>
    </row>
    <row r="689" spans="5:7" ht="15.75" customHeight="1">
      <c r="E689" s="15"/>
      <c r="G689" s="83"/>
    </row>
    <row r="690" spans="5:7" ht="15.75" customHeight="1">
      <c r="E690" s="15"/>
      <c r="G690" s="83"/>
    </row>
    <row r="691" spans="5:7" ht="15.75" customHeight="1">
      <c r="E691" s="15"/>
      <c r="G691" s="83"/>
    </row>
    <row r="692" spans="5:7" ht="15.75" customHeight="1">
      <c r="E692" s="15"/>
      <c r="G692" s="83"/>
    </row>
    <row r="693" spans="5:7" ht="15.75" customHeight="1">
      <c r="E693" s="15"/>
      <c r="G693" s="83"/>
    </row>
    <row r="694" spans="5:7" ht="15.75" customHeight="1">
      <c r="E694" s="15"/>
      <c r="G694" s="83"/>
    </row>
    <row r="695" spans="5:7" ht="15.75" customHeight="1">
      <c r="E695" s="15"/>
      <c r="G695" s="83"/>
    </row>
    <row r="696" spans="5:7" ht="15.75" customHeight="1">
      <c r="E696" s="15"/>
      <c r="G696" s="83"/>
    </row>
    <row r="697" spans="5:7" ht="15.75" customHeight="1">
      <c r="E697" s="15"/>
      <c r="G697" s="83"/>
    </row>
    <row r="698" spans="5:7" ht="15.75" customHeight="1">
      <c r="E698" s="15"/>
      <c r="G698" s="83"/>
    </row>
    <row r="699" spans="5:7" ht="15.75" customHeight="1">
      <c r="E699" s="15"/>
      <c r="G699" s="83"/>
    </row>
    <row r="700" spans="5:7" ht="15.75" customHeight="1">
      <c r="E700" s="15"/>
      <c r="G700" s="83"/>
    </row>
    <row r="701" spans="5:7" ht="15.75" customHeight="1">
      <c r="E701" s="15"/>
      <c r="G701" s="83"/>
    </row>
    <row r="702" spans="5:7" ht="15.75" customHeight="1">
      <c r="E702" s="15"/>
      <c r="G702" s="83"/>
    </row>
    <row r="703" spans="5:7" ht="15.75" customHeight="1">
      <c r="E703" s="15"/>
      <c r="G703" s="83"/>
    </row>
    <row r="704" spans="5:7" ht="15.75" customHeight="1">
      <c r="E704" s="15"/>
      <c r="G704" s="83"/>
    </row>
    <row r="705" spans="5:7" ht="15.75" customHeight="1">
      <c r="E705" s="15"/>
      <c r="G705" s="83"/>
    </row>
    <row r="706" spans="5:7" ht="15.75" customHeight="1">
      <c r="E706" s="15"/>
      <c r="G706" s="83"/>
    </row>
    <row r="707" spans="5:7" ht="15.75" customHeight="1">
      <c r="E707" s="15"/>
      <c r="G707" s="83"/>
    </row>
    <row r="708" spans="5:7" ht="15.75" customHeight="1">
      <c r="E708" s="15"/>
      <c r="G708" s="83"/>
    </row>
    <row r="709" spans="5:7" ht="15.75" customHeight="1">
      <c r="E709" s="15"/>
      <c r="G709" s="83"/>
    </row>
    <row r="710" spans="5:7" ht="15.75" customHeight="1">
      <c r="E710" s="15"/>
      <c r="G710" s="83"/>
    </row>
    <row r="711" spans="5:7" ht="15.75" customHeight="1">
      <c r="E711" s="15"/>
      <c r="G711" s="83"/>
    </row>
    <row r="712" spans="5:7" ht="15.75" customHeight="1">
      <c r="E712" s="15"/>
      <c r="G712" s="83"/>
    </row>
    <row r="713" spans="5:7" ht="15.75" customHeight="1">
      <c r="E713" s="15"/>
      <c r="G713" s="83"/>
    </row>
    <row r="714" spans="5:7" ht="15.75" customHeight="1">
      <c r="E714" s="15"/>
      <c r="G714" s="83"/>
    </row>
    <row r="715" spans="5:7" ht="15.75" customHeight="1">
      <c r="E715" s="15"/>
      <c r="G715" s="83"/>
    </row>
    <row r="716" spans="5:7" ht="15.75" customHeight="1">
      <c r="E716" s="15"/>
      <c r="G716" s="83"/>
    </row>
    <row r="717" spans="5:7" ht="15.75" customHeight="1">
      <c r="E717" s="15"/>
      <c r="G717" s="83"/>
    </row>
    <row r="718" spans="5:7" ht="15.75" customHeight="1">
      <c r="E718" s="15"/>
      <c r="G718" s="83"/>
    </row>
    <row r="719" spans="5:7" ht="15.75" customHeight="1">
      <c r="E719" s="15"/>
      <c r="G719" s="83"/>
    </row>
    <row r="720" spans="5:7" ht="15.75" customHeight="1">
      <c r="E720" s="15"/>
      <c r="G720" s="83"/>
    </row>
    <row r="721" spans="5:7" ht="15.75" customHeight="1">
      <c r="E721" s="15"/>
      <c r="G721" s="83"/>
    </row>
    <row r="722" spans="5:7" ht="15.75" customHeight="1">
      <c r="E722" s="15"/>
      <c r="G722" s="83"/>
    </row>
    <row r="723" spans="5:7" ht="15.75" customHeight="1">
      <c r="E723" s="15"/>
      <c r="G723" s="83"/>
    </row>
    <row r="724" spans="5:7" ht="15.75" customHeight="1">
      <c r="E724" s="15"/>
      <c r="G724" s="83"/>
    </row>
    <row r="725" spans="5:7" ht="15.75" customHeight="1">
      <c r="E725" s="15"/>
      <c r="G725" s="83"/>
    </row>
    <row r="726" spans="5:7" ht="15.75" customHeight="1">
      <c r="E726" s="15"/>
      <c r="G726" s="83"/>
    </row>
    <row r="727" spans="5:7" ht="15.75" customHeight="1">
      <c r="E727" s="15"/>
      <c r="G727" s="83"/>
    </row>
    <row r="728" spans="5:7" ht="15.75" customHeight="1">
      <c r="E728" s="15"/>
      <c r="G728" s="83"/>
    </row>
    <row r="729" spans="5:7" ht="15.75" customHeight="1">
      <c r="E729" s="15"/>
      <c r="G729" s="83"/>
    </row>
    <row r="730" spans="5:7" ht="15.75" customHeight="1">
      <c r="E730" s="15"/>
      <c r="G730" s="83"/>
    </row>
    <row r="731" spans="5:7" ht="15.75" customHeight="1">
      <c r="E731" s="15"/>
      <c r="G731" s="83"/>
    </row>
    <row r="732" spans="5:7" ht="15.75" customHeight="1">
      <c r="E732" s="15"/>
      <c r="G732" s="83"/>
    </row>
    <row r="733" spans="5:7" ht="15.75" customHeight="1">
      <c r="E733" s="15"/>
      <c r="G733" s="83"/>
    </row>
    <row r="734" spans="5:7" ht="15.75" customHeight="1">
      <c r="E734" s="15"/>
      <c r="G734" s="83"/>
    </row>
    <row r="735" spans="5:7" ht="15.75" customHeight="1">
      <c r="E735" s="15"/>
      <c r="G735" s="83"/>
    </row>
    <row r="736" spans="5:7" ht="15.75" customHeight="1">
      <c r="E736" s="15"/>
      <c r="G736" s="83"/>
    </row>
    <row r="737" spans="5:7" ht="15.75" customHeight="1">
      <c r="E737" s="15"/>
      <c r="G737" s="83"/>
    </row>
    <row r="738" spans="5:7" ht="15.75" customHeight="1">
      <c r="E738" s="15"/>
      <c r="G738" s="83"/>
    </row>
    <row r="739" spans="5:7" ht="15.75" customHeight="1">
      <c r="E739" s="15"/>
      <c r="G739" s="83"/>
    </row>
    <row r="740" spans="5:7" ht="15.75" customHeight="1">
      <c r="E740" s="15"/>
      <c r="G740" s="83"/>
    </row>
    <row r="741" spans="5:7" ht="15.75" customHeight="1">
      <c r="E741" s="15"/>
      <c r="G741" s="83"/>
    </row>
    <row r="742" spans="5:7" ht="15.75" customHeight="1">
      <c r="E742" s="15"/>
      <c r="G742" s="83"/>
    </row>
    <row r="743" spans="5:7" ht="15.75" customHeight="1">
      <c r="E743" s="15"/>
      <c r="G743" s="83"/>
    </row>
    <row r="744" spans="5:7" ht="15.75" customHeight="1">
      <c r="E744" s="15"/>
      <c r="G744" s="83"/>
    </row>
    <row r="745" spans="5:7" ht="15.75" customHeight="1">
      <c r="E745" s="15"/>
      <c r="G745" s="83"/>
    </row>
    <row r="746" spans="5:7" ht="15.75" customHeight="1">
      <c r="E746" s="15"/>
      <c r="G746" s="83"/>
    </row>
    <row r="747" spans="5:7" ht="15.75" customHeight="1">
      <c r="E747" s="15"/>
      <c r="G747" s="83"/>
    </row>
    <row r="748" spans="5:7" ht="15.75" customHeight="1">
      <c r="E748" s="15"/>
      <c r="G748" s="83"/>
    </row>
    <row r="749" spans="5:7" ht="15.75" customHeight="1">
      <c r="E749" s="15"/>
      <c r="G749" s="83"/>
    </row>
    <row r="750" spans="5:7" ht="15.75" customHeight="1">
      <c r="E750" s="15"/>
      <c r="G750" s="83"/>
    </row>
    <row r="751" spans="5:7" ht="15.75" customHeight="1">
      <c r="E751" s="15"/>
      <c r="G751" s="83"/>
    </row>
    <row r="752" spans="5:7" ht="15.75" customHeight="1">
      <c r="E752" s="15"/>
      <c r="G752" s="83"/>
    </row>
    <row r="753" spans="5:7" ht="15.75" customHeight="1">
      <c r="E753" s="15"/>
      <c r="G753" s="83"/>
    </row>
    <row r="754" spans="5:7" ht="15.75" customHeight="1">
      <c r="E754" s="15"/>
      <c r="G754" s="83"/>
    </row>
    <row r="755" spans="5:7" ht="15.75" customHeight="1">
      <c r="E755" s="15"/>
      <c r="G755" s="83"/>
    </row>
    <row r="756" spans="5:7" ht="15.75" customHeight="1">
      <c r="E756" s="15"/>
      <c r="G756" s="83"/>
    </row>
    <row r="757" spans="5:7" ht="15.75" customHeight="1">
      <c r="E757" s="15"/>
      <c r="G757" s="83"/>
    </row>
    <row r="758" spans="5:7" ht="15.75" customHeight="1">
      <c r="E758" s="15"/>
      <c r="G758" s="83"/>
    </row>
    <row r="759" spans="5:7" ht="15.75" customHeight="1">
      <c r="E759" s="15"/>
      <c r="G759" s="83"/>
    </row>
    <row r="760" spans="5:7" ht="15.75" customHeight="1">
      <c r="E760" s="15"/>
      <c r="G760" s="83"/>
    </row>
    <row r="761" spans="5:7" ht="15.75" customHeight="1">
      <c r="E761" s="15"/>
      <c r="G761" s="83"/>
    </row>
    <row r="762" spans="5:7" ht="15.75" customHeight="1">
      <c r="E762" s="15"/>
      <c r="G762" s="83"/>
    </row>
    <row r="763" spans="5:7" ht="15.75" customHeight="1">
      <c r="E763" s="15"/>
      <c r="G763" s="83"/>
    </row>
    <row r="764" spans="5:7" ht="15.75" customHeight="1">
      <c r="E764" s="15"/>
      <c r="G764" s="83"/>
    </row>
    <row r="765" spans="5:7" ht="15.75" customHeight="1">
      <c r="E765" s="15"/>
      <c r="G765" s="83"/>
    </row>
    <row r="766" spans="5:7" ht="15.75" customHeight="1">
      <c r="E766" s="15"/>
      <c r="G766" s="83"/>
    </row>
    <row r="767" spans="5:7" ht="15.75" customHeight="1">
      <c r="E767" s="15"/>
      <c r="G767" s="83"/>
    </row>
    <row r="768" spans="5:7" ht="15.75" customHeight="1">
      <c r="E768" s="15"/>
      <c r="G768" s="83"/>
    </row>
    <row r="769" spans="5:7" ht="15.75" customHeight="1">
      <c r="E769" s="15"/>
      <c r="G769" s="83"/>
    </row>
    <row r="770" spans="5:7" ht="15.75" customHeight="1">
      <c r="E770" s="15"/>
      <c r="G770" s="83"/>
    </row>
    <row r="771" spans="5:7" ht="15.75" customHeight="1">
      <c r="E771" s="15"/>
      <c r="G771" s="83"/>
    </row>
    <row r="772" spans="5:7" ht="15.75" customHeight="1">
      <c r="E772" s="15"/>
      <c r="G772" s="83"/>
    </row>
    <row r="773" spans="5:7" ht="15.75" customHeight="1">
      <c r="E773" s="15"/>
      <c r="G773" s="83"/>
    </row>
    <row r="774" spans="5:7" ht="15.75" customHeight="1">
      <c r="E774" s="15"/>
      <c r="G774" s="83"/>
    </row>
    <row r="775" spans="5:7" ht="15.75" customHeight="1">
      <c r="E775" s="15"/>
      <c r="G775" s="83"/>
    </row>
    <row r="776" spans="5:7" ht="15.75" customHeight="1">
      <c r="E776" s="15"/>
      <c r="G776" s="83"/>
    </row>
    <row r="777" spans="5:7" ht="15.75" customHeight="1">
      <c r="E777" s="15"/>
      <c r="G777" s="83"/>
    </row>
    <row r="778" spans="5:7" ht="15.75" customHeight="1">
      <c r="E778" s="15"/>
      <c r="G778" s="83"/>
    </row>
    <row r="779" spans="5:7" ht="15.75" customHeight="1">
      <c r="E779" s="15"/>
      <c r="G779" s="83"/>
    </row>
    <row r="780" spans="5:7" ht="15.75" customHeight="1">
      <c r="E780" s="15"/>
      <c r="G780" s="83"/>
    </row>
    <row r="781" spans="5:7" ht="15.75" customHeight="1">
      <c r="E781" s="15"/>
      <c r="G781" s="83"/>
    </row>
    <row r="782" spans="5:7" ht="15.75" customHeight="1">
      <c r="E782" s="15"/>
      <c r="G782" s="83"/>
    </row>
    <row r="783" spans="5:7" ht="15.75" customHeight="1">
      <c r="E783" s="15"/>
      <c r="G783" s="83"/>
    </row>
    <row r="784" spans="5:7" ht="15.75" customHeight="1">
      <c r="E784" s="15"/>
      <c r="G784" s="83"/>
    </row>
    <row r="785" spans="5:7" ht="15.75" customHeight="1">
      <c r="E785" s="15"/>
      <c r="G785" s="83"/>
    </row>
    <row r="786" spans="5:7" ht="15.75" customHeight="1">
      <c r="E786" s="15"/>
      <c r="G786" s="83"/>
    </row>
    <row r="787" spans="5:7" ht="15.75" customHeight="1">
      <c r="E787" s="15"/>
      <c r="G787" s="83"/>
    </row>
    <row r="788" spans="5:7" ht="15.75" customHeight="1">
      <c r="E788" s="15"/>
      <c r="G788" s="83"/>
    </row>
    <row r="789" spans="5:7" ht="15.75" customHeight="1">
      <c r="E789" s="15"/>
      <c r="G789" s="83"/>
    </row>
    <row r="790" spans="5:7" ht="15.75" customHeight="1">
      <c r="E790" s="15"/>
      <c r="G790" s="83"/>
    </row>
    <row r="791" spans="5:7" ht="15.75" customHeight="1">
      <c r="E791" s="15"/>
      <c r="G791" s="83"/>
    </row>
    <row r="792" spans="5:7" ht="15.75" customHeight="1">
      <c r="E792" s="15"/>
      <c r="G792" s="83"/>
    </row>
    <row r="793" spans="5:7" ht="15.75" customHeight="1">
      <c r="E793" s="15"/>
      <c r="G793" s="83"/>
    </row>
    <row r="794" spans="5:7" ht="15.75" customHeight="1">
      <c r="E794" s="15"/>
      <c r="G794" s="83"/>
    </row>
    <row r="795" spans="5:7" ht="15.75" customHeight="1">
      <c r="E795" s="15"/>
      <c r="G795" s="83"/>
    </row>
    <row r="796" spans="5:7" ht="15.75" customHeight="1">
      <c r="E796" s="15"/>
      <c r="G796" s="83"/>
    </row>
    <row r="797" spans="5:7" ht="15.75" customHeight="1">
      <c r="E797" s="15"/>
      <c r="G797" s="83"/>
    </row>
    <row r="798" spans="5:7" ht="15.75" customHeight="1">
      <c r="E798" s="15"/>
      <c r="G798" s="83"/>
    </row>
    <row r="799" spans="5:7" ht="15.75" customHeight="1">
      <c r="E799" s="15"/>
      <c r="G799" s="83"/>
    </row>
    <row r="800" spans="5:7" ht="15.75" customHeight="1">
      <c r="E800" s="15"/>
      <c r="G800" s="83"/>
    </row>
    <row r="801" spans="5:7" ht="15.75" customHeight="1">
      <c r="E801" s="15"/>
      <c r="G801" s="83"/>
    </row>
    <row r="802" spans="5:7" ht="15.75" customHeight="1">
      <c r="E802" s="15"/>
      <c r="G802" s="83"/>
    </row>
    <row r="803" spans="5:7" ht="15.75" customHeight="1">
      <c r="E803" s="15"/>
      <c r="G803" s="83"/>
    </row>
    <row r="804" spans="5:7" ht="15.75" customHeight="1">
      <c r="E804" s="15"/>
      <c r="G804" s="83"/>
    </row>
    <row r="805" spans="5:7" ht="15.75" customHeight="1">
      <c r="E805" s="15"/>
      <c r="G805" s="83"/>
    </row>
    <row r="806" spans="5:7" ht="15.75" customHeight="1">
      <c r="E806" s="15"/>
      <c r="G806" s="83"/>
    </row>
    <row r="807" spans="5:7" ht="15.75" customHeight="1">
      <c r="E807" s="15"/>
      <c r="G807" s="83"/>
    </row>
    <row r="808" spans="5:7" ht="15.75" customHeight="1">
      <c r="E808" s="15"/>
      <c r="G808" s="83"/>
    </row>
    <row r="809" spans="5:7" ht="15.75" customHeight="1">
      <c r="E809" s="15"/>
      <c r="G809" s="83"/>
    </row>
    <row r="810" spans="5:7" ht="15.75" customHeight="1">
      <c r="E810" s="15"/>
      <c r="G810" s="83"/>
    </row>
    <row r="811" spans="5:7" ht="15.75" customHeight="1">
      <c r="E811" s="15"/>
      <c r="G811" s="83"/>
    </row>
    <row r="812" spans="5:7" ht="15.75" customHeight="1">
      <c r="E812" s="15"/>
      <c r="G812" s="83"/>
    </row>
    <row r="813" spans="5:7" ht="15.75" customHeight="1">
      <c r="E813" s="15"/>
      <c r="G813" s="83"/>
    </row>
    <row r="814" spans="5:7" ht="15.75" customHeight="1">
      <c r="E814" s="15"/>
      <c r="G814" s="83"/>
    </row>
    <row r="815" spans="5:7" ht="15.75" customHeight="1">
      <c r="E815" s="15"/>
      <c r="G815" s="83"/>
    </row>
    <row r="816" spans="5:7" ht="15.75" customHeight="1">
      <c r="E816" s="15"/>
      <c r="G816" s="83"/>
    </row>
    <row r="817" spans="5:7" ht="15.75" customHeight="1">
      <c r="E817" s="15"/>
      <c r="G817" s="83"/>
    </row>
    <row r="818" spans="5:7" ht="15.75" customHeight="1">
      <c r="E818" s="15"/>
      <c r="G818" s="83"/>
    </row>
    <row r="819" spans="5:7" ht="15.75" customHeight="1">
      <c r="E819" s="15"/>
      <c r="G819" s="83"/>
    </row>
    <row r="820" spans="5:7" ht="15.75" customHeight="1">
      <c r="E820" s="15"/>
      <c r="G820" s="83"/>
    </row>
    <row r="821" spans="5:7" ht="15.75" customHeight="1">
      <c r="E821" s="15"/>
      <c r="G821" s="83"/>
    </row>
    <row r="822" spans="5:7" ht="15.75" customHeight="1">
      <c r="E822" s="15"/>
      <c r="G822" s="83"/>
    </row>
    <row r="823" spans="5:7" ht="15.75" customHeight="1">
      <c r="E823" s="15"/>
      <c r="G823" s="83"/>
    </row>
    <row r="824" spans="5:7" ht="15.75" customHeight="1">
      <c r="E824" s="15"/>
      <c r="G824" s="83"/>
    </row>
    <row r="825" spans="5:7" ht="15.75" customHeight="1">
      <c r="E825" s="15"/>
      <c r="G825" s="83"/>
    </row>
    <row r="826" spans="5:7" ht="15.75" customHeight="1">
      <c r="E826" s="15"/>
      <c r="G826" s="83"/>
    </row>
    <row r="827" spans="5:7" ht="15.75" customHeight="1">
      <c r="E827" s="15"/>
      <c r="G827" s="83"/>
    </row>
    <row r="828" spans="5:7" ht="15.75" customHeight="1">
      <c r="E828" s="15"/>
      <c r="G828" s="83"/>
    </row>
    <row r="829" spans="5:7" ht="15.75" customHeight="1">
      <c r="E829" s="15"/>
      <c r="G829" s="83"/>
    </row>
    <row r="830" spans="5:7" ht="15.75" customHeight="1">
      <c r="E830" s="15"/>
      <c r="G830" s="83"/>
    </row>
    <row r="831" spans="5:7" ht="15.75" customHeight="1">
      <c r="E831" s="15"/>
      <c r="G831" s="83"/>
    </row>
    <row r="832" spans="5:7" ht="15.75" customHeight="1">
      <c r="E832" s="15"/>
      <c r="G832" s="83"/>
    </row>
    <row r="833" spans="5:7" ht="15.75" customHeight="1">
      <c r="E833" s="15"/>
      <c r="G833" s="83"/>
    </row>
    <row r="834" spans="5:7" ht="15.75" customHeight="1">
      <c r="E834" s="15"/>
      <c r="G834" s="83"/>
    </row>
    <row r="835" spans="5:7" ht="15.75" customHeight="1">
      <c r="E835" s="15"/>
      <c r="G835" s="83"/>
    </row>
    <row r="836" spans="5:7" ht="15.75" customHeight="1">
      <c r="E836" s="15"/>
      <c r="G836" s="83"/>
    </row>
    <row r="837" spans="5:7" ht="15.75" customHeight="1">
      <c r="E837" s="15"/>
      <c r="G837" s="83"/>
    </row>
    <row r="838" spans="5:7" ht="15.75" customHeight="1">
      <c r="E838" s="15"/>
      <c r="G838" s="83"/>
    </row>
    <row r="839" spans="5:7" ht="15.75" customHeight="1">
      <c r="E839" s="15"/>
      <c r="G839" s="83"/>
    </row>
    <row r="840" spans="5:7" ht="15.75" customHeight="1">
      <c r="E840" s="15"/>
      <c r="G840" s="83"/>
    </row>
    <row r="841" spans="5:7" ht="15.75" customHeight="1">
      <c r="E841" s="15"/>
      <c r="G841" s="83"/>
    </row>
    <row r="842" spans="5:7" ht="15.75" customHeight="1">
      <c r="E842" s="15"/>
      <c r="G842" s="83"/>
    </row>
    <row r="843" spans="5:7" ht="15.75" customHeight="1">
      <c r="E843" s="15"/>
      <c r="G843" s="83"/>
    </row>
    <row r="844" spans="5:7" ht="15.75" customHeight="1">
      <c r="E844" s="15"/>
      <c r="G844" s="83"/>
    </row>
    <row r="845" spans="5:7" ht="15.75" customHeight="1">
      <c r="E845" s="15"/>
      <c r="G845" s="83"/>
    </row>
    <row r="846" spans="5:7" ht="15.75" customHeight="1">
      <c r="E846" s="15"/>
      <c r="G846" s="83"/>
    </row>
    <row r="847" spans="5:7" ht="15.75" customHeight="1">
      <c r="E847" s="15"/>
      <c r="G847" s="83"/>
    </row>
    <row r="848" spans="5:7" ht="15.75" customHeight="1">
      <c r="E848" s="15"/>
      <c r="G848" s="83"/>
    </row>
    <row r="849" spans="5:7" ht="15.75" customHeight="1">
      <c r="E849" s="15"/>
      <c r="G849" s="83"/>
    </row>
    <row r="850" spans="5:7" ht="15.75" customHeight="1">
      <c r="E850" s="15"/>
      <c r="G850" s="83"/>
    </row>
    <row r="851" spans="5:7" ht="15.75" customHeight="1">
      <c r="E851" s="15"/>
      <c r="G851" s="83"/>
    </row>
    <row r="852" spans="5:7" ht="15.75" customHeight="1">
      <c r="E852" s="15"/>
      <c r="G852" s="83"/>
    </row>
    <row r="853" spans="5:7" ht="15.75" customHeight="1">
      <c r="E853" s="15"/>
      <c r="G853" s="83"/>
    </row>
    <row r="854" spans="5:7" ht="15.75" customHeight="1">
      <c r="E854" s="15"/>
      <c r="G854" s="83"/>
    </row>
    <row r="855" spans="5:7" ht="15.75" customHeight="1">
      <c r="E855" s="15"/>
      <c r="G855" s="83"/>
    </row>
    <row r="856" spans="5:7" ht="15.75" customHeight="1">
      <c r="E856" s="15"/>
      <c r="G856" s="83"/>
    </row>
    <row r="857" spans="5:7" ht="15.75" customHeight="1">
      <c r="E857" s="15"/>
      <c r="G857" s="83"/>
    </row>
    <row r="858" spans="5:7" ht="15.75" customHeight="1">
      <c r="E858" s="15"/>
      <c r="G858" s="83"/>
    </row>
    <row r="859" spans="5:7" ht="15.75" customHeight="1">
      <c r="E859" s="15"/>
      <c r="G859" s="83"/>
    </row>
    <row r="860" spans="5:7" ht="15.75" customHeight="1">
      <c r="E860" s="15"/>
      <c r="G860" s="83"/>
    </row>
    <row r="861" spans="5:7" ht="15.75" customHeight="1">
      <c r="E861" s="15"/>
      <c r="G861" s="83"/>
    </row>
    <row r="862" spans="5:7" ht="15.75" customHeight="1">
      <c r="E862" s="15"/>
      <c r="G862" s="83"/>
    </row>
    <row r="863" spans="5:7" ht="15.75" customHeight="1">
      <c r="E863" s="15"/>
      <c r="G863" s="83"/>
    </row>
    <row r="864" spans="5:7" ht="15.75" customHeight="1">
      <c r="E864" s="15"/>
      <c r="G864" s="83"/>
    </row>
    <row r="865" spans="5:7" ht="15.75" customHeight="1">
      <c r="E865" s="15"/>
      <c r="G865" s="83"/>
    </row>
    <row r="866" spans="5:7" ht="15.75" customHeight="1">
      <c r="E866" s="15"/>
      <c r="G866" s="83"/>
    </row>
    <row r="867" spans="5:7" ht="15.75" customHeight="1">
      <c r="E867" s="15"/>
      <c r="G867" s="83"/>
    </row>
    <row r="868" spans="5:7" ht="15.75" customHeight="1">
      <c r="E868" s="15"/>
      <c r="G868" s="83"/>
    </row>
    <row r="869" spans="5:7" ht="15.75" customHeight="1">
      <c r="E869" s="15"/>
      <c r="G869" s="83"/>
    </row>
    <row r="870" spans="5:7" ht="15.75" customHeight="1">
      <c r="E870" s="15"/>
      <c r="G870" s="83"/>
    </row>
    <row r="871" spans="5:7" ht="15.75" customHeight="1">
      <c r="E871" s="15"/>
      <c r="G871" s="83"/>
    </row>
    <row r="872" spans="5:7" ht="15.75" customHeight="1">
      <c r="E872" s="15"/>
      <c r="G872" s="83"/>
    </row>
    <row r="873" spans="5:7" ht="15.75" customHeight="1">
      <c r="E873" s="15"/>
      <c r="G873" s="83"/>
    </row>
    <row r="874" spans="5:7" ht="15.75" customHeight="1">
      <c r="E874" s="15"/>
      <c r="G874" s="83"/>
    </row>
    <row r="875" spans="5:7" ht="15.75" customHeight="1">
      <c r="E875" s="15"/>
      <c r="G875" s="83"/>
    </row>
    <row r="876" spans="5:7" ht="15.75" customHeight="1">
      <c r="E876" s="15"/>
      <c r="G876" s="83"/>
    </row>
    <row r="877" spans="5:7" ht="15.75" customHeight="1">
      <c r="E877" s="15"/>
      <c r="G877" s="83"/>
    </row>
    <row r="878" spans="5:7" ht="15.75" customHeight="1">
      <c r="E878" s="15"/>
      <c r="G878" s="83"/>
    </row>
    <row r="879" spans="5:7" ht="15.75" customHeight="1">
      <c r="E879" s="15"/>
      <c r="G879" s="83"/>
    </row>
    <row r="880" spans="5:7" ht="15.75" customHeight="1">
      <c r="E880" s="15"/>
      <c r="G880" s="83"/>
    </row>
    <row r="881" spans="5:7" ht="15.75" customHeight="1">
      <c r="E881" s="15"/>
      <c r="G881" s="83"/>
    </row>
    <row r="882" spans="5:7" ht="15.75" customHeight="1">
      <c r="E882" s="15"/>
      <c r="G882" s="83"/>
    </row>
    <row r="883" spans="5:7" ht="15.75" customHeight="1">
      <c r="E883" s="15"/>
      <c r="G883" s="83"/>
    </row>
    <row r="884" spans="5:7" ht="15.75" customHeight="1">
      <c r="E884" s="15"/>
      <c r="G884" s="83"/>
    </row>
    <row r="885" spans="5:7" ht="15.75" customHeight="1">
      <c r="E885" s="15"/>
      <c r="G885" s="83"/>
    </row>
    <row r="886" spans="5:7" ht="15.75" customHeight="1">
      <c r="E886" s="15"/>
      <c r="G886" s="83"/>
    </row>
    <row r="887" spans="5:7" ht="15.75" customHeight="1">
      <c r="E887" s="15"/>
      <c r="G887" s="83"/>
    </row>
    <row r="888" spans="5:7" ht="15.75" customHeight="1">
      <c r="E888" s="15"/>
      <c r="G888" s="83"/>
    </row>
    <row r="889" spans="5:7" ht="15.75" customHeight="1">
      <c r="E889" s="15"/>
      <c r="G889" s="83"/>
    </row>
    <row r="890" spans="5:7" ht="15.75" customHeight="1">
      <c r="E890" s="15"/>
      <c r="G890" s="83"/>
    </row>
    <row r="891" spans="5:7" ht="15.75" customHeight="1">
      <c r="E891" s="15"/>
      <c r="G891" s="83"/>
    </row>
    <row r="892" spans="5:7" ht="15.75" customHeight="1">
      <c r="E892" s="15"/>
      <c r="G892" s="83"/>
    </row>
    <row r="893" spans="5:7" ht="15.75" customHeight="1">
      <c r="E893" s="15"/>
      <c r="G893" s="83"/>
    </row>
    <row r="894" spans="5:7" ht="15.75" customHeight="1">
      <c r="E894" s="15"/>
      <c r="G894" s="83"/>
    </row>
    <row r="895" spans="5:7" ht="15.75" customHeight="1">
      <c r="E895" s="15"/>
      <c r="G895" s="83"/>
    </row>
    <row r="896" spans="5:7" ht="15.75" customHeight="1">
      <c r="E896" s="15"/>
      <c r="G896" s="83"/>
    </row>
    <row r="897" spans="5:7" ht="15.75" customHeight="1">
      <c r="E897" s="15"/>
      <c r="G897" s="83"/>
    </row>
    <row r="898" spans="5:7" ht="15.75" customHeight="1">
      <c r="E898" s="15"/>
      <c r="G898" s="83"/>
    </row>
    <row r="899" spans="5:7" ht="15.75" customHeight="1">
      <c r="E899" s="15"/>
      <c r="G899" s="83"/>
    </row>
    <row r="900" spans="5:7" ht="15.75" customHeight="1">
      <c r="E900" s="15"/>
      <c r="G900" s="83"/>
    </row>
    <row r="901" spans="5:7" ht="15.75" customHeight="1">
      <c r="E901" s="15"/>
      <c r="G901" s="83"/>
    </row>
    <row r="902" spans="5:7" ht="15.75" customHeight="1">
      <c r="E902" s="15"/>
      <c r="G902" s="83"/>
    </row>
    <row r="903" spans="5:7" ht="15.75" customHeight="1">
      <c r="E903" s="15"/>
      <c r="G903" s="83"/>
    </row>
    <row r="904" spans="5:7" ht="15.75" customHeight="1">
      <c r="E904" s="15"/>
      <c r="G904" s="83"/>
    </row>
    <row r="905" spans="5:7" ht="15.75" customHeight="1">
      <c r="E905" s="15"/>
      <c r="G905" s="83"/>
    </row>
    <row r="906" spans="5:7" ht="15.75" customHeight="1">
      <c r="E906" s="15"/>
      <c r="G906" s="83"/>
    </row>
    <row r="907" spans="5:7" ht="15.75" customHeight="1">
      <c r="E907" s="15"/>
      <c r="G907" s="83"/>
    </row>
    <row r="908" spans="5:7" ht="15.75" customHeight="1">
      <c r="E908" s="15"/>
      <c r="G908" s="83"/>
    </row>
    <row r="909" spans="5:7" ht="15.75" customHeight="1">
      <c r="E909" s="15"/>
      <c r="G909" s="83"/>
    </row>
    <row r="910" spans="5:7" ht="15.75" customHeight="1">
      <c r="E910" s="15"/>
      <c r="G910" s="83"/>
    </row>
    <row r="911" spans="5:7" ht="15.75" customHeight="1">
      <c r="E911" s="15"/>
      <c r="G911" s="83"/>
    </row>
    <row r="912" spans="5:7" ht="15.75" customHeight="1">
      <c r="E912" s="15"/>
      <c r="G912" s="83"/>
    </row>
    <row r="913" spans="5:7" ht="15.75" customHeight="1">
      <c r="E913" s="15"/>
      <c r="G913" s="83"/>
    </row>
    <row r="914" spans="5:7" ht="15.75" customHeight="1">
      <c r="E914" s="15"/>
      <c r="G914" s="83"/>
    </row>
    <row r="915" spans="5:7" ht="15.75" customHeight="1">
      <c r="E915" s="15"/>
      <c r="G915" s="83"/>
    </row>
    <row r="916" spans="5:7" ht="15.75" customHeight="1">
      <c r="E916" s="15"/>
      <c r="G916" s="83"/>
    </row>
    <row r="917" spans="5:7" ht="15.75" customHeight="1">
      <c r="E917" s="15"/>
      <c r="G917" s="83"/>
    </row>
    <row r="918" spans="5:7" ht="15.75" customHeight="1">
      <c r="E918" s="15"/>
      <c r="G918" s="83"/>
    </row>
    <row r="919" spans="5:7" ht="15.75" customHeight="1">
      <c r="E919" s="15"/>
      <c r="G919" s="83"/>
    </row>
    <row r="920" spans="5:7" ht="15.75" customHeight="1">
      <c r="E920" s="15"/>
      <c r="G920" s="83"/>
    </row>
    <row r="921" spans="5:7" ht="15.75" customHeight="1">
      <c r="E921" s="15"/>
      <c r="G921" s="83"/>
    </row>
    <row r="922" spans="5:7" ht="15.75" customHeight="1">
      <c r="E922" s="15"/>
      <c r="G922" s="83"/>
    </row>
    <row r="923" spans="5:7" ht="15.75" customHeight="1">
      <c r="E923" s="15"/>
      <c r="G923" s="83"/>
    </row>
    <row r="924" spans="5:7" ht="15.75" customHeight="1">
      <c r="E924" s="15"/>
      <c r="G924" s="83"/>
    </row>
    <row r="925" spans="5:7" ht="15.75" customHeight="1">
      <c r="E925" s="15"/>
      <c r="G925" s="83"/>
    </row>
    <row r="926" spans="5:7" ht="15.75" customHeight="1">
      <c r="E926" s="15"/>
      <c r="G926" s="83"/>
    </row>
    <row r="927" spans="5:7" ht="15.75" customHeight="1">
      <c r="E927" s="15"/>
      <c r="G927" s="83"/>
    </row>
    <row r="928" spans="5:7" ht="15.75" customHeight="1">
      <c r="E928" s="15"/>
      <c r="G928" s="83"/>
    </row>
    <row r="929" spans="5:7" ht="15.75" customHeight="1">
      <c r="E929" s="15"/>
      <c r="G929" s="83"/>
    </row>
    <row r="930" spans="5:7" ht="15.75" customHeight="1">
      <c r="E930" s="15"/>
      <c r="G930" s="83"/>
    </row>
    <row r="931" spans="5:7" ht="15.75" customHeight="1">
      <c r="E931" s="15"/>
      <c r="G931" s="83"/>
    </row>
    <row r="932" spans="5:7" ht="15.75" customHeight="1">
      <c r="E932" s="15"/>
      <c r="G932" s="83"/>
    </row>
    <row r="933" spans="5:7" ht="15.75" customHeight="1">
      <c r="E933" s="15"/>
      <c r="G933" s="83"/>
    </row>
    <row r="934" spans="5:7" ht="15.75" customHeight="1">
      <c r="E934" s="15"/>
      <c r="G934" s="83"/>
    </row>
    <row r="935" spans="5:7" ht="15.75" customHeight="1">
      <c r="E935" s="15"/>
      <c r="G935" s="83"/>
    </row>
    <row r="936" spans="5:7" ht="15.75" customHeight="1">
      <c r="E936" s="15"/>
      <c r="G936" s="83"/>
    </row>
    <row r="937" spans="5:7" ht="15.75" customHeight="1">
      <c r="E937" s="15"/>
      <c r="G937" s="83"/>
    </row>
    <row r="938" spans="5:7" ht="15.75" customHeight="1">
      <c r="E938" s="15"/>
      <c r="G938" s="83"/>
    </row>
    <row r="939" spans="5:7" ht="15.75" customHeight="1">
      <c r="E939" s="15"/>
      <c r="G939" s="83"/>
    </row>
    <row r="940" spans="5:7" ht="15.75" customHeight="1">
      <c r="E940" s="15"/>
      <c r="G940" s="83"/>
    </row>
    <row r="941" spans="5:7" ht="15.75" customHeight="1">
      <c r="E941" s="15"/>
      <c r="G941" s="83"/>
    </row>
    <row r="942" spans="5:7" ht="15.75" customHeight="1">
      <c r="E942" s="15"/>
      <c r="G942" s="83"/>
    </row>
    <row r="943" spans="5:7" ht="15.75" customHeight="1">
      <c r="E943" s="15"/>
      <c r="G943" s="83"/>
    </row>
    <row r="944" spans="5:7" ht="15.75" customHeight="1">
      <c r="E944" s="15"/>
      <c r="G944" s="83"/>
    </row>
    <row r="945" spans="5:7" ht="15.75" customHeight="1">
      <c r="E945" s="15"/>
      <c r="G945" s="83"/>
    </row>
    <row r="946" spans="5:7" ht="15.75" customHeight="1">
      <c r="E946" s="15"/>
      <c r="G946" s="83"/>
    </row>
    <row r="947" spans="5:7" ht="15.75" customHeight="1">
      <c r="E947" s="15"/>
      <c r="G947" s="83"/>
    </row>
    <row r="948" spans="5:7" ht="15.75" customHeight="1">
      <c r="E948" s="15"/>
      <c r="G948" s="83"/>
    </row>
    <row r="949" spans="5:7" ht="15.75" customHeight="1">
      <c r="E949" s="15"/>
      <c r="G949" s="83"/>
    </row>
    <row r="950" spans="5:7" ht="15.75" customHeight="1">
      <c r="E950" s="15"/>
      <c r="G950" s="83"/>
    </row>
    <row r="951" spans="5:7" ht="15.75" customHeight="1">
      <c r="E951" s="15"/>
      <c r="G951" s="83"/>
    </row>
    <row r="952" spans="5:7" ht="15.75" customHeight="1">
      <c r="E952" s="15"/>
      <c r="G952" s="83"/>
    </row>
    <row r="953" spans="5:7" ht="15.75" customHeight="1">
      <c r="E953" s="15"/>
      <c r="G953" s="83"/>
    </row>
    <row r="954" spans="5:7" ht="15.75" customHeight="1">
      <c r="E954" s="15"/>
      <c r="G954" s="83"/>
    </row>
    <row r="955" spans="5:7" ht="15.75" customHeight="1">
      <c r="E955" s="15"/>
      <c r="G955" s="83"/>
    </row>
    <row r="956" spans="5:7" ht="15.75" customHeight="1">
      <c r="E956" s="15"/>
      <c r="G956" s="83"/>
    </row>
    <row r="957" spans="5:7" ht="15.75" customHeight="1">
      <c r="E957" s="15"/>
      <c r="G957" s="83"/>
    </row>
    <row r="958" spans="5:7" ht="15.75" customHeight="1">
      <c r="E958" s="15"/>
      <c r="G958" s="83"/>
    </row>
    <row r="959" spans="5:7" ht="15.75" customHeight="1">
      <c r="E959" s="15"/>
      <c r="G959" s="83"/>
    </row>
    <row r="960" spans="5:7" ht="15.75" customHeight="1">
      <c r="E960" s="15"/>
      <c r="G960" s="83"/>
    </row>
    <row r="961" spans="5:7" ht="15.75" customHeight="1">
      <c r="E961" s="15"/>
      <c r="G961" s="83"/>
    </row>
    <row r="962" spans="5:7" ht="15.75" customHeight="1">
      <c r="E962" s="15"/>
      <c r="G962" s="83"/>
    </row>
    <row r="963" spans="5:7" ht="15.75" customHeight="1">
      <c r="E963" s="15"/>
      <c r="G963" s="83"/>
    </row>
    <row r="964" spans="5:7" ht="15.75" customHeight="1">
      <c r="E964" s="15"/>
      <c r="G964" s="83"/>
    </row>
  </sheetData>
  <mergeCells count="2">
    <mergeCell ref="B4:G4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salles</vt:lpstr>
      <vt:lpstr>salles avant 032017</vt:lpstr>
      <vt:lpstr>permanents</vt:lpstr>
      <vt:lpstr>ttresasbr</vt:lpstr>
      <vt:lpstr>Feuille 14</vt:lpstr>
      <vt:lpstr>recap</vt:lpstr>
      <vt:lpstr>variables</vt:lpstr>
      <vt:lpstr>notice</vt:lpstr>
      <vt:lpstr>nbre salles doctolib</vt:lpstr>
      <vt:lpstr>NBMI</vt:lpstr>
      <vt:lpstr>Odeux</vt:lpstr>
      <vt:lpstr>Otrb</vt:lpstr>
      <vt:lpstr>Otrois</vt:lpstr>
      <vt:lpstr>Oun</vt:lpstr>
      <vt:lpstr>progm</vt:lpstr>
      <vt:lpstr>qui</vt:lpstr>
      <vt:lpstr>Tdeux</vt:lpstr>
      <vt:lpstr>Ttrois</vt:lpstr>
      <vt:lpstr>Tun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mikael assa</cp:lastModifiedBy>
  <dcterms:created xsi:type="dcterms:W3CDTF">2017-05-10T10:56:39Z</dcterms:created>
  <dcterms:modified xsi:type="dcterms:W3CDTF">2017-05-17T10:47:14Z</dcterms:modified>
</cp:coreProperties>
</file>