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PivotChartFilter="1"/>
  <bookViews>
    <workbookView xWindow="0" yWindow="0" windowWidth="20475" windowHeight="11760" tabRatio="500" activeTab="1"/>
  </bookViews>
  <sheets>
    <sheet name="Feuil3" sheetId="4" r:id="rId1"/>
    <sheet name="bord " sheetId="1" r:id="rId2"/>
  </sheets>
  <calcPr calcId="125725"/>
  <pivotCaches>
    <pivotCache cacheId="94" r:id="rId3"/>
  </pivotCaches>
</workbook>
</file>

<file path=xl/calcChain.xml><?xml version="1.0" encoding="utf-8"?>
<calcChain xmlns="http://schemas.openxmlformats.org/spreadsheetml/2006/main">
  <c r="G22" i="1"/>
  <c r="G23"/>
  <c r="G26"/>
  <c r="G27"/>
  <c r="H7"/>
  <c r="D7" l="1"/>
  <c r="C17"/>
  <c r="G17"/>
  <c r="J17"/>
  <c r="I2" l="1"/>
  <c r="I3"/>
  <c r="I4"/>
  <c r="I5"/>
  <c r="I6"/>
  <c r="I7"/>
  <c r="I8"/>
  <c r="I9"/>
  <c r="I10"/>
  <c r="I13"/>
  <c r="I14"/>
  <c r="I15"/>
  <c r="I16"/>
  <c r="H5"/>
  <c r="H6"/>
  <c r="D5"/>
  <c r="D6"/>
  <c r="E9"/>
  <c r="E8"/>
  <c r="G8"/>
  <c r="G9"/>
  <c r="K17"/>
  <c r="F27"/>
  <c r="E27"/>
  <c r="D27"/>
  <c r="C27"/>
  <c r="B27"/>
  <c r="F26"/>
  <c r="E26"/>
  <c r="D26"/>
  <c r="C26"/>
  <c r="B26"/>
  <c r="F23"/>
  <c r="E23"/>
  <c r="D23"/>
  <c r="C23"/>
  <c r="B23"/>
  <c r="F22"/>
  <c r="E22"/>
  <c r="D22"/>
  <c r="C22"/>
  <c r="B22"/>
  <c r="E2" l="1"/>
  <c r="E3"/>
  <c r="E4"/>
  <c r="E5"/>
  <c r="E6"/>
  <c r="E7"/>
  <c r="E10"/>
  <c r="E13"/>
  <c r="E14"/>
  <c r="E15"/>
  <c r="E16"/>
  <c r="E17"/>
  <c r="D2" l="1"/>
  <c r="D3"/>
  <c r="G4"/>
  <c r="H4" s="1"/>
  <c r="G3"/>
  <c r="H3" s="1"/>
  <c r="G2"/>
  <c r="H2" s="1"/>
  <c r="G5"/>
  <c r="G6"/>
  <c r="G7"/>
  <c r="G10"/>
  <c r="G13"/>
  <c r="G14"/>
  <c r="G15"/>
  <c r="G16"/>
  <c r="D4"/>
</calcChain>
</file>

<file path=xl/sharedStrings.xml><?xml version="1.0" encoding="utf-8"?>
<sst xmlns="http://schemas.openxmlformats.org/spreadsheetml/2006/main" count="78" uniqueCount="38">
  <si>
    <t xml:space="preserve">Période </t>
  </si>
  <si>
    <t xml:space="preserve"> réel thérapeute  </t>
  </si>
  <si>
    <t xml:space="preserve"> prévisionnel thérapeute  </t>
  </si>
  <si>
    <t xml:space="preserve">Réel patient </t>
  </si>
  <si>
    <t>Charges</t>
  </si>
  <si>
    <t>Vacance</t>
  </si>
  <si>
    <t xml:space="preserve">Somme </t>
  </si>
  <si>
    <t>Objectif CA</t>
  </si>
  <si>
    <t>Marge therapeute</t>
  </si>
  <si>
    <t>Prévisionnel patient</t>
  </si>
  <si>
    <t>Marge patient</t>
  </si>
  <si>
    <t>% patient</t>
  </si>
  <si>
    <t>% thérapeute</t>
  </si>
  <si>
    <t>Date</t>
  </si>
  <si>
    <t>reel thérapeute</t>
  </si>
  <si>
    <t>prévisionnel the</t>
  </si>
  <si>
    <t>Marge the</t>
  </si>
  <si>
    <t>% the</t>
  </si>
  <si>
    <t>Reel patient</t>
  </si>
  <si>
    <t>Previsionnel Patient</t>
  </si>
  <si>
    <t>01/10/2015</t>
  </si>
  <si>
    <t>01/11/2015</t>
  </si>
  <si>
    <t>01/12/2015</t>
  </si>
  <si>
    <t>01/01/2016</t>
  </si>
  <si>
    <t>01/02/2016</t>
  </si>
  <si>
    <t>01/03/2016</t>
  </si>
  <si>
    <t>01/04/2016</t>
  </si>
  <si>
    <t>01/05/2016</t>
  </si>
  <si>
    <t>01/06/2016</t>
  </si>
  <si>
    <t>01/07/2016</t>
  </si>
  <si>
    <t>01/08/2016</t>
  </si>
  <si>
    <t>01/09/2016</t>
  </si>
  <si>
    <t>01/10/2016</t>
  </si>
  <si>
    <t>01/11/2016</t>
  </si>
  <si>
    <t>01/12/2016</t>
  </si>
  <si>
    <t>Étiquettes de colonnes</t>
  </si>
  <si>
    <t>Total général</t>
  </si>
  <si>
    <t>Étiquettes de lignes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</si>
</sst>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scheme val="minor"/>
    </font>
    <font>
      <b/>
      <sz val="12"/>
      <color rgb="FFFFFFFF"/>
      <name val="Calibri"/>
      <scheme val="minor"/>
    </font>
    <font>
      <sz val="12"/>
      <color rgb="FF000000"/>
      <name val="Calibri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D966"/>
        <bgColor rgb="FF000000"/>
      </patternFill>
    </fill>
    <fill>
      <patternFill patternType="solid">
        <fgColor rgb="FF5B9BD5"/>
        <bgColor rgb="FF5B9BD5"/>
      </patternFill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  <fill>
      <patternFill patternType="solid">
        <fgColor rgb="FFED7D3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1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17" fontId="2" fillId="2" borderId="2" xfId="0" applyNumberFormat="1" applyFont="1" applyFill="1" applyBorder="1"/>
    <xf numFmtId="0" fontId="1" fillId="2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2" fillId="7" borderId="7" xfId="0" applyFont="1" applyFill="1" applyBorder="1"/>
    <xf numFmtId="0" fontId="2" fillId="7" borderId="8" xfId="0" applyFont="1" applyFill="1" applyBorder="1"/>
    <xf numFmtId="0" fontId="2" fillId="7" borderId="8" xfId="0" applyNumberFormat="1" applyFont="1" applyFill="1" applyBorder="1"/>
    <xf numFmtId="0" fontId="0" fillId="9" borderId="11" xfId="0" applyFill="1" applyBorder="1"/>
    <xf numFmtId="0" fontId="0" fillId="9" borderId="13" xfId="0" applyFill="1" applyBorder="1"/>
    <xf numFmtId="14" fontId="0" fillId="8" borderId="14" xfId="0" applyNumberFormat="1" applyFill="1" applyBorder="1"/>
    <xf numFmtId="14" fontId="0" fillId="8" borderId="15" xfId="0" applyNumberFormat="1" applyFill="1" applyBorder="1"/>
    <xf numFmtId="0" fontId="0" fillId="9" borderId="16" xfId="0" applyFill="1" applyBorder="1"/>
    <xf numFmtId="0" fontId="2" fillId="4" borderId="3" xfId="0" applyNumberFormat="1" applyFont="1" applyFill="1" applyBorder="1"/>
    <xf numFmtId="0" fontId="2" fillId="5" borderId="3" xfId="0" applyNumberFormat="1" applyFont="1" applyFill="1" applyBorder="1"/>
    <xf numFmtId="0" fontId="2" fillId="7" borderId="9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 indent="1"/>
    </xf>
    <xf numFmtId="17" fontId="0" fillId="0" borderId="0" xfId="0" applyNumberFormat="1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2" fontId="2" fillId="4" borderId="3" xfId="0" applyNumberFormat="1" applyFont="1" applyFill="1" applyBorder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</cellXfs>
  <cellStyles count="7">
    <cellStyle name="Lien hypertexte" xfId="2" builtinId="8" hidden="1"/>
    <cellStyle name="Lien hypertexte" xfId="4" builtinId="8" hidden="1"/>
    <cellStyle name="Lien hypertexte" xfId="6" builtinId="8" hidden="1"/>
    <cellStyle name="Lien hypertexte visité" xfId="1" builtinId="9" hidden="1"/>
    <cellStyle name="Lien hypertexte visité" xfId="3" builtinId="9" hidden="1"/>
    <cellStyle name="Lien hypertexte visité" xfId="5" builtinId="9" hidden="1"/>
    <cellStyle name="Normal" xfId="0" builtinId="0"/>
  </cellStyles>
  <dxfs count="34"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</dxf>
    <dxf>
      <numFmt numFmtId="0" formatCode="General"/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rgb="FFBDD7EE"/>
          <bgColor rgb="FFBDD7EE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</border>
    </dxf>
    <dxf>
      <border outline="0">
        <right style="thin">
          <color rgb="FF000000"/>
        </right>
      </border>
    </dxf>
    <dxf>
      <alignment horizontal="center" vertical="bottom" textRotation="0" wrapText="0" indent="0" relativeIndent="255" justifyLastLine="0" shrinkToFit="0" mergeCell="0" readingOrder="0"/>
    </dxf>
    <dxf>
      <border outline="0">
        <left style="thin">
          <color rgb="FF000000"/>
        </left>
      </border>
    </dxf>
    <dxf>
      <border outline="0">
        <right style="thin">
          <color rgb="FF000000"/>
        </right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22" formatCode="mmm\-yy"/>
      <fill>
        <patternFill patternType="solid">
          <fgColor rgb="FF000000"/>
          <bgColor rgb="FFFFD966"/>
        </patternFill>
      </fill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scheme val="minor"/>
      </font>
      <fill>
        <patternFill patternType="solid">
          <fgColor rgb="FF5B9BD5"/>
          <bgColor rgb="FF5B9BD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[Tableau de Bord.xlsx]Feuil3!Tableau croisé dynamique3</c:name>
    <c:fmtId val="3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</c:pivotFmts>
    <c:plotArea>
      <c:layout/>
      <c:radarChart>
        <c:radarStyle val="filled"/>
        <c:ser>
          <c:idx val="0"/>
          <c:order val="0"/>
          <c:tx>
            <c:strRef>
              <c:f>Feuil3!$B$3:$B$4</c:f>
              <c:strCache>
                <c:ptCount val="1"/>
                <c:pt idx="0">
                  <c:v>6840</c:v>
                </c:pt>
              </c:strCache>
            </c:strRef>
          </c:tx>
          <c:cat>
            <c:multiLvlStrRef>
              <c:f>Feuil3!$A$5:$A$29</c:f>
              <c:multiLvlStrCache>
                <c:ptCount val="6"/>
                <c:lvl>
                  <c:pt idx="0">
                    <c:v>10</c:v>
                  </c:pt>
                  <c:pt idx="1">
                    <c:v>8</c:v>
                  </c:pt>
                  <c:pt idx="2">
                    <c:v>10</c:v>
                  </c:pt>
                  <c:pt idx="3">
                    <c:v>24</c:v>
                  </c:pt>
                  <c:pt idx="4">
                    <c:v>19,5</c:v>
                  </c:pt>
                  <c:pt idx="5">
                    <c:v>21,6666666666667</c:v>
                  </c:pt>
                </c:lvl>
                <c:lvl>
                  <c:pt idx="0">
                    <c:v>9000</c:v>
                  </c:pt>
                  <c:pt idx="1">
                    <c:v>9000</c:v>
                  </c:pt>
                  <c:pt idx="2">
                    <c:v>9000</c:v>
                  </c:pt>
                  <c:pt idx="3">
                    <c:v>9000</c:v>
                  </c:pt>
                  <c:pt idx="4">
                    <c:v>9000</c:v>
                  </c:pt>
                  <c:pt idx="5">
                    <c:v>9000</c:v>
                  </c:pt>
                </c:lvl>
                <c:lvl>
                  <c:pt idx="0">
                    <c:v>900</c:v>
                  </c:pt>
                  <c:pt idx="1">
                    <c:v>720</c:v>
                  </c:pt>
                  <c:pt idx="2">
                    <c:v>900</c:v>
                  </c:pt>
                  <c:pt idx="3">
                    <c:v>2160</c:v>
                  </c:pt>
                  <c:pt idx="4">
                    <c:v>1755</c:v>
                  </c:pt>
                  <c:pt idx="5">
                    <c:v>1950</c:v>
                  </c:pt>
                </c:lvl>
                <c:lvl>
                  <c:pt idx="0">
                    <c:v>oct-15</c:v>
                  </c:pt>
                  <c:pt idx="1">
                    <c:v>nov-15</c:v>
                  </c:pt>
                  <c:pt idx="2">
                    <c:v>déc-15</c:v>
                  </c:pt>
                  <c:pt idx="3">
                    <c:v>janv-16</c:v>
                  </c:pt>
                  <c:pt idx="4">
                    <c:v>févr-16</c:v>
                  </c:pt>
                  <c:pt idx="5">
                    <c:v>mars-16</c:v>
                  </c:pt>
                </c:lvl>
              </c:multiLvlStrCache>
            </c:multiLvlStrRef>
          </c:cat>
          <c:val>
            <c:numRef>
              <c:f>Feuil3!$B$5:$B$29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Feuil3!$C$3:$C$4</c:f>
              <c:strCache>
                <c:ptCount val="1"/>
                <c:pt idx="0">
                  <c:v>7050</c:v>
                </c:pt>
              </c:strCache>
            </c:strRef>
          </c:tx>
          <c:cat>
            <c:multiLvlStrRef>
              <c:f>Feuil3!$A$5:$A$29</c:f>
              <c:multiLvlStrCache>
                <c:ptCount val="6"/>
                <c:lvl>
                  <c:pt idx="0">
                    <c:v>10</c:v>
                  </c:pt>
                  <c:pt idx="1">
                    <c:v>8</c:v>
                  </c:pt>
                  <c:pt idx="2">
                    <c:v>10</c:v>
                  </c:pt>
                  <c:pt idx="3">
                    <c:v>24</c:v>
                  </c:pt>
                  <c:pt idx="4">
                    <c:v>19,5</c:v>
                  </c:pt>
                  <c:pt idx="5">
                    <c:v>21,6666666666667</c:v>
                  </c:pt>
                </c:lvl>
                <c:lvl>
                  <c:pt idx="0">
                    <c:v>9000</c:v>
                  </c:pt>
                  <c:pt idx="1">
                    <c:v>9000</c:v>
                  </c:pt>
                  <c:pt idx="2">
                    <c:v>9000</c:v>
                  </c:pt>
                  <c:pt idx="3">
                    <c:v>9000</c:v>
                  </c:pt>
                  <c:pt idx="4">
                    <c:v>9000</c:v>
                  </c:pt>
                  <c:pt idx="5">
                    <c:v>9000</c:v>
                  </c:pt>
                </c:lvl>
                <c:lvl>
                  <c:pt idx="0">
                    <c:v>900</c:v>
                  </c:pt>
                  <c:pt idx="1">
                    <c:v>720</c:v>
                  </c:pt>
                  <c:pt idx="2">
                    <c:v>900</c:v>
                  </c:pt>
                  <c:pt idx="3">
                    <c:v>2160</c:v>
                  </c:pt>
                  <c:pt idx="4">
                    <c:v>1755</c:v>
                  </c:pt>
                  <c:pt idx="5">
                    <c:v>1950</c:v>
                  </c:pt>
                </c:lvl>
                <c:lvl>
                  <c:pt idx="0">
                    <c:v>oct-15</c:v>
                  </c:pt>
                  <c:pt idx="1">
                    <c:v>nov-15</c:v>
                  </c:pt>
                  <c:pt idx="2">
                    <c:v>déc-15</c:v>
                  </c:pt>
                  <c:pt idx="3">
                    <c:v>janv-16</c:v>
                  </c:pt>
                  <c:pt idx="4">
                    <c:v>févr-16</c:v>
                  </c:pt>
                  <c:pt idx="5">
                    <c:v>mars-16</c:v>
                  </c:pt>
                </c:lvl>
              </c:multiLvlStrCache>
            </c:multiLvlStrRef>
          </c:cat>
          <c:val>
            <c:numRef>
              <c:f>Feuil3!$C$5:$C$29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tx>
            <c:strRef>
              <c:f>Feuil3!$D$3:$D$4</c:f>
              <c:strCache>
                <c:ptCount val="1"/>
                <c:pt idx="0">
                  <c:v>7245</c:v>
                </c:pt>
              </c:strCache>
            </c:strRef>
          </c:tx>
          <c:cat>
            <c:multiLvlStrRef>
              <c:f>Feuil3!$A$5:$A$29</c:f>
              <c:multiLvlStrCache>
                <c:ptCount val="6"/>
                <c:lvl>
                  <c:pt idx="0">
                    <c:v>10</c:v>
                  </c:pt>
                  <c:pt idx="1">
                    <c:v>8</c:v>
                  </c:pt>
                  <c:pt idx="2">
                    <c:v>10</c:v>
                  </c:pt>
                  <c:pt idx="3">
                    <c:v>24</c:v>
                  </c:pt>
                  <c:pt idx="4">
                    <c:v>19,5</c:v>
                  </c:pt>
                  <c:pt idx="5">
                    <c:v>21,6666666666667</c:v>
                  </c:pt>
                </c:lvl>
                <c:lvl>
                  <c:pt idx="0">
                    <c:v>9000</c:v>
                  </c:pt>
                  <c:pt idx="1">
                    <c:v>9000</c:v>
                  </c:pt>
                  <c:pt idx="2">
                    <c:v>9000</c:v>
                  </c:pt>
                  <c:pt idx="3">
                    <c:v>9000</c:v>
                  </c:pt>
                  <c:pt idx="4">
                    <c:v>9000</c:v>
                  </c:pt>
                  <c:pt idx="5">
                    <c:v>9000</c:v>
                  </c:pt>
                </c:lvl>
                <c:lvl>
                  <c:pt idx="0">
                    <c:v>900</c:v>
                  </c:pt>
                  <c:pt idx="1">
                    <c:v>720</c:v>
                  </c:pt>
                  <c:pt idx="2">
                    <c:v>900</c:v>
                  </c:pt>
                  <c:pt idx="3">
                    <c:v>2160</c:v>
                  </c:pt>
                  <c:pt idx="4">
                    <c:v>1755</c:v>
                  </c:pt>
                  <c:pt idx="5">
                    <c:v>1950</c:v>
                  </c:pt>
                </c:lvl>
                <c:lvl>
                  <c:pt idx="0">
                    <c:v>oct-15</c:v>
                  </c:pt>
                  <c:pt idx="1">
                    <c:v>nov-15</c:v>
                  </c:pt>
                  <c:pt idx="2">
                    <c:v>déc-15</c:v>
                  </c:pt>
                  <c:pt idx="3">
                    <c:v>janv-16</c:v>
                  </c:pt>
                  <c:pt idx="4">
                    <c:v>févr-16</c:v>
                  </c:pt>
                  <c:pt idx="5">
                    <c:v>mars-16</c:v>
                  </c:pt>
                </c:lvl>
              </c:multiLvlStrCache>
            </c:multiLvlStrRef>
          </c:cat>
          <c:val>
            <c:numRef>
              <c:f>Feuil3!$D$5:$D$29</c:f>
              <c:numCache>
                <c:formatCode>General</c:formatCode>
                <c:ptCount val="6"/>
              </c:numCache>
            </c:numRef>
          </c:val>
        </c:ser>
        <c:ser>
          <c:idx val="3"/>
          <c:order val="3"/>
          <c:tx>
            <c:strRef>
              <c:f>Feuil3!$E$3:$E$4</c:f>
              <c:strCache>
                <c:ptCount val="1"/>
                <c:pt idx="0">
                  <c:v>8100</c:v>
                </c:pt>
              </c:strCache>
            </c:strRef>
          </c:tx>
          <c:cat>
            <c:multiLvlStrRef>
              <c:f>Feuil3!$A$5:$A$29</c:f>
              <c:multiLvlStrCache>
                <c:ptCount val="6"/>
                <c:lvl>
                  <c:pt idx="0">
                    <c:v>10</c:v>
                  </c:pt>
                  <c:pt idx="1">
                    <c:v>8</c:v>
                  </c:pt>
                  <c:pt idx="2">
                    <c:v>10</c:v>
                  </c:pt>
                  <c:pt idx="3">
                    <c:v>24</c:v>
                  </c:pt>
                  <c:pt idx="4">
                    <c:v>19,5</c:v>
                  </c:pt>
                  <c:pt idx="5">
                    <c:v>21,6666666666667</c:v>
                  </c:pt>
                </c:lvl>
                <c:lvl>
                  <c:pt idx="0">
                    <c:v>9000</c:v>
                  </c:pt>
                  <c:pt idx="1">
                    <c:v>9000</c:v>
                  </c:pt>
                  <c:pt idx="2">
                    <c:v>9000</c:v>
                  </c:pt>
                  <c:pt idx="3">
                    <c:v>9000</c:v>
                  </c:pt>
                  <c:pt idx="4">
                    <c:v>9000</c:v>
                  </c:pt>
                  <c:pt idx="5">
                    <c:v>9000</c:v>
                  </c:pt>
                </c:lvl>
                <c:lvl>
                  <c:pt idx="0">
                    <c:v>900</c:v>
                  </c:pt>
                  <c:pt idx="1">
                    <c:v>720</c:v>
                  </c:pt>
                  <c:pt idx="2">
                    <c:v>900</c:v>
                  </c:pt>
                  <c:pt idx="3">
                    <c:v>2160</c:v>
                  </c:pt>
                  <c:pt idx="4">
                    <c:v>1755</c:v>
                  </c:pt>
                  <c:pt idx="5">
                    <c:v>1950</c:v>
                  </c:pt>
                </c:lvl>
                <c:lvl>
                  <c:pt idx="0">
                    <c:v>oct-15</c:v>
                  </c:pt>
                  <c:pt idx="1">
                    <c:v>nov-15</c:v>
                  </c:pt>
                  <c:pt idx="2">
                    <c:v>déc-15</c:v>
                  </c:pt>
                  <c:pt idx="3">
                    <c:v>janv-16</c:v>
                  </c:pt>
                  <c:pt idx="4">
                    <c:v>févr-16</c:v>
                  </c:pt>
                  <c:pt idx="5">
                    <c:v>mars-16</c:v>
                  </c:pt>
                </c:lvl>
              </c:multiLvlStrCache>
            </c:multiLvlStrRef>
          </c:cat>
          <c:val>
            <c:numRef>
              <c:f>Feuil3!$E$5:$E$29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tx>
            <c:strRef>
              <c:f>Feuil3!$F$3:$F$4</c:f>
              <c:strCache>
                <c:ptCount val="1"/>
                <c:pt idx="0">
                  <c:v>8280</c:v>
                </c:pt>
              </c:strCache>
            </c:strRef>
          </c:tx>
          <c:cat>
            <c:multiLvlStrRef>
              <c:f>Feuil3!$A$5:$A$29</c:f>
              <c:multiLvlStrCache>
                <c:ptCount val="6"/>
                <c:lvl>
                  <c:pt idx="0">
                    <c:v>10</c:v>
                  </c:pt>
                  <c:pt idx="1">
                    <c:v>8</c:v>
                  </c:pt>
                  <c:pt idx="2">
                    <c:v>10</c:v>
                  </c:pt>
                  <c:pt idx="3">
                    <c:v>24</c:v>
                  </c:pt>
                  <c:pt idx="4">
                    <c:v>19,5</c:v>
                  </c:pt>
                  <c:pt idx="5">
                    <c:v>21,6666666666667</c:v>
                  </c:pt>
                </c:lvl>
                <c:lvl>
                  <c:pt idx="0">
                    <c:v>9000</c:v>
                  </c:pt>
                  <c:pt idx="1">
                    <c:v>9000</c:v>
                  </c:pt>
                  <c:pt idx="2">
                    <c:v>9000</c:v>
                  </c:pt>
                  <c:pt idx="3">
                    <c:v>9000</c:v>
                  </c:pt>
                  <c:pt idx="4">
                    <c:v>9000</c:v>
                  </c:pt>
                  <c:pt idx="5">
                    <c:v>9000</c:v>
                  </c:pt>
                </c:lvl>
                <c:lvl>
                  <c:pt idx="0">
                    <c:v>900</c:v>
                  </c:pt>
                  <c:pt idx="1">
                    <c:v>720</c:v>
                  </c:pt>
                  <c:pt idx="2">
                    <c:v>900</c:v>
                  </c:pt>
                  <c:pt idx="3">
                    <c:v>2160</c:v>
                  </c:pt>
                  <c:pt idx="4">
                    <c:v>1755</c:v>
                  </c:pt>
                  <c:pt idx="5">
                    <c:v>1950</c:v>
                  </c:pt>
                </c:lvl>
                <c:lvl>
                  <c:pt idx="0">
                    <c:v>oct-15</c:v>
                  </c:pt>
                  <c:pt idx="1">
                    <c:v>nov-15</c:v>
                  </c:pt>
                  <c:pt idx="2">
                    <c:v>déc-15</c:v>
                  </c:pt>
                  <c:pt idx="3">
                    <c:v>janv-16</c:v>
                  </c:pt>
                  <c:pt idx="4">
                    <c:v>févr-16</c:v>
                  </c:pt>
                  <c:pt idx="5">
                    <c:v>mars-16</c:v>
                  </c:pt>
                </c:lvl>
              </c:multiLvlStrCache>
            </c:multiLvlStrRef>
          </c:cat>
          <c:val>
            <c:numRef>
              <c:f>Feuil3!$F$5:$F$29</c:f>
              <c:numCache>
                <c:formatCode>General</c:formatCode>
                <c:ptCount val="6"/>
              </c:numCache>
            </c:numRef>
          </c:val>
        </c:ser>
        <c:axId val="52370816"/>
        <c:axId val="52392704"/>
      </c:radarChart>
      <c:catAx>
        <c:axId val="52370816"/>
        <c:scaling>
          <c:orientation val="minMax"/>
        </c:scaling>
        <c:axPos val="b"/>
        <c:majorGridlines/>
        <c:tickLblPos val="nextTo"/>
        <c:crossAx val="52392704"/>
        <c:crosses val="autoZero"/>
        <c:auto val="1"/>
        <c:lblAlgn val="ctr"/>
        <c:lblOffset val="100"/>
      </c:catAx>
      <c:valAx>
        <c:axId val="52392704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crossAx val="52370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5</xdr:row>
      <xdr:rowOff>114300</xdr:rowOff>
    </xdr:from>
    <xdr:to>
      <xdr:col>9</xdr:col>
      <xdr:colOff>790575</xdr:colOff>
      <xdr:row>19</xdr:row>
      <xdr:rowOff>57150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ael assa" refreshedDate="42450.688934259262" createdVersion="3" refreshedVersion="3" minRefreshableVersion="3" recordCount="15">
  <cacheSource type="worksheet">
    <worksheetSource ref="A1:K16" sheet="bord "/>
  </cacheSource>
  <cacheFields count="11">
    <cacheField name="Période " numFmtId="17">
      <sharedItems containsSemiMixedTypes="0" containsNonDate="0" containsDate="1" containsString="0" minDate="2015-10-01T00:00:00" maxDate="2016-12-02T00:00:00" count="15"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</sharedItems>
    </cacheField>
    <cacheField name=" réel thérapeute  " numFmtId="0">
      <sharedItems containsBlank="1" containsMixedTypes="1" containsNumber="1" containsInteger="1" minValue="720" maxValue="2160" count="7">
        <n v="900"/>
        <n v="720"/>
        <n v="2160"/>
        <n v="1755"/>
        <n v="1950"/>
        <m/>
        <s v="Vacance"/>
      </sharedItems>
    </cacheField>
    <cacheField name=" prévisionnel thérapeute  " numFmtId="0">
      <sharedItems containsMixedTypes="1" containsNumber="1" containsInteger="1" minValue="9000" maxValue="9000" count="2">
        <n v="9000"/>
        <s v="Vacance"/>
      </sharedItems>
    </cacheField>
    <cacheField name="Marge therapeute" numFmtId="0">
      <sharedItems containsBlank="1" containsMixedTypes="1" containsNumber="1" containsInteger="1" minValue="6840" maxValue="8280" count="7">
        <n v="8100"/>
        <n v="8280"/>
        <n v="6840"/>
        <n v="7245"/>
        <n v="7050"/>
        <m/>
        <s v="Vacance"/>
      </sharedItems>
    </cacheField>
    <cacheField name="% thérapeute" numFmtId="0">
      <sharedItems containsMixedTypes="1" containsNumber="1" minValue="0" maxValue="24" count="7">
        <n v="10"/>
        <n v="8"/>
        <n v="24"/>
        <n v="19.5"/>
        <n v="21.666666666666668"/>
        <n v="0"/>
        <s v="Vacance"/>
      </sharedItems>
    </cacheField>
    <cacheField name="Réel patient " numFmtId="0">
      <sharedItems containsBlank="1" containsMixedTypes="1" containsNumber="1" containsInteger="1" minValue="110" maxValue="700"/>
    </cacheField>
    <cacheField name="Prévisionnel patient" numFmtId="0">
      <sharedItems containsMixedTypes="1" containsNumber="1" containsInteger="1" minValue="7000" maxValue="7000"/>
    </cacheField>
    <cacheField name="Marge patient" numFmtId="0">
      <sharedItems containsBlank="1" containsMixedTypes="1" containsNumber="1" containsInteger="1" minValue="6300" maxValue="6890"/>
    </cacheField>
    <cacheField name="% patient" numFmtId="0">
      <sharedItems containsMixedTypes="1" containsNumber="1" minValue="0" maxValue="10"/>
    </cacheField>
    <cacheField name="Objectif CA" numFmtId="0">
      <sharedItems containsMixedTypes="1" containsNumber="1" containsInteger="1" minValue="9000" maxValue="9000"/>
    </cacheField>
    <cacheField name="Charges" numFmtId="0">
      <sharedItems containsSemiMixedTypes="0" containsString="0" containsNumber="1" minValue="2354.33" maxValue="16233.3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  <x v="0"/>
    <x v="0"/>
    <n v="110"/>
    <n v="7000"/>
    <n v="6890"/>
    <n v="1.5714285714285714"/>
    <n v="9000"/>
    <n v="16232.23"/>
  </r>
  <r>
    <x v="1"/>
    <x v="1"/>
    <x v="0"/>
    <x v="1"/>
    <x v="1"/>
    <n v="505"/>
    <n v="7000"/>
    <n v="6495"/>
    <n v="7.2142857142857144"/>
    <n v="9000"/>
    <n v="2624.4"/>
  </r>
  <r>
    <x v="2"/>
    <x v="0"/>
    <x v="0"/>
    <x v="0"/>
    <x v="0"/>
    <n v="270"/>
    <n v="7000"/>
    <n v="6730"/>
    <n v="3.8571428571428572"/>
    <n v="9000"/>
    <n v="2354.33"/>
  </r>
  <r>
    <x v="3"/>
    <x v="2"/>
    <x v="0"/>
    <x v="2"/>
    <x v="2"/>
    <n v="430"/>
    <n v="7000"/>
    <n v="6570"/>
    <n v="6.1428571428571432"/>
    <n v="9000"/>
    <n v="16233.32"/>
  </r>
  <r>
    <x v="4"/>
    <x v="3"/>
    <x v="0"/>
    <x v="3"/>
    <x v="3"/>
    <n v="630"/>
    <n v="7000"/>
    <n v="6370"/>
    <n v="9"/>
    <n v="9000"/>
    <n v="2624.4"/>
  </r>
  <r>
    <x v="5"/>
    <x v="4"/>
    <x v="0"/>
    <x v="4"/>
    <x v="4"/>
    <n v="700"/>
    <n v="7000"/>
    <n v="6300"/>
    <n v="10"/>
    <n v="9000"/>
    <n v="2624.4"/>
  </r>
  <r>
    <x v="6"/>
    <x v="5"/>
    <x v="0"/>
    <x v="5"/>
    <x v="5"/>
    <m/>
    <n v="7000"/>
    <m/>
    <n v="0"/>
    <n v="9000"/>
    <n v="15963.32"/>
  </r>
  <r>
    <x v="7"/>
    <x v="5"/>
    <x v="0"/>
    <x v="5"/>
    <x v="5"/>
    <m/>
    <n v="7000"/>
    <m/>
    <n v="0"/>
    <n v="9000"/>
    <n v="2623.98"/>
  </r>
  <r>
    <x v="8"/>
    <x v="5"/>
    <x v="0"/>
    <x v="5"/>
    <x v="5"/>
    <m/>
    <n v="7000"/>
    <m/>
    <n v="0"/>
    <n v="9000"/>
    <n v="2354.33"/>
  </r>
  <r>
    <x v="9"/>
    <x v="6"/>
    <x v="1"/>
    <x v="6"/>
    <x v="6"/>
    <s v="Vacance"/>
    <s v="Vacance"/>
    <s v="Vacance"/>
    <s v="Vacance"/>
    <s v="Vacance"/>
    <n v="15963.32"/>
  </r>
  <r>
    <x v="10"/>
    <x v="6"/>
    <x v="1"/>
    <x v="6"/>
    <x v="6"/>
    <s v="Vacance"/>
    <s v="Vacance"/>
    <s v="Vacance"/>
    <s v="Vacance"/>
    <s v="Vacance"/>
    <n v="2354.33"/>
  </r>
  <r>
    <x v="11"/>
    <x v="5"/>
    <x v="0"/>
    <x v="5"/>
    <x v="5"/>
    <m/>
    <n v="7000"/>
    <m/>
    <n v="0"/>
    <n v="9000"/>
    <n v="2654.4"/>
  </r>
  <r>
    <x v="12"/>
    <x v="5"/>
    <x v="0"/>
    <x v="5"/>
    <x v="5"/>
    <m/>
    <n v="7000"/>
    <m/>
    <n v="0"/>
    <n v="9000"/>
    <n v="16233.29"/>
  </r>
  <r>
    <x v="13"/>
    <x v="5"/>
    <x v="0"/>
    <x v="5"/>
    <x v="5"/>
    <m/>
    <n v="7000"/>
    <m/>
    <n v="0"/>
    <n v="9000"/>
    <n v="2624.4"/>
  </r>
  <r>
    <x v="14"/>
    <x v="5"/>
    <x v="0"/>
    <x v="5"/>
    <x v="5"/>
    <m/>
    <n v="7000"/>
    <m/>
    <n v="0"/>
    <n v="9000"/>
    <n v="2624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94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4">
  <location ref="A3:G29" firstHeaderRow="1" firstDataRow="2" firstDataCol="1"/>
  <pivotFields count="11">
    <pivotField axis="axisRow" numFmtId="17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showAll="0">
      <items count="8">
        <item x="1"/>
        <item x="0"/>
        <item x="3"/>
        <item x="4"/>
        <item x="2"/>
        <item h="1" x="6"/>
        <item h="1" x="5"/>
        <item t="default"/>
      </items>
    </pivotField>
    <pivotField axis="axisRow" showAll="0">
      <items count="3">
        <item x="0"/>
        <item h="1" x="1"/>
        <item t="default"/>
      </items>
    </pivotField>
    <pivotField axis="axisCol" showAll="0">
      <items count="8">
        <item x="2"/>
        <item x="4"/>
        <item x="3"/>
        <item x="0"/>
        <item x="1"/>
        <item x="6"/>
        <item x="5"/>
        <item t="default"/>
      </items>
    </pivotField>
    <pivotField axis="axisRow" showAll="0">
      <items count="8">
        <item x="5"/>
        <item x="1"/>
        <item x="0"/>
        <item x="3"/>
        <item x="4"/>
        <item x="2"/>
        <item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4">
    <field x="0"/>
    <field x="1"/>
    <field x="2"/>
    <field x="4"/>
  </rowFields>
  <rowItems count="25">
    <i>
      <x/>
    </i>
    <i r="1">
      <x v="1"/>
    </i>
    <i r="2">
      <x/>
    </i>
    <i r="3">
      <x v="2"/>
    </i>
    <i>
      <x v="1"/>
    </i>
    <i r="1">
      <x/>
    </i>
    <i r="2">
      <x/>
    </i>
    <i r="3">
      <x v="1"/>
    </i>
    <i>
      <x v="2"/>
    </i>
    <i r="1">
      <x v="1"/>
    </i>
    <i r="2">
      <x/>
    </i>
    <i r="3">
      <x v="2"/>
    </i>
    <i>
      <x v="3"/>
    </i>
    <i r="1">
      <x v="4"/>
    </i>
    <i r="2">
      <x/>
    </i>
    <i r="3">
      <x v="5"/>
    </i>
    <i>
      <x v="4"/>
    </i>
    <i r="1">
      <x v="2"/>
    </i>
    <i r="2">
      <x/>
    </i>
    <i r="3">
      <x v="3"/>
    </i>
    <i>
      <x v="5"/>
    </i>
    <i r="1">
      <x v="3"/>
    </i>
    <i r="2">
      <x/>
    </i>
    <i r="3">
      <x v="4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chartFormats count="7">
    <chartFormat chart="3" format="0" series="1">
      <pivotArea type="data" outline="0" fieldPosition="0">
        <references count="1">
          <reference field="3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3" count="1" selected="0">
            <x v="1"/>
          </reference>
        </references>
      </pivotArea>
    </chartFormat>
    <chartFormat chart="3" format="2" series="1">
      <pivotArea type="data" outline="0" fieldPosition="0">
        <references count="1">
          <reference field="3" count="1" selected="0">
            <x v="2"/>
          </reference>
        </references>
      </pivotArea>
    </chartFormat>
    <chartFormat chart="3" format="3" series="1">
      <pivotArea type="data" outline="0" fieldPosition="0">
        <references count="1">
          <reference field="3" count="1" selected="0">
            <x v="3"/>
          </reference>
        </references>
      </pivotArea>
    </chartFormat>
    <chartFormat chart="3" format="4" series="1">
      <pivotArea type="data" outline="0" fieldPosition="0">
        <references count="1">
          <reference field="3" count="1" selected="0">
            <x v="4"/>
          </reference>
        </references>
      </pivotArea>
    </chartFormat>
    <chartFormat chart="3" format="5" series="1">
      <pivotArea type="data" outline="0" fieldPosition="0">
        <references count="1">
          <reference field="3" count="1" selected="0">
            <x v="5"/>
          </reference>
        </references>
      </pivotArea>
    </chartFormat>
    <chartFormat chart="3" format="6" series="1">
      <pivotArea type="data" outline="0" fieldPosition="0">
        <references count="1">
          <reference field="3" count="1" selected="0">
            <x v="6"/>
          </reference>
        </references>
      </pivotArea>
    </chartFormat>
  </chartFormats>
  <pivotTableStyleInfo name="PivotStyleMedium7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3" name="bord1" displayName="bord1" ref="A1:J17" totalsRowShown="0" headerRowDxfId="33" headerRowBorderDxfId="32" tableBorderDxfId="31" totalsRowBorderDxfId="30">
  <autoFilter ref="A1:J17">
    <filterColumn colId="4"/>
    <filterColumn colId="8"/>
  </autoFilter>
  <tableColumns count="10">
    <tableColumn id="1" name="Période " dataDxfId="29"/>
    <tableColumn id="2" name=" réel thérapeute  " dataDxfId="23"/>
    <tableColumn id="3" name=" prévisionnel thérapeute  " dataDxfId="21"/>
    <tableColumn id="4" name="Marge therapeute" dataDxfId="22"/>
    <tableColumn id="10" name="% thérapeute" dataDxfId="28">
      <calculatedColumnFormula>(bord1[[#This Row],[ réel thérapeute  ]]*100/bord1[[#This Row],[ prévisionnel thérapeute  ]])</calculatedColumnFormula>
    </tableColumn>
    <tableColumn id="5" name="Réel patient " dataDxfId="20"/>
    <tableColumn id="6" name="Prévisionnel patient" dataDxfId="18"/>
    <tableColumn id="7" name="Marge patient" dataDxfId="19"/>
    <tableColumn id="12" name="% patient" dataDxfId="17">
      <calculatedColumnFormula>(bord1[[#This Row],[Réel patient ]]*100/bord1[[#This Row],[Prévisionnel patient]])</calculatedColumnFormula>
    </tableColumn>
    <tableColumn id="8" name="Objectif CA" dataDxfId="1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bord2" displayName="bord2" ref="A19:P29" totalsRowShown="0" headerRowDxfId="27" headerRowBorderDxfId="26" tableBorderDxfId="25" totalsRowBorderDxfId="24">
  <autoFilter ref="A19:P29"/>
  <tableColumns count="16">
    <tableColumn id="1" name="Date" dataDxfId="15"/>
    <tableColumn id="2" name="01/10/2015" dataDxfId="14"/>
    <tableColumn id="3" name="01/11/2015" dataDxfId="13"/>
    <tableColumn id="4" name="01/12/2015" dataDxfId="12"/>
    <tableColumn id="5" name="01/01/2016" dataDxfId="11"/>
    <tableColumn id="6" name="01/02/2016" dataDxfId="10"/>
    <tableColumn id="7" name="01/03/2016" dataDxfId="9"/>
    <tableColumn id="8" name="01/04/2016" dataDxfId="8"/>
    <tableColumn id="9" name="01/05/2016" dataDxfId="7"/>
    <tableColumn id="10" name="01/06/2016" dataDxfId="6"/>
    <tableColumn id="11" name="01/07/2016" dataDxfId="5"/>
    <tableColumn id="12" name="01/08/2016" dataDxfId="4"/>
    <tableColumn id="13" name="01/09/2016" dataDxfId="3"/>
    <tableColumn id="14" name="01/10/2016" dataDxfId="2"/>
    <tableColumn id="15" name="01/11/2016" dataDxfId="1"/>
    <tableColumn id="16" name="01/12/2016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9"/>
  <sheetViews>
    <sheetView workbookViewId="0">
      <selection activeCell="B9" sqref="B9"/>
    </sheetView>
  </sheetViews>
  <sheetFormatPr baseColWidth="10" defaultRowHeight="15.75"/>
  <cols>
    <col min="1" max="1" width="20.125" bestFit="1" customWidth="1"/>
    <col min="2" max="2" width="21.5" bestFit="1" customWidth="1"/>
    <col min="3" max="6" width="4.875" bestFit="1" customWidth="1"/>
    <col min="7" max="7" width="11.625" bestFit="1" customWidth="1"/>
    <col min="8" max="8" width="5.5" bestFit="1" customWidth="1"/>
    <col min="9" max="9" width="11.625" bestFit="1" customWidth="1"/>
  </cols>
  <sheetData>
    <row r="3" spans="1:7">
      <c r="B3" s="20" t="s">
        <v>35</v>
      </c>
    </row>
    <row r="4" spans="1:7">
      <c r="A4" s="20" t="s">
        <v>37</v>
      </c>
      <c r="B4">
        <v>6840</v>
      </c>
      <c r="C4">
        <v>7050</v>
      </c>
      <c r="D4">
        <v>7245</v>
      </c>
      <c r="E4">
        <v>8100</v>
      </c>
      <c r="F4">
        <v>8280</v>
      </c>
      <c r="G4" t="s">
        <v>36</v>
      </c>
    </row>
    <row r="5" spans="1:7">
      <c r="A5" s="22">
        <v>42278</v>
      </c>
    </row>
    <row r="6" spans="1:7">
      <c r="A6" s="21">
        <v>900</v>
      </c>
    </row>
    <row r="7" spans="1:7">
      <c r="A7" s="23">
        <v>9000</v>
      </c>
    </row>
    <row r="8" spans="1:7">
      <c r="A8" s="24">
        <v>10</v>
      </c>
    </row>
    <row r="9" spans="1:7">
      <c r="A9" s="22">
        <v>42309</v>
      </c>
    </row>
    <row r="10" spans="1:7">
      <c r="A10" s="21">
        <v>720</v>
      </c>
    </row>
    <row r="11" spans="1:7">
      <c r="A11" s="23">
        <v>9000</v>
      </c>
    </row>
    <row r="12" spans="1:7">
      <c r="A12" s="24">
        <v>8</v>
      </c>
    </row>
    <row r="13" spans="1:7">
      <c r="A13" s="22">
        <v>42339</v>
      </c>
    </row>
    <row r="14" spans="1:7">
      <c r="A14" s="21">
        <v>900</v>
      </c>
    </row>
    <row r="15" spans="1:7">
      <c r="A15" s="23">
        <v>9000</v>
      </c>
    </row>
    <row r="16" spans="1:7">
      <c r="A16" s="24">
        <v>10</v>
      </c>
    </row>
    <row r="17" spans="1:1">
      <c r="A17" s="22">
        <v>42370</v>
      </c>
    </row>
    <row r="18" spans="1:1">
      <c r="A18" s="21">
        <v>2160</v>
      </c>
    </row>
    <row r="19" spans="1:1">
      <c r="A19" s="23">
        <v>9000</v>
      </c>
    </row>
    <row r="20" spans="1:1">
      <c r="A20" s="24">
        <v>24</v>
      </c>
    </row>
    <row r="21" spans="1:1">
      <c r="A21" s="22">
        <v>42401</v>
      </c>
    </row>
    <row r="22" spans="1:1">
      <c r="A22" s="21">
        <v>1755</v>
      </c>
    </row>
    <row r="23" spans="1:1">
      <c r="A23" s="23">
        <v>9000</v>
      </c>
    </row>
    <row r="24" spans="1:1">
      <c r="A24" s="24">
        <v>19.5</v>
      </c>
    </row>
    <row r="25" spans="1:1">
      <c r="A25" s="22">
        <v>42430</v>
      </c>
    </row>
    <row r="26" spans="1:1">
      <c r="A26" s="21">
        <v>1950</v>
      </c>
    </row>
    <row r="27" spans="1:1">
      <c r="A27" s="23">
        <v>9000</v>
      </c>
    </row>
    <row r="28" spans="1:1">
      <c r="A28" s="24">
        <v>21.666666666666668</v>
      </c>
    </row>
    <row r="29" spans="1:1">
      <c r="A29" s="22" t="s">
        <v>36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P29"/>
  <sheetViews>
    <sheetView tabSelected="1" showRuler="0" topLeftCell="C1" zoomScale="70" zoomScaleNormal="70" workbookViewId="0">
      <selection activeCell="D1" sqref="D1"/>
    </sheetView>
  </sheetViews>
  <sheetFormatPr baseColWidth="10" defaultRowHeight="15.75"/>
  <cols>
    <col min="1" max="1" width="18.125" customWidth="1"/>
    <col min="2" max="2" width="17.5" customWidth="1"/>
    <col min="3" max="3" width="24.5" customWidth="1"/>
    <col min="4" max="5" width="18.125" customWidth="1"/>
    <col min="6" max="6" width="13.5" customWidth="1"/>
    <col min="7" max="7" width="21.5" customWidth="1"/>
    <col min="8" max="9" width="14.75" customWidth="1"/>
    <col min="10" max="10" width="12.875" customWidth="1"/>
    <col min="11" max="11" width="14.875" customWidth="1"/>
    <col min="12" max="12" width="14.5" customWidth="1"/>
    <col min="13" max="13" width="14.125" customWidth="1"/>
    <col min="14" max="14" width="13.625" customWidth="1"/>
    <col min="15" max="15" width="15" customWidth="1"/>
    <col min="16" max="16" width="14.5" customWidth="1"/>
  </cols>
  <sheetData>
    <row r="1" spans="1:11">
      <c r="A1" s="6" t="s">
        <v>0</v>
      </c>
      <c r="B1" s="7" t="s">
        <v>1</v>
      </c>
      <c r="C1" s="7" t="s">
        <v>2</v>
      </c>
      <c r="D1" s="7" t="s">
        <v>8</v>
      </c>
      <c r="E1" s="7" t="s">
        <v>12</v>
      </c>
      <c r="F1" s="7" t="s">
        <v>3</v>
      </c>
      <c r="G1" s="7" t="s">
        <v>9</v>
      </c>
      <c r="H1" s="7" t="s">
        <v>10</v>
      </c>
      <c r="I1" s="8" t="s">
        <v>11</v>
      </c>
      <c r="J1" s="8" t="s">
        <v>7</v>
      </c>
      <c r="K1" s="1" t="s">
        <v>4</v>
      </c>
    </row>
    <row r="2" spans="1:11">
      <c r="A2" s="5">
        <v>42278</v>
      </c>
      <c r="B2" s="29">
        <v>900</v>
      </c>
      <c r="C2" s="29">
        <v>9000</v>
      </c>
      <c r="D2" s="29">
        <f>(C2-B2)</f>
        <v>8100</v>
      </c>
      <c r="E2" s="34">
        <f>(bord1[[#This Row],[ réel thérapeute  ]]*100/bord1[[#This Row],[ prévisionnel thérapeute  ]])</f>
        <v>10</v>
      </c>
      <c r="F2" s="29">
        <v>110</v>
      </c>
      <c r="G2" s="29">
        <f t="shared" ref="G2:G9" si="0">(700*10)</f>
        <v>7000</v>
      </c>
      <c r="H2" s="29">
        <f>(G2-F2)</f>
        <v>6890</v>
      </c>
      <c r="I2" s="25">
        <f>(bord1[[#This Row],[Réel patient ]]*100/bord1[[#This Row],[Prévisionnel patient]])</f>
        <v>1.5714285714285714</v>
      </c>
      <c r="J2" s="37">
        <v>9000</v>
      </c>
      <c r="K2" s="29">
        <v>16232.23</v>
      </c>
    </row>
    <row r="3" spans="1:11">
      <c r="A3" s="5">
        <v>42309</v>
      </c>
      <c r="B3" s="30">
        <v>720</v>
      </c>
      <c r="C3" s="30">
        <v>9000</v>
      </c>
      <c r="D3" s="30">
        <f>(C3-B3)</f>
        <v>8280</v>
      </c>
      <c r="E3" s="35">
        <f>(bord1[[#This Row],[ réel thérapeute  ]]*100/bord1[[#This Row],[ prévisionnel thérapeute  ]])</f>
        <v>8</v>
      </c>
      <c r="F3" s="30">
        <v>505</v>
      </c>
      <c r="G3" s="29">
        <f t="shared" si="0"/>
        <v>7000</v>
      </c>
      <c r="H3" s="30">
        <f>(G3-F3)</f>
        <v>6495</v>
      </c>
      <c r="I3" s="25">
        <f>(bord1[[#This Row],[Réel patient ]]*100/bord1[[#This Row],[Prévisionnel patient]])</f>
        <v>7.2142857142857144</v>
      </c>
      <c r="J3" s="37">
        <v>9000</v>
      </c>
      <c r="K3" s="29">
        <v>2624.4</v>
      </c>
    </row>
    <row r="4" spans="1:11">
      <c r="A4" s="5">
        <v>42339</v>
      </c>
      <c r="B4" s="29">
        <v>900</v>
      </c>
      <c r="C4" s="29">
        <v>9000</v>
      </c>
      <c r="D4" s="29">
        <f>(C4-B4)</f>
        <v>8100</v>
      </c>
      <c r="E4" s="34">
        <f>(bord1[[#This Row],[ réel thérapeute  ]]*100/bord1[[#This Row],[ prévisionnel thérapeute  ]])</f>
        <v>10</v>
      </c>
      <c r="F4" s="29">
        <v>270</v>
      </c>
      <c r="G4" s="29">
        <f t="shared" si="0"/>
        <v>7000</v>
      </c>
      <c r="H4" s="29">
        <f>(G4-F4)</f>
        <v>6730</v>
      </c>
      <c r="I4" s="25">
        <f>(bord1[[#This Row],[Réel patient ]]*100/bord1[[#This Row],[Prévisionnel patient]])</f>
        <v>3.8571428571428572</v>
      </c>
      <c r="J4" s="37">
        <v>9000</v>
      </c>
      <c r="K4" s="29">
        <v>2354.33</v>
      </c>
    </row>
    <row r="5" spans="1:11">
      <c r="A5" s="5">
        <v>42370</v>
      </c>
      <c r="B5" s="30">
        <v>2160</v>
      </c>
      <c r="C5" s="30">
        <v>9000</v>
      </c>
      <c r="D5" s="29">
        <f t="shared" ref="D5:D6" si="1">(C5-B5)</f>
        <v>6840</v>
      </c>
      <c r="E5" s="35">
        <f>(bord1[[#This Row],[ réel thérapeute  ]]*100/bord1[[#This Row],[ prévisionnel thérapeute  ]])</f>
        <v>24</v>
      </c>
      <c r="F5" s="30">
        <v>430</v>
      </c>
      <c r="G5" s="29">
        <f t="shared" si="0"/>
        <v>7000</v>
      </c>
      <c r="H5" s="29">
        <f t="shared" ref="H5:H6" si="2">(G5-F5)</f>
        <v>6570</v>
      </c>
      <c r="I5" s="25">
        <f>(bord1[[#This Row],[Réel patient ]]*100/bord1[[#This Row],[Prévisionnel patient]])</f>
        <v>6.1428571428571432</v>
      </c>
      <c r="J5" s="37">
        <v>9000</v>
      </c>
      <c r="K5" s="29">
        <v>16233.32</v>
      </c>
    </row>
    <row r="6" spans="1:11">
      <c r="A6" s="5">
        <v>42401</v>
      </c>
      <c r="B6" s="29">
        <v>1755</v>
      </c>
      <c r="C6" s="29">
        <v>9000</v>
      </c>
      <c r="D6" s="29">
        <f t="shared" si="1"/>
        <v>7245</v>
      </c>
      <c r="E6" s="34">
        <f>(bord1[[#This Row],[ réel thérapeute  ]]*100/bord1[[#This Row],[ prévisionnel thérapeute  ]])</f>
        <v>19.5</v>
      </c>
      <c r="F6" s="29">
        <v>630</v>
      </c>
      <c r="G6" s="29">
        <f t="shared" si="0"/>
        <v>7000</v>
      </c>
      <c r="H6" s="29">
        <f t="shared" si="2"/>
        <v>6370</v>
      </c>
      <c r="I6" s="25">
        <f>(bord1[[#This Row],[Réel patient ]]*100/bord1[[#This Row],[Prévisionnel patient]])</f>
        <v>9</v>
      </c>
      <c r="J6" s="37">
        <v>9000</v>
      </c>
      <c r="K6" s="29">
        <v>2624.4</v>
      </c>
    </row>
    <row r="7" spans="1:11">
      <c r="A7" s="5">
        <v>42430</v>
      </c>
      <c r="B7" s="30">
        <v>1950</v>
      </c>
      <c r="C7" s="30">
        <v>9000</v>
      </c>
      <c r="D7" s="30">
        <f>(bord1[[#This Row],[ prévisionnel thérapeute  ]]-bord1[[#This Row],[ réel thérapeute  ]])</f>
        <v>7050</v>
      </c>
      <c r="E7" s="36">
        <f>(bord1[[#This Row],[ réel thérapeute  ]]*100/bord1[[#This Row],[ prévisionnel thérapeute  ]])</f>
        <v>21.666666666666668</v>
      </c>
      <c r="F7" s="30">
        <v>700</v>
      </c>
      <c r="G7" s="29">
        <f t="shared" si="0"/>
        <v>7000</v>
      </c>
      <c r="H7" s="30">
        <f>(bord1[[#This Row],[Prévisionnel patient]]-bord1[[#This Row],[Réel patient ]])</f>
        <v>6300</v>
      </c>
      <c r="I7" s="26">
        <f>(bord1[[#This Row],[Réel patient ]]*100/bord1[[#This Row],[Prévisionnel patient]])</f>
        <v>10</v>
      </c>
      <c r="J7" s="37">
        <v>9000</v>
      </c>
      <c r="K7" s="29">
        <v>2624.4</v>
      </c>
    </row>
    <row r="8" spans="1:11">
      <c r="A8" s="5">
        <v>42461</v>
      </c>
      <c r="B8" s="33"/>
      <c r="C8" s="30">
        <v>9000</v>
      </c>
      <c r="E8" s="35">
        <f>(bord1[[#This Row],[ réel thérapeute  ]]*100/bord1[[#This Row],[ prévisionnel thérapeute  ]])</f>
        <v>0</v>
      </c>
      <c r="F8" s="33"/>
      <c r="G8" s="29">
        <f t="shared" si="0"/>
        <v>7000</v>
      </c>
      <c r="H8" s="33"/>
      <c r="I8" s="27">
        <f>(bord1[[#This Row],[Réel patient ]]*100/bord1[[#This Row],[Prévisionnel patient]])</f>
        <v>0</v>
      </c>
      <c r="J8" s="37">
        <v>9000</v>
      </c>
      <c r="K8" s="29">
        <v>15963.32</v>
      </c>
    </row>
    <row r="9" spans="1:11">
      <c r="A9" s="5">
        <v>42491</v>
      </c>
      <c r="B9" s="33"/>
      <c r="C9" s="30">
        <v>9000</v>
      </c>
      <c r="D9" s="33"/>
      <c r="E9" s="35">
        <f>(bord1[[#This Row],[ réel thérapeute  ]]*100/bord1[[#This Row],[ prévisionnel thérapeute  ]])</f>
        <v>0</v>
      </c>
      <c r="F9" s="33"/>
      <c r="G9" s="29">
        <f t="shared" si="0"/>
        <v>7000</v>
      </c>
      <c r="H9" s="33"/>
      <c r="I9" s="27">
        <f>(bord1[[#This Row],[Réel patient ]]*100/bord1[[#This Row],[Prévisionnel patient]])</f>
        <v>0</v>
      </c>
      <c r="J9" s="37">
        <v>9000</v>
      </c>
      <c r="K9" s="29">
        <v>2623.98</v>
      </c>
    </row>
    <row r="10" spans="1:11">
      <c r="A10" s="5">
        <v>42522</v>
      </c>
      <c r="B10" s="29"/>
      <c r="C10" s="29">
        <v>9000</v>
      </c>
      <c r="D10" s="29"/>
      <c r="E10" s="34">
        <f>(bord1[[#This Row],[ réel thérapeute  ]]*100/bord1[[#This Row],[ prévisionnel thérapeute  ]])</f>
        <v>0</v>
      </c>
      <c r="F10" s="29"/>
      <c r="G10" s="29">
        <f t="shared" ref="G10:G16" si="3">(700*10)</f>
        <v>7000</v>
      </c>
      <c r="H10" s="29"/>
      <c r="I10" s="28">
        <f>(bord1[[#This Row],[Réel patient ]]*100/bord1[[#This Row],[Prévisionnel patient]])</f>
        <v>0</v>
      </c>
      <c r="J10" s="37">
        <v>9000</v>
      </c>
      <c r="K10" s="29">
        <v>2354.33</v>
      </c>
    </row>
    <row r="11" spans="1:11">
      <c r="A11" s="5">
        <v>42552</v>
      </c>
      <c r="B11" s="31" t="s">
        <v>5</v>
      </c>
      <c r="C11" s="31" t="s">
        <v>5</v>
      </c>
      <c r="D11" s="31" t="s">
        <v>5</v>
      </c>
      <c r="E11" s="31" t="s">
        <v>5</v>
      </c>
      <c r="F11" s="31" t="s">
        <v>5</v>
      </c>
      <c r="G11" s="31" t="s">
        <v>5</v>
      </c>
      <c r="H11" s="31" t="s">
        <v>5</v>
      </c>
      <c r="I11" s="4" t="s">
        <v>5</v>
      </c>
      <c r="J11" s="38" t="s">
        <v>5</v>
      </c>
      <c r="K11" s="29">
        <v>15963.32</v>
      </c>
    </row>
    <row r="12" spans="1:11">
      <c r="A12" s="5">
        <v>42583</v>
      </c>
      <c r="B12" s="31" t="s">
        <v>5</v>
      </c>
      <c r="C12" s="31" t="s">
        <v>5</v>
      </c>
      <c r="D12" s="31" t="s">
        <v>5</v>
      </c>
      <c r="E12" s="31" t="s">
        <v>5</v>
      </c>
      <c r="F12" s="31" t="s">
        <v>5</v>
      </c>
      <c r="G12" s="31" t="s">
        <v>5</v>
      </c>
      <c r="H12" s="31" t="s">
        <v>5</v>
      </c>
      <c r="I12" s="4" t="s">
        <v>5</v>
      </c>
      <c r="J12" s="38" t="s">
        <v>5</v>
      </c>
      <c r="K12" s="29">
        <v>2354.33</v>
      </c>
    </row>
    <row r="13" spans="1:11">
      <c r="A13" s="5">
        <v>42614</v>
      </c>
      <c r="B13" s="30"/>
      <c r="C13" s="30">
        <v>9000</v>
      </c>
      <c r="D13" s="30"/>
      <c r="E13" s="35">
        <f>(bord1[[#This Row],[ réel thérapeute  ]]*100/bord1[[#This Row],[ prévisionnel thérapeute  ]])</f>
        <v>0</v>
      </c>
      <c r="F13" s="30"/>
      <c r="G13" s="29">
        <f t="shared" si="3"/>
        <v>7000</v>
      </c>
      <c r="H13" s="30"/>
      <c r="I13" s="18">
        <f>(bord1[[#This Row],[Réel patient ]]*100/bord1[[#This Row],[Prévisionnel patient]])</f>
        <v>0</v>
      </c>
      <c r="J13" s="39">
        <v>9000</v>
      </c>
      <c r="K13" s="29">
        <v>2654.4</v>
      </c>
    </row>
    <row r="14" spans="1:11">
      <c r="A14" s="5">
        <v>42644</v>
      </c>
      <c r="B14" s="29"/>
      <c r="C14" s="29">
        <v>9000</v>
      </c>
      <c r="D14" s="29"/>
      <c r="E14" s="34">
        <f>(bord1[[#This Row],[ réel thérapeute  ]]*100/bord1[[#This Row],[ prévisionnel thérapeute  ]])</f>
        <v>0</v>
      </c>
      <c r="F14" s="2"/>
      <c r="G14" s="29">
        <f t="shared" si="3"/>
        <v>7000</v>
      </c>
      <c r="H14" s="29"/>
      <c r="I14" s="17">
        <f>(bord1[[#This Row],[Réel patient ]]*100/bord1[[#This Row],[Prévisionnel patient]])</f>
        <v>0</v>
      </c>
      <c r="J14" s="39">
        <v>9000</v>
      </c>
      <c r="K14" s="29">
        <v>16233.29</v>
      </c>
    </row>
    <row r="15" spans="1:11">
      <c r="A15" s="5">
        <v>42675</v>
      </c>
      <c r="B15" s="30"/>
      <c r="C15" s="30">
        <v>9000</v>
      </c>
      <c r="D15" s="30"/>
      <c r="E15" s="35">
        <f>(bord1[[#This Row],[ réel thérapeute  ]]*100/bord1[[#This Row],[ prévisionnel thérapeute  ]])</f>
        <v>0</v>
      </c>
      <c r="F15" s="3"/>
      <c r="G15" s="29">
        <f t="shared" si="3"/>
        <v>7000</v>
      </c>
      <c r="H15" s="30"/>
      <c r="I15" s="18">
        <f>(bord1[[#This Row],[Réel patient ]]*100/bord1[[#This Row],[Prévisionnel patient]])</f>
        <v>0</v>
      </c>
      <c r="J15" s="39">
        <v>9000</v>
      </c>
      <c r="K15" s="29">
        <v>2624.4</v>
      </c>
    </row>
    <row r="16" spans="1:11">
      <c r="A16" s="5">
        <v>42705</v>
      </c>
      <c r="B16" s="29"/>
      <c r="C16" s="29">
        <v>9000</v>
      </c>
      <c r="D16" s="29"/>
      <c r="E16" s="34">
        <f>(bord1[[#This Row],[ réel thérapeute  ]]*100/bord1[[#This Row],[ prévisionnel thérapeute  ]])</f>
        <v>0</v>
      </c>
      <c r="F16" s="2"/>
      <c r="G16" s="29">
        <f t="shared" si="3"/>
        <v>7000</v>
      </c>
      <c r="H16" s="29"/>
      <c r="I16" s="17">
        <f>(bord1[[#This Row],[Réel patient ]]*100/bord1[[#This Row],[Prévisionnel patient]])</f>
        <v>0</v>
      </c>
      <c r="J16" s="39">
        <v>9000</v>
      </c>
      <c r="K16" s="29">
        <v>2624.4</v>
      </c>
    </row>
    <row r="17" spans="1:16">
      <c r="A17" s="9" t="s">
        <v>6</v>
      </c>
      <c r="B17" s="10"/>
      <c r="C17" s="32">
        <f>SUMIF(C2:C16,"9000",C2:C16)</f>
        <v>117000</v>
      </c>
      <c r="D17" s="32"/>
      <c r="E17" s="11">
        <f>(bord1[[#This Row],[ réel thérapeute  ]]*100/bord1[[#This Row],[ prévisionnel thérapeute  ]])</f>
        <v>0</v>
      </c>
      <c r="F17" s="10"/>
      <c r="G17" s="32">
        <f>SUMIF(G2:G16,"7000",G2:G16)</f>
        <v>91000</v>
      </c>
      <c r="H17" s="10"/>
      <c r="I17" s="19">
        <v>0</v>
      </c>
      <c r="J17" s="40">
        <f>SUMIF(J2:J16,"9000",J2:J16)</f>
        <v>117000</v>
      </c>
      <c r="K17" s="45">
        <f>SUM(K2:K16)</f>
        <v>106088.84999999998</v>
      </c>
    </row>
    <row r="19" spans="1:16">
      <c r="A19" s="13" t="s">
        <v>13</v>
      </c>
      <c r="B19" s="14" t="s">
        <v>20</v>
      </c>
      <c r="C19" s="14" t="s">
        <v>21</v>
      </c>
      <c r="D19" s="14" t="s">
        <v>22</v>
      </c>
      <c r="E19" s="14" t="s">
        <v>23</v>
      </c>
      <c r="F19" s="14" t="s">
        <v>24</v>
      </c>
      <c r="G19" s="14" t="s">
        <v>25</v>
      </c>
      <c r="H19" s="14" t="s">
        <v>26</v>
      </c>
      <c r="I19" s="14" t="s">
        <v>27</v>
      </c>
      <c r="J19" s="14" t="s">
        <v>28</v>
      </c>
      <c r="K19" s="14" t="s">
        <v>29</v>
      </c>
      <c r="L19" s="14" t="s">
        <v>30</v>
      </c>
      <c r="M19" s="14" t="s">
        <v>31</v>
      </c>
      <c r="N19" s="14" t="s">
        <v>32</v>
      </c>
      <c r="O19" s="14" t="s">
        <v>33</v>
      </c>
      <c r="P19" s="15" t="s">
        <v>34</v>
      </c>
    </row>
    <row r="20" spans="1:16">
      <c r="A20" s="12" t="s">
        <v>14</v>
      </c>
      <c r="B20" s="41">
        <v>900</v>
      </c>
      <c r="C20" s="41">
        <v>720</v>
      </c>
      <c r="D20" s="41">
        <v>900</v>
      </c>
      <c r="E20" s="41">
        <v>2160</v>
      </c>
      <c r="F20" s="41">
        <v>1755</v>
      </c>
      <c r="G20" s="41">
        <v>1950</v>
      </c>
      <c r="H20" s="41"/>
      <c r="I20" s="41"/>
      <c r="J20" s="41"/>
      <c r="K20" s="41" t="s">
        <v>5</v>
      </c>
      <c r="L20" s="41" t="s">
        <v>5</v>
      </c>
      <c r="M20" s="41"/>
      <c r="N20" s="41"/>
      <c r="O20" s="41"/>
      <c r="P20" s="43"/>
    </row>
    <row r="21" spans="1:16">
      <c r="A21" s="12" t="s">
        <v>15</v>
      </c>
      <c r="B21" s="41">
        <v>9000</v>
      </c>
      <c r="C21" s="41">
        <v>9000</v>
      </c>
      <c r="D21" s="41">
        <v>9000</v>
      </c>
      <c r="E21" s="41">
        <v>9000</v>
      </c>
      <c r="F21" s="41">
        <v>9000</v>
      </c>
      <c r="G21" s="41">
        <v>9000</v>
      </c>
      <c r="H21" s="41">
        <v>9000</v>
      </c>
      <c r="I21" s="41">
        <v>9000</v>
      </c>
      <c r="J21" s="41">
        <v>9000</v>
      </c>
      <c r="K21" s="41" t="s">
        <v>5</v>
      </c>
      <c r="L21" s="41" t="s">
        <v>5</v>
      </c>
      <c r="M21" s="41">
        <v>9000</v>
      </c>
      <c r="N21" s="41">
        <v>9000</v>
      </c>
      <c r="O21" s="41">
        <v>9000</v>
      </c>
      <c r="P21" s="43">
        <v>9000</v>
      </c>
    </row>
    <row r="22" spans="1:16">
      <c r="A22" s="12" t="s">
        <v>16</v>
      </c>
      <c r="B22" s="41">
        <f>(B21-B20)</f>
        <v>8100</v>
      </c>
      <c r="C22" s="41">
        <f>(C21-C20)</f>
        <v>8280</v>
      </c>
      <c r="D22" s="41">
        <f>(D21-D20)</f>
        <v>8100</v>
      </c>
      <c r="E22" s="41">
        <f>(E21-E20)</f>
        <v>6840</v>
      </c>
      <c r="F22" s="41">
        <f>(F21-F20)</f>
        <v>7245</v>
      </c>
      <c r="G22" s="41">
        <f>(G21-G20)</f>
        <v>7050</v>
      </c>
      <c r="H22" s="41"/>
      <c r="I22" s="41"/>
      <c r="J22" s="41"/>
      <c r="K22" s="41" t="s">
        <v>5</v>
      </c>
      <c r="L22" s="41" t="s">
        <v>5</v>
      </c>
      <c r="M22" s="41"/>
      <c r="N22" s="41"/>
      <c r="O22" s="41"/>
      <c r="P22" s="43"/>
    </row>
    <row r="23" spans="1:16">
      <c r="A23" s="12" t="s">
        <v>17</v>
      </c>
      <c r="B23" s="41">
        <f>(B20*100/B21)</f>
        <v>10</v>
      </c>
      <c r="C23" s="41">
        <f>(C20*100/C21)</f>
        <v>8</v>
      </c>
      <c r="D23" s="41">
        <f>(D20*100/D21)</f>
        <v>10</v>
      </c>
      <c r="E23" s="41">
        <f>(E20*100/E21)</f>
        <v>24</v>
      </c>
      <c r="F23" s="41">
        <f>(F20*100/F21)</f>
        <v>19.5</v>
      </c>
      <c r="G23" s="46">
        <f>(G20*100/G21)</f>
        <v>21.666666666666668</v>
      </c>
      <c r="H23" s="41"/>
      <c r="I23" s="41"/>
      <c r="J23" s="41"/>
      <c r="K23" s="41" t="s">
        <v>5</v>
      </c>
      <c r="L23" s="41" t="s">
        <v>5</v>
      </c>
      <c r="M23" s="41"/>
      <c r="N23" s="41"/>
      <c r="O23" s="41"/>
      <c r="P23" s="43"/>
    </row>
    <row r="24" spans="1:16">
      <c r="A24" s="12" t="s">
        <v>18</v>
      </c>
      <c r="B24" s="41">
        <v>110</v>
      </c>
      <c r="C24" s="41">
        <v>505</v>
      </c>
      <c r="D24" s="41">
        <v>270</v>
      </c>
      <c r="E24" s="41">
        <v>430</v>
      </c>
      <c r="F24" s="41">
        <v>630</v>
      </c>
      <c r="G24" s="41">
        <v>700</v>
      </c>
      <c r="H24" s="41"/>
      <c r="I24" s="41"/>
      <c r="J24" s="41"/>
      <c r="K24" s="41" t="s">
        <v>5</v>
      </c>
      <c r="L24" s="41" t="s">
        <v>5</v>
      </c>
      <c r="M24" s="41"/>
      <c r="N24" s="41"/>
      <c r="O24" s="41"/>
      <c r="P24" s="43"/>
    </row>
    <row r="25" spans="1:16">
      <c r="A25" s="12" t="s">
        <v>19</v>
      </c>
      <c r="B25" s="41">
        <v>7000</v>
      </c>
      <c r="C25" s="41">
        <v>7000</v>
      </c>
      <c r="D25" s="41">
        <v>7000</v>
      </c>
      <c r="E25" s="41">
        <v>7000</v>
      </c>
      <c r="F25" s="41">
        <v>7000</v>
      </c>
      <c r="G25" s="41">
        <v>7000</v>
      </c>
      <c r="H25" s="41">
        <v>7000</v>
      </c>
      <c r="I25" s="41">
        <v>7000</v>
      </c>
      <c r="J25" s="41">
        <v>7000</v>
      </c>
      <c r="K25" s="41" t="s">
        <v>5</v>
      </c>
      <c r="L25" s="41" t="s">
        <v>5</v>
      </c>
      <c r="M25" s="41">
        <v>7000</v>
      </c>
      <c r="N25" s="41">
        <v>7000</v>
      </c>
      <c r="O25" s="41">
        <v>7000</v>
      </c>
      <c r="P25" s="43">
        <v>7000</v>
      </c>
    </row>
    <row r="26" spans="1:16">
      <c r="A26" s="12" t="s">
        <v>10</v>
      </c>
      <c r="B26" s="41">
        <f>(B25-B24)</f>
        <v>6890</v>
      </c>
      <c r="C26" s="41">
        <f>(C25-C24)</f>
        <v>6495</v>
      </c>
      <c r="D26" s="41">
        <f>(D25-D24)</f>
        <v>6730</v>
      </c>
      <c r="E26" s="41">
        <f>(E25-E24)</f>
        <v>6570</v>
      </c>
      <c r="F26" s="41">
        <f>(F25-F24)</f>
        <v>6370</v>
      </c>
      <c r="G26" s="41">
        <f>(G25-G24)</f>
        <v>6300</v>
      </c>
      <c r="H26" s="41"/>
      <c r="I26" s="41"/>
      <c r="J26" s="41"/>
      <c r="K26" s="41" t="s">
        <v>5</v>
      </c>
      <c r="L26" s="41" t="s">
        <v>5</v>
      </c>
      <c r="M26" s="41"/>
      <c r="N26" s="41"/>
      <c r="O26" s="41"/>
      <c r="P26" s="43"/>
    </row>
    <row r="27" spans="1:16">
      <c r="A27" s="12" t="s">
        <v>11</v>
      </c>
      <c r="B27" s="41">
        <f>(B24*100/B25)</f>
        <v>1.5714285714285714</v>
      </c>
      <c r="C27" s="46">
        <f>(C24*100/C25)</f>
        <v>7.2142857142857144</v>
      </c>
      <c r="D27" s="46">
        <f>(D24*100/D25)</f>
        <v>3.8571428571428572</v>
      </c>
      <c r="E27" s="46">
        <f>(E24*100/E25)</f>
        <v>6.1428571428571432</v>
      </c>
      <c r="F27" s="41">
        <f>(F24*100/F25)</f>
        <v>9</v>
      </c>
      <c r="G27" s="41">
        <f>(G24*100/G25)</f>
        <v>10</v>
      </c>
      <c r="H27" s="41"/>
      <c r="I27" s="41"/>
      <c r="J27" s="41"/>
      <c r="K27" s="41" t="s">
        <v>5</v>
      </c>
      <c r="L27" s="41" t="s">
        <v>5</v>
      </c>
      <c r="M27" s="41"/>
      <c r="N27" s="41"/>
      <c r="O27" s="41"/>
      <c r="P27" s="43"/>
    </row>
    <row r="28" spans="1:16">
      <c r="A28" s="12" t="s">
        <v>7</v>
      </c>
      <c r="B28" s="41">
        <v>9000</v>
      </c>
      <c r="C28" s="41">
        <v>9000</v>
      </c>
      <c r="D28" s="41">
        <v>9000</v>
      </c>
      <c r="E28" s="41">
        <v>9000</v>
      </c>
      <c r="F28" s="41">
        <v>9000</v>
      </c>
      <c r="G28" s="41">
        <v>9000</v>
      </c>
      <c r="H28" s="41">
        <v>9000</v>
      </c>
      <c r="I28" s="41">
        <v>9000</v>
      </c>
      <c r="J28" s="41">
        <v>9000</v>
      </c>
      <c r="K28" s="41" t="s">
        <v>5</v>
      </c>
      <c r="L28" s="41" t="s">
        <v>5</v>
      </c>
      <c r="M28" s="41">
        <v>9000</v>
      </c>
      <c r="N28" s="41">
        <v>9000</v>
      </c>
      <c r="O28" s="41">
        <v>9000</v>
      </c>
      <c r="P28" s="43">
        <v>9000</v>
      </c>
    </row>
    <row r="29" spans="1:16">
      <c r="A29" s="16" t="s">
        <v>4</v>
      </c>
      <c r="B29" s="42">
        <v>16232.29</v>
      </c>
      <c r="C29" s="42">
        <v>2624.4</v>
      </c>
      <c r="D29" s="42">
        <v>2354.33</v>
      </c>
      <c r="E29" s="42">
        <v>16233.32</v>
      </c>
      <c r="F29" s="42">
        <v>2624.4</v>
      </c>
      <c r="G29" s="42">
        <v>2624.4</v>
      </c>
      <c r="H29" s="42">
        <v>15963.32</v>
      </c>
      <c r="I29" s="42">
        <v>2623.98</v>
      </c>
      <c r="J29" s="42">
        <v>2354.33</v>
      </c>
      <c r="K29" s="42">
        <v>15963.32</v>
      </c>
      <c r="L29" s="42">
        <v>2354.33</v>
      </c>
      <c r="M29" s="42">
        <v>2654.4</v>
      </c>
      <c r="N29" s="42">
        <v>16233.29</v>
      </c>
      <c r="O29" s="42">
        <v>2624.4</v>
      </c>
      <c r="P29" s="44">
        <v>2624.4</v>
      </c>
    </row>
  </sheetData>
  <pageMargins left="0.7" right="0.7" top="0.75" bottom="0.75" header="0.3" footer="0.3"/>
  <pageSetup paperSize="9" orientation="portrait" verticalDpi="0" r:id="rId1"/>
  <ignoredErrors>
    <ignoredError sqref="E11:E12 I11:I12" calculatedColumn="1"/>
  </ignoredError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Feuil3</vt:lpstr>
      <vt:lpstr>bord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 mikael</dc:creator>
  <cp:lastModifiedBy>mikael assa</cp:lastModifiedBy>
  <dcterms:created xsi:type="dcterms:W3CDTF">2016-02-03T15:13:45Z</dcterms:created>
  <dcterms:modified xsi:type="dcterms:W3CDTF">2016-03-21T15:32:49Z</dcterms:modified>
</cp:coreProperties>
</file>